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DFCD3BA-E489-43BC-A7EF-49042438CBF0}" xr6:coauthVersionLast="47" xr6:coauthVersionMax="47" xr10:uidLastSave="{00000000-0000-0000-0000-000000000000}"/>
  <bookViews>
    <workbookView xWindow="-108" yWindow="-108" windowWidth="23256" windowHeight="12576" activeTab="1" xr2:uid="{22A8C101-2C37-4C84-8F61-6F009BD8F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AM29" i="2"/>
  <c r="AM26" i="2"/>
  <c r="AJ24" i="2"/>
  <c r="AI24" i="2"/>
  <c r="AH24" i="2"/>
  <c r="AG24" i="2"/>
  <c r="AF24" i="2"/>
  <c r="AE24" i="2"/>
  <c r="AD24" i="2"/>
  <c r="AC24" i="2"/>
  <c r="AB24" i="2"/>
  <c r="AA24" i="2"/>
  <c r="Z24" i="2"/>
  <c r="Z22" i="2"/>
  <c r="Y22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J14" i="2" s="1"/>
  <c r="Z13" i="2"/>
  <c r="Z14" i="2"/>
  <c r="AC11" i="2"/>
  <c r="AD11" i="2" s="1"/>
  <c r="AE11" i="2" s="1"/>
  <c r="AF11" i="2" s="1"/>
  <c r="AG11" i="2" s="1"/>
  <c r="AH11" i="2" s="1"/>
  <c r="AI11" i="2" s="1"/>
  <c r="AJ11" i="2" s="1"/>
  <c r="AB11" i="2"/>
  <c r="AA11" i="2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Z12" i="2"/>
  <c r="AD8" i="2"/>
  <c r="AE8" i="2" s="1"/>
  <c r="AF8" i="2" s="1"/>
  <c r="AG8" i="2" s="1"/>
  <c r="AH8" i="2" s="1"/>
  <c r="AI8" i="2" s="1"/>
  <c r="AJ8" i="2" s="1"/>
  <c r="AC8" i="2"/>
  <c r="AB8" i="2"/>
  <c r="AA8" i="2"/>
  <c r="AB6" i="2"/>
  <c r="AB9" i="2" s="1"/>
  <c r="AA6" i="2"/>
  <c r="Z9" i="2"/>
  <c r="Z7" i="2"/>
  <c r="Z8" i="2"/>
  <c r="Z6" i="2"/>
  <c r="X27" i="2"/>
  <c r="W27" i="2"/>
  <c r="V27" i="2"/>
  <c r="U27" i="2"/>
  <c r="T27" i="2"/>
  <c r="X26" i="2"/>
  <c r="W26" i="2"/>
  <c r="V26" i="2"/>
  <c r="U26" i="2"/>
  <c r="T26" i="2"/>
  <c r="X25" i="2"/>
  <c r="W25" i="2"/>
  <c r="V25" i="2"/>
  <c r="U25" i="2"/>
  <c r="T25" i="2"/>
  <c r="X24" i="2"/>
  <c r="W24" i="2"/>
  <c r="V24" i="2"/>
  <c r="U24" i="2"/>
  <c r="X23" i="2"/>
  <c r="W23" i="2"/>
  <c r="V23" i="2"/>
  <c r="U23" i="2"/>
  <c r="T23" i="2"/>
  <c r="Y25" i="2"/>
  <c r="Y24" i="2"/>
  <c r="Y23" i="2"/>
  <c r="X22" i="2"/>
  <c r="W22" i="2"/>
  <c r="V22" i="2"/>
  <c r="U22" i="2"/>
  <c r="T14" i="2"/>
  <c r="T9" i="2"/>
  <c r="T5" i="2"/>
  <c r="U14" i="2"/>
  <c r="U9" i="2"/>
  <c r="U5" i="2"/>
  <c r="V14" i="2"/>
  <c r="V9" i="2"/>
  <c r="V5" i="2"/>
  <c r="W14" i="2"/>
  <c r="W9" i="2"/>
  <c r="W5" i="2"/>
  <c r="Y15" i="2"/>
  <c r="Y18" i="2" s="1"/>
  <c r="Y20" i="2" s="1"/>
  <c r="Y14" i="2"/>
  <c r="Y10" i="2"/>
  <c r="Y9" i="2"/>
  <c r="Y5" i="2"/>
  <c r="X14" i="2"/>
  <c r="X9" i="2"/>
  <c r="X5" i="2"/>
  <c r="D9" i="1"/>
  <c r="D8" i="1"/>
  <c r="D6" i="1"/>
  <c r="D7" i="1"/>
  <c r="D5" i="1"/>
  <c r="F3" i="1"/>
  <c r="Z4" i="2" l="1"/>
  <c r="Z5" i="2"/>
  <c r="Z23" i="2" s="1"/>
  <c r="AA3" i="2"/>
  <c r="AB3" i="2" s="1"/>
  <c r="AC3" i="2" s="1"/>
  <c r="AG14" i="2"/>
  <c r="AI14" i="2"/>
  <c r="AB14" i="2"/>
  <c r="AC14" i="2"/>
  <c r="AH14" i="2"/>
  <c r="AD14" i="2"/>
  <c r="AE14" i="2"/>
  <c r="AA14" i="2"/>
  <c r="AF14" i="2"/>
  <c r="Y26" i="2"/>
  <c r="Y27" i="2"/>
  <c r="AA9" i="2"/>
  <c r="AC6" i="2"/>
  <c r="T10" i="2"/>
  <c r="T15" i="2" s="1"/>
  <c r="T18" i="2" s="1"/>
  <c r="T20" i="2" s="1"/>
  <c r="U10" i="2"/>
  <c r="U15" i="2" s="1"/>
  <c r="U18" i="2" s="1"/>
  <c r="U20" i="2" s="1"/>
  <c r="V10" i="2"/>
  <c r="V15" i="2" s="1"/>
  <c r="V18" i="2" s="1"/>
  <c r="V20" i="2" s="1"/>
  <c r="W10" i="2"/>
  <c r="W15" i="2" s="1"/>
  <c r="W18" i="2" s="1"/>
  <c r="W20" i="2" s="1"/>
  <c r="X10" i="2"/>
  <c r="X15" i="2" s="1"/>
  <c r="X18" i="2" s="1"/>
  <c r="X20" i="2" s="1"/>
  <c r="Z10" i="2" l="1"/>
  <c r="Z25" i="2" s="1"/>
  <c r="AA5" i="2"/>
  <c r="AA10" i="2" s="1"/>
  <c r="AA25" i="2" s="1"/>
  <c r="AA22" i="2"/>
  <c r="AB5" i="2"/>
  <c r="AB23" i="2" s="1"/>
  <c r="AB22" i="2"/>
  <c r="AD3" i="2"/>
  <c r="AC22" i="2"/>
  <c r="AA23" i="2"/>
  <c r="AB4" i="2"/>
  <c r="AC9" i="2"/>
  <c r="AD6" i="2"/>
  <c r="AC5" i="2"/>
  <c r="AC23" i="2" s="1"/>
  <c r="AA4" i="2" l="1"/>
  <c r="Z15" i="2"/>
  <c r="Z17" i="2" s="1"/>
  <c r="AB10" i="2"/>
  <c r="AB25" i="2" s="1"/>
  <c r="AC4" i="2"/>
  <c r="AC10" i="2"/>
  <c r="AC25" i="2" s="1"/>
  <c r="AA15" i="2"/>
  <c r="AA17" i="2" s="1"/>
  <c r="AB15" i="2"/>
  <c r="AE3" i="2"/>
  <c r="AD22" i="2"/>
  <c r="AD9" i="2"/>
  <c r="AE6" i="2"/>
  <c r="AD5" i="2"/>
  <c r="AD23" i="2" s="1"/>
  <c r="Z16" i="2" l="1"/>
  <c r="Z26" i="2" s="1"/>
  <c r="AD10" i="2"/>
  <c r="AD25" i="2" s="1"/>
  <c r="AA16" i="2"/>
  <c r="AA26" i="2" s="1"/>
  <c r="AF3" i="2"/>
  <c r="AE22" i="2"/>
  <c r="AB17" i="2"/>
  <c r="AB16" i="2"/>
  <c r="AB26" i="2" s="1"/>
  <c r="AC15" i="2"/>
  <c r="AD4" i="2"/>
  <c r="AF6" i="2"/>
  <c r="AE9" i="2"/>
  <c r="AE5" i="2"/>
  <c r="AE23" i="2" s="1"/>
  <c r="AB18" i="2" l="1"/>
  <c r="AD15" i="2"/>
  <c r="Z18" i="2"/>
  <c r="Z20" i="2"/>
  <c r="Z27" i="2"/>
  <c r="AC16" i="2"/>
  <c r="AC26" i="2" s="1"/>
  <c r="AC17" i="2"/>
  <c r="AE4" i="2"/>
  <c r="AE10" i="2"/>
  <c r="AE25" i="2" s="1"/>
  <c r="AA18" i="2"/>
  <c r="AA27" i="2" s="1"/>
  <c r="AG3" i="2"/>
  <c r="AF22" i="2"/>
  <c r="AD17" i="2"/>
  <c r="AD16" i="2"/>
  <c r="AD26" i="2" s="1"/>
  <c r="AE15" i="2"/>
  <c r="AG6" i="2"/>
  <c r="AF9" i="2"/>
  <c r="AF5" i="2"/>
  <c r="AF23" i="2" s="1"/>
  <c r="AC18" i="2" l="1"/>
  <c r="AC27" i="2" s="1"/>
  <c r="AB27" i="2"/>
  <c r="AB20" i="2"/>
  <c r="AF4" i="2"/>
  <c r="AA20" i="2"/>
  <c r="AF10" i="2"/>
  <c r="AF25" i="2" s="1"/>
  <c r="AH3" i="2"/>
  <c r="AG22" i="2"/>
  <c r="AD18" i="2"/>
  <c r="AD20" i="2" s="1"/>
  <c r="AE16" i="2"/>
  <c r="AE26" i="2" s="1"/>
  <c r="AE17" i="2"/>
  <c r="AE18" i="2" s="1"/>
  <c r="AH6" i="2"/>
  <c r="AG9" i="2"/>
  <c r="AG5" i="2"/>
  <c r="AG23" i="2" s="1"/>
  <c r="AC20" i="2" l="1"/>
  <c r="AG10" i="2"/>
  <c r="AG4" i="2"/>
  <c r="AI3" i="2"/>
  <c r="AH22" i="2"/>
  <c r="AF15" i="2"/>
  <c r="AF16" i="2" s="1"/>
  <c r="AF26" i="2" s="1"/>
  <c r="AD27" i="2"/>
  <c r="AE20" i="2"/>
  <c r="AE27" i="2"/>
  <c r="AG25" i="2"/>
  <c r="AG15" i="2"/>
  <c r="AI6" i="2"/>
  <c r="AH9" i="2"/>
  <c r="AH5" i="2"/>
  <c r="AH23" i="2" s="1"/>
  <c r="AH10" i="2" l="1"/>
  <c r="AH4" i="2"/>
  <c r="AF17" i="2"/>
  <c r="AJ3" i="2"/>
  <c r="AI22" i="2"/>
  <c r="AF18" i="2"/>
  <c r="AF27" i="2" s="1"/>
  <c r="AG16" i="2"/>
  <c r="AG26" i="2" s="1"/>
  <c r="AG17" i="2"/>
  <c r="AH25" i="2"/>
  <c r="AH15" i="2"/>
  <c r="AI9" i="2"/>
  <c r="AJ6" i="2"/>
  <c r="AJ9" i="2" s="1"/>
  <c r="AJ5" i="2"/>
  <c r="AJ23" i="2" s="1"/>
  <c r="AI5" i="2"/>
  <c r="AI23" i="2" s="1"/>
  <c r="AJ10" i="2" l="1"/>
  <c r="AJ15" i="2" s="1"/>
  <c r="AF20" i="2"/>
  <c r="AI10" i="2"/>
  <c r="AI25" i="2" s="1"/>
  <c r="AI4" i="2"/>
  <c r="AJ22" i="2"/>
  <c r="AJ4" i="2"/>
  <c r="AH16" i="2"/>
  <c r="AH26" i="2" s="1"/>
  <c r="AH17" i="2"/>
  <c r="AG18" i="2"/>
  <c r="AJ25" i="2" l="1"/>
  <c r="AI15" i="2"/>
  <c r="AI16" i="2" s="1"/>
  <c r="AI26" i="2" s="1"/>
  <c r="AG20" i="2"/>
  <c r="AG27" i="2"/>
  <c r="AH18" i="2"/>
  <c r="AJ17" i="2"/>
  <c r="AJ16" i="2"/>
  <c r="AJ26" i="2" s="1"/>
  <c r="AI17" i="2"/>
  <c r="AI18" i="2" l="1"/>
  <c r="AI27" i="2" s="1"/>
  <c r="AI20" i="2"/>
  <c r="AJ18" i="2"/>
  <c r="AH20" i="2"/>
  <c r="AH27" i="2"/>
  <c r="AK18" i="2" l="1"/>
  <c r="AJ27" i="2"/>
  <c r="AJ20" i="2"/>
  <c r="AL18" i="2" l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AM25" i="2" s="1"/>
  <c r="AM27" i="2" s="1"/>
  <c r="AM28" i="2" s="1"/>
  <c r="AM30" i="2" s="1"/>
</calcChain>
</file>

<file path=xl/sharedStrings.xml><?xml version="1.0" encoding="utf-8"?>
<sst xmlns="http://schemas.openxmlformats.org/spreadsheetml/2006/main" count="64" uniqueCount="59">
  <si>
    <t>LDO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</si>
  <si>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</si>
  <si>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</si>
  <si>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</si>
  <si>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</si>
  <si>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</si>
  <si>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</si>
  <si>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</si>
  <si>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</si>
  <si>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</si>
  <si>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</si>
  <si>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</si>
  <si>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Revenue</t>
  </si>
  <si>
    <t>Cost of sales</t>
  </si>
  <si>
    <t>Gross profit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</si>
  <si>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</si>
  <si>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</si>
  <si>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</si>
  <si>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</si>
  <si>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</si>
  <si>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</si>
  <si>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</si>
  <si>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</si>
  <si>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</si>
  <si>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</si>
  <si>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</si>
  <si>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</si>
  <si>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</si>
  <si>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</si>
  <si>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</si>
  <si>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Other operating income</t>
  </si>
  <si>
    <t>D&amp;A</t>
  </si>
  <si>
    <t>Other operating expenses</t>
  </si>
  <si>
    <t>Operating profit</t>
  </si>
  <si>
    <t>Finance income</t>
  </si>
  <si>
    <t>Finance expense</t>
  </si>
  <si>
    <t>Investment income</t>
  </si>
  <si>
    <t>Net finance expense</t>
  </si>
  <si>
    <t>Pretax profit</t>
  </si>
  <si>
    <t>Total operating expenses</t>
  </si>
  <si>
    <t>Taxes</t>
  </si>
  <si>
    <t>MI</t>
  </si>
  <si>
    <t>Net profit</t>
  </si>
  <si>
    <t>EPS</t>
  </si>
  <si>
    <t>Revenue y/y</t>
  </si>
  <si>
    <t>Gross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</si>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</sst>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0</xdr:row>
      <xdr:rowOff>15240</xdr:rowOff>
    </xdr:from>
    <xdr:to>
      <xdr:col>25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1ABA9BE-BDF5-4311-E17B-FB0AF696CB06}"/>
            </a:ext>
          </a:extLst>
        </xdr:cNvPr>
        <xdr:cNvCxnSpPr/>
      </xdr:nvCxnSpPr>
      <xdr:spPr>
        <a:xfrm>
          <a:off x="1616202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5CD2-7C34-4F22-A04C-77A646E7C1B3}">
  <dimension ref="B2:G9"/>
  <sheetViews>
    <sheetView workbookViewId="0">
      <selection activeCell="D4" sqref="D4"/>
    </sheetView>
  </sheetViews>
  <sheetFormatPr defaultRowHeight="14.4" x14ac:dyDescent="0.3"/>
  <cols>
    <col min="4" max="4" width="10.44140625" bestFit="1" customWidth="1"/>
    <col min="5" max="7" width="13.554687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2">
        <v>46.45</v>
      </c>
      <c r="E3" s="5">
        <v>45736</v>
      </c>
      <c r="F3" s="5">
        <f ca="1">TODAY()</f>
        <v>45736</v>
      </c>
      <c r="G3" s="5">
        <v>45868</v>
      </c>
    </row>
    <row r="4" spans="2:7" x14ac:dyDescent="0.3">
      <c r="C4" t="s">
        <v>2</v>
      </c>
      <c r="D4" s="3">
        <v>575.6</v>
      </c>
      <c r="E4" s="4" t="s">
        <v>11</v>
      </c>
    </row>
    <row r="5" spans="2:7" x14ac:dyDescent="0.3">
      <c r="C5" t="s">
        <v>3</v>
      </c>
      <c r="D5" s="3">
        <f>D3*D4</f>
        <v>26736.620000000003</v>
      </c>
    </row>
    <row r="6" spans="2:7" x14ac:dyDescent="0.3">
      <c r="C6" t="s">
        <v>4</v>
      </c>
      <c r="D6" s="3">
        <f>2556+1877</f>
        <v>4433</v>
      </c>
      <c r="E6" s="4" t="s">
        <v>11</v>
      </c>
    </row>
    <row r="7" spans="2:7" x14ac:dyDescent="0.3">
      <c r="C7" t="s">
        <v>5</v>
      </c>
      <c r="D7" s="3">
        <f>2327+2373</f>
        <v>4700</v>
      </c>
      <c r="E7" s="4" t="s">
        <v>11</v>
      </c>
    </row>
    <row r="8" spans="2:7" x14ac:dyDescent="0.3">
      <c r="C8" t="s">
        <v>6</v>
      </c>
      <c r="D8" s="3">
        <f>D6-D7</f>
        <v>-267</v>
      </c>
    </row>
    <row r="9" spans="2:7" x14ac:dyDescent="0.3">
      <c r="C9" t="s">
        <v>7</v>
      </c>
      <c r="D9" s="3">
        <f>D5-D8</f>
        <v>27003.620000000003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3318-0973-4389-8D9D-A6FE019E4DEA}">
  <dimension ref="B2:EL31"/>
  <sheetViews>
    <sheetView tabSelected="1" workbookViewId="0">
      <pane xSplit="2" ySplit="2" topLeftCell="S14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4.4" x14ac:dyDescent="0.3"/>
  <cols>
    <col min="2" max="2" width="22.109375" bestFit="1" customWidth="1"/>
    <col min="38" max="38" width="11.88671875" bestFit="1" customWidth="1"/>
    <col min="39" max="39" width="13.33203125" customWidth="1"/>
  </cols>
  <sheetData>
    <row r="2" spans="2:36" x14ac:dyDescent="0.3"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11</v>
      </c>
      <c r="O2" s="6" t="s">
        <v>26</v>
      </c>
      <c r="P2" s="6" t="s">
        <v>27</v>
      </c>
      <c r="Q2" s="6" t="s">
        <v>28</v>
      </c>
      <c r="R2" s="6" t="s">
        <v>29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s="1" customFormat="1" x14ac:dyDescent="0.3">
      <c r="B3" s="1" t="s">
        <v>12</v>
      </c>
      <c r="T3" s="8">
        <v>13784</v>
      </c>
      <c r="U3" s="8">
        <v>13410</v>
      </c>
      <c r="V3" s="8">
        <v>14135</v>
      </c>
      <c r="W3" s="8">
        <v>14713</v>
      </c>
      <c r="X3" s="8">
        <v>15291</v>
      </c>
      <c r="Y3" s="8">
        <v>17763</v>
      </c>
      <c r="Z3" s="8">
        <f>Y3*1.14</f>
        <v>20249.82</v>
      </c>
      <c r="AA3" s="8">
        <f>Z3*1.1</f>
        <v>22274.802</v>
      </c>
      <c r="AB3" s="8">
        <f>AA3*1.05</f>
        <v>23388.542100000002</v>
      </c>
      <c r="AC3" s="8">
        <f>AB3*1.04</f>
        <v>24324.083784000002</v>
      </c>
      <c r="AD3" s="8">
        <f>AC3*1.03</f>
        <v>25053.806297520005</v>
      </c>
      <c r="AE3" s="8">
        <f>AD3*1.02</f>
        <v>25554.882423470404</v>
      </c>
      <c r="AF3" s="8">
        <f t="shared" ref="AF3:AJ3" si="0">AE3*1.02</f>
        <v>26065.980071939812</v>
      </c>
      <c r="AG3" s="8">
        <f t="shared" si="0"/>
        <v>26587.299673378609</v>
      </c>
      <c r="AH3" s="8">
        <f t="shared" si="0"/>
        <v>27119.045666846181</v>
      </c>
      <c r="AI3" s="8">
        <f t="shared" si="0"/>
        <v>27661.426580183106</v>
      </c>
      <c r="AJ3" s="8">
        <f t="shared" si="0"/>
        <v>28214.655111786768</v>
      </c>
    </row>
    <row r="4" spans="2:36" x14ac:dyDescent="0.3">
      <c r="B4" t="s">
        <v>13</v>
      </c>
      <c r="T4" s="3">
        <v>12136</v>
      </c>
      <c r="U4" s="3">
        <v>11984</v>
      </c>
      <c r="V4" s="3">
        <v>12770</v>
      </c>
      <c r="W4" s="3">
        <v>13154</v>
      </c>
      <c r="X4" s="3">
        <v>13641</v>
      </c>
      <c r="Y4" s="3">
        <v>15747</v>
      </c>
      <c r="Z4" s="3">
        <f>Z3-Z5</f>
        <v>18022.339800000002</v>
      </c>
      <c r="AA4" s="3">
        <f t="shared" ref="AA4:AJ4" si="1">AA3-AA5</f>
        <v>19824.573779999999</v>
      </c>
      <c r="AB4" s="3">
        <f t="shared" si="1"/>
        <v>20815.802469000002</v>
      </c>
      <c r="AC4" s="3">
        <f t="shared" si="1"/>
        <v>21648.434567760003</v>
      </c>
      <c r="AD4" s="3">
        <f t="shared" si="1"/>
        <v>22297.887604792806</v>
      </c>
      <c r="AE4" s="3">
        <f t="shared" si="1"/>
        <v>22743.845356888662</v>
      </c>
      <c r="AF4" s="3">
        <f t="shared" si="1"/>
        <v>23198.722264026434</v>
      </c>
      <c r="AG4" s="3">
        <f t="shared" si="1"/>
        <v>23662.696709306962</v>
      </c>
      <c r="AH4" s="3">
        <f t="shared" si="1"/>
        <v>24135.950643493103</v>
      </c>
      <c r="AI4" s="3">
        <f t="shared" si="1"/>
        <v>24618.669656362963</v>
      </c>
      <c r="AJ4" s="3">
        <f t="shared" si="1"/>
        <v>25111.043049490225</v>
      </c>
    </row>
    <row r="5" spans="2:36" s="1" customFormat="1" x14ac:dyDescent="0.3">
      <c r="B5" s="1" t="s">
        <v>14</v>
      </c>
      <c r="T5" s="8">
        <f t="shared" ref="T5:Y5" si="2">T3-T4</f>
        <v>1648</v>
      </c>
      <c r="U5" s="8">
        <f t="shared" si="2"/>
        <v>1426</v>
      </c>
      <c r="V5" s="8">
        <f t="shared" si="2"/>
        <v>1365</v>
      </c>
      <c r="W5" s="8">
        <f t="shared" si="2"/>
        <v>1559</v>
      </c>
      <c r="X5" s="8">
        <f t="shared" si="2"/>
        <v>1650</v>
      </c>
      <c r="Y5" s="8">
        <f t="shared" si="2"/>
        <v>2016</v>
      </c>
      <c r="Z5" s="8">
        <f>Z3*0.11</f>
        <v>2227.4802</v>
      </c>
      <c r="AA5" s="8">
        <f t="shared" ref="AA5:AJ5" si="3">AA3*0.11</f>
        <v>2450.22822</v>
      </c>
      <c r="AB5" s="8">
        <f t="shared" si="3"/>
        <v>2572.7396310000004</v>
      </c>
      <c r="AC5" s="8">
        <f t="shared" si="3"/>
        <v>2675.6492162400004</v>
      </c>
      <c r="AD5" s="8">
        <f t="shared" si="3"/>
        <v>2755.9186927272003</v>
      </c>
      <c r="AE5" s="8">
        <f t="shared" si="3"/>
        <v>2811.0370665817445</v>
      </c>
      <c r="AF5" s="8">
        <f t="shared" si="3"/>
        <v>2867.2578079133791</v>
      </c>
      <c r="AG5" s="8">
        <f t="shared" si="3"/>
        <v>2924.602964071647</v>
      </c>
      <c r="AH5" s="8">
        <f t="shared" si="3"/>
        <v>2983.0950233530798</v>
      </c>
      <c r="AI5" s="8">
        <f t="shared" si="3"/>
        <v>3042.7569238201418</v>
      </c>
      <c r="AJ5" s="8">
        <f t="shared" si="3"/>
        <v>3103.6120622965445</v>
      </c>
    </row>
    <row r="6" spans="2:36" x14ac:dyDescent="0.3">
      <c r="B6" t="s">
        <v>30</v>
      </c>
      <c r="T6" s="3">
        <v>-551</v>
      </c>
      <c r="U6" s="3">
        <v>-655</v>
      </c>
      <c r="V6" s="3">
        <v>-573</v>
      </c>
      <c r="W6" s="3">
        <v>-775</v>
      </c>
      <c r="X6" s="3">
        <v>-650</v>
      </c>
      <c r="Y6" s="3">
        <v>-779</v>
      </c>
      <c r="Z6" s="3">
        <f>Y6*1.01</f>
        <v>-786.79</v>
      </c>
      <c r="AA6" s="3">
        <f>Z6*1.02</f>
        <v>-802.5258</v>
      </c>
      <c r="AB6" s="3">
        <f t="shared" ref="AB6:AJ6" si="4">AA6*1.02</f>
        <v>-818.57631600000002</v>
      </c>
      <c r="AC6" s="3">
        <f t="shared" si="4"/>
        <v>-834.94784232000006</v>
      </c>
      <c r="AD6" s="3">
        <f t="shared" si="4"/>
        <v>-851.64679916640011</v>
      </c>
      <c r="AE6" s="3">
        <f t="shared" si="4"/>
        <v>-868.67973514972812</v>
      </c>
      <c r="AF6" s="3">
        <f t="shared" si="4"/>
        <v>-886.05332985272264</v>
      </c>
      <c r="AG6" s="3">
        <f t="shared" si="4"/>
        <v>-903.7743964497771</v>
      </c>
      <c r="AH6" s="3">
        <f t="shared" si="4"/>
        <v>-921.84988437877269</v>
      </c>
      <c r="AI6" s="3">
        <f t="shared" si="4"/>
        <v>-940.2868820663482</v>
      </c>
      <c r="AJ6" s="3">
        <f t="shared" si="4"/>
        <v>-959.09261970767523</v>
      </c>
    </row>
    <row r="7" spans="2:36" x14ac:dyDescent="0.3">
      <c r="B7" t="s">
        <v>31</v>
      </c>
      <c r="T7" s="3">
        <v>619</v>
      </c>
      <c r="U7" s="3">
        <v>795</v>
      </c>
      <c r="V7" s="3">
        <v>525</v>
      </c>
      <c r="W7" s="3">
        <v>627</v>
      </c>
      <c r="X7" s="3">
        <v>645</v>
      </c>
      <c r="Y7" s="3">
        <v>777</v>
      </c>
      <c r="Z7" s="3">
        <f t="shared" ref="Z7" si="5">Y7*1.14</f>
        <v>885.78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2:36" x14ac:dyDescent="0.3">
      <c r="B8" t="s">
        <v>32</v>
      </c>
      <c r="T8" s="3">
        <v>587</v>
      </c>
      <c r="U8" s="3">
        <v>792</v>
      </c>
      <c r="V8" s="3">
        <v>626</v>
      </c>
      <c r="W8" s="3">
        <v>878</v>
      </c>
      <c r="X8" s="3">
        <v>724</v>
      </c>
      <c r="Y8" s="3">
        <v>838</v>
      </c>
      <c r="Z8" s="3">
        <f t="shared" ref="Z8" si="6">Y8*1.01</f>
        <v>846.38</v>
      </c>
      <c r="AA8" s="3">
        <f>Z8*1.04</f>
        <v>880.23520000000008</v>
      </c>
      <c r="AB8" s="3">
        <f>AA8*1.03</f>
        <v>906.64225600000009</v>
      </c>
      <c r="AC8" s="3">
        <f>AB8*1.02</f>
        <v>924.77510112000016</v>
      </c>
      <c r="AD8" s="3">
        <f t="shared" ref="AD8:AJ8" si="7">AC8*1.02</f>
        <v>943.2706031424002</v>
      </c>
      <c r="AE8" s="3">
        <f t="shared" si="7"/>
        <v>962.13601520524821</v>
      </c>
      <c r="AF8" s="3">
        <f t="shared" si="7"/>
        <v>981.37873550935319</v>
      </c>
      <c r="AG8" s="3">
        <f t="shared" si="7"/>
        <v>1001.0063102195403</v>
      </c>
      <c r="AH8" s="3">
        <f t="shared" si="7"/>
        <v>1021.0264364239312</v>
      </c>
      <c r="AI8" s="3">
        <f t="shared" si="7"/>
        <v>1041.4469651524098</v>
      </c>
      <c r="AJ8" s="3">
        <f t="shared" si="7"/>
        <v>1062.275904455458</v>
      </c>
    </row>
    <row r="9" spans="2:36" x14ac:dyDescent="0.3">
      <c r="B9" t="s">
        <v>39</v>
      </c>
      <c r="T9" s="3">
        <f t="shared" ref="T9:Z9" si="8">SUM(T6:T8)</f>
        <v>655</v>
      </c>
      <c r="U9" s="3">
        <f t="shared" si="8"/>
        <v>932</v>
      </c>
      <c r="V9" s="3">
        <f t="shared" si="8"/>
        <v>578</v>
      </c>
      <c r="W9" s="3">
        <f t="shared" si="8"/>
        <v>730</v>
      </c>
      <c r="X9" s="3">
        <f t="shared" si="8"/>
        <v>719</v>
      </c>
      <c r="Y9" s="3">
        <f t="shared" si="8"/>
        <v>836</v>
      </c>
      <c r="Z9" s="3">
        <f t="shared" si="8"/>
        <v>945.37</v>
      </c>
      <c r="AA9" s="3">
        <f t="shared" ref="AA9:AJ9" si="9">SUM(AA6:AA8)</f>
        <v>77.709400000000073</v>
      </c>
      <c r="AB9" s="3">
        <f t="shared" si="9"/>
        <v>88.065940000000069</v>
      </c>
      <c r="AC9" s="3">
        <f t="shared" si="9"/>
        <v>89.827258800000095</v>
      </c>
      <c r="AD9" s="3">
        <f t="shared" si="9"/>
        <v>91.62380397600009</v>
      </c>
      <c r="AE9" s="3">
        <f t="shared" si="9"/>
        <v>93.456280055520097</v>
      </c>
      <c r="AF9" s="3">
        <f t="shared" si="9"/>
        <v>95.325405656630551</v>
      </c>
      <c r="AG9" s="3">
        <f t="shared" si="9"/>
        <v>97.231913769763196</v>
      </c>
      <c r="AH9" s="3">
        <f t="shared" si="9"/>
        <v>99.176552045158473</v>
      </c>
      <c r="AI9" s="3">
        <f t="shared" si="9"/>
        <v>101.1600830860616</v>
      </c>
      <c r="AJ9" s="3">
        <f t="shared" si="9"/>
        <v>103.18328474778275</v>
      </c>
    </row>
    <row r="10" spans="2:36" s="1" customFormat="1" x14ac:dyDescent="0.3">
      <c r="B10" s="1" t="s">
        <v>33</v>
      </c>
      <c r="T10" s="8">
        <f t="shared" ref="T10:Z10" si="10">T5-T9</f>
        <v>993</v>
      </c>
      <c r="U10" s="8">
        <f t="shared" si="10"/>
        <v>494</v>
      </c>
      <c r="V10" s="8">
        <f t="shared" si="10"/>
        <v>787</v>
      </c>
      <c r="W10" s="8">
        <f t="shared" si="10"/>
        <v>829</v>
      </c>
      <c r="X10" s="8">
        <f t="shared" si="10"/>
        <v>931</v>
      </c>
      <c r="Y10" s="8">
        <f t="shared" si="10"/>
        <v>1180</v>
      </c>
      <c r="Z10" s="8">
        <f t="shared" si="10"/>
        <v>1282.1102000000001</v>
      </c>
      <c r="AA10" s="8">
        <f t="shared" ref="AA10:AJ10" si="11">AA5-AA9</f>
        <v>2372.5188199999998</v>
      </c>
      <c r="AB10" s="8">
        <f t="shared" si="11"/>
        <v>2484.6736910000004</v>
      </c>
      <c r="AC10" s="8">
        <f t="shared" si="11"/>
        <v>2585.8219574400005</v>
      </c>
      <c r="AD10" s="8">
        <f t="shared" si="11"/>
        <v>2664.2948887512002</v>
      </c>
      <c r="AE10" s="8">
        <f t="shared" si="11"/>
        <v>2717.5807865262245</v>
      </c>
      <c r="AF10" s="8">
        <f t="shared" si="11"/>
        <v>2771.9324022567484</v>
      </c>
      <c r="AG10" s="8">
        <f t="shared" si="11"/>
        <v>2827.3710503018838</v>
      </c>
      <c r="AH10" s="8">
        <f t="shared" si="11"/>
        <v>2883.9184713079212</v>
      </c>
      <c r="AI10" s="8">
        <f t="shared" si="11"/>
        <v>2941.5968407340802</v>
      </c>
      <c r="AJ10" s="8">
        <f t="shared" si="11"/>
        <v>3000.4287775487619</v>
      </c>
    </row>
    <row r="11" spans="2:36" x14ac:dyDescent="0.3">
      <c r="B11" t="s">
        <v>34</v>
      </c>
      <c r="T11" s="3">
        <v>-168</v>
      </c>
      <c r="U11" s="3">
        <v>-147</v>
      </c>
      <c r="V11" s="3">
        <v>-137</v>
      </c>
      <c r="W11" s="3">
        <v>-392</v>
      </c>
      <c r="X11" s="3">
        <v>-166</v>
      </c>
      <c r="Y11" s="3">
        <v>-534</v>
      </c>
      <c r="Z11" s="3">
        <v>-350</v>
      </c>
      <c r="AA11" s="3">
        <f>Z11*1.02</f>
        <v>-357</v>
      </c>
      <c r="AB11" s="3">
        <f t="shared" ref="AB11:AJ11" si="12">AA11*1.02</f>
        <v>-364.14</v>
      </c>
      <c r="AC11" s="3">
        <f t="shared" si="12"/>
        <v>-371.4228</v>
      </c>
      <c r="AD11" s="3">
        <f t="shared" si="12"/>
        <v>-378.85125599999998</v>
      </c>
      <c r="AE11" s="3">
        <f t="shared" si="12"/>
        <v>-386.42828112000001</v>
      </c>
      <c r="AF11" s="3">
        <f t="shared" si="12"/>
        <v>-394.15684674240003</v>
      </c>
      <c r="AG11" s="3">
        <f t="shared" si="12"/>
        <v>-402.03998367724802</v>
      </c>
      <c r="AH11" s="3">
        <f t="shared" si="12"/>
        <v>-410.08078335079301</v>
      </c>
      <c r="AI11" s="3">
        <f t="shared" si="12"/>
        <v>-418.28239901780887</v>
      </c>
      <c r="AJ11" s="3">
        <f t="shared" si="12"/>
        <v>-426.64804699816506</v>
      </c>
    </row>
    <row r="12" spans="2:36" x14ac:dyDescent="0.3">
      <c r="B12" t="s">
        <v>35</v>
      </c>
      <c r="T12" s="3">
        <v>475</v>
      </c>
      <c r="U12" s="3">
        <v>414</v>
      </c>
      <c r="V12" s="3">
        <v>309</v>
      </c>
      <c r="W12" s="3">
        <v>380</v>
      </c>
      <c r="X12" s="3">
        <v>421</v>
      </c>
      <c r="Y12" s="3">
        <v>389</v>
      </c>
      <c r="Z12" s="3">
        <f>Y12*1.02</f>
        <v>396.78000000000003</v>
      </c>
      <c r="AA12" s="3">
        <f t="shared" ref="AA12:AJ12" si="13">Z12*1.02</f>
        <v>404.71560000000005</v>
      </c>
      <c r="AB12" s="3">
        <f t="shared" si="13"/>
        <v>412.80991200000005</v>
      </c>
      <c r="AC12" s="3">
        <f t="shared" si="13"/>
        <v>421.06611024000006</v>
      </c>
      <c r="AD12" s="3">
        <f t="shared" si="13"/>
        <v>429.48743244480005</v>
      </c>
      <c r="AE12" s="3">
        <f t="shared" si="13"/>
        <v>438.07718109369608</v>
      </c>
      <c r="AF12" s="3">
        <f t="shared" si="13"/>
        <v>446.83872471557004</v>
      </c>
      <c r="AG12" s="3">
        <f t="shared" si="13"/>
        <v>455.77549920988145</v>
      </c>
      <c r="AH12" s="3">
        <f t="shared" si="13"/>
        <v>464.89100919407906</v>
      </c>
      <c r="AI12" s="3">
        <f t="shared" si="13"/>
        <v>474.18882937796064</v>
      </c>
      <c r="AJ12" s="3">
        <f t="shared" si="13"/>
        <v>483.67260596551989</v>
      </c>
    </row>
    <row r="13" spans="2:36" x14ac:dyDescent="0.3">
      <c r="B13" t="s">
        <v>36</v>
      </c>
      <c r="T13" s="3">
        <v>-183</v>
      </c>
      <c r="U13" s="3">
        <v>-26</v>
      </c>
      <c r="V13" s="3">
        <v>-138</v>
      </c>
      <c r="W13" s="3">
        <v>-142</v>
      </c>
      <c r="X13" s="3">
        <v>-148</v>
      </c>
      <c r="Y13" s="3">
        <v>-121</v>
      </c>
      <c r="Z13" s="3">
        <f>Y13*1.02</f>
        <v>-123.42</v>
      </c>
      <c r="AA13" s="3">
        <f t="shared" ref="AA13:AJ13" si="14">Z13*1.02</f>
        <v>-125.8884</v>
      </c>
      <c r="AB13" s="3">
        <f t="shared" si="14"/>
        <v>-128.40616800000001</v>
      </c>
      <c r="AC13" s="3">
        <f t="shared" si="14"/>
        <v>-130.97429136000002</v>
      </c>
      <c r="AD13" s="3">
        <f t="shared" si="14"/>
        <v>-133.59377718720003</v>
      </c>
      <c r="AE13" s="3">
        <f t="shared" si="14"/>
        <v>-136.26565273094403</v>
      </c>
      <c r="AF13" s="3">
        <f t="shared" si="14"/>
        <v>-138.99096578556291</v>
      </c>
      <c r="AG13" s="3">
        <f t="shared" si="14"/>
        <v>-141.77078510127416</v>
      </c>
      <c r="AH13" s="3">
        <f t="shared" si="14"/>
        <v>-144.60620080329963</v>
      </c>
      <c r="AI13" s="3">
        <f t="shared" si="14"/>
        <v>-147.49832481936562</v>
      </c>
      <c r="AJ13" s="3">
        <f t="shared" si="14"/>
        <v>-150.44829131575293</v>
      </c>
    </row>
    <row r="14" spans="2:36" x14ac:dyDescent="0.3">
      <c r="B14" t="s">
        <v>37</v>
      </c>
      <c r="T14" s="3">
        <f t="shared" ref="T14:Y14" si="15">SUM(T11:T13)</f>
        <v>124</v>
      </c>
      <c r="U14" s="3">
        <f t="shared" si="15"/>
        <v>241</v>
      </c>
      <c r="V14" s="3">
        <f t="shared" si="15"/>
        <v>34</v>
      </c>
      <c r="W14" s="3">
        <f t="shared" si="15"/>
        <v>-154</v>
      </c>
      <c r="X14" s="3">
        <f t="shared" si="15"/>
        <v>107</v>
      </c>
      <c r="Y14" s="3">
        <f t="shared" si="15"/>
        <v>-266</v>
      </c>
      <c r="Z14" s="3">
        <f t="shared" ref="Z14:AJ14" si="16">SUM(Z11:Z13)</f>
        <v>-76.639999999999972</v>
      </c>
      <c r="AA14" s="3">
        <f t="shared" si="16"/>
        <v>-78.172799999999953</v>
      </c>
      <c r="AB14" s="3">
        <f t="shared" si="16"/>
        <v>-79.736255999999941</v>
      </c>
      <c r="AC14" s="3">
        <f t="shared" si="16"/>
        <v>-81.330981119999961</v>
      </c>
      <c r="AD14" s="3">
        <f t="shared" si="16"/>
        <v>-82.957600742399961</v>
      </c>
      <c r="AE14" s="3">
        <f t="shared" si="16"/>
        <v>-84.616752757247951</v>
      </c>
      <c r="AF14" s="3">
        <f t="shared" si="16"/>
        <v>-86.309087812392903</v>
      </c>
      <c r="AG14" s="3">
        <f t="shared" si="16"/>
        <v>-88.035269568640729</v>
      </c>
      <c r="AH14" s="3">
        <f t="shared" si="16"/>
        <v>-89.795974960013581</v>
      </c>
      <c r="AI14" s="3">
        <f t="shared" si="16"/>
        <v>-91.591894459213847</v>
      </c>
      <c r="AJ14" s="3">
        <f t="shared" si="16"/>
        <v>-93.42373234839809</v>
      </c>
    </row>
    <row r="15" spans="2:36" s="1" customFormat="1" x14ac:dyDescent="0.3">
      <c r="B15" s="1" t="s">
        <v>38</v>
      </c>
      <c r="T15" s="8">
        <f t="shared" ref="T15:Y15" si="17">T10-T14</f>
        <v>869</v>
      </c>
      <c r="U15" s="8">
        <f t="shared" si="17"/>
        <v>253</v>
      </c>
      <c r="V15" s="8">
        <f t="shared" si="17"/>
        <v>753</v>
      </c>
      <c r="W15" s="8">
        <f t="shared" si="17"/>
        <v>983</v>
      </c>
      <c r="X15" s="8">
        <f t="shared" si="17"/>
        <v>824</v>
      </c>
      <c r="Y15" s="8">
        <f t="shared" si="17"/>
        <v>1446</v>
      </c>
      <c r="Z15" s="8">
        <f t="shared" ref="Z15:AJ15" si="18">Z10-Z14</f>
        <v>1358.7501999999999</v>
      </c>
      <c r="AA15" s="8">
        <f t="shared" si="18"/>
        <v>2450.6916199999996</v>
      </c>
      <c r="AB15" s="8">
        <f t="shared" si="18"/>
        <v>2564.4099470000006</v>
      </c>
      <c r="AC15" s="8">
        <f t="shared" si="18"/>
        <v>2667.1529385600006</v>
      </c>
      <c r="AD15" s="8">
        <f t="shared" si="18"/>
        <v>2747.2524894936</v>
      </c>
      <c r="AE15" s="8">
        <f t="shared" si="18"/>
        <v>2802.1975392834725</v>
      </c>
      <c r="AF15" s="8">
        <f t="shared" si="18"/>
        <v>2858.2414900691415</v>
      </c>
      <c r="AG15" s="8">
        <f t="shared" si="18"/>
        <v>2915.4063198705244</v>
      </c>
      <c r="AH15" s="8">
        <f t="shared" si="18"/>
        <v>2973.7144462679348</v>
      </c>
      <c r="AI15" s="8">
        <f t="shared" si="18"/>
        <v>3033.1887351932942</v>
      </c>
      <c r="AJ15" s="8">
        <f t="shared" si="18"/>
        <v>3093.85250989716</v>
      </c>
    </row>
    <row r="16" spans="2:36" x14ac:dyDescent="0.3">
      <c r="B16" t="s">
        <v>40</v>
      </c>
      <c r="T16" s="3">
        <v>147</v>
      </c>
      <c r="U16" s="3">
        <v>12</v>
      </c>
      <c r="V16" s="3">
        <v>166</v>
      </c>
      <c r="W16" s="3">
        <v>51</v>
      </c>
      <c r="X16" s="3">
        <v>129</v>
      </c>
      <c r="Y16" s="3">
        <v>289</v>
      </c>
      <c r="Z16" s="3">
        <f>Z15*0.18</f>
        <v>244.57503599999998</v>
      </c>
      <c r="AA16" s="3">
        <f t="shared" ref="AA16:AJ16" si="19">AA15*0.18</f>
        <v>441.12449159999989</v>
      </c>
      <c r="AB16" s="3">
        <f t="shared" si="19"/>
        <v>461.59379046000009</v>
      </c>
      <c r="AC16" s="3">
        <f t="shared" si="19"/>
        <v>480.0875289408001</v>
      </c>
      <c r="AD16" s="3">
        <f t="shared" si="19"/>
        <v>494.50544810884799</v>
      </c>
      <c r="AE16" s="3">
        <f t="shared" si="19"/>
        <v>504.395557071025</v>
      </c>
      <c r="AF16" s="3">
        <f t="shared" si="19"/>
        <v>514.48346821244547</v>
      </c>
      <c r="AG16" s="3">
        <f t="shared" si="19"/>
        <v>524.77313757669435</v>
      </c>
      <c r="AH16" s="3">
        <f t="shared" si="19"/>
        <v>535.26860032822822</v>
      </c>
      <c r="AI16" s="3">
        <f t="shared" si="19"/>
        <v>545.97397233479296</v>
      </c>
      <c r="AJ16" s="3">
        <f t="shared" si="19"/>
        <v>556.89345178148881</v>
      </c>
    </row>
    <row r="17" spans="2:142" x14ac:dyDescent="0.3">
      <c r="B17" t="s">
        <v>41</v>
      </c>
      <c r="T17" s="3">
        <v>-101</v>
      </c>
      <c r="U17" s="3">
        <v>2</v>
      </c>
      <c r="V17" s="3">
        <v>1</v>
      </c>
      <c r="W17" s="3">
        <v>5</v>
      </c>
      <c r="X17" s="3">
        <v>37</v>
      </c>
      <c r="Y17" s="3">
        <v>85</v>
      </c>
      <c r="Z17" s="3">
        <f>Z15*0.07</f>
        <v>95.112514000000004</v>
      </c>
      <c r="AA17" s="3">
        <f t="shared" ref="AA17:AJ17" si="20">AA15*0.07</f>
        <v>171.54841339999999</v>
      </c>
      <c r="AB17" s="3">
        <f t="shared" si="20"/>
        <v>179.50869629000005</v>
      </c>
      <c r="AC17" s="3">
        <f t="shared" si="20"/>
        <v>186.70070569920006</v>
      </c>
      <c r="AD17" s="3">
        <f t="shared" si="20"/>
        <v>192.30767426455202</v>
      </c>
      <c r="AE17" s="3">
        <f t="shared" si="20"/>
        <v>196.15382774984309</v>
      </c>
      <c r="AF17" s="3">
        <f t="shared" si="20"/>
        <v>200.07690430483993</v>
      </c>
      <c r="AG17" s="3">
        <f t="shared" si="20"/>
        <v>204.07844239093671</v>
      </c>
      <c r="AH17" s="3">
        <f t="shared" si="20"/>
        <v>208.16001123875546</v>
      </c>
      <c r="AI17" s="3">
        <f t="shared" si="20"/>
        <v>212.32321146353061</v>
      </c>
      <c r="AJ17" s="3">
        <f t="shared" si="20"/>
        <v>216.56967569280121</v>
      </c>
    </row>
    <row r="18" spans="2:142" s="1" customFormat="1" x14ac:dyDescent="0.3">
      <c r="B18" s="1" t="s">
        <v>42</v>
      </c>
      <c r="T18" s="8">
        <f t="shared" ref="T18:Y18" si="21">T15-T16-T17</f>
        <v>823</v>
      </c>
      <c r="U18" s="8">
        <f t="shared" si="21"/>
        <v>239</v>
      </c>
      <c r="V18" s="8">
        <f t="shared" si="21"/>
        <v>586</v>
      </c>
      <c r="W18" s="8">
        <f t="shared" si="21"/>
        <v>927</v>
      </c>
      <c r="X18" s="8">
        <f t="shared" si="21"/>
        <v>658</v>
      </c>
      <c r="Y18" s="8">
        <f t="shared" si="21"/>
        <v>1072</v>
      </c>
      <c r="Z18" s="8">
        <f t="shared" ref="Z18:AJ18" si="22">Z15-Z16-Z17</f>
        <v>1019.06265</v>
      </c>
      <c r="AA18" s="8">
        <f t="shared" si="22"/>
        <v>1838.0187149999997</v>
      </c>
      <c r="AB18" s="8">
        <f t="shared" si="22"/>
        <v>1923.3074602500005</v>
      </c>
      <c r="AC18" s="8">
        <f t="shared" si="22"/>
        <v>2000.3647039200005</v>
      </c>
      <c r="AD18" s="8">
        <f t="shared" si="22"/>
        <v>2060.4393671202001</v>
      </c>
      <c r="AE18" s="8">
        <f t="shared" si="22"/>
        <v>2101.6481544626045</v>
      </c>
      <c r="AF18" s="8">
        <f t="shared" si="22"/>
        <v>2143.681117551856</v>
      </c>
      <c r="AG18" s="8">
        <f t="shared" si="22"/>
        <v>2186.5547399028933</v>
      </c>
      <c r="AH18" s="8">
        <f t="shared" si="22"/>
        <v>2230.285834700951</v>
      </c>
      <c r="AI18" s="8">
        <f t="shared" si="22"/>
        <v>2274.8915513949705</v>
      </c>
      <c r="AJ18" s="8">
        <f t="shared" si="22"/>
        <v>2320.3893824228699</v>
      </c>
      <c r="AK18" s="1">
        <f>AJ18*(1+$AM$23)</f>
        <v>2297.1854885986413</v>
      </c>
      <c r="AL18" s="1">
        <f t="shared" ref="AL18:CW18" si="23">AK18*(1+$AM$23)</f>
        <v>2274.2136337126549</v>
      </c>
      <c r="AM18" s="1">
        <f t="shared" si="23"/>
        <v>2251.4714973755281</v>
      </c>
      <c r="AN18" s="1">
        <f t="shared" si="23"/>
        <v>2228.9567824017727</v>
      </c>
      <c r="AO18" s="1">
        <f t="shared" si="23"/>
        <v>2206.6672145777547</v>
      </c>
      <c r="AP18" s="1">
        <f t="shared" si="23"/>
        <v>2184.6005424319774</v>
      </c>
      <c r="AQ18" s="1">
        <f t="shared" si="23"/>
        <v>2162.7545370076577</v>
      </c>
      <c r="AR18" s="1">
        <f t="shared" si="23"/>
        <v>2141.1269916375813</v>
      </c>
      <c r="AS18" s="1">
        <f t="shared" si="23"/>
        <v>2119.7157217212057</v>
      </c>
      <c r="AT18" s="1">
        <f t="shared" si="23"/>
        <v>2098.5185645039937</v>
      </c>
      <c r="AU18" s="1">
        <f t="shared" si="23"/>
        <v>2077.5333788589537</v>
      </c>
      <c r="AV18" s="1">
        <f t="shared" si="23"/>
        <v>2056.758045070364</v>
      </c>
      <c r="AW18" s="1">
        <f t="shared" si="23"/>
        <v>2036.1904646196604</v>
      </c>
      <c r="AX18" s="1">
        <f t="shared" si="23"/>
        <v>2015.8285599734638</v>
      </c>
      <c r="AY18" s="1">
        <f t="shared" si="23"/>
        <v>1995.6702743737292</v>
      </c>
      <c r="AZ18" s="1">
        <f t="shared" si="23"/>
        <v>1975.713571629992</v>
      </c>
      <c r="BA18" s="1">
        <f t="shared" si="23"/>
        <v>1955.9564359136921</v>
      </c>
      <c r="BB18" s="1">
        <f t="shared" si="23"/>
        <v>1936.3968715545552</v>
      </c>
      <c r="BC18" s="1">
        <f t="shared" si="23"/>
        <v>1917.0329028390097</v>
      </c>
      <c r="BD18" s="1">
        <f t="shared" si="23"/>
        <v>1897.8625738106196</v>
      </c>
      <c r="BE18" s="1">
        <f t="shared" si="23"/>
        <v>1878.8839480725132</v>
      </c>
      <c r="BF18" s="1">
        <f t="shared" si="23"/>
        <v>1860.0951085917882</v>
      </c>
      <c r="BG18" s="1">
        <f t="shared" si="23"/>
        <v>1841.4941575058704</v>
      </c>
      <c r="BH18" s="1">
        <f t="shared" si="23"/>
        <v>1823.0792159308116</v>
      </c>
      <c r="BI18" s="1">
        <f t="shared" si="23"/>
        <v>1804.8484237715036</v>
      </c>
      <c r="BJ18" s="1">
        <f t="shared" si="23"/>
        <v>1786.7999395337886</v>
      </c>
      <c r="BK18" s="1">
        <f t="shared" si="23"/>
        <v>1768.9319401384507</v>
      </c>
      <c r="BL18" s="1">
        <f t="shared" si="23"/>
        <v>1751.2426207370663</v>
      </c>
      <c r="BM18" s="1">
        <f t="shared" si="23"/>
        <v>1733.7301945296956</v>
      </c>
      <c r="BN18" s="1">
        <f t="shared" si="23"/>
        <v>1716.3928925843986</v>
      </c>
      <c r="BO18" s="1">
        <f t="shared" si="23"/>
        <v>1699.2289636585547</v>
      </c>
      <c r="BP18" s="1">
        <f t="shared" si="23"/>
        <v>1682.2366740219691</v>
      </c>
      <c r="BQ18" s="1">
        <f t="shared" si="23"/>
        <v>1665.4143072817494</v>
      </c>
      <c r="BR18" s="1">
        <f t="shared" si="23"/>
        <v>1648.7601642089319</v>
      </c>
      <c r="BS18" s="1">
        <f t="shared" si="23"/>
        <v>1632.2725625668425</v>
      </c>
      <c r="BT18" s="1">
        <f t="shared" si="23"/>
        <v>1615.949836941174</v>
      </c>
      <c r="BU18" s="1">
        <f t="shared" si="23"/>
        <v>1599.7903385717623</v>
      </c>
      <c r="BV18" s="1">
        <f t="shared" si="23"/>
        <v>1583.7924351860447</v>
      </c>
      <c r="BW18" s="1">
        <f t="shared" si="23"/>
        <v>1567.9545108341842</v>
      </c>
      <c r="BX18" s="1">
        <f t="shared" si="23"/>
        <v>1552.2749657258423</v>
      </c>
      <c r="BY18" s="1">
        <f t="shared" si="23"/>
        <v>1536.7522160685839</v>
      </c>
      <c r="BZ18" s="1">
        <f t="shared" si="23"/>
        <v>1521.3846939078981</v>
      </c>
      <c r="CA18" s="1">
        <f t="shared" si="23"/>
        <v>1506.170846968819</v>
      </c>
      <c r="CB18" s="1">
        <f t="shared" si="23"/>
        <v>1491.1091384991307</v>
      </c>
      <c r="CC18" s="1">
        <f t="shared" si="23"/>
        <v>1476.1980471141394</v>
      </c>
      <c r="CD18" s="1">
        <f t="shared" si="23"/>
        <v>1461.436066642998</v>
      </c>
      <c r="CE18" s="1">
        <f t="shared" si="23"/>
        <v>1446.821705976568</v>
      </c>
      <c r="CF18" s="1">
        <f t="shared" si="23"/>
        <v>1432.3534889168022</v>
      </c>
      <c r="CG18" s="1">
        <f t="shared" si="23"/>
        <v>1418.0299540276342</v>
      </c>
      <c r="CH18" s="1">
        <f t="shared" si="23"/>
        <v>1403.8496544873578</v>
      </c>
      <c r="CI18" s="1">
        <f t="shared" si="23"/>
        <v>1389.8111579424842</v>
      </c>
      <c r="CJ18" s="1">
        <f t="shared" si="23"/>
        <v>1375.9130463630593</v>
      </c>
      <c r="CK18" s="1">
        <f t="shared" si="23"/>
        <v>1362.1539158994287</v>
      </c>
      <c r="CL18" s="1">
        <f t="shared" si="23"/>
        <v>1348.5323767404345</v>
      </c>
      <c r="CM18" s="1">
        <f t="shared" si="23"/>
        <v>1335.0470529730301</v>
      </c>
      <c r="CN18" s="1">
        <f t="shared" si="23"/>
        <v>1321.6965824432998</v>
      </c>
      <c r="CO18" s="1">
        <f t="shared" si="23"/>
        <v>1308.4796166188669</v>
      </c>
      <c r="CP18" s="1">
        <f t="shared" si="23"/>
        <v>1295.3948204526782</v>
      </c>
      <c r="CQ18" s="1">
        <f t="shared" si="23"/>
        <v>1282.4408722481514</v>
      </c>
      <c r="CR18" s="1">
        <f t="shared" si="23"/>
        <v>1269.6164635256698</v>
      </c>
      <c r="CS18" s="1">
        <f t="shared" si="23"/>
        <v>1256.9202988904131</v>
      </c>
      <c r="CT18" s="1">
        <f t="shared" si="23"/>
        <v>1244.3510959015089</v>
      </c>
      <c r="CU18" s="1">
        <f t="shared" si="23"/>
        <v>1231.9075849424937</v>
      </c>
      <c r="CV18" s="1">
        <f t="shared" si="23"/>
        <v>1219.5885090930688</v>
      </c>
      <c r="CW18" s="1">
        <f t="shared" si="23"/>
        <v>1207.3926240021381</v>
      </c>
      <c r="CX18" s="1">
        <f t="shared" ref="CX18:EL18" si="24">CW18*(1+$AM$23)</f>
        <v>1195.3186977621167</v>
      </c>
      <c r="CY18" s="1">
        <f t="shared" si="24"/>
        <v>1183.3655107844954</v>
      </c>
      <c r="CZ18" s="1">
        <f t="shared" si="24"/>
        <v>1171.5318556766504</v>
      </c>
      <c r="DA18" s="1">
        <f t="shared" si="24"/>
        <v>1159.8165371198838</v>
      </c>
      <c r="DB18" s="1">
        <f t="shared" si="24"/>
        <v>1148.2183717486851</v>
      </c>
      <c r="DC18" s="1">
        <f t="shared" si="24"/>
        <v>1136.7361880311983</v>
      </c>
      <c r="DD18" s="1">
        <f t="shared" si="24"/>
        <v>1125.3688261508862</v>
      </c>
      <c r="DE18" s="1">
        <f t="shared" si="24"/>
        <v>1114.1151378893774</v>
      </c>
      <c r="DF18" s="1">
        <f t="shared" si="24"/>
        <v>1102.9739865104837</v>
      </c>
      <c r="DG18" s="1">
        <f t="shared" si="24"/>
        <v>1091.9442466453788</v>
      </c>
      <c r="DH18" s="1">
        <f t="shared" si="24"/>
        <v>1081.024804178925</v>
      </c>
      <c r="DI18" s="1">
        <f t="shared" si="24"/>
        <v>1070.2145561371358</v>
      </c>
      <c r="DJ18" s="1">
        <f t="shared" si="24"/>
        <v>1059.5124105757643</v>
      </c>
      <c r="DK18" s="1">
        <f t="shared" si="24"/>
        <v>1048.9172864700067</v>
      </c>
      <c r="DL18" s="1">
        <f t="shared" si="24"/>
        <v>1038.4281136053066</v>
      </c>
      <c r="DM18" s="1">
        <f t="shared" si="24"/>
        <v>1028.0438324692536</v>
      </c>
      <c r="DN18" s="1">
        <f t="shared" si="24"/>
        <v>1017.7633941445611</v>
      </c>
      <c r="DO18" s="1">
        <f t="shared" si="24"/>
        <v>1007.5857602031155</v>
      </c>
      <c r="DP18" s="1">
        <f t="shared" si="24"/>
        <v>997.50990260108426</v>
      </c>
      <c r="DQ18" s="1">
        <f t="shared" si="24"/>
        <v>987.5348035750734</v>
      </c>
      <c r="DR18" s="1">
        <f t="shared" si="24"/>
        <v>977.65945553932261</v>
      </c>
      <c r="DS18" s="1">
        <f t="shared" si="24"/>
        <v>967.88286098392939</v>
      </c>
      <c r="DT18" s="1">
        <f t="shared" si="24"/>
        <v>958.20403237409005</v>
      </c>
      <c r="DU18" s="1">
        <f t="shared" si="24"/>
        <v>948.62199205034915</v>
      </c>
      <c r="DV18" s="1">
        <f t="shared" si="24"/>
        <v>939.13577212984569</v>
      </c>
      <c r="DW18" s="1">
        <f t="shared" si="24"/>
        <v>929.74441440854719</v>
      </c>
      <c r="DX18" s="1">
        <f t="shared" si="24"/>
        <v>920.4469702644617</v>
      </c>
      <c r="DY18" s="1">
        <f t="shared" si="24"/>
        <v>911.24250056181711</v>
      </c>
      <c r="DZ18" s="1">
        <f t="shared" si="24"/>
        <v>902.1300755561989</v>
      </c>
      <c r="EA18" s="1">
        <f t="shared" si="24"/>
        <v>893.10877480063687</v>
      </c>
      <c r="EB18" s="1">
        <f t="shared" si="24"/>
        <v>884.17768705263052</v>
      </c>
      <c r="EC18" s="1">
        <f t="shared" si="24"/>
        <v>875.33591018210416</v>
      </c>
      <c r="ED18" s="1">
        <f t="shared" si="24"/>
        <v>866.58255108028311</v>
      </c>
      <c r="EE18" s="1">
        <f t="shared" si="24"/>
        <v>857.91672556948026</v>
      </c>
      <c r="EF18" s="1">
        <f t="shared" si="24"/>
        <v>849.33755831378551</v>
      </c>
      <c r="EG18" s="1">
        <f t="shared" si="24"/>
        <v>840.84418273064762</v>
      </c>
      <c r="EH18" s="1">
        <f t="shared" si="24"/>
        <v>832.43574090334118</v>
      </c>
      <c r="EI18" s="1">
        <f t="shared" si="24"/>
        <v>824.1113834943078</v>
      </c>
      <c r="EJ18" s="1">
        <f t="shared" si="24"/>
        <v>815.87026965936468</v>
      </c>
      <c r="EK18" s="1">
        <f t="shared" si="24"/>
        <v>807.71156696277103</v>
      </c>
      <c r="EL18" s="1">
        <f t="shared" si="24"/>
        <v>799.63445129314334</v>
      </c>
    </row>
    <row r="19" spans="2:142" x14ac:dyDescent="0.3">
      <c r="B19" t="s">
        <v>2</v>
      </c>
      <c r="T19" s="3">
        <v>575.6</v>
      </c>
      <c r="U19" s="3">
        <v>575.6</v>
      </c>
      <c r="V19" s="3">
        <v>575.6</v>
      </c>
      <c r="W19" s="3">
        <v>575.6</v>
      </c>
      <c r="X19" s="3">
        <v>575.6</v>
      </c>
      <c r="Y19" s="3">
        <v>575.6</v>
      </c>
      <c r="Z19" s="3">
        <v>575.6</v>
      </c>
      <c r="AA19" s="3">
        <v>575.6</v>
      </c>
      <c r="AB19" s="3">
        <v>575.6</v>
      </c>
      <c r="AC19" s="3">
        <v>575.6</v>
      </c>
      <c r="AD19" s="3">
        <v>575.6</v>
      </c>
      <c r="AE19" s="3">
        <v>575.6</v>
      </c>
      <c r="AF19" s="3">
        <v>575.6</v>
      </c>
      <c r="AG19" s="3">
        <v>575.6</v>
      </c>
      <c r="AH19" s="3">
        <v>575.6</v>
      </c>
      <c r="AI19" s="3">
        <v>575.6</v>
      </c>
      <c r="AJ19" s="3">
        <v>575.6</v>
      </c>
    </row>
    <row r="20" spans="2:142" x14ac:dyDescent="0.3">
      <c r="B20" t="s">
        <v>43</v>
      </c>
      <c r="T20" s="7">
        <f t="shared" ref="T20:Y20" si="25">T18/T19</f>
        <v>1.4298123697011813</v>
      </c>
      <c r="U20" s="7">
        <f t="shared" si="25"/>
        <v>0.41521890201528838</v>
      </c>
      <c r="V20" s="7">
        <f t="shared" si="25"/>
        <v>1.0180681028492007</v>
      </c>
      <c r="W20" s="7">
        <f t="shared" si="25"/>
        <v>1.6104933981931897</v>
      </c>
      <c r="X20" s="7">
        <f t="shared" si="25"/>
        <v>1.1431549687282836</v>
      </c>
      <c r="Y20" s="7">
        <f t="shared" si="25"/>
        <v>1.862404447533009</v>
      </c>
      <c r="Z20" s="7">
        <f t="shared" ref="Z20:AJ20" si="26">Z18/Z19</f>
        <v>1.7704354586518414</v>
      </c>
      <c r="AA20" s="7">
        <f t="shared" si="26"/>
        <v>3.1932222289784566</v>
      </c>
      <c r="AB20" s="7">
        <f t="shared" si="26"/>
        <v>3.3413958656184857</v>
      </c>
      <c r="AC20" s="7">
        <f t="shared" si="26"/>
        <v>3.4752687698401674</v>
      </c>
      <c r="AD20" s="7">
        <f t="shared" si="26"/>
        <v>3.5796375384298122</v>
      </c>
      <c r="AE20" s="7">
        <f t="shared" si="26"/>
        <v>3.6512302891984092</v>
      </c>
      <c r="AF20" s="7">
        <f t="shared" si="26"/>
        <v>3.7242548949823764</v>
      </c>
      <c r="AG20" s="7">
        <f t="shared" si="26"/>
        <v>3.7987399928820245</v>
      </c>
      <c r="AH20" s="7">
        <f t="shared" si="26"/>
        <v>3.8747147927396646</v>
      </c>
      <c r="AI20" s="7">
        <f t="shared" si="26"/>
        <v>3.9522090885944587</v>
      </c>
      <c r="AJ20" s="7">
        <f t="shared" si="26"/>
        <v>4.0312532703663475</v>
      </c>
    </row>
    <row r="22" spans="2:142" x14ac:dyDescent="0.3">
      <c r="B22" t="s">
        <v>44</v>
      </c>
      <c r="U22" s="9">
        <f t="shared" ref="U22:X22" si="27">U3/T3-1</f>
        <v>-2.7132907719094601E-2</v>
      </c>
      <c r="V22" s="9">
        <f t="shared" si="27"/>
        <v>5.4064131245339375E-2</v>
      </c>
      <c r="W22" s="9">
        <f t="shared" si="27"/>
        <v>4.0891404315528845E-2</v>
      </c>
      <c r="X22" s="9">
        <f t="shared" si="27"/>
        <v>3.9284986066743688E-2</v>
      </c>
      <c r="Y22" s="9">
        <f>Y3/X3-1</f>
        <v>0.1616637237590739</v>
      </c>
      <c r="Z22" s="9">
        <f t="shared" ref="Z22:AJ22" si="28">Z3/Y3-1</f>
        <v>0.1399999999999999</v>
      </c>
      <c r="AA22" s="9">
        <f t="shared" si="28"/>
        <v>0.10000000000000009</v>
      </c>
      <c r="AB22" s="9">
        <f t="shared" si="28"/>
        <v>5.0000000000000044E-2</v>
      </c>
      <c r="AC22" s="9">
        <f t="shared" si="28"/>
        <v>4.0000000000000036E-2</v>
      </c>
      <c r="AD22" s="9">
        <f t="shared" si="28"/>
        <v>3.0000000000000027E-2</v>
      </c>
      <c r="AE22" s="9">
        <f t="shared" si="28"/>
        <v>2.0000000000000018E-2</v>
      </c>
      <c r="AF22" s="9">
        <f t="shared" si="28"/>
        <v>2.0000000000000018E-2</v>
      </c>
      <c r="AG22" s="9">
        <f t="shared" si="28"/>
        <v>2.0000000000000018E-2</v>
      </c>
      <c r="AH22" s="9">
        <f t="shared" si="28"/>
        <v>2.0000000000000018E-2</v>
      </c>
      <c r="AI22" s="9">
        <f t="shared" si="28"/>
        <v>2.0000000000000018E-2</v>
      </c>
      <c r="AJ22" s="9">
        <f t="shared" si="28"/>
        <v>2.0000000000000018E-2</v>
      </c>
    </row>
    <row r="23" spans="2:142" x14ac:dyDescent="0.3">
      <c r="B23" t="s">
        <v>45</v>
      </c>
      <c r="T23" s="9">
        <f t="shared" ref="T23:X23" si="29">T5/T3</f>
        <v>0.1195589088798607</v>
      </c>
      <c r="U23" s="9">
        <f t="shared" si="29"/>
        <v>0.10633855331841909</v>
      </c>
      <c r="V23" s="9">
        <f t="shared" si="29"/>
        <v>9.6568800848956485E-2</v>
      </c>
      <c r="W23" s="9">
        <f t="shared" si="29"/>
        <v>0.10596071501393325</v>
      </c>
      <c r="X23" s="9">
        <f t="shared" si="29"/>
        <v>0.10790661173239161</v>
      </c>
      <c r="Y23" s="9">
        <f>Y5/Y3</f>
        <v>0.11349434217193041</v>
      </c>
      <c r="Z23" s="9">
        <f t="shared" ref="Z23:AJ23" si="30">Z5/Z3</f>
        <v>0.11</v>
      </c>
      <c r="AA23" s="9">
        <f t="shared" si="30"/>
        <v>0.11</v>
      </c>
      <c r="AB23" s="9">
        <f t="shared" si="30"/>
        <v>0.11</v>
      </c>
      <c r="AC23" s="9">
        <f t="shared" si="30"/>
        <v>0.11000000000000001</v>
      </c>
      <c r="AD23" s="9">
        <f t="shared" si="30"/>
        <v>0.10999999999999999</v>
      </c>
      <c r="AE23" s="9">
        <f t="shared" si="30"/>
        <v>0.11</v>
      </c>
      <c r="AF23" s="9">
        <f t="shared" si="30"/>
        <v>0.10999999999999999</v>
      </c>
      <c r="AG23" s="9">
        <f t="shared" si="30"/>
        <v>0.11</v>
      </c>
      <c r="AH23" s="9">
        <f t="shared" si="30"/>
        <v>0.11</v>
      </c>
      <c r="AI23" s="9">
        <f t="shared" si="30"/>
        <v>0.11</v>
      </c>
      <c r="AJ23" s="9">
        <f t="shared" si="30"/>
        <v>0.11</v>
      </c>
      <c r="AL23" t="s">
        <v>49</v>
      </c>
      <c r="AM23" s="9">
        <v>-0.01</v>
      </c>
    </row>
    <row r="24" spans="2:142" x14ac:dyDescent="0.3">
      <c r="B24" t="s">
        <v>46</v>
      </c>
      <c r="T24" s="9"/>
      <c r="U24" s="9">
        <f t="shared" ref="U24:X24" si="31">U8/T8-1</f>
        <v>0.34923339011925036</v>
      </c>
      <c r="V24" s="9">
        <f t="shared" si="31"/>
        <v>-0.20959595959595956</v>
      </c>
      <c r="W24" s="9">
        <f t="shared" si="31"/>
        <v>0.40255591054313089</v>
      </c>
      <c r="X24" s="9">
        <f t="shared" si="31"/>
        <v>-0.17539863325740324</v>
      </c>
      <c r="Y24" s="9">
        <f>Y8/X8-1</f>
        <v>0.15745856353591159</v>
      </c>
      <c r="Z24" s="9">
        <f t="shared" ref="Z24:AJ24" si="32">Z8/Y8-1</f>
        <v>1.0000000000000009E-2</v>
      </c>
      <c r="AA24" s="9">
        <f t="shared" si="32"/>
        <v>4.0000000000000036E-2</v>
      </c>
      <c r="AB24" s="9">
        <f t="shared" si="32"/>
        <v>3.0000000000000027E-2</v>
      </c>
      <c r="AC24" s="9">
        <f t="shared" si="32"/>
        <v>2.0000000000000018E-2</v>
      </c>
      <c r="AD24" s="9">
        <f t="shared" si="32"/>
        <v>2.0000000000000018E-2</v>
      </c>
      <c r="AE24" s="9">
        <f t="shared" si="32"/>
        <v>2.0000000000000018E-2</v>
      </c>
      <c r="AF24" s="9">
        <f t="shared" si="32"/>
        <v>2.0000000000000018E-2</v>
      </c>
      <c r="AG24" s="9">
        <f t="shared" si="32"/>
        <v>2.0000000000000018E-2</v>
      </c>
      <c r="AH24" s="9">
        <f t="shared" si="32"/>
        <v>2.0000000000000018E-2</v>
      </c>
      <c r="AI24" s="9">
        <f t="shared" si="32"/>
        <v>2.0000000000000018E-2</v>
      </c>
      <c r="AJ24" s="9">
        <f t="shared" si="32"/>
        <v>2.0000000000000018E-2</v>
      </c>
      <c r="AL24" t="s">
        <v>50</v>
      </c>
      <c r="AM24" s="9">
        <v>0.08</v>
      </c>
    </row>
    <row r="25" spans="2:142" x14ac:dyDescent="0.3">
      <c r="B25" t="s">
        <v>47</v>
      </c>
      <c r="T25" s="9">
        <f t="shared" ref="T25:X25" si="33">T10/T3</f>
        <v>7.2040046430644225E-2</v>
      </c>
      <c r="U25" s="9">
        <f t="shared" si="33"/>
        <v>3.6838180462341538E-2</v>
      </c>
      <c r="V25" s="9">
        <f t="shared" si="33"/>
        <v>5.567739653342766E-2</v>
      </c>
      <c r="W25" s="9">
        <f t="shared" si="33"/>
        <v>5.6344729151090872E-2</v>
      </c>
      <c r="X25" s="9">
        <f t="shared" si="33"/>
        <v>6.0885488195670655E-2</v>
      </c>
      <c r="Y25" s="9">
        <f>Y10/Y3</f>
        <v>6.6430220120475142E-2</v>
      </c>
      <c r="Z25" s="9">
        <f t="shared" ref="Z25:AJ25" si="34">Z10/Z3</f>
        <v>6.3314646747477263E-2</v>
      </c>
      <c r="AA25" s="9">
        <f t="shared" si="34"/>
        <v>0.10651133150364253</v>
      </c>
      <c r="AB25" s="9">
        <f t="shared" si="34"/>
        <v>0.10623465457472872</v>
      </c>
      <c r="AC25" s="9">
        <f t="shared" si="34"/>
        <v>0.10630706506367624</v>
      </c>
      <c r="AD25" s="9">
        <f t="shared" si="34"/>
        <v>0.10634291880092209</v>
      </c>
      <c r="AE25" s="9">
        <f t="shared" si="34"/>
        <v>0.1063429188009221</v>
      </c>
      <c r="AF25" s="9">
        <f t="shared" si="34"/>
        <v>0.10634291880092207</v>
      </c>
      <c r="AG25" s="9">
        <f t="shared" si="34"/>
        <v>0.10634291880092209</v>
      </c>
      <c r="AH25" s="9">
        <f t="shared" si="34"/>
        <v>0.10634291880092207</v>
      </c>
      <c r="AI25" s="9">
        <f t="shared" si="34"/>
        <v>0.10634291880092209</v>
      </c>
      <c r="AJ25" s="9">
        <f t="shared" si="34"/>
        <v>0.1063429188009221</v>
      </c>
      <c r="AL25" t="s">
        <v>51</v>
      </c>
      <c r="AM25" s="3">
        <f>NPV(AM24,Z18:EL18)</f>
        <v>24785.767883868208</v>
      </c>
    </row>
    <row r="26" spans="2:142" x14ac:dyDescent="0.3">
      <c r="B26" t="s">
        <v>40</v>
      </c>
      <c r="T26" s="9">
        <f t="shared" ref="T26:X26" si="35">T16/T15</f>
        <v>0.16915995397008055</v>
      </c>
      <c r="U26" s="9">
        <f t="shared" si="35"/>
        <v>4.7430830039525688E-2</v>
      </c>
      <c r="V26" s="9">
        <f t="shared" si="35"/>
        <v>0.22045152722443559</v>
      </c>
      <c r="W26" s="9">
        <f t="shared" si="35"/>
        <v>5.188199389623601E-2</v>
      </c>
      <c r="X26" s="9">
        <f t="shared" si="35"/>
        <v>0.15655339805825244</v>
      </c>
      <c r="Y26" s="9">
        <f>Y16/Y15</f>
        <v>0.19986168741355465</v>
      </c>
      <c r="Z26" s="9">
        <f t="shared" ref="Z26:AJ26" si="36">Z16/Z15</f>
        <v>0.18</v>
      </c>
      <c r="AA26" s="9">
        <f t="shared" si="36"/>
        <v>0.18</v>
      </c>
      <c r="AB26" s="9">
        <f t="shared" si="36"/>
        <v>0.18</v>
      </c>
      <c r="AC26" s="9">
        <f t="shared" si="36"/>
        <v>0.18</v>
      </c>
      <c r="AD26" s="9">
        <f t="shared" si="36"/>
        <v>0.18</v>
      </c>
      <c r="AE26" s="9">
        <f t="shared" si="36"/>
        <v>0.18</v>
      </c>
      <c r="AF26" s="9">
        <f t="shared" si="36"/>
        <v>0.18</v>
      </c>
      <c r="AG26" s="9">
        <f t="shared" si="36"/>
        <v>0.18</v>
      </c>
      <c r="AH26" s="9">
        <f t="shared" si="36"/>
        <v>0.18</v>
      </c>
      <c r="AI26" s="9">
        <f t="shared" si="36"/>
        <v>0.18</v>
      </c>
      <c r="AJ26" s="9">
        <f t="shared" si="36"/>
        <v>0.18</v>
      </c>
      <c r="AL26" t="s">
        <v>52</v>
      </c>
      <c r="AM26" s="3">
        <f>Main!D8</f>
        <v>-267</v>
      </c>
    </row>
    <row r="27" spans="2:142" x14ac:dyDescent="0.3">
      <c r="B27" t="s">
        <v>48</v>
      </c>
      <c r="T27" s="9">
        <f t="shared" ref="T27:X27" si="37">T18/T3</f>
        <v>5.9706906558328499E-2</v>
      </c>
      <c r="U27" s="9">
        <f t="shared" si="37"/>
        <v>1.7822520507084265E-2</v>
      </c>
      <c r="V27" s="9">
        <f t="shared" si="37"/>
        <v>4.145737530951539E-2</v>
      </c>
      <c r="W27" s="9">
        <f t="shared" si="37"/>
        <v>6.3005505335417655E-2</v>
      </c>
      <c r="X27" s="9">
        <f t="shared" si="37"/>
        <v>4.3031848799947682E-2</v>
      </c>
      <c r="Y27" s="9">
        <f>Y18/Y3</f>
        <v>6.0350166075550299E-2</v>
      </c>
      <c r="Z27" s="9">
        <f t="shared" ref="Z27:AJ27" si="38">Z18/Z3</f>
        <v>5.0324528810626462E-2</v>
      </c>
      <c r="AA27" s="9">
        <f t="shared" si="38"/>
        <v>8.2515602832294518E-2</v>
      </c>
      <c r="AB27" s="9">
        <f t="shared" si="38"/>
        <v>8.2232892158335957E-2</v>
      </c>
      <c r="AC27" s="9">
        <f t="shared" si="38"/>
        <v>8.2238028847598718E-2</v>
      </c>
      <c r="AD27" s="9">
        <f t="shared" si="38"/>
        <v>8.2240572256845321E-2</v>
      </c>
      <c r="AE27" s="9">
        <f t="shared" si="38"/>
        <v>8.2240572256845335E-2</v>
      </c>
      <c r="AF27" s="9">
        <f t="shared" si="38"/>
        <v>8.2240572256845307E-2</v>
      </c>
      <c r="AG27" s="9">
        <f t="shared" si="38"/>
        <v>8.2240572256845307E-2</v>
      </c>
      <c r="AH27" s="9">
        <f t="shared" si="38"/>
        <v>8.2240572256845307E-2</v>
      </c>
      <c r="AI27" s="9">
        <f t="shared" si="38"/>
        <v>8.2240572256845321E-2</v>
      </c>
      <c r="AJ27" s="9">
        <f t="shared" si="38"/>
        <v>8.2240572256845321E-2</v>
      </c>
      <c r="AL27" t="s">
        <v>53</v>
      </c>
      <c r="AM27" s="3">
        <f>AM25+AM26</f>
        <v>24518.767883868208</v>
      </c>
    </row>
    <row r="28" spans="2:142" x14ac:dyDescent="0.3">
      <c r="AL28" t="s">
        <v>54</v>
      </c>
      <c r="AM28" s="2">
        <f>AM27/AJ19</f>
        <v>42.596886525135872</v>
      </c>
    </row>
    <row r="29" spans="2:142" x14ac:dyDescent="0.3">
      <c r="AL29" t="s">
        <v>55</v>
      </c>
      <c r="AM29" s="2">
        <f>Main!D3</f>
        <v>46.45</v>
      </c>
    </row>
    <row r="30" spans="2:142" x14ac:dyDescent="0.3">
      <c r="AL30" s="1" t="s">
        <v>56</v>
      </c>
      <c r="AM30" s="10">
        <f>AM28/AM29-1</f>
        <v>-8.2951850912037273E-2</v>
      </c>
    </row>
    <row r="31" spans="2:142" x14ac:dyDescent="0.3">
      <c r="AL31" t="s">
        <v>57</v>
      </c>
      <c r="AM31" s="6" t="s">
        <v>58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2025-03-20T12:22:44Z</dcterms:created>
  <dcterms:modified xsi:type="dcterms:W3CDTF">2025-03-20T13:29:03Z</dcterms:modified>
</cp:coreProperties>
</file>