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41C94DBF-A4FF-4FF9-B569-D05A2913B543}" xr6:coauthVersionLast="46" xr6:coauthVersionMax="46" xr10:uidLastSave="{00000000-0000-0000-0000-000000000000}"/>
  <bookViews>
    <workbookView xWindow="-108" yWindow="-108" windowWidth="23256" windowHeight="12576" xr2:uid="{E81E7A6E-C3E4-46C2-A2AC-D041875A6B36}"/>
  </bookViews>
  <sheets>
    <sheet name="Main" sheetId="1" r:id="rId1"/>
    <sheet name="Model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3" i="2" l="1"/>
  <c r="AD3" i="2"/>
  <c r="U3" i="2"/>
  <c r="U5" i="2" s="1"/>
  <c r="S3" i="2"/>
  <c r="AL6" i="2"/>
  <c r="AM6" i="2" s="1"/>
  <c r="AH6" i="2"/>
  <c r="AI6" i="2" s="1"/>
  <c r="AJ6" i="2" s="1"/>
  <c r="AP26" i="2"/>
  <c r="AP23" i="2"/>
  <c r="AE9" i="2"/>
  <c r="AF9" i="2" s="1"/>
  <c r="AG9" i="2" s="1"/>
  <c r="AH9" i="2" s="1"/>
  <c r="AI9" i="2" s="1"/>
  <c r="AJ9" i="2" s="1"/>
  <c r="AK9" i="2" s="1"/>
  <c r="AL9" i="2" s="1"/>
  <c r="AM9" i="2" s="1"/>
  <c r="AD9" i="2"/>
  <c r="AG6" i="2"/>
  <c r="AF6" i="2"/>
  <c r="AE6" i="2"/>
  <c r="AF21" i="2" s="1"/>
  <c r="AD6" i="2"/>
  <c r="AE21" i="2" s="1"/>
  <c r="T16" i="2"/>
  <c r="V14" i="2"/>
  <c r="V16" i="2" s="1"/>
  <c r="T14" i="2"/>
  <c r="V12" i="2"/>
  <c r="T12" i="2"/>
  <c r="V11" i="2"/>
  <c r="T11" i="2"/>
  <c r="T22" i="2" s="1"/>
  <c r="T10" i="2"/>
  <c r="U10" i="2" s="1"/>
  <c r="V10" i="2" s="1"/>
  <c r="S10" i="2"/>
  <c r="AC9" i="2"/>
  <c r="V8" i="2"/>
  <c r="T8" i="2"/>
  <c r="V6" i="2"/>
  <c r="T6" i="2"/>
  <c r="U6" i="2"/>
  <c r="U21" i="2"/>
  <c r="T21" i="2"/>
  <c r="S6" i="2"/>
  <c r="S21" i="2" s="1"/>
  <c r="V5" i="2"/>
  <c r="V4" i="2" s="1"/>
  <c r="S5" i="2"/>
  <c r="S4" i="2" s="1"/>
  <c r="T5" i="2"/>
  <c r="T4" i="2"/>
  <c r="V3" i="2"/>
  <c r="T3" i="2"/>
  <c r="S18" i="2"/>
  <c r="T19" i="2"/>
  <c r="AC13" i="2"/>
  <c r="AC7" i="2"/>
  <c r="AB13" i="2"/>
  <c r="AB12" i="2"/>
  <c r="AB10" i="2"/>
  <c r="AB9" i="2"/>
  <c r="AB7" i="2"/>
  <c r="AB6" i="2"/>
  <c r="AB4" i="2"/>
  <c r="AB5" i="2" s="1"/>
  <c r="AB3" i="2"/>
  <c r="AA13" i="2"/>
  <c r="AA12" i="2"/>
  <c r="AA10" i="2"/>
  <c r="AA9" i="2"/>
  <c r="AA7" i="2"/>
  <c r="AA6" i="2"/>
  <c r="AA21" i="2" s="1"/>
  <c r="AA4" i="2"/>
  <c r="AA3" i="2"/>
  <c r="Z21" i="2"/>
  <c r="Y21" i="2"/>
  <c r="Z18" i="2"/>
  <c r="Y18" i="2"/>
  <c r="Z22" i="2"/>
  <c r="Y22" i="2"/>
  <c r="X22" i="2"/>
  <c r="Z20" i="2"/>
  <c r="Y20" i="2"/>
  <c r="X20" i="2"/>
  <c r="Z19" i="2"/>
  <c r="Y19" i="2"/>
  <c r="X19" i="2"/>
  <c r="Q22" i="2"/>
  <c r="P22" i="2"/>
  <c r="O22" i="2"/>
  <c r="N22" i="2"/>
  <c r="M22" i="2"/>
  <c r="L22" i="2"/>
  <c r="K22" i="2"/>
  <c r="J22" i="2"/>
  <c r="I22" i="2"/>
  <c r="H22" i="2"/>
  <c r="V21" i="2"/>
  <c r="R21" i="2"/>
  <c r="Q21" i="2"/>
  <c r="P21" i="2"/>
  <c r="O21" i="2"/>
  <c r="N21" i="2"/>
  <c r="M21" i="2"/>
  <c r="L21" i="2"/>
  <c r="K21" i="2"/>
  <c r="J21" i="2"/>
  <c r="I21" i="2"/>
  <c r="H21" i="2"/>
  <c r="V20" i="2"/>
  <c r="R20" i="2"/>
  <c r="Q20" i="2"/>
  <c r="P20" i="2"/>
  <c r="O20" i="2"/>
  <c r="N20" i="2"/>
  <c r="M20" i="2"/>
  <c r="L20" i="2"/>
  <c r="K20" i="2"/>
  <c r="J20" i="2"/>
  <c r="I20" i="2"/>
  <c r="H20" i="2"/>
  <c r="R19" i="2"/>
  <c r="Q19" i="2"/>
  <c r="P19" i="2"/>
  <c r="O19" i="2"/>
  <c r="N19" i="2"/>
  <c r="M19" i="2"/>
  <c r="L19" i="2"/>
  <c r="K19" i="2"/>
  <c r="J19" i="2"/>
  <c r="I19" i="2"/>
  <c r="H19" i="2"/>
  <c r="V18" i="2"/>
  <c r="R18" i="2"/>
  <c r="Q18" i="2"/>
  <c r="P18" i="2"/>
  <c r="O18" i="2"/>
  <c r="N18" i="2"/>
  <c r="M18" i="2"/>
  <c r="L18" i="2"/>
  <c r="K18" i="2"/>
  <c r="J18" i="2"/>
  <c r="I18" i="2"/>
  <c r="H18" i="2"/>
  <c r="F22" i="2"/>
  <c r="E22" i="2"/>
  <c r="D22" i="2"/>
  <c r="C22" i="2"/>
  <c r="F20" i="2"/>
  <c r="E20" i="2"/>
  <c r="D20" i="2"/>
  <c r="C20" i="2"/>
  <c r="F19" i="2"/>
  <c r="E19" i="2"/>
  <c r="D19" i="2"/>
  <c r="C19" i="2"/>
  <c r="G22" i="2"/>
  <c r="G21" i="2"/>
  <c r="G20" i="2"/>
  <c r="G19" i="2"/>
  <c r="G18" i="2"/>
  <c r="F13" i="2"/>
  <c r="F12" i="2"/>
  <c r="F10" i="2"/>
  <c r="F9" i="2"/>
  <c r="F7" i="2"/>
  <c r="F6" i="2"/>
  <c r="F4" i="2"/>
  <c r="F3" i="2"/>
  <c r="J13" i="2"/>
  <c r="J12" i="2"/>
  <c r="J10" i="2"/>
  <c r="J9" i="2"/>
  <c r="J7" i="2"/>
  <c r="J6" i="2"/>
  <c r="J4" i="2"/>
  <c r="J3" i="2"/>
  <c r="C5" i="2"/>
  <c r="C8" i="2" s="1"/>
  <c r="C11" i="2" s="1"/>
  <c r="C14" i="2" s="1"/>
  <c r="C16" i="2" s="1"/>
  <c r="G8" i="2"/>
  <c r="G5" i="2"/>
  <c r="G11" i="2" s="1"/>
  <c r="G14" i="2" s="1"/>
  <c r="G16" i="2" s="1"/>
  <c r="D10" i="2"/>
  <c r="D5" i="2"/>
  <c r="D8" i="2" s="1"/>
  <c r="H5" i="2"/>
  <c r="H8" i="2" s="1"/>
  <c r="H11" i="2" s="1"/>
  <c r="H14" i="2" s="1"/>
  <c r="H16" i="2" s="1"/>
  <c r="E5" i="2"/>
  <c r="E8" i="2" s="1"/>
  <c r="E11" i="2" s="1"/>
  <c r="E14" i="2" s="1"/>
  <c r="E16" i="2" s="1"/>
  <c r="I5" i="2"/>
  <c r="I8" i="2" s="1"/>
  <c r="I11" i="2" s="1"/>
  <c r="I14" i="2" s="1"/>
  <c r="I16" i="2" s="1"/>
  <c r="Z5" i="2"/>
  <c r="Z8" i="2" s="1"/>
  <c r="Z11" i="2" s="1"/>
  <c r="Z14" i="2" s="1"/>
  <c r="Z16" i="2" s="1"/>
  <c r="Y10" i="2"/>
  <c r="Y5" i="2"/>
  <c r="Y8" i="2" s="1"/>
  <c r="Y11" i="2" s="1"/>
  <c r="Y14" i="2" s="1"/>
  <c r="Y16" i="2" s="1"/>
  <c r="X5" i="2"/>
  <c r="X8" i="2" s="1"/>
  <c r="X11" i="2" s="1"/>
  <c r="X14" i="2" s="1"/>
  <c r="X16" i="2" s="1"/>
  <c r="K5" i="2"/>
  <c r="K8" i="2" s="1"/>
  <c r="K11" i="2" s="1"/>
  <c r="K14" i="2" s="1"/>
  <c r="K16" i="2" s="1"/>
  <c r="O5" i="2"/>
  <c r="O8" i="2" s="1"/>
  <c r="O11" i="2" s="1"/>
  <c r="O14" i="2" s="1"/>
  <c r="O16" i="2" s="1"/>
  <c r="L10" i="2"/>
  <c r="L5" i="2"/>
  <c r="L8" i="2" s="1"/>
  <c r="P5" i="2"/>
  <c r="P8" i="2" s="1"/>
  <c r="P11" i="2" s="1"/>
  <c r="P14" i="2" s="1"/>
  <c r="P16" i="2" s="1"/>
  <c r="M5" i="2"/>
  <c r="M8" i="2" s="1"/>
  <c r="M11" i="2" s="1"/>
  <c r="M14" i="2" s="1"/>
  <c r="M16" i="2" s="1"/>
  <c r="N14" i="2"/>
  <c r="Q14" i="2"/>
  <c r="Q5" i="2"/>
  <c r="Q8" i="2" s="1"/>
  <c r="Q11" i="2" s="1"/>
  <c r="N5" i="2"/>
  <c r="N8" i="2" s="1"/>
  <c r="N11" i="2" s="1"/>
  <c r="R11" i="2"/>
  <c r="R14" i="2" s="1"/>
  <c r="R16" i="2" s="1"/>
  <c r="R8" i="2"/>
  <c r="R5" i="2"/>
  <c r="D9" i="1"/>
  <c r="D8" i="1"/>
  <c r="D7" i="1"/>
  <c r="D6" i="1"/>
  <c r="D5" i="1"/>
  <c r="F3" i="1"/>
  <c r="U8" i="2" l="1"/>
  <c r="U4" i="2"/>
  <c r="AC4" i="2" s="1"/>
  <c r="S8" i="2"/>
  <c r="S11" i="2" s="1"/>
  <c r="AK6" i="2"/>
  <c r="V22" i="2"/>
  <c r="AC10" i="2"/>
  <c r="R22" i="2"/>
  <c r="AC6" i="2"/>
  <c r="AD21" i="2" s="1"/>
  <c r="V19" i="2"/>
  <c r="U19" i="2"/>
  <c r="U18" i="2"/>
  <c r="S19" i="2"/>
  <c r="T20" i="2"/>
  <c r="T18" i="2"/>
  <c r="AC3" i="2"/>
  <c r="AB19" i="2"/>
  <c r="AB8" i="2"/>
  <c r="AB21" i="2"/>
  <c r="AA5" i="2"/>
  <c r="AA8" i="2" s="1"/>
  <c r="AA18" i="2"/>
  <c r="AB18" i="2"/>
  <c r="F5" i="2"/>
  <c r="F8" i="2" s="1"/>
  <c r="F11" i="2" s="1"/>
  <c r="F14" i="2" s="1"/>
  <c r="F16" i="2" s="1"/>
  <c r="J5" i="2"/>
  <c r="J8" i="2" s="1"/>
  <c r="J11" i="2" s="1"/>
  <c r="J14" i="2" s="1"/>
  <c r="J16" i="2" s="1"/>
  <c r="D11" i="2"/>
  <c r="D14" i="2" s="1"/>
  <c r="D16" i="2" s="1"/>
  <c r="L11" i="2"/>
  <c r="L14" i="2" s="1"/>
  <c r="L16" i="2" s="1"/>
  <c r="N16" i="2"/>
  <c r="Q16" i="2"/>
  <c r="U20" i="2" l="1"/>
  <c r="U11" i="2"/>
  <c r="S20" i="2"/>
  <c r="S12" i="2"/>
  <c r="S14" i="2"/>
  <c r="S16" i="2" s="1"/>
  <c r="AC18" i="2"/>
  <c r="AD18" i="2"/>
  <c r="AG21" i="2"/>
  <c r="AC21" i="2"/>
  <c r="AC5" i="2"/>
  <c r="AC8" i="2" s="1"/>
  <c r="AC11" i="2" s="1"/>
  <c r="AB20" i="2"/>
  <c r="AB11" i="2"/>
  <c r="AA11" i="2"/>
  <c r="AA14" i="2" s="1"/>
  <c r="AA16" i="2" s="1"/>
  <c r="AA20" i="2"/>
  <c r="AA19" i="2"/>
  <c r="U12" i="2" l="1"/>
  <c r="U22" i="2" s="1"/>
  <c r="AD5" i="2"/>
  <c r="AE3" i="2"/>
  <c r="S22" i="2"/>
  <c r="AH21" i="2"/>
  <c r="AC20" i="2"/>
  <c r="AC19" i="2"/>
  <c r="AB14" i="2"/>
  <c r="AB16" i="2" s="1"/>
  <c r="AB22" i="2"/>
  <c r="AA22" i="2"/>
  <c r="AC12" i="2" l="1"/>
  <c r="U14" i="2"/>
  <c r="U16" i="2" s="1"/>
  <c r="AD4" i="2"/>
  <c r="AD8" i="2"/>
  <c r="AD20" i="2" s="1"/>
  <c r="AD19" i="2"/>
  <c r="AE5" i="2"/>
  <c r="AE4" i="2" s="1"/>
  <c r="AE18" i="2"/>
  <c r="AI21" i="2"/>
  <c r="AC14" i="2" l="1"/>
  <c r="AC22" i="2"/>
  <c r="AF5" i="2"/>
  <c r="AG3" i="2"/>
  <c r="AF18" i="2"/>
  <c r="AE8" i="2"/>
  <c r="AE20" i="2" s="1"/>
  <c r="AE19" i="2"/>
  <c r="AJ21" i="2"/>
  <c r="AD10" i="2" l="1"/>
  <c r="AD11" i="2" s="1"/>
  <c r="AD12" i="2" s="1"/>
  <c r="AD22" i="2" s="1"/>
  <c r="AC16" i="2"/>
  <c r="AF8" i="2"/>
  <c r="AF20" i="2" s="1"/>
  <c r="AF19" i="2"/>
  <c r="AF4" i="2"/>
  <c r="AG5" i="2"/>
  <c r="AH3" i="2"/>
  <c r="AG18" i="2"/>
  <c r="AK21" i="2"/>
  <c r="AG4" i="2" l="1"/>
  <c r="AG8" i="2"/>
  <c r="AG20" i="2" s="1"/>
  <c r="AG19" i="2"/>
  <c r="AH5" i="2"/>
  <c r="AI3" i="2"/>
  <c r="AH18" i="2"/>
  <c r="AD14" i="2"/>
  <c r="AE10" i="2" s="1"/>
  <c r="AE11" i="2" s="1"/>
  <c r="AE12" i="2" s="1"/>
  <c r="AE22" i="2" s="1"/>
  <c r="AM21" i="2"/>
  <c r="AL21" i="2"/>
  <c r="AD16" i="2" l="1"/>
  <c r="AH4" i="2"/>
  <c r="AH8" i="2"/>
  <c r="AH20" i="2" s="1"/>
  <c r="AH19" i="2"/>
  <c r="AJ3" i="2"/>
  <c r="AI5" i="2"/>
  <c r="AI18" i="2"/>
  <c r="AE14" i="2"/>
  <c r="AF10" i="2" s="1"/>
  <c r="AK3" i="2" l="1"/>
  <c r="AJ5" i="2"/>
  <c r="AJ18" i="2"/>
  <c r="AI4" i="2"/>
  <c r="AI8" i="2"/>
  <c r="AI20" i="2" s="1"/>
  <c r="AI19" i="2"/>
  <c r="AE16" i="2"/>
  <c r="AJ8" i="2" l="1"/>
  <c r="AJ20" i="2" s="1"/>
  <c r="AJ19" i="2"/>
  <c r="AJ4" i="2"/>
  <c r="AL3" i="2"/>
  <c r="AK5" i="2"/>
  <c r="AK4" i="2" s="1"/>
  <c r="AK18" i="2"/>
  <c r="AF11" i="2"/>
  <c r="AL5" i="2" l="1"/>
  <c r="AL4" i="2" s="1"/>
  <c r="AM3" i="2"/>
  <c r="AL18" i="2"/>
  <c r="AK8" i="2"/>
  <c r="AK20" i="2" s="1"/>
  <c r="AK19" i="2"/>
  <c r="AF12" i="2"/>
  <c r="AF22" i="2" s="1"/>
  <c r="AM5" i="2" l="1"/>
  <c r="AM4" i="2" s="1"/>
  <c r="AM18" i="2"/>
  <c r="AL8" i="2"/>
  <c r="AL20" i="2" s="1"/>
  <c r="AL19" i="2"/>
  <c r="AF14" i="2"/>
  <c r="AF16" i="2" s="1"/>
  <c r="AM8" i="2" l="1"/>
  <c r="AM20" i="2" s="1"/>
  <c r="AM19" i="2"/>
  <c r="AG10" i="2"/>
  <c r="AG11" i="2" s="1"/>
  <c r="AG12" i="2" l="1"/>
  <c r="AG22" i="2" s="1"/>
  <c r="AG14" i="2" l="1"/>
  <c r="AH10" i="2" l="1"/>
  <c r="AH11" i="2" s="1"/>
  <c r="AG16" i="2"/>
  <c r="AH12" i="2" l="1"/>
  <c r="AH22" i="2" s="1"/>
  <c r="AH14" i="2" l="1"/>
  <c r="AI10" i="2" l="1"/>
  <c r="AH16" i="2"/>
  <c r="AI11" i="2" l="1"/>
  <c r="AI12" i="2" l="1"/>
  <c r="AI22" i="2" s="1"/>
  <c r="AI14" i="2" l="1"/>
  <c r="AJ10" i="2" s="1"/>
  <c r="AI16" i="2" l="1"/>
  <c r="AJ11" i="2" l="1"/>
  <c r="AJ12" i="2" l="1"/>
  <c r="AJ22" i="2" s="1"/>
  <c r="AJ14" i="2" l="1"/>
  <c r="AK10" i="2" s="1"/>
  <c r="AJ16" i="2" l="1"/>
  <c r="AK11" i="2" l="1"/>
  <c r="AK12" i="2" l="1"/>
  <c r="AK22" i="2" s="1"/>
  <c r="AK14" i="2" l="1"/>
  <c r="AL10" i="2" s="1"/>
  <c r="AK16" i="2" l="1"/>
  <c r="AL11" i="2" l="1"/>
  <c r="AL12" i="2" l="1"/>
  <c r="AL22" i="2" s="1"/>
  <c r="AL14" i="2" l="1"/>
  <c r="AM10" i="2" s="1"/>
  <c r="AL16" i="2" l="1"/>
  <c r="AM11" i="2"/>
  <c r="AM12" i="2" l="1"/>
  <c r="AM22" i="2" s="1"/>
  <c r="AM14" i="2" l="1"/>
  <c r="AM16" i="2" l="1"/>
  <c r="AN14" i="2"/>
  <c r="AO14" i="2" s="1"/>
  <c r="AP14" i="2" s="1"/>
  <c r="AQ14" i="2" s="1"/>
  <c r="AR14" i="2" s="1"/>
  <c r="AS14" i="2" s="1"/>
  <c r="AT14" i="2" s="1"/>
  <c r="AU14" i="2" s="1"/>
  <c r="AV14" i="2" s="1"/>
  <c r="AW14" i="2" s="1"/>
  <c r="AX14" i="2" s="1"/>
  <c r="AY14" i="2" s="1"/>
  <c r="AZ14" i="2" s="1"/>
  <c r="BA14" i="2" s="1"/>
  <c r="BB14" i="2" s="1"/>
  <c r="BC14" i="2" s="1"/>
  <c r="BD14" i="2" s="1"/>
  <c r="BE14" i="2" s="1"/>
  <c r="BF14" i="2" s="1"/>
  <c r="BG14" i="2" s="1"/>
  <c r="BH14" i="2" s="1"/>
  <c r="BI14" i="2" s="1"/>
  <c r="BJ14" i="2" s="1"/>
  <c r="BK14" i="2" s="1"/>
  <c r="BL14" i="2" s="1"/>
  <c r="BM14" i="2" s="1"/>
  <c r="BN14" i="2" s="1"/>
  <c r="BO14" i="2" s="1"/>
  <c r="BP14" i="2" s="1"/>
  <c r="BQ14" i="2" s="1"/>
  <c r="BR14" i="2" s="1"/>
  <c r="BS14" i="2" s="1"/>
  <c r="BT14" i="2" s="1"/>
  <c r="BU14" i="2" s="1"/>
  <c r="BV14" i="2" s="1"/>
  <c r="BW14" i="2" s="1"/>
  <c r="BX14" i="2" s="1"/>
  <c r="BY14" i="2" s="1"/>
  <c r="BZ14" i="2" s="1"/>
  <c r="CA14" i="2" s="1"/>
  <c r="CB14" i="2" s="1"/>
  <c r="CC14" i="2" s="1"/>
  <c r="CD14" i="2" s="1"/>
  <c r="CE14" i="2" s="1"/>
  <c r="CF14" i="2" s="1"/>
  <c r="CG14" i="2" s="1"/>
  <c r="CH14" i="2" s="1"/>
  <c r="CI14" i="2" s="1"/>
  <c r="CJ14" i="2" s="1"/>
  <c r="CK14" i="2" s="1"/>
  <c r="CL14" i="2" s="1"/>
  <c r="CM14" i="2" s="1"/>
  <c r="CN14" i="2" s="1"/>
  <c r="CO14" i="2" s="1"/>
  <c r="CP14" i="2" s="1"/>
  <c r="CQ14" i="2" s="1"/>
  <c r="CR14" i="2" s="1"/>
  <c r="CS14" i="2" s="1"/>
  <c r="CT14" i="2" s="1"/>
  <c r="CU14" i="2" s="1"/>
  <c r="CV14" i="2" s="1"/>
  <c r="CW14" i="2" s="1"/>
  <c r="CX14" i="2" s="1"/>
  <c r="CY14" i="2" s="1"/>
  <c r="CZ14" i="2" s="1"/>
  <c r="DA14" i="2" s="1"/>
  <c r="DB14" i="2" s="1"/>
  <c r="DC14" i="2" s="1"/>
  <c r="DD14" i="2" s="1"/>
  <c r="DE14" i="2" s="1"/>
  <c r="DF14" i="2" s="1"/>
  <c r="DG14" i="2" s="1"/>
  <c r="DH14" i="2" s="1"/>
  <c r="DI14" i="2" s="1"/>
  <c r="DJ14" i="2" s="1"/>
  <c r="DK14" i="2" s="1"/>
  <c r="DL14" i="2" s="1"/>
  <c r="DM14" i="2" s="1"/>
  <c r="DN14" i="2" s="1"/>
  <c r="DO14" i="2" s="1"/>
  <c r="DP14" i="2" s="1"/>
  <c r="DQ14" i="2" s="1"/>
  <c r="DR14" i="2" s="1"/>
  <c r="DS14" i="2" s="1"/>
  <c r="DT14" i="2" s="1"/>
  <c r="DU14" i="2" s="1"/>
  <c r="DV14" i="2" s="1"/>
  <c r="DW14" i="2" s="1"/>
  <c r="DX14" i="2" s="1"/>
  <c r="DY14" i="2" s="1"/>
  <c r="DZ14" i="2" s="1"/>
  <c r="EA14" i="2" s="1"/>
  <c r="EB14" i="2" s="1"/>
  <c r="EC14" i="2" s="1"/>
  <c r="ED14" i="2" s="1"/>
  <c r="EE14" i="2" s="1"/>
  <c r="EF14" i="2" s="1"/>
  <c r="EG14" i="2" s="1"/>
  <c r="EH14" i="2" s="1"/>
  <c r="EI14" i="2" s="1"/>
  <c r="EJ14" i="2" s="1"/>
  <c r="EK14" i="2" s="1"/>
  <c r="EL14" i="2" s="1"/>
  <c r="EM14" i="2" s="1"/>
  <c r="AP22" i="2" s="1"/>
  <c r="AP24" i="2" s="1"/>
  <c r="AP25" i="2" s="1"/>
  <c r="AP27" i="2" s="1"/>
</calcChain>
</file>

<file path=xl/sharedStrings.xml><?xml version="1.0" encoding="utf-8"?>
<sst xmlns="http://schemas.openxmlformats.org/spreadsheetml/2006/main" count="63" uniqueCount="58">
  <si>
    <t>LEVI</t>
  </si>
  <si>
    <t>Price</t>
  </si>
  <si>
    <t>Shares</t>
  </si>
  <si>
    <t>MC</t>
  </si>
  <si>
    <t>Cash</t>
  </si>
  <si>
    <t>Debt</t>
  </si>
  <si>
    <t>Net Cash</t>
  </si>
  <si>
    <t>EV</t>
  </si>
  <si>
    <t>Time last checked</t>
  </si>
  <si>
    <t>Today</t>
  </si>
  <si>
    <t>Earnings</t>
  </si>
  <si>
    <t>Q420</t>
  </si>
  <si>
    <t>Revenue</t>
  </si>
  <si>
    <t>Q118</t>
  </si>
  <si>
    <t>Q117</t>
  </si>
  <si>
    <t>Q217</t>
  </si>
  <si>
    <t>Q317</t>
  </si>
  <si>
    <t>Q417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</si>
  <si>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</si>
  <si>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</si>
  <si>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</si>
  <si>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</si>
  <si>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</si>
  <si>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</si>
  <si>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</si>
  <si>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</si>
  <si>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</si>
  <si>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</si>
  <si>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Q121</t>
  </si>
  <si>
    <t>Q221</t>
  </si>
  <si>
    <t>Q321</t>
  </si>
  <si>
    <t>Q421</t>
  </si>
  <si>
    <t>Cost of sales</t>
  </si>
  <si>
    <t>Gross profit</t>
  </si>
  <si>
    <t>SG&amp;A</t>
  </si>
  <si>
    <t>Restructuring</t>
  </si>
  <si>
    <t>Operating profit</t>
  </si>
  <si>
    <t>Interest expense</t>
  </si>
  <si>
    <t>Other income</t>
  </si>
  <si>
    <t>Pretax profit</t>
  </si>
  <si>
    <t>Taxes</t>
  </si>
  <si>
    <t>MI</t>
  </si>
  <si>
    <t>Net profit</t>
  </si>
  <si>
    <t>EPS</t>
  </si>
  <si>
    <t>Revenue y/y</t>
  </si>
  <si>
    <t>Gross Margin</t>
  </si>
  <si>
    <t>Operating Margin</t>
  </si>
  <si>
    <t>SG&amp;A y/y</t>
  </si>
  <si>
    <t>Maturity</t>
  </si>
  <si>
    <t>Discount rate</t>
  </si>
  <si>
    <t>NPV</t>
  </si>
  <si>
    <t>Net cash</t>
  </si>
  <si>
    <t>Value</t>
  </si>
  <si>
    <t>Per share</t>
  </si>
  <si>
    <t>Current price</t>
  </si>
  <si>
    <t>Variance</t>
  </si>
  <si>
    <t>Consensus</t>
  </si>
  <si>
    <t>Slightly overvalued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</si>
</sst>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4" fontId="1" fillId="0" borderId="0" xfId="0" applyNumberFormat="1" applyFont="1"/>
    <xf numFmtId="3" fontId="1" fillId="0" borderId="0" xfId="0" applyNumberFormat="1" applyFont="1"/>
    <xf numFmtId="0" fontId="0" fillId="0" borderId="0" xfId="0" applyFont="1"/>
    <xf numFmtId="14" fontId="0" fillId="0" borderId="0" xfId="0" applyNumberFormat="1"/>
    <xf numFmtId="3" fontId="0" fillId="0" borderId="0" xfId="0" applyNumberFormat="1" applyFont="1"/>
    <xf numFmtId="9" fontId="0" fillId="0" borderId="0" xfId="0" applyNumberForma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FDBA3-8302-4841-90A2-99F6F1CE77EC}">
  <dimension ref="B2:G9"/>
  <sheetViews>
    <sheetView tabSelected="1" workbookViewId="0">
      <selection activeCell="D4" sqref="D4"/>
    </sheetView>
  </sheetViews>
  <sheetFormatPr defaultRowHeight="14.4" x14ac:dyDescent="0.3"/>
  <cols>
    <col min="5" max="7" width="15.77734375" style="2" customWidth="1"/>
  </cols>
  <sheetData>
    <row r="2" spans="2:7" x14ac:dyDescent="0.3">
      <c r="E2" s="2" t="s">
        <v>8</v>
      </c>
      <c r="F2" s="2" t="s">
        <v>9</v>
      </c>
      <c r="G2" s="2" t="s">
        <v>10</v>
      </c>
    </row>
    <row r="3" spans="2:7" x14ac:dyDescent="0.3">
      <c r="B3" s="1" t="s">
        <v>0</v>
      </c>
      <c r="C3" t="s">
        <v>1</v>
      </c>
      <c r="D3" s="4">
        <v>23.91</v>
      </c>
      <c r="E3" s="3">
        <v>44282</v>
      </c>
      <c r="F3" s="3">
        <f ca="1">TODAY()</f>
        <v>44282</v>
      </c>
      <c r="G3" s="3">
        <v>44390</v>
      </c>
    </row>
    <row r="4" spans="2:7" x14ac:dyDescent="0.3">
      <c r="C4" t="s">
        <v>2</v>
      </c>
      <c r="D4" s="5">
        <v>398.4</v>
      </c>
      <c r="E4" s="2" t="s">
        <v>11</v>
      </c>
    </row>
    <row r="5" spans="2:7" x14ac:dyDescent="0.3">
      <c r="C5" t="s">
        <v>3</v>
      </c>
      <c r="D5" s="5">
        <f>D3*D4</f>
        <v>9525.7439999999988</v>
      </c>
    </row>
    <row r="6" spans="2:7" x14ac:dyDescent="0.3">
      <c r="C6" t="s">
        <v>4</v>
      </c>
      <c r="D6" s="5">
        <f>1497.2+96.5</f>
        <v>1593.7</v>
      </c>
      <c r="E6" s="2" t="s">
        <v>11</v>
      </c>
    </row>
    <row r="7" spans="2:7" x14ac:dyDescent="0.3">
      <c r="C7" t="s">
        <v>5</v>
      </c>
      <c r="D7" s="5">
        <f>17.6+1546.7</f>
        <v>1564.3</v>
      </c>
      <c r="E7" s="2" t="s">
        <v>11</v>
      </c>
    </row>
    <row r="8" spans="2:7" x14ac:dyDescent="0.3">
      <c r="C8" t="s">
        <v>6</v>
      </c>
      <c r="D8" s="5">
        <f>D6-D7</f>
        <v>29.400000000000091</v>
      </c>
    </row>
    <row r="9" spans="2:7" x14ac:dyDescent="0.3">
      <c r="C9" t="s">
        <v>7</v>
      </c>
      <c r="D9" s="5">
        <f>D5-D8</f>
        <v>9496.3439999999991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14163-8504-4928-80F2-6159BC4FD17F}">
  <dimension ref="B1:EM28"/>
  <sheetViews>
    <sheetView workbookViewId="0">
      <pane xSplit="2" ySplit="2" topLeftCell="Y3" activePane="bottomRight" state="frozen"/>
      <selection pane="topRight" activeCell="C1" sqref="C1"/>
      <selection pane="bottomLeft" activeCell="A3" sqref="A3"/>
      <selection pane="bottomRight" activeCell="A3" sqref="A3"/>
    </sheetView>
  </sheetViews>
  <sheetFormatPr defaultRowHeight="14.4" x14ac:dyDescent="0.3"/>
  <cols>
    <col min="2" max="2" width="15.21875" bestFit="1" customWidth="1"/>
    <col min="3" max="22" width="10.5546875" customWidth="1"/>
    <col min="41" max="41" width="11.88671875" bestFit="1" customWidth="1"/>
    <col min="42" max="42" width="16.21875" bestFit="1" customWidth="1"/>
  </cols>
  <sheetData>
    <row r="1" spans="2:143" x14ac:dyDescent="0.3">
      <c r="C1" s="10">
        <v>42766</v>
      </c>
      <c r="D1" s="10">
        <v>42855</v>
      </c>
      <c r="E1" s="10">
        <v>42947</v>
      </c>
      <c r="F1" s="10">
        <v>43039</v>
      </c>
      <c r="G1" s="10">
        <v>43131</v>
      </c>
      <c r="H1" s="10">
        <v>43220</v>
      </c>
      <c r="I1" s="10">
        <v>43312</v>
      </c>
      <c r="J1" s="10">
        <v>43404</v>
      </c>
      <c r="K1" s="10">
        <v>43496</v>
      </c>
      <c r="L1" s="10">
        <v>43585</v>
      </c>
      <c r="M1" s="10">
        <v>43677</v>
      </c>
      <c r="N1" s="10">
        <v>43769</v>
      </c>
      <c r="O1" s="10">
        <v>43861</v>
      </c>
      <c r="P1" s="10">
        <v>43951</v>
      </c>
      <c r="Q1" s="10">
        <v>44043</v>
      </c>
      <c r="R1" s="10">
        <v>44134</v>
      </c>
      <c r="S1" s="10">
        <v>44225</v>
      </c>
      <c r="T1" s="10">
        <v>44316</v>
      </c>
      <c r="U1" s="10">
        <v>44407</v>
      </c>
      <c r="V1" s="10">
        <v>44498</v>
      </c>
    </row>
    <row r="2" spans="2:143" x14ac:dyDescent="0.3">
      <c r="C2" s="6" t="s">
        <v>14</v>
      </c>
      <c r="D2" s="6" t="s">
        <v>15</v>
      </c>
      <c r="E2" s="6" t="s">
        <v>16</v>
      </c>
      <c r="F2" s="6" t="s">
        <v>17</v>
      </c>
      <c r="G2" s="6" t="s">
        <v>13</v>
      </c>
      <c r="H2" s="6" t="s">
        <v>18</v>
      </c>
      <c r="I2" s="6" t="s">
        <v>19</v>
      </c>
      <c r="J2" s="6" t="s">
        <v>20</v>
      </c>
      <c r="K2" s="6" t="s">
        <v>21</v>
      </c>
      <c r="L2" s="6" t="s">
        <v>22</v>
      </c>
      <c r="M2" s="6" t="s">
        <v>23</v>
      </c>
      <c r="N2" s="6" t="s">
        <v>24</v>
      </c>
      <c r="O2" s="6" t="s">
        <v>25</v>
      </c>
      <c r="P2" s="6" t="s">
        <v>26</v>
      </c>
      <c r="Q2" s="6" t="s">
        <v>27</v>
      </c>
      <c r="R2" s="6" t="s">
        <v>11</v>
      </c>
      <c r="S2" s="6" t="s">
        <v>28</v>
      </c>
      <c r="T2" s="6" t="s">
        <v>29</v>
      </c>
      <c r="U2" s="6" t="s">
        <v>30</v>
      </c>
      <c r="V2" s="6" t="s">
        <v>31</v>
      </c>
      <c r="X2">
        <v>2016</v>
      </c>
      <c r="Y2">
        <v>2017</v>
      </c>
      <c r="Z2">
        <v>2018</v>
      </c>
      <c r="AA2">
        <v>2019</v>
      </c>
      <c r="AB2">
        <v>2020</v>
      </c>
      <c r="AC2">
        <v>2021</v>
      </c>
      <c r="AD2">
        <v>2022</v>
      </c>
      <c r="AE2">
        <v>2023</v>
      </c>
      <c r="AF2">
        <v>2024</v>
      </c>
      <c r="AG2">
        <v>2025</v>
      </c>
      <c r="AH2">
        <v>2026</v>
      </c>
      <c r="AI2">
        <v>2027</v>
      </c>
      <c r="AJ2">
        <v>2028</v>
      </c>
      <c r="AK2">
        <v>2029</v>
      </c>
      <c r="AL2">
        <v>2030</v>
      </c>
      <c r="AM2">
        <v>2031</v>
      </c>
    </row>
    <row r="3" spans="2:143" s="1" customFormat="1" x14ac:dyDescent="0.3">
      <c r="B3" s="1" t="s">
        <v>12</v>
      </c>
      <c r="C3" s="8">
        <v>1102</v>
      </c>
      <c r="D3" s="8">
        <v>1067.9000000000001</v>
      </c>
      <c r="E3" s="8">
        <v>1268.4000000000001</v>
      </c>
      <c r="F3" s="8">
        <f>Y3-E3-D3-C3</f>
        <v>1465.6999999999998</v>
      </c>
      <c r="G3" s="8">
        <v>1343.7</v>
      </c>
      <c r="H3" s="8">
        <v>1245.7</v>
      </c>
      <c r="I3" s="8">
        <v>1394.2</v>
      </c>
      <c r="J3" s="8">
        <f>Z3-I3-H3-G3</f>
        <v>1591.8</v>
      </c>
      <c r="K3" s="8">
        <v>1434.5</v>
      </c>
      <c r="L3" s="8">
        <v>1312.9</v>
      </c>
      <c r="M3" s="8">
        <v>1447.1</v>
      </c>
      <c r="N3" s="8">
        <v>1568.6</v>
      </c>
      <c r="O3" s="8">
        <v>1506.1</v>
      </c>
      <c r="P3" s="8">
        <v>497.5</v>
      </c>
      <c r="Q3" s="8">
        <v>1063.0999999999999</v>
      </c>
      <c r="R3" s="8">
        <v>1385.9</v>
      </c>
      <c r="S3" s="8">
        <f>O3*0.89</f>
        <v>1340.4289999999999</v>
      </c>
      <c r="T3" s="8">
        <f>P3*2.3</f>
        <v>1144.25</v>
      </c>
      <c r="U3" s="8">
        <f>Q3*1.25</f>
        <v>1328.875</v>
      </c>
      <c r="V3" s="8">
        <f>R3*1.05</f>
        <v>1455.1950000000002</v>
      </c>
      <c r="X3" s="8">
        <v>4552.7</v>
      </c>
      <c r="Y3" s="8">
        <v>4904</v>
      </c>
      <c r="Z3" s="8">
        <v>5575.4</v>
      </c>
      <c r="AA3" s="8">
        <f>SUM(K3:N3)</f>
        <v>5763.1</v>
      </c>
      <c r="AB3" s="8">
        <f>SUM(O3:R3)</f>
        <v>4452.6000000000004</v>
      </c>
      <c r="AC3" s="8">
        <f>SUM(S3:V3)</f>
        <v>5268.7489999999998</v>
      </c>
      <c r="AD3" s="8">
        <f>AC3*1.07</f>
        <v>5637.5614299999997</v>
      </c>
      <c r="AE3" s="8">
        <f>AD3*1.05</f>
        <v>5919.4395015</v>
      </c>
      <c r="AF3" s="8">
        <f>AE3*1.04</f>
        <v>6156.2170815600002</v>
      </c>
      <c r="AG3" s="8">
        <f>AF3*1.04</f>
        <v>6402.4657648224002</v>
      </c>
      <c r="AH3" s="8">
        <f>AG3*1.03</f>
        <v>6594.5397377670724</v>
      </c>
      <c r="AI3" s="8">
        <f>AH3*1.03</f>
        <v>6792.3759299000849</v>
      </c>
      <c r="AJ3" s="8">
        <f>AI3*1.03</f>
        <v>6996.1472077970875</v>
      </c>
      <c r="AK3" s="8">
        <f>AJ3*1.02</f>
        <v>7136.0701519530294</v>
      </c>
      <c r="AL3" s="8">
        <f t="shared" ref="AL3:AM3" si="0">AK3*1.02</f>
        <v>7278.7915549920899</v>
      </c>
      <c r="AM3" s="8">
        <f t="shared" si="0"/>
        <v>7424.3673860919316</v>
      </c>
    </row>
    <row r="4" spans="2:143" x14ac:dyDescent="0.3">
      <c r="B4" t="s">
        <v>32</v>
      </c>
      <c r="C4" s="5">
        <v>537.4</v>
      </c>
      <c r="D4" s="5">
        <v>509.5</v>
      </c>
      <c r="E4" s="5">
        <v>611.79999999999995</v>
      </c>
      <c r="F4" s="11">
        <f>Y4-E4-D4-C4</f>
        <v>682.60000000000025</v>
      </c>
      <c r="G4" s="5">
        <v>605.6</v>
      </c>
      <c r="H4" s="5">
        <v>574.9</v>
      </c>
      <c r="I4" s="5">
        <v>652.6</v>
      </c>
      <c r="J4" s="11">
        <f>Z4-I4-H4-G4</f>
        <v>744.4</v>
      </c>
      <c r="K4" s="5">
        <v>651.70000000000005</v>
      </c>
      <c r="L4" s="5">
        <v>612.5</v>
      </c>
      <c r="M4" s="5">
        <v>680.3</v>
      </c>
      <c r="N4" s="5">
        <v>717.2</v>
      </c>
      <c r="O4" s="5">
        <v>666.8</v>
      </c>
      <c r="P4" s="5">
        <v>327.9</v>
      </c>
      <c r="Q4" s="5">
        <v>485.7</v>
      </c>
      <c r="R4" s="5">
        <v>619.29999999999995</v>
      </c>
      <c r="S4" s="5">
        <f>S3-S5</f>
        <v>616.59733999999992</v>
      </c>
      <c r="T4" s="5">
        <f t="shared" ref="T4:V4" si="1">T3-T5</f>
        <v>526.3549999999999</v>
      </c>
      <c r="U4" s="5">
        <f t="shared" si="1"/>
        <v>624.57124999999996</v>
      </c>
      <c r="V4" s="5">
        <f t="shared" si="1"/>
        <v>669.38970000000006</v>
      </c>
      <c r="X4" s="5">
        <v>2223.6999999999998</v>
      </c>
      <c r="Y4" s="5">
        <v>2341.3000000000002</v>
      </c>
      <c r="Z4" s="5">
        <v>2577.5</v>
      </c>
      <c r="AA4" s="11">
        <f>SUM(K4:N4)</f>
        <v>2661.7</v>
      </c>
      <c r="AB4" s="11">
        <f>SUM(O4:R4)</f>
        <v>2099.6999999999998</v>
      </c>
      <c r="AC4" s="11">
        <f>SUM(S4:V4)</f>
        <v>2436.91329</v>
      </c>
      <c r="AD4" s="5">
        <f>AD3-AD5</f>
        <v>2536.9026434999996</v>
      </c>
      <c r="AE4" s="5">
        <f t="shared" ref="AE4:AM4" si="2">AE3-AE5</f>
        <v>2663.747775675</v>
      </c>
      <c r="AF4" s="5">
        <f t="shared" si="2"/>
        <v>2770.2976867019997</v>
      </c>
      <c r="AG4" s="5">
        <f t="shared" si="2"/>
        <v>2881.1095941700796</v>
      </c>
      <c r="AH4" s="5">
        <f t="shared" si="2"/>
        <v>2967.5428819951821</v>
      </c>
      <c r="AI4" s="5">
        <f t="shared" si="2"/>
        <v>3056.5691684550379</v>
      </c>
      <c r="AJ4" s="5">
        <f t="shared" si="2"/>
        <v>3148.2662435086891</v>
      </c>
      <c r="AK4" s="5">
        <f t="shared" si="2"/>
        <v>3211.2315683788629</v>
      </c>
      <c r="AL4" s="5">
        <f t="shared" si="2"/>
        <v>3275.4561997464402</v>
      </c>
      <c r="AM4" s="5">
        <f t="shared" si="2"/>
        <v>3340.965323741369</v>
      </c>
    </row>
    <row r="5" spans="2:143" s="1" customFormat="1" x14ac:dyDescent="0.3">
      <c r="B5" s="1" t="s">
        <v>33</v>
      </c>
      <c r="C5" s="8">
        <f>C3-C4</f>
        <v>564.6</v>
      </c>
      <c r="D5" s="8">
        <f>D3-D4</f>
        <v>558.40000000000009</v>
      </c>
      <c r="E5" s="8">
        <f>E3-E4</f>
        <v>656.60000000000014</v>
      </c>
      <c r="F5" s="8">
        <f>F3-F4</f>
        <v>783.09999999999957</v>
      </c>
      <c r="G5" s="8">
        <f>G3-G4</f>
        <v>738.1</v>
      </c>
      <c r="H5" s="8">
        <f>H3-H4</f>
        <v>670.80000000000007</v>
      </c>
      <c r="I5" s="8">
        <f>I3-I4</f>
        <v>741.6</v>
      </c>
      <c r="J5" s="8">
        <f>J3-J4</f>
        <v>847.4</v>
      </c>
      <c r="K5" s="8">
        <f>K3-K4</f>
        <v>782.8</v>
      </c>
      <c r="L5" s="8">
        <f>L3-L4</f>
        <v>700.40000000000009</v>
      </c>
      <c r="M5" s="8">
        <f>M3-M4</f>
        <v>766.8</v>
      </c>
      <c r="N5" s="8">
        <f>N3-N4</f>
        <v>851.39999999999986</v>
      </c>
      <c r="O5" s="8">
        <f>O3-O4</f>
        <v>839.3</v>
      </c>
      <c r="P5" s="8">
        <f>P3-P4</f>
        <v>169.60000000000002</v>
      </c>
      <c r="Q5" s="8">
        <f>Q3-Q4</f>
        <v>577.39999999999986</v>
      </c>
      <c r="R5" s="8">
        <f>R3-R4</f>
        <v>766.60000000000014</v>
      </c>
      <c r="S5" s="8">
        <f>S3*0.54</f>
        <v>723.83165999999994</v>
      </c>
      <c r="T5" s="8">
        <f t="shared" ref="T5:V5" si="3">T3*0.54</f>
        <v>617.8950000000001</v>
      </c>
      <c r="U5" s="8">
        <f>U3*0.53</f>
        <v>704.30375000000004</v>
      </c>
      <c r="V5" s="8">
        <f>V3*0.54</f>
        <v>785.8053000000001</v>
      </c>
      <c r="X5" s="8">
        <f>X3-X4</f>
        <v>2329</v>
      </c>
      <c r="Y5" s="8">
        <f>Y3-Y4</f>
        <v>2562.6999999999998</v>
      </c>
      <c r="Z5" s="8">
        <f>Z3-Z4</f>
        <v>2997.8999999999996</v>
      </c>
      <c r="AA5" s="8">
        <f>AA3-AA4</f>
        <v>3101.4000000000005</v>
      </c>
      <c r="AB5" s="8">
        <f>AB3-AB4</f>
        <v>2352.9000000000005</v>
      </c>
      <c r="AC5" s="8">
        <f>AC3-AC4</f>
        <v>2831.8357099999998</v>
      </c>
      <c r="AD5" s="8">
        <f>AD3*0.55</f>
        <v>3100.6587865000001</v>
      </c>
      <c r="AE5" s="8">
        <f t="shared" ref="AE5:AM5" si="4">AE3*0.55</f>
        <v>3255.691725825</v>
      </c>
      <c r="AF5" s="8">
        <f t="shared" si="4"/>
        <v>3385.9193948580005</v>
      </c>
      <c r="AG5" s="8">
        <f t="shared" si="4"/>
        <v>3521.3561706523205</v>
      </c>
      <c r="AH5" s="8">
        <f t="shared" si="4"/>
        <v>3626.9968557718903</v>
      </c>
      <c r="AI5" s="8">
        <f t="shared" si="4"/>
        <v>3735.806761445047</v>
      </c>
      <c r="AJ5" s="8">
        <f t="shared" si="4"/>
        <v>3847.8809642883984</v>
      </c>
      <c r="AK5" s="8">
        <f t="shared" si="4"/>
        <v>3924.8385835741665</v>
      </c>
      <c r="AL5" s="8">
        <f t="shared" si="4"/>
        <v>4003.3353552456497</v>
      </c>
      <c r="AM5" s="8">
        <f t="shared" si="4"/>
        <v>4083.4020623505626</v>
      </c>
    </row>
    <row r="6" spans="2:143" x14ac:dyDescent="0.3">
      <c r="B6" t="s">
        <v>34</v>
      </c>
      <c r="C6" s="5">
        <v>456.2</v>
      </c>
      <c r="D6" s="5">
        <v>495.7</v>
      </c>
      <c r="E6" s="5">
        <v>510.3</v>
      </c>
      <c r="F6" s="11">
        <f>Y6-E6-D6-C6</f>
        <v>633.39999999999986</v>
      </c>
      <c r="G6" s="5">
        <v>564</v>
      </c>
      <c r="H6" s="5">
        <v>594.4</v>
      </c>
      <c r="I6" s="5">
        <v>583</v>
      </c>
      <c r="J6" s="11">
        <f>Z6-I6-H6-G6</f>
        <v>719.5</v>
      </c>
      <c r="K6" s="5">
        <v>581.9</v>
      </c>
      <c r="L6" s="5">
        <v>637.5</v>
      </c>
      <c r="M6" s="5">
        <v>595.5</v>
      </c>
      <c r="N6" s="5">
        <v>719.7</v>
      </c>
      <c r="O6" s="5">
        <v>660.5</v>
      </c>
      <c r="P6" s="5">
        <v>550.5</v>
      </c>
      <c r="Q6" s="5">
        <v>484</v>
      </c>
      <c r="R6" s="5">
        <v>652.6</v>
      </c>
      <c r="S6" s="5">
        <f>O6*0.92</f>
        <v>607.66000000000008</v>
      </c>
      <c r="T6" s="5">
        <f>P6*1.1</f>
        <v>605.55000000000007</v>
      </c>
      <c r="U6" s="5">
        <f>Q6*1.15</f>
        <v>556.59999999999991</v>
      </c>
      <c r="V6" s="5">
        <f>R6*1.03</f>
        <v>672.178</v>
      </c>
      <c r="X6" s="5">
        <v>1866.8</v>
      </c>
      <c r="Y6" s="5">
        <v>2095.6</v>
      </c>
      <c r="Z6" s="5">
        <v>2460.9</v>
      </c>
      <c r="AA6" s="11">
        <f>SUM(K6:N6)</f>
        <v>2534.6000000000004</v>
      </c>
      <c r="AB6" s="11">
        <f>SUM(O6:R6)</f>
        <v>2347.6</v>
      </c>
      <c r="AC6" s="11">
        <f>SUM(S6:V6)</f>
        <v>2441.9879999999998</v>
      </c>
      <c r="AD6" s="5">
        <f>AC6*1.05</f>
        <v>2564.0873999999999</v>
      </c>
      <c r="AE6" s="5">
        <f>AD6*1.04</f>
        <v>2666.6508960000001</v>
      </c>
      <c r="AF6" s="5">
        <f>AE6*1.03</f>
        <v>2746.65042288</v>
      </c>
      <c r="AG6" s="5">
        <f>AF6*1.03</f>
        <v>2829.0499355664001</v>
      </c>
      <c r="AH6" s="5">
        <f t="shared" ref="AH6:AI6" si="5">AG6*1.03</f>
        <v>2913.9214336333921</v>
      </c>
      <c r="AI6" s="5">
        <f t="shared" si="5"/>
        <v>3001.339076642394</v>
      </c>
      <c r="AJ6" s="5">
        <f t="shared" ref="AI6:AM6" si="6">AI6*1.02</f>
        <v>3061.365858175242</v>
      </c>
      <c r="AK6" s="5">
        <f t="shared" si="6"/>
        <v>3122.5931753387467</v>
      </c>
      <c r="AL6" s="5">
        <f t="shared" si="6"/>
        <v>3185.0450388455215</v>
      </c>
      <c r="AM6" s="5">
        <f t="shared" si="6"/>
        <v>3248.7459396224322</v>
      </c>
    </row>
    <row r="7" spans="2:143" x14ac:dyDescent="0.3">
      <c r="B7" s="9" t="s">
        <v>35</v>
      </c>
      <c r="C7" s="5">
        <v>0</v>
      </c>
      <c r="D7" s="5">
        <v>0</v>
      </c>
      <c r="E7" s="5">
        <v>0</v>
      </c>
      <c r="F7" s="11">
        <f>Y7-E7-D7-C7</f>
        <v>0</v>
      </c>
      <c r="G7" s="5">
        <v>0</v>
      </c>
      <c r="H7" s="5">
        <v>0</v>
      </c>
      <c r="I7" s="5">
        <v>0</v>
      </c>
      <c r="J7" s="11">
        <f>Z7-I7-H7-G7</f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67.400000000000006</v>
      </c>
      <c r="Q7" s="5">
        <v>1.1000000000000001</v>
      </c>
      <c r="R7" s="5">
        <v>22</v>
      </c>
      <c r="S7" s="5">
        <v>0</v>
      </c>
      <c r="T7" s="5">
        <v>0</v>
      </c>
      <c r="U7" s="5">
        <v>0</v>
      </c>
      <c r="V7" s="5">
        <v>0</v>
      </c>
      <c r="X7" s="5">
        <v>0</v>
      </c>
      <c r="Y7" s="5">
        <v>0</v>
      </c>
      <c r="Z7" s="5">
        <v>0</v>
      </c>
      <c r="AA7" s="11">
        <f>SUM(K7:N7)</f>
        <v>0</v>
      </c>
      <c r="AB7" s="11">
        <f>SUM(O7:R7)</f>
        <v>90.5</v>
      </c>
      <c r="AC7" s="11">
        <f>SUM(S7:V7)</f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</row>
    <row r="8" spans="2:143" s="1" customFormat="1" x14ac:dyDescent="0.3">
      <c r="B8" s="1" t="s">
        <v>36</v>
      </c>
      <c r="C8" s="8">
        <f>C5-C6-C7</f>
        <v>108.40000000000003</v>
      </c>
      <c r="D8" s="8">
        <f>D5-D6-D7</f>
        <v>62.700000000000102</v>
      </c>
      <c r="E8" s="8">
        <f>E5-E6-E7</f>
        <v>146.30000000000013</v>
      </c>
      <c r="F8" s="8">
        <f>F5-F6-F7</f>
        <v>149.6999999999997</v>
      </c>
      <c r="G8" s="8">
        <f>G5-G6-G7</f>
        <v>174.10000000000002</v>
      </c>
      <c r="H8" s="8">
        <f>H5-H6-H7</f>
        <v>76.400000000000091</v>
      </c>
      <c r="I8" s="8">
        <f>I5-I6-I7</f>
        <v>158.60000000000002</v>
      </c>
      <c r="J8" s="8">
        <f>J5-J6-J7</f>
        <v>127.89999999999998</v>
      </c>
      <c r="K8" s="8">
        <f>K5-K6-K7</f>
        <v>200.89999999999998</v>
      </c>
      <c r="L8" s="8">
        <f>L5-L6-L7</f>
        <v>62.900000000000091</v>
      </c>
      <c r="M8" s="8">
        <f>M5-M6-M7</f>
        <v>171.29999999999995</v>
      </c>
      <c r="N8" s="8">
        <f>N5-N6-N7</f>
        <v>131.69999999999982</v>
      </c>
      <c r="O8" s="8">
        <f>O5-O6-O7</f>
        <v>178.79999999999995</v>
      </c>
      <c r="P8" s="8">
        <f>P5-P6-P7</f>
        <v>-448.29999999999995</v>
      </c>
      <c r="Q8" s="8">
        <f>Q5-Q6-Q7</f>
        <v>92.299999999999869</v>
      </c>
      <c r="R8" s="8">
        <f>R5-R6-R7</f>
        <v>92.000000000000114</v>
      </c>
      <c r="S8" s="8">
        <f t="shared" ref="S8:V8" si="7">S5-S6-S7</f>
        <v>116.17165999999986</v>
      </c>
      <c r="T8" s="8">
        <f t="shared" si="7"/>
        <v>12.345000000000027</v>
      </c>
      <c r="U8" s="8">
        <f t="shared" si="7"/>
        <v>147.70375000000013</v>
      </c>
      <c r="V8" s="8">
        <f t="shared" si="7"/>
        <v>113.6273000000001</v>
      </c>
      <c r="X8" s="8">
        <f>X5-X6-X7</f>
        <v>462.20000000000005</v>
      </c>
      <c r="Y8" s="8">
        <f>Y5-Y6-Y7</f>
        <v>467.09999999999991</v>
      </c>
      <c r="Z8" s="8">
        <f>Z5-Z6-Z7</f>
        <v>536.99999999999955</v>
      </c>
      <c r="AA8" s="8">
        <f>AA5-AA6-AA7</f>
        <v>566.80000000000018</v>
      </c>
      <c r="AB8" s="8">
        <f>AB5-AB6-AB7</f>
        <v>-85.199999999999363</v>
      </c>
      <c r="AC8" s="8">
        <f>AC5-AC6-AC7</f>
        <v>389.84771000000001</v>
      </c>
      <c r="AD8" s="8">
        <f t="shared" ref="AD8:AM8" si="8">AD5-AD6-AD7</f>
        <v>536.57138650000024</v>
      </c>
      <c r="AE8" s="8">
        <f t="shared" si="8"/>
        <v>589.04082982499995</v>
      </c>
      <c r="AF8" s="8">
        <f t="shared" si="8"/>
        <v>639.26897197800054</v>
      </c>
      <c r="AG8" s="8">
        <f t="shared" si="8"/>
        <v>692.30623508592043</v>
      </c>
      <c r="AH8" s="8">
        <f t="shared" si="8"/>
        <v>713.0754221384982</v>
      </c>
      <c r="AI8" s="8">
        <f t="shared" si="8"/>
        <v>734.46768480265291</v>
      </c>
      <c r="AJ8" s="8">
        <f t="shared" si="8"/>
        <v>786.51510611315643</v>
      </c>
      <c r="AK8" s="8">
        <f t="shared" si="8"/>
        <v>802.24540823541975</v>
      </c>
      <c r="AL8" s="8">
        <f t="shared" si="8"/>
        <v>818.29031640012818</v>
      </c>
      <c r="AM8" s="8">
        <f t="shared" si="8"/>
        <v>834.65612272813041</v>
      </c>
    </row>
    <row r="9" spans="2:143" x14ac:dyDescent="0.3">
      <c r="B9" s="9" t="s">
        <v>37</v>
      </c>
      <c r="C9" s="5">
        <v>19.899999999999999</v>
      </c>
      <c r="D9" s="5">
        <v>17.899999999999999</v>
      </c>
      <c r="E9" s="5">
        <v>14.5</v>
      </c>
      <c r="F9" s="11">
        <f>Y9-E9-D9-C9</f>
        <v>16.299999999999997</v>
      </c>
      <c r="G9" s="5">
        <v>15.5</v>
      </c>
      <c r="H9" s="5">
        <v>14.5</v>
      </c>
      <c r="I9" s="5">
        <v>15.7</v>
      </c>
      <c r="J9" s="11">
        <f>Z9-I9-H9-G9</f>
        <v>9.5999999999999943</v>
      </c>
      <c r="K9" s="5">
        <v>17.5</v>
      </c>
      <c r="L9" s="5">
        <v>15.1</v>
      </c>
      <c r="M9" s="5">
        <v>15.3</v>
      </c>
      <c r="N9" s="5">
        <v>18.3</v>
      </c>
      <c r="O9" s="5">
        <v>16.7</v>
      </c>
      <c r="P9" s="5">
        <v>11.2</v>
      </c>
      <c r="Q9" s="5">
        <v>28.4</v>
      </c>
      <c r="R9" s="5">
        <v>25.9</v>
      </c>
      <c r="S9" s="5">
        <v>26</v>
      </c>
      <c r="T9" s="5">
        <v>25</v>
      </c>
      <c r="U9" s="5">
        <v>24</v>
      </c>
      <c r="V9" s="5">
        <v>24</v>
      </c>
      <c r="X9" s="5">
        <v>73.2</v>
      </c>
      <c r="Y9" s="5">
        <v>68.599999999999994</v>
      </c>
      <c r="Z9" s="5">
        <v>55.3</v>
      </c>
      <c r="AA9" s="11">
        <f>SUM(K9:N9)</f>
        <v>66.2</v>
      </c>
      <c r="AB9" s="11">
        <f>SUM(O9:R9)</f>
        <v>82.199999999999989</v>
      </c>
      <c r="AC9" s="11">
        <f>SUM(S9:V9)</f>
        <v>99</v>
      </c>
      <c r="AD9" s="5">
        <f>AC9*0.8</f>
        <v>79.2</v>
      </c>
      <c r="AE9" s="5">
        <f t="shared" ref="AE9:AM9" si="9">AD9*0.8</f>
        <v>63.360000000000007</v>
      </c>
      <c r="AF9" s="5">
        <f t="shared" si="9"/>
        <v>50.688000000000009</v>
      </c>
      <c r="AG9" s="5">
        <f t="shared" si="9"/>
        <v>40.55040000000001</v>
      </c>
      <c r="AH9" s="5">
        <f t="shared" si="9"/>
        <v>32.440320000000007</v>
      </c>
      <c r="AI9" s="5">
        <f t="shared" si="9"/>
        <v>25.952256000000006</v>
      </c>
      <c r="AJ9" s="5">
        <f t="shared" si="9"/>
        <v>20.761804800000007</v>
      </c>
      <c r="AK9" s="5">
        <f t="shared" si="9"/>
        <v>16.609443840000008</v>
      </c>
      <c r="AL9" s="5">
        <f t="shared" si="9"/>
        <v>13.287555072000007</v>
      </c>
      <c r="AM9" s="5">
        <f t="shared" si="9"/>
        <v>10.630044057600006</v>
      </c>
    </row>
    <row r="10" spans="2:143" x14ac:dyDescent="0.3">
      <c r="B10" s="9" t="s">
        <v>38</v>
      </c>
      <c r="C10" s="5">
        <v>-0.4</v>
      </c>
      <c r="D10" s="5">
        <f>22.8+18.1</f>
        <v>40.900000000000006</v>
      </c>
      <c r="E10" s="5">
        <v>14.7</v>
      </c>
      <c r="F10" s="11">
        <f>Y10-E10-D10-C10</f>
        <v>-5.400000000000011</v>
      </c>
      <c r="G10" s="5">
        <v>9.6</v>
      </c>
      <c r="H10" s="5">
        <v>-13.7</v>
      </c>
      <c r="I10" s="5">
        <v>3</v>
      </c>
      <c r="J10" s="11">
        <f>Z10-I10-H10-G10</f>
        <v>-17.200000000000003</v>
      </c>
      <c r="K10" s="5">
        <v>1.6</v>
      </c>
      <c r="L10" s="5">
        <f>-3.2+24.9</f>
        <v>21.7</v>
      </c>
      <c r="M10" s="5">
        <v>4.4000000000000004</v>
      </c>
      <c r="N10" s="5">
        <v>-4.9000000000000004</v>
      </c>
      <c r="O10" s="5">
        <v>-2.7</v>
      </c>
      <c r="P10" s="5">
        <v>-1.3</v>
      </c>
      <c r="Q10" s="5">
        <v>12.3</v>
      </c>
      <c r="R10" s="5">
        <v>14.2</v>
      </c>
      <c r="S10" s="5">
        <f>R10*0.95</f>
        <v>13.489999999999998</v>
      </c>
      <c r="T10" s="5">
        <f t="shared" ref="T10:V10" si="10">S10*0.95</f>
        <v>12.815499999999998</v>
      </c>
      <c r="U10" s="5">
        <f t="shared" si="10"/>
        <v>12.174724999999999</v>
      </c>
      <c r="V10" s="5">
        <f t="shared" si="10"/>
        <v>11.565988749999999</v>
      </c>
      <c r="X10" s="5">
        <v>-18.2</v>
      </c>
      <c r="Y10" s="5">
        <f>22.8+27</f>
        <v>49.8</v>
      </c>
      <c r="Z10" s="5">
        <v>-18.3</v>
      </c>
      <c r="AA10" s="11">
        <f>SUM(K10:N10)</f>
        <v>22.800000000000004</v>
      </c>
      <c r="AB10" s="11">
        <f>SUM(O10:R10)</f>
        <v>22.5</v>
      </c>
      <c r="AC10" s="11">
        <f>SUM(S10:V10)</f>
        <v>50.046213749999993</v>
      </c>
      <c r="AD10" s="5">
        <f>AC10-AC14*0.02</f>
        <v>46.193389809999992</v>
      </c>
      <c r="AE10" s="5">
        <f t="shared" ref="AE10:AM10" si="11">AD10-AD14*0.02</f>
        <v>39.614541862959989</v>
      </c>
      <c r="AF10" s="5">
        <f t="shared" si="11"/>
        <v>31.837481255567351</v>
      </c>
      <c r="AG10" s="5">
        <f t="shared" si="11"/>
        <v>22.929585404008421</v>
      </c>
      <c r="AH10" s="5">
        <f t="shared" si="11"/>
        <v>12.868365409097828</v>
      </c>
      <c r="AI10" s="5">
        <f t="shared" si="11"/>
        <v>2.1840976214274228</v>
      </c>
      <c r="AJ10" s="5">
        <f t="shared" si="11"/>
        <v>-9.117203677472185</v>
      </c>
      <c r="AK10" s="5">
        <f t="shared" si="11"/>
        <v>-21.515131757322244</v>
      </c>
      <c r="AL10" s="5">
        <f t="shared" si="11"/>
        <v>-34.429549295766115</v>
      </c>
      <c r="AM10" s="5">
        <f t="shared" si="11"/>
        <v>-47.860466265748428</v>
      </c>
    </row>
    <row r="11" spans="2:143" s="1" customFormat="1" x14ac:dyDescent="0.3">
      <c r="B11" s="1" t="s">
        <v>39</v>
      </c>
      <c r="C11" s="8">
        <f>C8-C9-C10</f>
        <v>88.900000000000034</v>
      </c>
      <c r="D11" s="8">
        <f>D8-D9-D10</f>
        <v>3.9000000000000981</v>
      </c>
      <c r="E11" s="8">
        <f>E8-E9-E10</f>
        <v>117.10000000000012</v>
      </c>
      <c r="F11" s="8">
        <f>F8-F9-F10</f>
        <v>138.7999999999997</v>
      </c>
      <c r="G11" s="8">
        <f>G8-G9-G10</f>
        <v>149.00000000000003</v>
      </c>
      <c r="H11" s="8">
        <f>H8-H9-H10</f>
        <v>75.600000000000094</v>
      </c>
      <c r="I11" s="8">
        <f>I8-I9-I10</f>
        <v>139.90000000000003</v>
      </c>
      <c r="J11" s="8">
        <f>J8-J9-J10</f>
        <v>135.5</v>
      </c>
      <c r="K11" s="8">
        <f>K8-K9-K10</f>
        <v>181.79999999999998</v>
      </c>
      <c r="L11" s="8">
        <f>L8-L9-L10</f>
        <v>26.10000000000009</v>
      </c>
      <c r="M11" s="8">
        <f>M8-M9-M10</f>
        <v>151.59999999999994</v>
      </c>
      <c r="N11" s="8">
        <f>N8-N9-N10</f>
        <v>118.29999999999983</v>
      </c>
      <c r="O11" s="8">
        <f>O8-O9-O10</f>
        <v>164.79999999999995</v>
      </c>
      <c r="P11" s="8">
        <f>P8-P9-P10</f>
        <v>-458.19999999999993</v>
      </c>
      <c r="Q11" s="8">
        <f>Q8-Q9-Q10</f>
        <v>51.599999999999866</v>
      </c>
      <c r="R11" s="8">
        <f>R8-R9-R10</f>
        <v>51.900000000000105</v>
      </c>
      <c r="S11" s="8">
        <f t="shared" ref="S11:V11" si="12">S8-S9-S10</f>
        <v>76.681659999999866</v>
      </c>
      <c r="T11" s="8">
        <f t="shared" si="12"/>
        <v>-25.470499999999973</v>
      </c>
      <c r="U11" s="8">
        <f t="shared" si="12"/>
        <v>111.52902500000013</v>
      </c>
      <c r="V11" s="8">
        <f t="shared" si="12"/>
        <v>78.061311250000102</v>
      </c>
      <c r="X11" s="8">
        <f>X8-X9-X10</f>
        <v>407.20000000000005</v>
      </c>
      <c r="Y11" s="8">
        <f>Y8-Y9-Y10</f>
        <v>348.69999999999987</v>
      </c>
      <c r="Z11" s="8">
        <f>Z8-Z9-Z10</f>
        <v>499.99999999999955</v>
      </c>
      <c r="AA11" s="8">
        <f>AA8-AA9-AA10</f>
        <v>477.80000000000018</v>
      </c>
      <c r="AB11" s="8">
        <f>AB8-AB9-AB10</f>
        <v>-189.89999999999935</v>
      </c>
      <c r="AC11" s="8">
        <f>AC8-AC9-AC10</f>
        <v>240.80149625000001</v>
      </c>
      <c r="AD11" s="8">
        <f t="shared" ref="AD11:AM11" si="13">AD8-AD9-AD10</f>
        <v>411.17799669000027</v>
      </c>
      <c r="AE11" s="8">
        <f t="shared" si="13"/>
        <v>486.06628796203995</v>
      </c>
      <c r="AF11" s="8">
        <f t="shared" si="13"/>
        <v>556.74349072243319</v>
      </c>
      <c r="AG11" s="8">
        <f t="shared" si="13"/>
        <v>628.82624968191203</v>
      </c>
      <c r="AH11" s="8">
        <f t="shared" si="13"/>
        <v>667.76673672940035</v>
      </c>
      <c r="AI11" s="8">
        <f t="shared" si="13"/>
        <v>706.33133118122544</v>
      </c>
      <c r="AJ11" s="8">
        <f t="shared" si="13"/>
        <v>774.87050499062855</v>
      </c>
      <c r="AK11" s="8">
        <f t="shared" si="13"/>
        <v>807.15109615274196</v>
      </c>
      <c r="AL11" s="8">
        <f t="shared" si="13"/>
        <v>839.4323106238943</v>
      </c>
      <c r="AM11" s="8">
        <f t="shared" si="13"/>
        <v>871.88654493627882</v>
      </c>
    </row>
    <row r="12" spans="2:143" x14ac:dyDescent="0.3">
      <c r="B12" s="9" t="s">
        <v>40</v>
      </c>
      <c r="C12" s="5">
        <v>28.7</v>
      </c>
      <c r="D12" s="5">
        <v>-13.8</v>
      </c>
      <c r="E12" s="5">
        <v>27.6</v>
      </c>
      <c r="F12" s="11">
        <f>Y12-E12-D12-C12</f>
        <v>21.700000000000006</v>
      </c>
      <c r="G12" s="5">
        <v>167.7</v>
      </c>
      <c r="H12" s="5">
        <v>-1.3</v>
      </c>
      <c r="I12" s="5">
        <v>10.3</v>
      </c>
      <c r="J12" s="11">
        <f>Z12-I12-H12-G12</f>
        <v>38.100000000000023</v>
      </c>
      <c r="K12" s="5">
        <v>35.299999999999997</v>
      </c>
      <c r="L12" s="5">
        <v>-2.4</v>
      </c>
      <c r="M12" s="5">
        <v>27.3</v>
      </c>
      <c r="N12" s="5">
        <v>22.4</v>
      </c>
      <c r="O12" s="5">
        <v>12.1</v>
      </c>
      <c r="P12" s="5">
        <v>-94.6</v>
      </c>
      <c r="Q12" s="5">
        <v>24.6</v>
      </c>
      <c r="R12" s="5">
        <v>-4.7</v>
      </c>
      <c r="S12" s="5">
        <f>S11*0.2</f>
        <v>15.336331999999974</v>
      </c>
      <c r="T12" s="5">
        <f t="shared" ref="T12:V12" si="14">T11*0.2</f>
        <v>-5.0940999999999947</v>
      </c>
      <c r="U12" s="5">
        <f t="shared" si="14"/>
        <v>22.305805000000028</v>
      </c>
      <c r="V12" s="5">
        <f t="shared" si="14"/>
        <v>15.612262250000022</v>
      </c>
      <c r="X12" s="5">
        <v>116.1</v>
      </c>
      <c r="Y12" s="5">
        <v>64.2</v>
      </c>
      <c r="Z12" s="5">
        <v>214.8</v>
      </c>
      <c r="AA12" s="11">
        <f>SUM(K12:N12)</f>
        <v>82.6</v>
      </c>
      <c r="AB12" s="11">
        <f>SUM(O12:R12)</f>
        <v>-62.6</v>
      </c>
      <c r="AC12" s="11">
        <f>SUM(S12:V12)</f>
        <v>48.16029925000003</v>
      </c>
      <c r="AD12" s="5">
        <f>AD11*0.2</f>
        <v>82.235599338000057</v>
      </c>
      <c r="AE12" s="5">
        <f t="shared" ref="AE12:AM12" si="15">AE11*0.2</f>
        <v>97.213257592407999</v>
      </c>
      <c r="AF12" s="5">
        <f t="shared" si="15"/>
        <v>111.34869814448665</v>
      </c>
      <c r="AG12" s="5">
        <f t="shared" si="15"/>
        <v>125.76524993638242</v>
      </c>
      <c r="AH12" s="5">
        <f t="shared" si="15"/>
        <v>133.55334734588007</v>
      </c>
      <c r="AI12" s="5">
        <f t="shared" si="15"/>
        <v>141.26626623624509</v>
      </c>
      <c r="AJ12" s="5">
        <f t="shared" si="15"/>
        <v>154.97410099812572</v>
      </c>
      <c r="AK12" s="5">
        <f t="shared" si="15"/>
        <v>161.4302192305484</v>
      </c>
      <c r="AL12" s="5">
        <f t="shared" si="15"/>
        <v>167.88646212477886</v>
      </c>
      <c r="AM12" s="5">
        <f t="shared" si="15"/>
        <v>174.37730898725579</v>
      </c>
    </row>
    <row r="13" spans="2:143" x14ac:dyDescent="0.3">
      <c r="B13" s="9" t="s">
        <v>41</v>
      </c>
      <c r="C13" s="5">
        <v>0</v>
      </c>
      <c r="D13" s="5">
        <v>0.2</v>
      </c>
      <c r="E13" s="5">
        <v>1.5</v>
      </c>
      <c r="F13" s="11">
        <f>Y13-E13-D13-C13</f>
        <v>1.5000000000000002</v>
      </c>
      <c r="G13" s="5">
        <v>0.4</v>
      </c>
      <c r="H13" s="5">
        <v>2.1</v>
      </c>
      <c r="I13" s="5">
        <v>-0.5</v>
      </c>
      <c r="J13" s="11">
        <f>Z13-I13-H13-G13</f>
        <v>9.9999999999999978E-2</v>
      </c>
      <c r="K13" s="5">
        <v>0.1</v>
      </c>
      <c r="L13" s="5">
        <v>0</v>
      </c>
      <c r="M13" s="5">
        <v>0.3</v>
      </c>
      <c r="N13" s="5">
        <v>0.5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X13" s="5">
        <v>0.1</v>
      </c>
      <c r="Y13" s="5">
        <v>3.2</v>
      </c>
      <c r="Z13" s="5">
        <v>2.1</v>
      </c>
      <c r="AA13" s="11">
        <f>SUM(K13:N13)</f>
        <v>0.9</v>
      </c>
      <c r="AB13" s="11">
        <f>SUM(O13:R13)</f>
        <v>0</v>
      </c>
      <c r="AC13" s="11">
        <f>SUM(S13:V13)</f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</row>
    <row r="14" spans="2:143" s="1" customFormat="1" x14ac:dyDescent="0.3">
      <c r="B14" s="1" t="s">
        <v>42</v>
      </c>
      <c r="C14" s="8">
        <f>C11-C12-C13</f>
        <v>60.200000000000031</v>
      </c>
      <c r="D14" s="8">
        <f>D11-D12-D13</f>
        <v>17.500000000000099</v>
      </c>
      <c r="E14" s="8">
        <f>E11-E12-E13</f>
        <v>88.000000000000114</v>
      </c>
      <c r="F14" s="8">
        <f>F11-F12-F13</f>
        <v>115.5999999999997</v>
      </c>
      <c r="G14" s="8">
        <f>G11-G12-G13</f>
        <v>-19.099999999999959</v>
      </c>
      <c r="H14" s="8">
        <f>H11-H12-H13</f>
        <v>74.800000000000097</v>
      </c>
      <c r="I14" s="8">
        <f>I11-I12-I13</f>
        <v>130.10000000000002</v>
      </c>
      <c r="J14" s="8">
        <f>J11-J12-J13</f>
        <v>97.299999999999983</v>
      </c>
      <c r="K14" s="8">
        <f>K11-K12-K13</f>
        <v>146.4</v>
      </c>
      <c r="L14" s="8">
        <f>L11-L12-L13</f>
        <v>28.500000000000089</v>
      </c>
      <c r="M14" s="8">
        <f>M11-M12-M13</f>
        <v>123.99999999999994</v>
      </c>
      <c r="N14" s="8">
        <f>N11-N12-N13</f>
        <v>95.399999999999835</v>
      </c>
      <c r="O14" s="8">
        <f>O11-O12-O13</f>
        <v>152.69999999999996</v>
      </c>
      <c r="P14" s="8">
        <f>P11-P12-P13</f>
        <v>-363.59999999999991</v>
      </c>
      <c r="Q14" s="8">
        <f>Q11-Q12-Q13</f>
        <v>26.999999999999865</v>
      </c>
      <c r="R14" s="8">
        <f>R11-R12-R13</f>
        <v>56.600000000000108</v>
      </c>
      <c r="S14" s="8">
        <f t="shared" ref="S14:V14" si="16">S11-S12-S13</f>
        <v>61.345327999999895</v>
      </c>
      <c r="T14" s="8">
        <f t="shared" si="16"/>
        <v>-20.376399999999979</v>
      </c>
      <c r="U14" s="8">
        <f t="shared" si="16"/>
        <v>89.223220000000111</v>
      </c>
      <c r="V14" s="8">
        <f t="shared" si="16"/>
        <v>62.44904900000008</v>
      </c>
      <c r="X14" s="8">
        <f>X11-X12-X13</f>
        <v>291</v>
      </c>
      <c r="Y14" s="8">
        <f>Y11-Y12-Y13</f>
        <v>281.2999999999999</v>
      </c>
      <c r="Z14" s="8">
        <f>Z11-Z12-Z13</f>
        <v>283.09999999999951</v>
      </c>
      <c r="AA14" s="8">
        <f>AA11-AA12-AA13</f>
        <v>394.30000000000018</v>
      </c>
      <c r="AB14" s="8">
        <f>AB11-AB12-AB13</f>
        <v>-127.29999999999936</v>
      </c>
      <c r="AC14" s="8">
        <f>AC11-AC12-AC13</f>
        <v>192.64119699999998</v>
      </c>
      <c r="AD14" s="8">
        <f>AD11-AD12-AD13</f>
        <v>328.94239735200023</v>
      </c>
      <c r="AE14" s="8">
        <f t="shared" ref="AE14:AM14" si="17">AE11-AE12-AE13</f>
        <v>388.85303036963194</v>
      </c>
      <c r="AF14" s="8">
        <f t="shared" si="17"/>
        <v>445.39479257794653</v>
      </c>
      <c r="AG14" s="8">
        <f t="shared" si="17"/>
        <v>503.06099974552961</v>
      </c>
      <c r="AH14" s="8">
        <f t="shared" si="17"/>
        <v>534.21338938352028</v>
      </c>
      <c r="AI14" s="8">
        <f t="shared" si="17"/>
        <v>565.06506494498035</v>
      </c>
      <c r="AJ14" s="8">
        <f t="shared" si="17"/>
        <v>619.89640399250288</v>
      </c>
      <c r="AK14" s="8">
        <f t="shared" si="17"/>
        <v>645.72087692219361</v>
      </c>
      <c r="AL14" s="8">
        <f t="shared" si="17"/>
        <v>671.54584849911544</v>
      </c>
      <c r="AM14" s="8">
        <f t="shared" si="17"/>
        <v>697.50923594902304</v>
      </c>
      <c r="AN14" s="1">
        <f>AM14*(1+$AP$20)</f>
        <v>690.53414358953285</v>
      </c>
      <c r="AO14" s="1">
        <f t="shared" ref="AO14:CZ14" si="18">AN14*(1+$AP$20)</f>
        <v>683.62880215363748</v>
      </c>
      <c r="AP14" s="1">
        <f t="shared" si="18"/>
        <v>676.79251413210113</v>
      </c>
      <c r="AQ14" s="1">
        <f t="shared" si="18"/>
        <v>670.0245889907801</v>
      </c>
      <c r="AR14" s="1">
        <f t="shared" si="18"/>
        <v>663.32434310087228</v>
      </c>
      <c r="AS14" s="1">
        <f t="shared" si="18"/>
        <v>656.69109966986355</v>
      </c>
      <c r="AT14" s="1">
        <f t="shared" si="18"/>
        <v>650.12418867316489</v>
      </c>
      <c r="AU14" s="1">
        <f t="shared" si="18"/>
        <v>643.6229467864332</v>
      </c>
      <c r="AV14" s="1">
        <f t="shared" si="18"/>
        <v>637.18671731856887</v>
      </c>
      <c r="AW14" s="1">
        <f t="shared" si="18"/>
        <v>630.81485014538316</v>
      </c>
      <c r="AX14" s="1">
        <f t="shared" si="18"/>
        <v>624.50670164392932</v>
      </c>
      <c r="AY14" s="1">
        <f t="shared" si="18"/>
        <v>618.26163462749003</v>
      </c>
      <c r="AZ14" s="1">
        <f t="shared" si="18"/>
        <v>612.0790182812151</v>
      </c>
      <c r="BA14" s="1">
        <f t="shared" si="18"/>
        <v>605.95822809840297</v>
      </c>
      <c r="BB14" s="1">
        <f t="shared" si="18"/>
        <v>599.89864581741892</v>
      </c>
      <c r="BC14" s="1">
        <f t="shared" si="18"/>
        <v>593.89965935924477</v>
      </c>
      <c r="BD14" s="1">
        <f t="shared" si="18"/>
        <v>587.96066276565227</v>
      </c>
      <c r="BE14" s="1">
        <f t="shared" si="18"/>
        <v>582.0810561379958</v>
      </c>
      <c r="BF14" s="1">
        <f t="shared" si="18"/>
        <v>576.26024557661583</v>
      </c>
      <c r="BG14" s="1">
        <f t="shared" si="18"/>
        <v>570.49764312084972</v>
      </c>
      <c r="BH14" s="1">
        <f t="shared" si="18"/>
        <v>564.79266668964124</v>
      </c>
      <c r="BI14" s="1">
        <f t="shared" si="18"/>
        <v>559.14474002274483</v>
      </c>
      <c r="BJ14" s="1">
        <f t="shared" si="18"/>
        <v>553.55329262251735</v>
      </c>
      <c r="BK14" s="1">
        <f t="shared" si="18"/>
        <v>548.01775969629216</v>
      </c>
      <c r="BL14" s="1">
        <f t="shared" si="18"/>
        <v>542.53758209932926</v>
      </c>
      <c r="BM14" s="1">
        <f t="shared" si="18"/>
        <v>537.11220627833598</v>
      </c>
      <c r="BN14" s="1">
        <f t="shared" si="18"/>
        <v>531.74108421555263</v>
      </c>
      <c r="BO14" s="1">
        <f t="shared" si="18"/>
        <v>526.42367337339715</v>
      </c>
      <c r="BP14" s="1">
        <f t="shared" si="18"/>
        <v>521.15943663966323</v>
      </c>
      <c r="BQ14" s="1">
        <f t="shared" si="18"/>
        <v>515.94784227326659</v>
      </c>
      <c r="BR14" s="1">
        <f t="shared" si="18"/>
        <v>510.78836385053393</v>
      </c>
      <c r="BS14" s="1">
        <f t="shared" si="18"/>
        <v>505.68048021202856</v>
      </c>
      <c r="BT14" s="1">
        <f t="shared" si="18"/>
        <v>500.62367540990829</v>
      </c>
      <c r="BU14" s="1">
        <f t="shared" si="18"/>
        <v>495.61743865580922</v>
      </c>
      <c r="BV14" s="1">
        <f t="shared" si="18"/>
        <v>490.66126426925115</v>
      </c>
      <c r="BW14" s="1">
        <f t="shared" si="18"/>
        <v>485.75465162655865</v>
      </c>
      <c r="BX14" s="1">
        <f t="shared" si="18"/>
        <v>480.89710511029307</v>
      </c>
      <c r="BY14" s="1">
        <f t="shared" si="18"/>
        <v>476.08813405919011</v>
      </c>
      <c r="BZ14" s="1">
        <f t="shared" si="18"/>
        <v>471.32725271859823</v>
      </c>
      <c r="CA14" s="1">
        <f t="shared" si="18"/>
        <v>466.61398019141222</v>
      </c>
      <c r="CB14" s="1">
        <f t="shared" si="18"/>
        <v>461.94784038949808</v>
      </c>
      <c r="CC14" s="1">
        <f t="shared" si="18"/>
        <v>457.32836198560312</v>
      </c>
      <c r="CD14" s="1">
        <f t="shared" si="18"/>
        <v>452.75507836574707</v>
      </c>
      <c r="CE14" s="1">
        <f t="shared" si="18"/>
        <v>448.22752758208958</v>
      </c>
      <c r="CF14" s="1">
        <f t="shared" si="18"/>
        <v>443.7452523062687</v>
      </c>
      <c r="CG14" s="1">
        <f t="shared" si="18"/>
        <v>439.30779978320601</v>
      </c>
      <c r="CH14" s="1">
        <f t="shared" si="18"/>
        <v>434.91472178537396</v>
      </c>
      <c r="CI14" s="1">
        <f t="shared" si="18"/>
        <v>430.56557456752023</v>
      </c>
      <c r="CJ14" s="1">
        <f t="shared" si="18"/>
        <v>426.25991882184502</v>
      </c>
      <c r="CK14" s="1">
        <f t="shared" si="18"/>
        <v>421.99731963362655</v>
      </c>
      <c r="CL14" s="1">
        <f t="shared" si="18"/>
        <v>417.7773464372903</v>
      </c>
      <c r="CM14" s="1">
        <f t="shared" si="18"/>
        <v>413.59957297291737</v>
      </c>
      <c r="CN14" s="1">
        <f t="shared" si="18"/>
        <v>409.46357724318818</v>
      </c>
      <c r="CO14" s="1">
        <f t="shared" si="18"/>
        <v>405.36894147075628</v>
      </c>
      <c r="CP14" s="1">
        <f t="shared" si="18"/>
        <v>401.31525205604873</v>
      </c>
      <c r="CQ14" s="1">
        <f t="shared" si="18"/>
        <v>397.30209953548825</v>
      </c>
      <c r="CR14" s="1">
        <f t="shared" si="18"/>
        <v>393.32907854013337</v>
      </c>
      <c r="CS14" s="1">
        <f t="shared" si="18"/>
        <v>389.39578775473205</v>
      </c>
      <c r="CT14" s="1">
        <f t="shared" si="18"/>
        <v>385.50182987718472</v>
      </c>
      <c r="CU14" s="1">
        <f t="shared" si="18"/>
        <v>381.64681157841289</v>
      </c>
      <c r="CV14" s="1">
        <f t="shared" si="18"/>
        <v>377.83034346262878</v>
      </c>
      <c r="CW14" s="1">
        <f t="shared" si="18"/>
        <v>374.05204002800247</v>
      </c>
      <c r="CX14" s="1">
        <f t="shared" si="18"/>
        <v>370.31151962772242</v>
      </c>
      <c r="CY14" s="1">
        <f t="shared" si="18"/>
        <v>366.60840443144519</v>
      </c>
      <c r="CZ14" s="1">
        <f t="shared" si="18"/>
        <v>362.94232038713074</v>
      </c>
      <c r="DA14" s="1">
        <f t="shared" ref="DA14:EM14" si="19">CZ14*(1+$AP$20)</f>
        <v>359.31289718325945</v>
      </c>
      <c r="DB14" s="1">
        <f t="shared" si="19"/>
        <v>355.71976821142687</v>
      </c>
      <c r="DC14" s="1">
        <f t="shared" si="19"/>
        <v>352.16257052931257</v>
      </c>
      <c r="DD14" s="1">
        <f t="shared" si="19"/>
        <v>348.64094482401947</v>
      </c>
      <c r="DE14" s="1">
        <f t="shared" si="19"/>
        <v>345.15453537577929</v>
      </c>
      <c r="DF14" s="1">
        <f t="shared" si="19"/>
        <v>341.70299002202148</v>
      </c>
      <c r="DG14" s="1">
        <f t="shared" si="19"/>
        <v>338.28596012180128</v>
      </c>
      <c r="DH14" s="1">
        <f t="shared" si="19"/>
        <v>334.90310052058328</v>
      </c>
      <c r="DI14" s="1">
        <f t="shared" si="19"/>
        <v>331.55406951537742</v>
      </c>
      <c r="DJ14" s="1">
        <f t="shared" si="19"/>
        <v>328.23852882022362</v>
      </c>
      <c r="DK14" s="1">
        <f t="shared" si="19"/>
        <v>324.95614353202137</v>
      </c>
      <c r="DL14" s="1">
        <f t="shared" si="19"/>
        <v>321.70658209670114</v>
      </c>
      <c r="DM14" s="1">
        <f t="shared" si="19"/>
        <v>318.4895162757341</v>
      </c>
      <c r="DN14" s="1">
        <f t="shared" si="19"/>
        <v>315.30462111297675</v>
      </c>
      <c r="DO14" s="1">
        <f t="shared" si="19"/>
        <v>312.15157490184697</v>
      </c>
      <c r="DP14" s="1">
        <f t="shared" si="19"/>
        <v>309.03005915282847</v>
      </c>
      <c r="DQ14" s="1">
        <f t="shared" si="19"/>
        <v>305.93975856130021</v>
      </c>
      <c r="DR14" s="1">
        <f t="shared" si="19"/>
        <v>302.88036097568721</v>
      </c>
      <c r="DS14" s="1">
        <f t="shared" si="19"/>
        <v>299.85155736593032</v>
      </c>
      <c r="DT14" s="1">
        <f t="shared" si="19"/>
        <v>296.85304179227103</v>
      </c>
      <c r="DU14" s="1">
        <f t="shared" si="19"/>
        <v>293.88451137434834</v>
      </c>
      <c r="DV14" s="1">
        <f t="shared" si="19"/>
        <v>290.94566626060487</v>
      </c>
      <c r="DW14" s="1">
        <f t="shared" si="19"/>
        <v>288.03620959799883</v>
      </c>
      <c r="DX14" s="1">
        <f t="shared" si="19"/>
        <v>285.15584750201884</v>
      </c>
      <c r="DY14" s="1">
        <f t="shared" si="19"/>
        <v>282.30428902699867</v>
      </c>
      <c r="DZ14" s="1">
        <f t="shared" si="19"/>
        <v>279.48124613672866</v>
      </c>
      <c r="EA14" s="1">
        <f t="shared" si="19"/>
        <v>276.68643367536134</v>
      </c>
      <c r="EB14" s="1">
        <f t="shared" si="19"/>
        <v>273.91956933860774</v>
      </c>
      <c r="EC14" s="1">
        <f t="shared" si="19"/>
        <v>271.18037364522166</v>
      </c>
      <c r="ED14" s="1">
        <f t="shared" si="19"/>
        <v>268.46856990876944</v>
      </c>
      <c r="EE14" s="1">
        <f t="shared" si="19"/>
        <v>265.78388420968173</v>
      </c>
      <c r="EF14" s="1">
        <f t="shared" si="19"/>
        <v>263.12604536758494</v>
      </c>
      <c r="EG14" s="1">
        <f t="shared" si="19"/>
        <v>260.49478491390909</v>
      </c>
      <c r="EH14" s="1">
        <f t="shared" si="19"/>
        <v>257.88983706477001</v>
      </c>
      <c r="EI14" s="1">
        <f t="shared" si="19"/>
        <v>255.31093869412231</v>
      </c>
      <c r="EJ14" s="1">
        <f t="shared" si="19"/>
        <v>252.75782930718108</v>
      </c>
      <c r="EK14" s="1">
        <f t="shared" si="19"/>
        <v>250.23025101410926</v>
      </c>
      <c r="EL14" s="1">
        <f t="shared" si="19"/>
        <v>247.72794850396815</v>
      </c>
      <c r="EM14" s="1">
        <f t="shared" si="19"/>
        <v>245.25066901892848</v>
      </c>
    </row>
    <row r="15" spans="2:143" x14ac:dyDescent="0.3">
      <c r="B15" s="9" t="s">
        <v>2</v>
      </c>
      <c r="C15" s="5">
        <v>398.4</v>
      </c>
      <c r="D15" s="5">
        <v>398.4</v>
      </c>
      <c r="E15" s="5">
        <v>398.4</v>
      </c>
      <c r="F15" s="5">
        <v>398.4</v>
      </c>
      <c r="G15" s="5">
        <v>398.4</v>
      </c>
      <c r="H15" s="5">
        <v>398.4</v>
      </c>
      <c r="I15" s="5">
        <v>398.4</v>
      </c>
      <c r="J15" s="5">
        <v>398.4</v>
      </c>
      <c r="K15" s="5">
        <v>398.4</v>
      </c>
      <c r="L15" s="5">
        <v>398.4</v>
      </c>
      <c r="M15" s="5">
        <v>398.4</v>
      </c>
      <c r="N15" s="5">
        <v>398.4</v>
      </c>
      <c r="O15" s="5">
        <v>398.4</v>
      </c>
      <c r="P15" s="5">
        <v>398.4</v>
      </c>
      <c r="Q15" s="5">
        <v>398.4</v>
      </c>
      <c r="R15" s="5">
        <v>398.4</v>
      </c>
      <c r="S15" s="5">
        <v>398.4</v>
      </c>
      <c r="T15" s="5">
        <v>398.4</v>
      </c>
      <c r="U15" s="5">
        <v>398.4</v>
      </c>
      <c r="V15" s="5">
        <v>398.4</v>
      </c>
      <c r="X15" s="5">
        <v>398.4</v>
      </c>
      <c r="Y15" s="5">
        <v>398.4</v>
      </c>
      <c r="Z15" s="5">
        <v>398.4</v>
      </c>
      <c r="AA15" s="5">
        <v>398.4</v>
      </c>
      <c r="AB15" s="5">
        <v>398.4</v>
      </c>
      <c r="AC15" s="5">
        <v>398.4</v>
      </c>
      <c r="AD15" s="5">
        <v>398.4</v>
      </c>
      <c r="AE15" s="5">
        <v>398.4</v>
      </c>
      <c r="AF15" s="5">
        <v>398.4</v>
      </c>
      <c r="AG15" s="5">
        <v>398.4</v>
      </c>
      <c r="AH15" s="5">
        <v>398.4</v>
      </c>
      <c r="AI15" s="5">
        <v>398.4</v>
      </c>
      <c r="AJ15" s="5">
        <v>398.4</v>
      </c>
      <c r="AK15" s="5">
        <v>398.4</v>
      </c>
      <c r="AL15" s="5">
        <v>398.4</v>
      </c>
      <c r="AM15" s="5">
        <v>398.4</v>
      </c>
    </row>
    <row r="16" spans="2:143" s="1" customFormat="1" x14ac:dyDescent="0.3">
      <c r="B16" s="1" t="s">
        <v>43</v>
      </c>
      <c r="C16" s="7">
        <f>C14/C15</f>
        <v>0.15110441767068281</v>
      </c>
      <c r="D16" s="7">
        <f>D14/D15</f>
        <v>4.3925702811245235E-2</v>
      </c>
      <c r="E16" s="7">
        <f>E14/E15</f>
        <v>0.22088353413654649</v>
      </c>
      <c r="F16" s="7">
        <f>F14/F15</f>
        <v>0.2901606425702804</v>
      </c>
      <c r="G16" s="7">
        <f>G14/G15</f>
        <v>-4.7941767068272995E-2</v>
      </c>
      <c r="H16" s="7">
        <f>H14/H15</f>
        <v>0.18775100401606451</v>
      </c>
      <c r="I16" s="7">
        <f>I14/I15</f>
        <v>0.32655622489959846</v>
      </c>
      <c r="J16" s="7">
        <f>J14/J15</f>
        <v>0.24422690763052207</v>
      </c>
      <c r="K16" s="7">
        <f>K14/K15</f>
        <v>0.36746987951807231</v>
      </c>
      <c r="L16" s="7">
        <f>L14/L15</f>
        <v>7.1536144578313476E-2</v>
      </c>
      <c r="M16" s="7">
        <f>M14/M15</f>
        <v>0.31124497991967859</v>
      </c>
      <c r="N16" s="7">
        <f>N14/N15</f>
        <v>0.2394578313253008</v>
      </c>
      <c r="O16" s="7">
        <f>O14/O15</f>
        <v>0.38328313253012042</v>
      </c>
      <c r="P16" s="7">
        <f>P14/P15</f>
        <v>-0.91265060240963836</v>
      </c>
      <c r="Q16" s="7">
        <f>Q14/Q15</f>
        <v>6.7771084337349061E-2</v>
      </c>
      <c r="R16" s="7">
        <f>R14/R15</f>
        <v>0.14206827309236975</v>
      </c>
      <c r="S16" s="7">
        <f t="shared" ref="S16:V16" si="20">S14/S15</f>
        <v>0.15397923694779092</v>
      </c>
      <c r="T16" s="7">
        <f t="shared" si="20"/>
        <v>-5.1145582329317221E-2</v>
      </c>
      <c r="U16" s="7">
        <f t="shared" si="20"/>
        <v>0.22395386546184767</v>
      </c>
      <c r="V16" s="7">
        <f t="shared" si="20"/>
        <v>0.15674962098393597</v>
      </c>
      <c r="X16" s="7">
        <f>X14/X15</f>
        <v>0.73042168674698804</v>
      </c>
      <c r="Y16" s="7">
        <f>Y14/Y15</f>
        <v>0.70607429718875481</v>
      </c>
      <c r="Z16" s="7">
        <f>Z14/Z15</f>
        <v>0.71059236947791049</v>
      </c>
      <c r="AA16" s="7">
        <f>AA14/AA15</f>
        <v>0.989708835341366</v>
      </c>
      <c r="AB16" s="7">
        <f>AB14/AB15</f>
        <v>-0.31952811244979762</v>
      </c>
      <c r="AC16" s="7">
        <f>AC14/AC15</f>
        <v>0.48353714106425699</v>
      </c>
      <c r="AD16" s="7">
        <f>AD14/AD15</f>
        <v>0.82565862789156685</v>
      </c>
      <c r="AE16" s="7">
        <f t="shared" ref="AE16:AM16" si="21">AE14/AE15</f>
        <v>0.97603672281534126</v>
      </c>
      <c r="AF16" s="7">
        <f t="shared" si="21"/>
        <v>1.1179588167117132</v>
      </c>
      <c r="AG16" s="7">
        <f t="shared" si="21"/>
        <v>1.2627033126142813</v>
      </c>
      <c r="AH16" s="7">
        <f t="shared" si="21"/>
        <v>1.3408970617056233</v>
      </c>
      <c r="AI16" s="7">
        <f t="shared" si="21"/>
        <v>1.4183360063880031</v>
      </c>
      <c r="AJ16" s="7">
        <f t="shared" si="21"/>
        <v>1.5559648694590937</v>
      </c>
      <c r="AK16" s="7">
        <f t="shared" si="21"/>
        <v>1.6207853336400444</v>
      </c>
      <c r="AL16" s="7">
        <f t="shared" si="21"/>
        <v>1.685607049445571</v>
      </c>
      <c r="AM16" s="7">
        <f t="shared" si="21"/>
        <v>1.7507761946511624</v>
      </c>
    </row>
    <row r="18" spans="2:42" x14ac:dyDescent="0.3">
      <c r="B18" s="1" t="s">
        <v>44</v>
      </c>
      <c r="C18" s="12"/>
      <c r="D18" s="12"/>
      <c r="E18" s="12"/>
      <c r="F18" s="12"/>
      <c r="G18" s="12">
        <f>G3/C3-1</f>
        <v>0.21932849364791296</v>
      </c>
      <c r="H18" s="12">
        <f t="shared" ref="H18:V18" si="22">H3/D3-1</f>
        <v>0.16649499016761871</v>
      </c>
      <c r="I18" s="12">
        <f t="shared" si="22"/>
        <v>9.9180069378744795E-2</v>
      </c>
      <c r="J18" s="12">
        <f t="shared" si="22"/>
        <v>8.6033976939346557E-2</v>
      </c>
      <c r="K18" s="12">
        <f t="shared" si="22"/>
        <v>6.7574607427252964E-2</v>
      </c>
      <c r="L18" s="12">
        <f t="shared" si="22"/>
        <v>5.3945572770329964E-2</v>
      </c>
      <c r="M18" s="12">
        <f t="shared" si="22"/>
        <v>3.7942906326208448E-2</v>
      </c>
      <c r="N18" s="12">
        <f t="shared" si="22"/>
        <v>-1.4574695313481656E-2</v>
      </c>
      <c r="O18" s="12">
        <f t="shared" si="22"/>
        <v>4.991286162425923E-2</v>
      </c>
      <c r="P18" s="12">
        <f t="shared" si="22"/>
        <v>-0.62106786503160949</v>
      </c>
      <c r="Q18" s="12">
        <f t="shared" si="22"/>
        <v>-0.2653583028125216</v>
      </c>
      <c r="R18" s="12">
        <f t="shared" si="22"/>
        <v>-0.11647328828254488</v>
      </c>
      <c r="S18" s="12">
        <f t="shared" si="22"/>
        <v>-0.10999999999999999</v>
      </c>
      <c r="T18" s="12">
        <f t="shared" si="22"/>
        <v>1.2999999999999998</v>
      </c>
      <c r="U18" s="12">
        <f t="shared" si="22"/>
        <v>0.25</v>
      </c>
      <c r="V18" s="12">
        <f t="shared" si="22"/>
        <v>5.0000000000000044E-2</v>
      </c>
      <c r="X18" s="12"/>
      <c r="Y18" s="12">
        <f>Y3/X3-1</f>
        <v>7.7163002174533757E-2</v>
      </c>
      <c r="Z18" s="12">
        <f t="shared" ref="Z18:AM18" si="23">Z3/Y3-1</f>
        <v>0.13690864600326247</v>
      </c>
      <c r="AA18" s="12">
        <f t="shared" si="23"/>
        <v>3.3665745955447246E-2</v>
      </c>
      <c r="AB18" s="12">
        <f t="shared" si="23"/>
        <v>-0.22739497839704326</v>
      </c>
      <c r="AC18" s="12">
        <f t="shared" si="23"/>
        <v>0.18329717468445383</v>
      </c>
      <c r="AD18" s="12">
        <f t="shared" si="23"/>
        <v>7.0000000000000062E-2</v>
      </c>
      <c r="AE18" s="12">
        <f t="shared" si="23"/>
        <v>5.0000000000000044E-2</v>
      </c>
      <c r="AF18" s="12">
        <f t="shared" si="23"/>
        <v>4.0000000000000036E-2</v>
      </c>
      <c r="AG18" s="12">
        <f t="shared" si="23"/>
        <v>4.0000000000000036E-2</v>
      </c>
      <c r="AH18" s="12">
        <f t="shared" si="23"/>
        <v>3.0000000000000027E-2</v>
      </c>
      <c r="AI18" s="12">
        <f t="shared" si="23"/>
        <v>3.0000000000000027E-2</v>
      </c>
      <c r="AJ18" s="12">
        <f t="shared" si="23"/>
        <v>3.0000000000000027E-2</v>
      </c>
      <c r="AK18" s="12">
        <f t="shared" si="23"/>
        <v>2.0000000000000018E-2</v>
      </c>
      <c r="AL18" s="12">
        <f t="shared" si="23"/>
        <v>2.0000000000000018E-2</v>
      </c>
      <c r="AM18" s="12">
        <f t="shared" si="23"/>
        <v>2.0000000000000018E-2</v>
      </c>
    </row>
    <row r="19" spans="2:42" x14ac:dyDescent="0.3">
      <c r="B19" s="1" t="s">
        <v>45</v>
      </c>
      <c r="C19" s="12">
        <f t="shared" ref="C19:G19" si="24">C5/C3</f>
        <v>0.5123411978221416</v>
      </c>
      <c r="D19" s="12">
        <f t="shared" si="24"/>
        <v>0.52289540219121644</v>
      </c>
      <c r="E19" s="12">
        <f t="shared" si="24"/>
        <v>0.51766004415011047</v>
      </c>
      <c r="F19" s="12">
        <f t="shared" si="24"/>
        <v>0.53428395988264965</v>
      </c>
      <c r="G19" s="12">
        <f>G5/G3</f>
        <v>0.54930416015479644</v>
      </c>
      <c r="H19" s="12">
        <f t="shared" ref="H19:V19" si="25">H5/H3</f>
        <v>0.53849241390382918</v>
      </c>
      <c r="I19" s="12">
        <f t="shared" si="25"/>
        <v>0.53191794577535501</v>
      </c>
      <c r="J19" s="12">
        <f t="shared" si="25"/>
        <v>0.53235331071742686</v>
      </c>
      <c r="K19" s="12">
        <f t="shared" si="25"/>
        <v>0.54569536423841059</v>
      </c>
      <c r="L19" s="12">
        <f t="shared" si="25"/>
        <v>0.53347551222484579</v>
      </c>
      <c r="M19" s="12">
        <f t="shared" si="25"/>
        <v>0.5298873609287541</v>
      </c>
      <c r="N19" s="12">
        <f t="shared" si="25"/>
        <v>0.54277699859747541</v>
      </c>
      <c r="O19" s="12">
        <f t="shared" si="25"/>
        <v>0.55726711373746762</v>
      </c>
      <c r="P19" s="12">
        <f t="shared" si="25"/>
        <v>0.34090452261306536</v>
      </c>
      <c r="Q19" s="12">
        <f t="shared" si="25"/>
        <v>0.54312858621014004</v>
      </c>
      <c r="R19" s="12">
        <f t="shared" si="25"/>
        <v>0.55314236236380698</v>
      </c>
      <c r="S19" s="12">
        <f t="shared" si="25"/>
        <v>0.54</v>
      </c>
      <c r="T19" s="12">
        <f t="shared" si="25"/>
        <v>0.54</v>
      </c>
      <c r="U19" s="12">
        <f t="shared" si="25"/>
        <v>0.53</v>
      </c>
      <c r="V19" s="12">
        <f t="shared" si="25"/>
        <v>0.54</v>
      </c>
      <c r="X19" s="12">
        <f t="shared" ref="X19:AM19" si="26">X5/X3</f>
        <v>0.51156456608166589</v>
      </c>
      <c r="Y19" s="12">
        <f t="shared" si="26"/>
        <v>0.52257340946166386</v>
      </c>
      <c r="Z19" s="12">
        <f t="shared" si="26"/>
        <v>0.5377013308462173</v>
      </c>
      <c r="AA19" s="12">
        <f t="shared" si="26"/>
        <v>0.53814787180510493</v>
      </c>
      <c r="AB19" s="12">
        <f t="shared" si="26"/>
        <v>0.52843282576472184</v>
      </c>
      <c r="AC19" s="12">
        <f t="shared" si="26"/>
        <v>0.53747781684039231</v>
      </c>
      <c r="AD19" s="12">
        <f t="shared" si="26"/>
        <v>0.55000000000000004</v>
      </c>
      <c r="AE19" s="12">
        <f t="shared" si="26"/>
        <v>0.55000000000000004</v>
      </c>
      <c r="AF19" s="12">
        <f t="shared" si="26"/>
        <v>0.55000000000000004</v>
      </c>
      <c r="AG19" s="12">
        <f t="shared" si="26"/>
        <v>0.55000000000000004</v>
      </c>
      <c r="AH19" s="12">
        <f t="shared" si="26"/>
        <v>0.55000000000000004</v>
      </c>
      <c r="AI19" s="12">
        <f t="shared" si="26"/>
        <v>0.55000000000000004</v>
      </c>
      <c r="AJ19" s="12">
        <f t="shared" si="26"/>
        <v>0.55000000000000004</v>
      </c>
      <c r="AK19" s="12">
        <f t="shared" si="26"/>
        <v>0.55000000000000004</v>
      </c>
      <c r="AL19" s="12">
        <f t="shared" si="26"/>
        <v>0.55000000000000004</v>
      </c>
      <c r="AM19" s="12">
        <f t="shared" si="26"/>
        <v>0.55000000000000004</v>
      </c>
    </row>
    <row r="20" spans="2:42" x14ac:dyDescent="0.3">
      <c r="B20" s="9" t="s">
        <v>46</v>
      </c>
      <c r="C20" s="12">
        <f t="shared" ref="C20:G20" si="27">C8/C3</f>
        <v>9.8366606170598947E-2</v>
      </c>
      <c r="D20" s="12">
        <f t="shared" si="27"/>
        <v>5.8713362674407805E-2</v>
      </c>
      <c r="E20" s="12">
        <f t="shared" si="27"/>
        <v>0.11534216335540848</v>
      </c>
      <c r="F20" s="12">
        <f t="shared" si="27"/>
        <v>0.10213549839667034</v>
      </c>
      <c r="G20" s="12">
        <f>G8/G3</f>
        <v>0.12956761181811419</v>
      </c>
      <c r="H20" s="12">
        <f t="shared" ref="H20:V20" si="28">H8/H3</f>
        <v>6.1330978566268034E-2</v>
      </c>
      <c r="I20" s="12">
        <f t="shared" si="28"/>
        <v>0.11375699325778225</v>
      </c>
      <c r="J20" s="12">
        <f t="shared" si="28"/>
        <v>8.0349290111823082E-2</v>
      </c>
      <c r="K20" s="12">
        <f t="shared" si="28"/>
        <v>0.14004879749041477</v>
      </c>
      <c r="L20" s="12">
        <f t="shared" si="28"/>
        <v>4.7909208622134269E-2</v>
      </c>
      <c r="M20" s="12">
        <f t="shared" si="28"/>
        <v>0.11837468039527328</v>
      </c>
      <c r="N20" s="12">
        <f t="shared" si="28"/>
        <v>8.3960219303837708E-2</v>
      </c>
      <c r="O20" s="12">
        <f t="shared" si="28"/>
        <v>0.1187172166522807</v>
      </c>
      <c r="P20" s="12">
        <f t="shared" si="28"/>
        <v>-0.90110552763819085</v>
      </c>
      <c r="Q20" s="12">
        <f t="shared" si="28"/>
        <v>8.6821559589878541E-2</v>
      </c>
      <c r="R20" s="12">
        <f t="shared" si="28"/>
        <v>6.6382855905909602E-2</v>
      </c>
      <c r="S20" s="12">
        <f t="shared" si="28"/>
        <v>8.6667522114188725E-2</v>
      </c>
      <c r="T20" s="12">
        <f t="shared" si="28"/>
        <v>1.0788726239895151E-2</v>
      </c>
      <c r="U20" s="12">
        <f t="shared" si="28"/>
        <v>0.11114946853541539</v>
      </c>
      <c r="V20" s="12">
        <f t="shared" si="28"/>
        <v>7.8083899408670374E-2</v>
      </c>
      <c r="X20" s="12">
        <f t="shared" ref="X20:AM20" si="29">X8/X3</f>
        <v>0.10152217365519363</v>
      </c>
      <c r="Y20" s="12">
        <f t="shared" si="29"/>
        <v>9.5248776508972247E-2</v>
      </c>
      <c r="Z20" s="12">
        <f t="shared" si="29"/>
        <v>9.6315959393047962E-2</v>
      </c>
      <c r="AA20" s="12">
        <f t="shared" si="29"/>
        <v>9.8349846436813548E-2</v>
      </c>
      <c r="AB20" s="12">
        <f t="shared" si="29"/>
        <v>-1.9134887481471356E-2</v>
      </c>
      <c r="AC20" s="12">
        <f t="shared" si="29"/>
        <v>7.3992461967727075E-2</v>
      </c>
      <c r="AD20" s="12">
        <f t="shared" si="29"/>
        <v>9.5177922788506147E-2</v>
      </c>
      <c r="AE20" s="12">
        <f t="shared" si="29"/>
        <v>9.9509561619091746E-2</v>
      </c>
      <c r="AF20" s="12">
        <f t="shared" si="29"/>
        <v>0.10384120044967748</v>
      </c>
      <c r="AG20" s="12">
        <f t="shared" si="29"/>
        <v>0.10813118890689211</v>
      </c>
      <c r="AH20" s="12">
        <f t="shared" si="29"/>
        <v>0.10813118890689213</v>
      </c>
      <c r="AI20" s="12">
        <f t="shared" si="29"/>
        <v>0.10813118890689209</v>
      </c>
      <c r="AJ20" s="12">
        <f t="shared" si="29"/>
        <v>0.11242117736410673</v>
      </c>
      <c r="AK20" s="12">
        <f t="shared" si="29"/>
        <v>0.11242117736410676</v>
      </c>
      <c r="AL20" s="12">
        <f t="shared" si="29"/>
        <v>0.11242117736410676</v>
      </c>
      <c r="AM20" s="12">
        <f t="shared" si="29"/>
        <v>0.11242117736410671</v>
      </c>
      <c r="AO20" t="s">
        <v>48</v>
      </c>
      <c r="AP20" s="12">
        <v>-0.01</v>
      </c>
    </row>
    <row r="21" spans="2:42" x14ac:dyDescent="0.3">
      <c r="B21" s="9" t="s">
        <v>47</v>
      </c>
      <c r="C21" s="12"/>
      <c r="D21" s="12"/>
      <c r="E21" s="12"/>
      <c r="F21" s="12"/>
      <c r="G21" s="12">
        <f>G6/C6-1</f>
        <v>0.23629986847873741</v>
      </c>
      <c r="H21" s="12">
        <f t="shared" ref="H21:V21" si="30">H6/D6-1</f>
        <v>0.19911236635061536</v>
      </c>
      <c r="I21" s="12">
        <f t="shared" si="30"/>
        <v>0.14246521653929056</v>
      </c>
      <c r="J21" s="12">
        <f t="shared" si="30"/>
        <v>0.1359330596779289</v>
      </c>
      <c r="K21" s="12">
        <f t="shared" si="30"/>
        <v>3.1737588652482218E-2</v>
      </c>
      <c r="L21" s="12">
        <f t="shared" si="30"/>
        <v>7.2510094212651532E-2</v>
      </c>
      <c r="M21" s="12">
        <f t="shared" si="30"/>
        <v>2.1440823327615766E-2</v>
      </c>
      <c r="N21" s="12">
        <f t="shared" si="30"/>
        <v>2.7797081306468741E-4</v>
      </c>
      <c r="O21" s="12">
        <f t="shared" si="30"/>
        <v>0.13507475511256239</v>
      </c>
      <c r="P21" s="12">
        <f t="shared" si="30"/>
        <v>-0.13647058823529412</v>
      </c>
      <c r="Q21" s="12">
        <f t="shared" si="30"/>
        <v>-0.18723761544920237</v>
      </c>
      <c r="R21" s="12">
        <f t="shared" si="30"/>
        <v>-9.3233291649298389E-2</v>
      </c>
      <c r="S21" s="12">
        <f t="shared" si="30"/>
        <v>-7.9999999999999849E-2</v>
      </c>
      <c r="T21" s="12">
        <f t="shared" si="30"/>
        <v>0.10000000000000009</v>
      </c>
      <c r="U21" s="12">
        <f t="shared" si="30"/>
        <v>0.14999999999999991</v>
      </c>
      <c r="V21" s="12">
        <f t="shared" si="30"/>
        <v>3.0000000000000027E-2</v>
      </c>
      <c r="X21" s="12"/>
      <c r="Y21" s="12">
        <f t="shared" ref="Y21:AM21" si="31">Y6/X6-1</f>
        <v>0.12256267409470745</v>
      </c>
      <c r="Z21" s="12">
        <f t="shared" si="31"/>
        <v>0.17431761786600508</v>
      </c>
      <c r="AA21" s="12">
        <f t="shared" si="31"/>
        <v>2.994839286439932E-2</v>
      </c>
      <c r="AB21" s="12">
        <f t="shared" si="31"/>
        <v>-7.3778900023672489E-2</v>
      </c>
      <c r="AC21" s="12">
        <f t="shared" si="31"/>
        <v>4.0206168001363007E-2</v>
      </c>
      <c r="AD21" s="12">
        <f t="shared" si="31"/>
        <v>5.0000000000000044E-2</v>
      </c>
      <c r="AE21" s="12">
        <f t="shared" si="31"/>
        <v>4.0000000000000036E-2</v>
      </c>
      <c r="AF21" s="12">
        <f t="shared" si="31"/>
        <v>3.0000000000000027E-2</v>
      </c>
      <c r="AG21" s="12">
        <f t="shared" si="31"/>
        <v>3.0000000000000027E-2</v>
      </c>
      <c r="AH21" s="12">
        <f t="shared" si="31"/>
        <v>3.0000000000000027E-2</v>
      </c>
      <c r="AI21" s="12">
        <f t="shared" si="31"/>
        <v>3.0000000000000027E-2</v>
      </c>
      <c r="AJ21" s="12">
        <f t="shared" si="31"/>
        <v>2.0000000000000018E-2</v>
      </c>
      <c r="AK21" s="12">
        <f t="shared" si="31"/>
        <v>2.0000000000000018E-2</v>
      </c>
      <c r="AL21" s="12">
        <f t="shared" si="31"/>
        <v>2.0000000000000018E-2</v>
      </c>
      <c r="AM21" s="12">
        <f t="shared" si="31"/>
        <v>2.0000000000000018E-2</v>
      </c>
      <c r="AO21" t="s">
        <v>49</v>
      </c>
      <c r="AP21" s="12">
        <v>7.0000000000000007E-2</v>
      </c>
    </row>
    <row r="22" spans="2:42" x14ac:dyDescent="0.3">
      <c r="B22" s="9" t="s">
        <v>40</v>
      </c>
      <c r="C22" s="12">
        <f t="shared" ref="C22:G22" si="32">C12/C11</f>
        <v>0.32283464566929121</v>
      </c>
      <c r="D22" s="12">
        <f t="shared" si="32"/>
        <v>-3.5384615384614495</v>
      </c>
      <c r="E22" s="12">
        <f t="shared" si="32"/>
        <v>0.23569598633646432</v>
      </c>
      <c r="F22" s="12">
        <f t="shared" si="32"/>
        <v>0.15634005763688799</v>
      </c>
      <c r="G22" s="12">
        <f>G12/G11</f>
        <v>1.1255033557046976</v>
      </c>
      <c r="H22" s="12">
        <f t="shared" ref="H22:V22" si="33">H12/H11</f>
        <v>-1.7195767195767174E-2</v>
      </c>
      <c r="I22" s="12">
        <f t="shared" si="33"/>
        <v>7.3624017155110785E-2</v>
      </c>
      <c r="J22" s="12">
        <f t="shared" si="33"/>
        <v>0.28118081180811827</v>
      </c>
      <c r="K22" s="12">
        <f t="shared" si="33"/>
        <v>0.19416941694169418</v>
      </c>
      <c r="L22" s="12">
        <f t="shared" si="33"/>
        <v>-9.1954022988505427E-2</v>
      </c>
      <c r="M22" s="12">
        <f t="shared" si="33"/>
        <v>0.18007915567282329</v>
      </c>
      <c r="N22" s="12">
        <f t="shared" si="33"/>
        <v>0.18934911242603578</v>
      </c>
      <c r="O22" s="12">
        <f t="shared" si="33"/>
        <v>7.3422330097087402E-2</v>
      </c>
      <c r="P22" s="12">
        <f t="shared" si="33"/>
        <v>0.20646006110868617</v>
      </c>
      <c r="Q22" s="12">
        <f t="shared" si="33"/>
        <v>0.47674418604651286</v>
      </c>
      <c r="R22" s="12">
        <f t="shared" si="33"/>
        <v>-9.0558766859344719E-2</v>
      </c>
      <c r="S22" s="12">
        <f t="shared" si="33"/>
        <v>0.2</v>
      </c>
      <c r="T22" s="12">
        <f t="shared" si="33"/>
        <v>0.2</v>
      </c>
      <c r="U22" s="12">
        <f t="shared" si="33"/>
        <v>0.2</v>
      </c>
      <c r="V22" s="12">
        <f t="shared" si="33"/>
        <v>0.2</v>
      </c>
      <c r="X22" s="12">
        <f t="shared" ref="X22:AM22" si="34">X12/X11</f>
        <v>0.28511787819253431</v>
      </c>
      <c r="Y22" s="12">
        <f t="shared" si="34"/>
        <v>0.18411241755090343</v>
      </c>
      <c r="Z22" s="12">
        <f t="shared" si="34"/>
        <v>0.42960000000000043</v>
      </c>
      <c r="AA22" s="12">
        <f t="shared" si="34"/>
        <v>0.17287568020092081</v>
      </c>
      <c r="AB22" s="12">
        <f t="shared" si="34"/>
        <v>0.32964718272775256</v>
      </c>
      <c r="AC22" s="12">
        <f t="shared" si="34"/>
        <v>0.20000000000000012</v>
      </c>
      <c r="AD22" s="12">
        <f t="shared" si="34"/>
        <v>0.2</v>
      </c>
      <c r="AE22" s="12">
        <f t="shared" si="34"/>
        <v>0.2</v>
      </c>
      <c r="AF22" s="12">
        <f t="shared" si="34"/>
        <v>0.2</v>
      </c>
      <c r="AG22" s="12">
        <f t="shared" si="34"/>
        <v>0.2</v>
      </c>
      <c r="AH22" s="12">
        <f t="shared" si="34"/>
        <v>0.2</v>
      </c>
      <c r="AI22" s="12">
        <f t="shared" si="34"/>
        <v>0.2</v>
      </c>
      <c r="AJ22" s="12">
        <f t="shared" si="34"/>
        <v>0.2</v>
      </c>
      <c r="AK22" s="12">
        <f t="shared" si="34"/>
        <v>0.2</v>
      </c>
      <c r="AL22" s="12">
        <f t="shared" si="34"/>
        <v>0.2</v>
      </c>
      <c r="AM22" s="12">
        <f t="shared" si="34"/>
        <v>0.20000000000000004</v>
      </c>
      <c r="AO22" t="s">
        <v>50</v>
      </c>
      <c r="AP22" s="5">
        <f>NPV(AP21,AC14:EM14)</f>
        <v>7675.4535376942076</v>
      </c>
    </row>
    <row r="23" spans="2:42" x14ac:dyDescent="0.3">
      <c r="AO23" t="s">
        <v>51</v>
      </c>
      <c r="AP23" s="5">
        <f>Main!D8</f>
        <v>29.400000000000091</v>
      </c>
    </row>
    <row r="24" spans="2:42" x14ac:dyDescent="0.3">
      <c r="AO24" t="s">
        <v>52</v>
      </c>
      <c r="AP24" s="5">
        <f>AP22+AP23</f>
        <v>7704.8535376942073</v>
      </c>
    </row>
    <row r="25" spans="2:42" x14ac:dyDescent="0.3">
      <c r="AO25" t="s">
        <v>53</v>
      </c>
      <c r="AP25" s="4">
        <f>AP24/AM15</f>
        <v>19.339491811481444</v>
      </c>
    </row>
    <row r="26" spans="2:42" x14ac:dyDescent="0.3">
      <c r="AO26" t="s">
        <v>54</v>
      </c>
      <c r="AP26" s="4">
        <f>Main!D3</f>
        <v>23.91</v>
      </c>
    </row>
    <row r="27" spans="2:42" x14ac:dyDescent="0.3">
      <c r="AO27" s="1" t="s">
        <v>55</v>
      </c>
      <c r="AP27" s="13">
        <f>AP25/AP26-1</f>
        <v>-0.19115467120529295</v>
      </c>
    </row>
    <row r="28" spans="2:42" x14ac:dyDescent="0.3">
      <c r="AO28" t="s">
        <v>56</v>
      </c>
      <c r="AP28" s="6" t="s">
        <v>57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</cp:lastModifiedBy>
  <dcterms:created xsi:type="dcterms:W3CDTF">2021-03-27T13:15:39Z</dcterms:created>
  <dcterms:modified xsi:type="dcterms:W3CDTF">2021-03-27T14:28:30Z</dcterms:modified>
</cp:coreProperties>
</file>