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54B1F300-7BF2-4A5C-9B8A-0FB20FEF4762}" xr6:coauthVersionLast="47" xr6:coauthVersionMax="47" xr10:uidLastSave="{00000000-0000-0000-0000-000000000000}"/>
  <bookViews>
    <workbookView xWindow="-108" yWindow="-108" windowWidth="23256" windowHeight="12576" xr2:uid="{C2D3018F-E467-4E1E-BD9F-9383343E0F2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1" i="2" l="1"/>
  <c r="V31" i="2"/>
  <c r="U31" i="2"/>
  <c r="T31" i="2"/>
  <c r="W30" i="2"/>
  <c r="V30" i="2"/>
  <c r="U30" i="2"/>
  <c r="T30" i="2"/>
  <c r="W29" i="2"/>
  <c r="V29" i="2"/>
  <c r="U29" i="2"/>
  <c r="T29" i="2"/>
  <c r="W28" i="2"/>
  <c r="V28" i="2"/>
  <c r="U28" i="2"/>
  <c r="W27" i="2"/>
  <c r="V27" i="2"/>
  <c r="U27" i="2"/>
  <c r="T27" i="2"/>
  <c r="W26" i="2"/>
  <c r="V26" i="2"/>
  <c r="U26" i="2"/>
  <c r="T26" i="2"/>
  <c r="W25" i="2"/>
  <c r="V25" i="2"/>
  <c r="U25" i="2"/>
  <c r="T25" i="2"/>
  <c r="W24" i="2"/>
  <c r="V24" i="2"/>
  <c r="U24" i="2"/>
  <c r="W23" i="2"/>
  <c r="V23" i="2"/>
  <c r="U23" i="2"/>
  <c r="W22" i="2"/>
  <c r="V22" i="2"/>
  <c r="U22" i="2"/>
  <c r="X31" i="2"/>
  <c r="X30" i="2"/>
  <c r="X29" i="2"/>
  <c r="X28" i="2"/>
  <c r="X27" i="2"/>
  <c r="X26" i="2"/>
  <c r="X25" i="2"/>
  <c r="X24" i="2"/>
  <c r="X23" i="2"/>
  <c r="X22" i="2"/>
  <c r="T17" i="2" l="1"/>
  <c r="T11" i="2"/>
  <c r="T19" i="2"/>
  <c r="T8" i="2"/>
  <c r="T5" i="2"/>
  <c r="U17" i="2"/>
  <c r="U11" i="2"/>
  <c r="U19" i="2"/>
  <c r="U8" i="2"/>
  <c r="U5" i="2"/>
  <c r="V19" i="2"/>
  <c r="V8" i="2"/>
  <c r="V5" i="2"/>
  <c r="W19" i="2"/>
  <c r="W8" i="2"/>
  <c r="W5" i="2"/>
  <c r="X19" i="2"/>
  <c r="X8" i="2"/>
  <c r="X5" i="2"/>
  <c r="X9" i="2" s="1"/>
  <c r="X12" i="2" s="1"/>
  <c r="X15" i="2" s="1"/>
  <c r="X18" i="2" s="1"/>
  <c r="X20" i="2" s="1"/>
  <c r="D9" i="1"/>
  <c r="D8" i="1"/>
  <c r="D7" i="1"/>
  <c r="D6" i="1"/>
  <c r="D5" i="1"/>
  <c r="D4" i="1"/>
  <c r="F3" i="1"/>
  <c r="T9" i="2" l="1"/>
  <c r="T12" i="2" s="1"/>
  <c r="T15" i="2" s="1"/>
  <c r="T18" i="2" s="1"/>
  <c r="T20" i="2" s="1"/>
  <c r="U9" i="2"/>
  <c r="U12" i="2" s="1"/>
  <c r="U15" i="2" s="1"/>
  <c r="U18" i="2" s="1"/>
  <c r="U20" i="2" s="1"/>
  <c r="V9" i="2"/>
  <c r="V12" i="2" s="1"/>
  <c r="V15" i="2" s="1"/>
  <c r="V18" i="2" s="1"/>
  <c r="V20" i="2" s="1"/>
  <c r="W9" i="2"/>
  <c r="W12" i="2" s="1"/>
  <c r="W15" i="2" s="1"/>
  <c r="W18" i="2" s="1"/>
  <c r="W20" i="2" s="1"/>
</calcChain>
</file>

<file path=xl/sharedStrings.xml><?xml version="1.0" encoding="utf-8"?>
<sst xmlns="http://schemas.openxmlformats.org/spreadsheetml/2006/main" count="58" uniqueCount="53">
  <si>
    <t>LHX</t>
  </si>
  <si>
    <t>Price</t>
  </si>
  <si>
    <t>Shares</t>
  </si>
  <si>
    <t>MC</t>
  </si>
  <si>
    <t>Cash</t>
  </si>
  <si>
    <t>Debt</t>
  </si>
  <si>
    <t>Net Cash</t>
  </si>
  <si>
    <t>EV</t>
  </si>
  <si>
    <t>Last checked</t>
  </si>
  <si>
    <t>Today</t>
  </si>
  <si>
    <t>Earnings</t>
  </si>
  <si>
    <t>Q424</t>
  </si>
  <si>
    <t>Product revenue</t>
  </si>
  <si>
    <t>Service revenue</t>
  </si>
  <si>
    <t>Total revenue</t>
  </si>
  <si>
    <t>Product cost</t>
  </si>
  <si>
    <t>Service cost</t>
  </si>
  <si>
    <t>Total cost of sales</t>
  </si>
  <si>
    <t>Gross profit</t>
  </si>
  <si>
    <t>SG&amp;A</t>
  </si>
  <si>
    <t>Impairment</t>
  </si>
  <si>
    <t>Operating profit</t>
  </si>
  <si>
    <t>Pension income</t>
  </si>
  <si>
    <t>Interest expense</t>
  </si>
  <si>
    <t>Pretax profit</t>
  </si>
  <si>
    <t>Taxes</t>
  </si>
  <si>
    <t>MI</t>
  </si>
  <si>
    <t>Net profit</t>
  </si>
  <si>
    <t>EPS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</si>
  <si>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</si>
  <si>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</si>
  <si>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</si>
  <si>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</si>
  <si>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</si>
  <si>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</si>
  <si>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</si>
  <si>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</si>
  <si>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</si>
  <si>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</si>
  <si>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</si>
  <si>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Q125</t>
  </si>
  <si>
    <t>Q225</t>
  </si>
  <si>
    <t>Q325</t>
  </si>
  <si>
    <t>Q425</t>
  </si>
  <si>
    <t>Product revenue y/y</t>
  </si>
  <si>
    <t>Service revenue y/y</t>
  </si>
  <si>
    <t>Revenue y/y</t>
  </si>
  <si>
    <t>Product Margin</t>
  </si>
  <si>
    <t>Service Margin</t>
  </si>
  <si>
    <t>Gross Margin</t>
  </si>
  <si>
    <t>SG&amp;A y/y</t>
  </si>
  <si>
    <t>Operating Margin</t>
  </si>
  <si>
    <t>Net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</si>
</sst>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/>
    <xf numFmtId="0" fontId="1" fillId="2" borderId="1" xfId="0" applyFont="1" applyFill="1" applyBorder="1"/>
    <xf numFmtId="0" fontId="3" fillId="2" borderId="1" xfId="0" applyFont="1" applyFill="1" applyBorder="1" applyAlignment="1">
      <alignment horizontal="right"/>
    </xf>
    <xf numFmtId="14" fontId="3" fillId="2" borderId="1" xfId="0" applyNumberFormat="1" applyFont="1" applyFill="1" applyBorder="1" applyAlignment="1">
      <alignment horizontal="right"/>
    </xf>
    <xf numFmtId="164" fontId="2" fillId="2" borderId="1" xfId="0" applyNumberFormat="1" applyFont="1" applyFill="1" applyBorder="1"/>
    <xf numFmtId="3" fontId="2" fillId="2" borderId="1" xfId="0" applyNumberFormat="1" applyFont="1" applyFill="1" applyBorder="1"/>
    <xf numFmtId="0" fontId="2" fillId="2" borderId="1" xfId="0" applyFont="1" applyFill="1" applyBorder="1" applyAlignment="1">
      <alignment horizontal="right"/>
    </xf>
    <xf numFmtId="4" fontId="2" fillId="2" borderId="1" xfId="0" applyNumberFormat="1" applyFont="1" applyFill="1" applyBorder="1"/>
    <xf numFmtId="3" fontId="1" fillId="2" borderId="1" xfId="0" applyNumberFormat="1" applyFont="1" applyFill="1" applyBorder="1"/>
    <xf numFmtId="9" fontId="2" fillId="2" borderId="1" xfId="0" applyNumberFormat="1" applyFont="1" applyFill="1" applyBorder="1"/>
    <xf numFmtId="9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22860</xdr:colOff>
      <xdr:row>0</xdr:row>
      <xdr:rowOff>0</xdr:rowOff>
    </xdr:from>
    <xdr:to>
      <xdr:col>24</xdr:col>
      <xdr:colOff>22860</xdr:colOff>
      <xdr:row>35</xdr:row>
      <xdr:rowOff>160020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51722D1-B671-49A3-26C7-B7853E29A323}"/>
            </a:ext>
          </a:extLst>
        </xdr:cNvPr>
        <xdr:cNvCxnSpPr/>
      </xdr:nvCxnSpPr>
      <xdr:spPr>
        <a:xfrm>
          <a:off x="15247620" y="0"/>
          <a:ext cx="0" cy="65608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EE3D8-C4BE-40FE-8896-BFA45F6A384D}">
  <dimension ref="B2:G9"/>
  <sheetViews>
    <sheetView tabSelected="1" workbookViewId="0">
      <selection activeCell="D4" sqref="D4"/>
    </sheetView>
  </sheetViews>
  <sheetFormatPr defaultRowHeight="14.4" x14ac:dyDescent="0.3"/>
  <cols>
    <col min="1" max="4" width="8.88671875" style="1"/>
    <col min="5" max="7" width="13.5546875" style="3" customWidth="1"/>
    <col min="8" max="16384" width="8.88671875" style="1"/>
  </cols>
  <sheetData>
    <row r="2" spans="2:7" x14ac:dyDescent="0.3">
      <c r="E2" s="3" t="s">
        <v>8</v>
      </c>
      <c r="F2" s="3" t="s">
        <v>9</v>
      </c>
      <c r="G2" s="3" t="s">
        <v>10</v>
      </c>
    </row>
    <row r="3" spans="2:7" x14ac:dyDescent="0.3">
      <c r="B3" s="2" t="s">
        <v>0</v>
      </c>
      <c r="C3" s="1" t="s">
        <v>1</v>
      </c>
      <c r="D3" s="5">
        <v>212.27</v>
      </c>
      <c r="E3" s="4">
        <v>45771</v>
      </c>
      <c r="F3" s="4">
        <f ca="1">TODAY()</f>
        <v>45771</v>
      </c>
      <c r="G3" s="4">
        <v>45771</v>
      </c>
    </row>
    <row r="4" spans="2:7" x14ac:dyDescent="0.3">
      <c r="C4" s="1" t="s">
        <v>2</v>
      </c>
      <c r="D4" s="6">
        <f>188.3</f>
        <v>188.3</v>
      </c>
      <c r="E4" s="3" t="s">
        <v>11</v>
      </c>
    </row>
    <row r="5" spans="2:7" x14ac:dyDescent="0.3">
      <c r="C5" s="1" t="s">
        <v>3</v>
      </c>
      <c r="D5" s="6">
        <f>D3*D4</f>
        <v>39970.441000000006</v>
      </c>
    </row>
    <row r="6" spans="2:7" x14ac:dyDescent="0.3">
      <c r="C6" s="1" t="s">
        <v>4</v>
      </c>
      <c r="D6" s="6">
        <f>615</f>
        <v>615</v>
      </c>
      <c r="E6" s="3" t="s">
        <v>11</v>
      </c>
    </row>
    <row r="7" spans="2:7" x14ac:dyDescent="0.3">
      <c r="C7" s="1" t="s">
        <v>5</v>
      </c>
      <c r="D7" s="6">
        <f>515+640+11081</f>
        <v>12236</v>
      </c>
      <c r="E7" s="3" t="s">
        <v>11</v>
      </c>
    </row>
    <row r="8" spans="2:7" x14ac:dyDescent="0.3">
      <c r="C8" s="1" t="s">
        <v>6</v>
      </c>
      <c r="D8" s="6">
        <f>D6-D7</f>
        <v>-11621</v>
      </c>
    </row>
    <row r="9" spans="2:7" x14ac:dyDescent="0.3">
      <c r="C9" s="1" t="s">
        <v>7</v>
      </c>
      <c r="D9" s="6">
        <f>D5-D8</f>
        <v>51591.441000000006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27D1A-B1AA-4685-BD0F-764C53F340E2}">
  <dimension ref="B2:AI31"/>
  <sheetViews>
    <sheetView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X15" sqref="X15"/>
    </sheetView>
  </sheetViews>
  <sheetFormatPr defaultRowHeight="14.4" x14ac:dyDescent="0.3"/>
  <cols>
    <col min="1" max="1" width="8.88671875" style="1"/>
    <col min="2" max="2" width="17.5546875" style="1" bestFit="1" customWidth="1"/>
    <col min="3" max="16384" width="8.88671875" style="1"/>
  </cols>
  <sheetData>
    <row r="2" spans="2:35" x14ac:dyDescent="0.3">
      <c r="C2" s="7" t="s">
        <v>29</v>
      </c>
      <c r="D2" s="7" t="s">
        <v>30</v>
      </c>
      <c r="E2" s="7" t="s">
        <v>31</v>
      </c>
      <c r="F2" s="7" t="s">
        <v>32</v>
      </c>
      <c r="G2" s="7" t="s">
        <v>33</v>
      </c>
      <c r="H2" s="7" t="s">
        <v>34</v>
      </c>
      <c r="I2" s="7" t="s">
        <v>35</v>
      </c>
      <c r="J2" s="7" t="s">
        <v>36</v>
      </c>
      <c r="K2" s="7" t="s">
        <v>37</v>
      </c>
      <c r="L2" s="7" t="s">
        <v>38</v>
      </c>
      <c r="M2" s="7" t="s">
        <v>39</v>
      </c>
      <c r="N2" s="7" t="s">
        <v>11</v>
      </c>
      <c r="O2" s="7" t="s">
        <v>40</v>
      </c>
      <c r="P2" s="7" t="s">
        <v>41</v>
      </c>
      <c r="Q2" s="7" t="s">
        <v>42</v>
      </c>
      <c r="R2" s="7" t="s">
        <v>43</v>
      </c>
      <c r="T2" s="1">
        <v>2020</v>
      </c>
      <c r="U2" s="1">
        <v>2021</v>
      </c>
      <c r="V2" s="1">
        <v>2022</v>
      </c>
      <c r="W2" s="1">
        <v>2023</v>
      </c>
      <c r="X2" s="1">
        <v>2024</v>
      </c>
      <c r="Y2" s="1">
        <v>2025</v>
      </c>
      <c r="Z2" s="1">
        <v>2026</v>
      </c>
      <c r="AA2" s="1">
        <v>2027</v>
      </c>
      <c r="AB2" s="1">
        <v>2028</v>
      </c>
      <c r="AC2" s="1">
        <v>2029</v>
      </c>
      <c r="AD2" s="1">
        <v>2030</v>
      </c>
      <c r="AE2" s="1">
        <v>2031</v>
      </c>
      <c r="AF2" s="1">
        <v>2032</v>
      </c>
      <c r="AG2" s="1">
        <v>2033</v>
      </c>
      <c r="AH2" s="1">
        <v>2034</v>
      </c>
      <c r="AI2" s="1">
        <v>2035</v>
      </c>
    </row>
    <row r="3" spans="2:35" x14ac:dyDescent="0.3">
      <c r="B3" s="1" t="s">
        <v>12</v>
      </c>
      <c r="T3" s="6">
        <v>13581</v>
      </c>
      <c r="U3" s="6">
        <v>13156</v>
      </c>
      <c r="V3" s="6">
        <v>12097</v>
      </c>
      <c r="W3" s="6">
        <v>13694</v>
      </c>
      <c r="X3" s="6">
        <v>15134</v>
      </c>
    </row>
    <row r="4" spans="2:35" x14ac:dyDescent="0.3">
      <c r="B4" s="1" t="s">
        <v>13</v>
      </c>
      <c r="T4" s="6">
        <v>4613</v>
      </c>
      <c r="U4" s="6">
        <v>4658</v>
      </c>
      <c r="V4" s="6">
        <v>4965</v>
      </c>
      <c r="W4" s="6">
        <v>5725</v>
      </c>
      <c r="X4" s="6">
        <v>6191</v>
      </c>
    </row>
    <row r="5" spans="2:35" s="2" customFormat="1" x14ac:dyDescent="0.3">
      <c r="B5" s="2" t="s">
        <v>14</v>
      </c>
      <c r="T5" s="9">
        <f>T3+T4</f>
        <v>18194</v>
      </c>
      <c r="U5" s="9">
        <f>U3+U4</f>
        <v>17814</v>
      </c>
      <c r="V5" s="9">
        <f>V3+V4</f>
        <v>17062</v>
      </c>
      <c r="W5" s="9">
        <f>W3+W4</f>
        <v>19419</v>
      </c>
      <c r="X5" s="9">
        <f>X3+X4</f>
        <v>21325</v>
      </c>
    </row>
    <row r="6" spans="2:35" x14ac:dyDescent="0.3">
      <c r="B6" s="1" t="s">
        <v>15</v>
      </c>
      <c r="T6" s="6">
        <v>9464</v>
      </c>
      <c r="U6" s="6">
        <v>9007</v>
      </c>
      <c r="V6" s="6">
        <v>8355</v>
      </c>
      <c r="W6" s="6">
        <v>9711</v>
      </c>
      <c r="X6" s="6">
        <v>11019</v>
      </c>
    </row>
    <row r="7" spans="2:35" x14ac:dyDescent="0.3">
      <c r="B7" s="1" t="s">
        <v>16</v>
      </c>
      <c r="T7" s="6">
        <v>3422</v>
      </c>
      <c r="U7" s="6">
        <v>3431</v>
      </c>
      <c r="V7" s="6">
        <v>3780</v>
      </c>
      <c r="W7" s="6">
        <v>4595</v>
      </c>
      <c r="X7" s="6">
        <v>4782</v>
      </c>
    </row>
    <row r="8" spans="2:35" x14ac:dyDescent="0.3">
      <c r="B8" s="1" t="s">
        <v>17</v>
      </c>
      <c r="T8" s="6">
        <f>T6+T7</f>
        <v>12886</v>
      </c>
      <c r="U8" s="6">
        <f>U6+U7</f>
        <v>12438</v>
      </c>
      <c r="V8" s="6">
        <f>V6+V7</f>
        <v>12135</v>
      </c>
      <c r="W8" s="6">
        <f>W6+W7</f>
        <v>14306</v>
      </c>
      <c r="X8" s="6">
        <f>X6+X7</f>
        <v>15801</v>
      </c>
    </row>
    <row r="9" spans="2:35" s="2" customFormat="1" x14ac:dyDescent="0.3">
      <c r="B9" s="2" t="s">
        <v>18</v>
      </c>
      <c r="T9" s="9">
        <f>T5-T8</f>
        <v>5308</v>
      </c>
      <c r="U9" s="9">
        <f>U5-U8</f>
        <v>5376</v>
      </c>
      <c r="V9" s="9">
        <f>V5-V8</f>
        <v>4927</v>
      </c>
      <c r="W9" s="9">
        <f>W5-W8</f>
        <v>5113</v>
      </c>
      <c r="X9" s="9">
        <f>X5-X8</f>
        <v>5524</v>
      </c>
    </row>
    <row r="10" spans="2:35" x14ac:dyDescent="0.3">
      <c r="B10" s="1" t="s">
        <v>19</v>
      </c>
      <c r="T10" s="6">
        <v>3315</v>
      </c>
      <c r="U10" s="6">
        <v>3280</v>
      </c>
      <c r="V10" s="6">
        <v>2998</v>
      </c>
      <c r="W10" s="6">
        <v>3313</v>
      </c>
      <c r="X10" s="6">
        <v>3568</v>
      </c>
    </row>
    <row r="11" spans="2:35" x14ac:dyDescent="0.3">
      <c r="B11" s="1" t="s">
        <v>20</v>
      </c>
      <c r="T11" s="6">
        <f>51+767</f>
        <v>818</v>
      </c>
      <c r="U11" s="6">
        <f>-220+207</f>
        <v>-13</v>
      </c>
      <c r="V11" s="6">
        <v>802</v>
      </c>
      <c r="W11" s="6">
        <v>374</v>
      </c>
      <c r="X11" s="6">
        <v>38</v>
      </c>
    </row>
    <row r="12" spans="2:35" s="2" customFormat="1" x14ac:dyDescent="0.3">
      <c r="B12" s="2" t="s">
        <v>21</v>
      </c>
      <c r="T12" s="9">
        <f>T9-T10-T11</f>
        <v>1175</v>
      </c>
      <c r="U12" s="9">
        <f>U9-U10-U11</f>
        <v>2109</v>
      </c>
      <c r="V12" s="9">
        <f>V9-V10-V11</f>
        <v>1127</v>
      </c>
      <c r="W12" s="9">
        <f>W9-W10-W11</f>
        <v>1426</v>
      </c>
      <c r="X12" s="9">
        <f>X9-X10-X11</f>
        <v>1918</v>
      </c>
    </row>
    <row r="13" spans="2:35" x14ac:dyDescent="0.3">
      <c r="B13" s="1" t="s">
        <v>22</v>
      </c>
      <c r="T13" s="6">
        <v>-401</v>
      </c>
      <c r="U13" s="6">
        <v>-439</v>
      </c>
      <c r="V13" s="6">
        <v>-425</v>
      </c>
      <c r="W13" s="6">
        <v>-338</v>
      </c>
      <c r="X13" s="6">
        <v>-354</v>
      </c>
    </row>
    <row r="14" spans="2:35" x14ac:dyDescent="0.3">
      <c r="B14" s="1" t="s">
        <v>23</v>
      </c>
      <c r="T14" s="6">
        <v>254</v>
      </c>
      <c r="U14" s="6">
        <v>265</v>
      </c>
      <c r="V14" s="6">
        <v>279</v>
      </c>
      <c r="W14" s="6">
        <v>543</v>
      </c>
      <c r="X14" s="6">
        <v>675</v>
      </c>
    </row>
    <row r="15" spans="2:35" s="2" customFormat="1" x14ac:dyDescent="0.3">
      <c r="B15" s="2" t="s">
        <v>24</v>
      </c>
      <c r="T15" s="9">
        <f>T12-T13-T14</f>
        <v>1322</v>
      </c>
      <c r="U15" s="9">
        <f>U12-U13-U14</f>
        <v>2283</v>
      </c>
      <c r="V15" s="9">
        <f>V12-V13-V14</f>
        <v>1273</v>
      </c>
      <c r="W15" s="9">
        <f>W12-W13-W14</f>
        <v>1221</v>
      </c>
      <c r="X15" s="9">
        <f>X12-X13-X14</f>
        <v>1597</v>
      </c>
    </row>
    <row r="16" spans="2:35" x14ac:dyDescent="0.3">
      <c r="B16" s="1" t="s">
        <v>25</v>
      </c>
      <c r="T16" s="6">
        <v>234</v>
      </c>
      <c r="U16" s="6">
        <v>440</v>
      </c>
      <c r="V16" s="6">
        <v>212</v>
      </c>
      <c r="W16" s="6">
        <v>23</v>
      </c>
      <c r="X16" s="6">
        <v>85</v>
      </c>
    </row>
    <row r="17" spans="2:24" x14ac:dyDescent="0.3">
      <c r="B17" s="1" t="s">
        <v>26</v>
      </c>
      <c r="T17" s="6">
        <f>2-33</f>
        <v>-31</v>
      </c>
      <c r="U17" s="6">
        <f>1-4</f>
        <v>-3</v>
      </c>
      <c r="V17" s="6">
        <v>-1</v>
      </c>
      <c r="W17" s="6">
        <v>-29</v>
      </c>
      <c r="X17" s="6">
        <v>10</v>
      </c>
    </row>
    <row r="18" spans="2:24" s="2" customFormat="1" x14ac:dyDescent="0.3">
      <c r="B18" s="2" t="s">
        <v>27</v>
      </c>
      <c r="T18" s="9">
        <f>T15-T16-T17</f>
        <v>1119</v>
      </c>
      <c r="U18" s="9">
        <f>U15-U16-U17</f>
        <v>1846</v>
      </c>
      <c r="V18" s="9">
        <f>V15-V16-V17</f>
        <v>1062</v>
      </c>
      <c r="W18" s="9">
        <f>W15-W16-W17</f>
        <v>1227</v>
      </c>
      <c r="X18" s="9">
        <f>X15-X16-X17</f>
        <v>1502</v>
      </c>
    </row>
    <row r="19" spans="2:24" x14ac:dyDescent="0.3">
      <c r="B19" s="1" t="s">
        <v>2</v>
      </c>
      <c r="T19" s="6">
        <f>188.3</f>
        <v>188.3</v>
      </c>
      <c r="U19" s="6">
        <f>188.3</f>
        <v>188.3</v>
      </c>
      <c r="V19" s="6">
        <f>188.3</f>
        <v>188.3</v>
      </c>
      <c r="W19" s="6">
        <f>188.3</f>
        <v>188.3</v>
      </c>
      <c r="X19" s="6">
        <f>188.3</f>
        <v>188.3</v>
      </c>
    </row>
    <row r="20" spans="2:24" x14ac:dyDescent="0.3">
      <c r="B20" s="1" t="s">
        <v>28</v>
      </c>
      <c r="T20" s="8">
        <f>T18/T19</f>
        <v>5.9426447158789166</v>
      </c>
      <c r="U20" s="8">
        <f>U18/U19</f>
        <v>9.8035050451407315</v>
      </c>
      <c r="V20" s="8">
        <f>V18/V19</f>
        <v>5.6399362719065316</v>
      </c>
      <c r="W20" s="8">
        <f>W18/W19</f>
        <v>6.5161975570897503</v>
      </c>
      <c r="X20" s="8">
        <f>X18/X19</f>
        <v>7.9766330323951138</v>
      </c>
    </row>
    <row r="22" spans="2:24" x14ac:dyDescent="0.3">
      <c r="B22" s="1" t="s">
        <v>44</v>
      </c>
      <c r="T22" s="10"/>
      <c r="U22" s="10">
        <f t="shared" ref="U22:W24" si="0">U3/T3-1</f>
        <v>-3.1293719166482603E-2</v>
      </c>
      <c r="V22" s="10">
        <f t="shared" si="0"/>
        <v>-8.0495591365156605E-2</v>
      </c>
      <c r="W22" s="10">
        <f t="shared" si="0"/>
        <v>0.13201620236422262</v>
      </c>
      <c r="X22" s="10">
        <f>X3/W3-1</f>
        <v>0.10515554257338988</v>
      </c>
    </row>
    <row r="23" spans="2:24" x14ac:dyDescent="0.3">
      <c r="B23" s="1" t="s">
        <v>45</v>
      </c>
      <c r="T23" s="10"/>
      <c r="U23" s="10">
        <f t="shared" si="0"/>
        <v>9.7550401040538137E-3</v>
      </c>
      <c r="V23" s="10">
        <f t="shared" si="0"/>
        <v>6.5908115070845819E-2</v>
      </c>
      <c r="W23" s="10">
        <f t="shared" si="0"/>
        <v>0.15307150050352458</v>
      </c>
      <c r="X23" s="10">
        <f t="shared" ref="X23:X24" si="1">X4/W4-1</f>
        <v>8.1397379912663714E-2</v>
      </c>
    </row>
    <row r="24" spans="2:24" x14ac:dyDescent="0.3">
      <c r="B24" s="1" t="s">
        <v>46</v>
      </c>
      <c r="T24" s="11"/>
      <c r="U24" s="11">
        <f t="shared" si="0"/>
        <v>-2.0886006375728239E-2</v>
      </c>
      <c r="V24" s="11">
        <f t="shared" si="0"/>
        <v>-4.2213988997417795E-2</v>
      </c>
      <c r="W24" s="11">
        <f t="shared" si="0"/>
        <v>0.13814324229281438</v>
      </c>
      <c r="X24" s="11">
        <f t="shared" si="1"/>
        <v>9.815129512333276E-2</v>
      </c>
    </row>
    <row r="25" spans="2:24" x14ac:dyDescent="0.3">
      <c r="B25" s="1" t="s">
        <v>47</v>
      </c>
      <c r="T25" s="10">
        <f t="shared" ref="T25:W25" si="2">(T3-T6)/T3</f>
        <v>0.3031440983727266</v>
      </c>
      <c r="U25" s="10">
        <f t="shared" si="2"/>
        <v>0.31536941319550016</v>
      </c>
      <c r="V25" s="10">
        <f t="shared" si="2"/>
        <v>0.3093328924526742</v>
      </c>
      <c r="W25" s="10">
        <f t="shared" si="2"/>
        <v>0.29085730977070251</v>
      </c>
      <c r="X25" s="10">
        <f>(X3-X6)/X3</f>
        <v>0.27190432139553322</v>
      </c>
    </row>
    <row r="26" spans="2:24" x14ac:dyDescent="0.3">
      <c r="B26" s="1" t="s">
        <v>48</v>
      </c>
      <c r="T26" s="10">
        <f t="shared" ref="T26:W26" si="3">(T4-T7)/T4</f>
        <v>0.25818339475395619</v>
      </c>
      <c r="U26" s="10">
        <f t="shared" si="3"/>
        <v>0.2634177758694719</v>
      </c>
      <c r="V26" s="10">
        <f t="shared" si="3"/>
        <v>0.23867069486404835</v>
      </c>
      <c r="W26" s="10">
        <f t="shared" si="3"/>
        <v>0.19737991266375546</v>
      </c>
      <c r="X26" s="10">
        <f>(X4-X7)/X4</f>
        <v>0.22758843482474561</v>
      </c>
    </row>
    <row r="27" spans="2:24" x14ac:dyDescent="0.3">
      <c r="B27" s="1" t="s">
        <v>49</v>
      </c>
      <c r="T27" s="10">
        <f t="shared" ref="T27:W27" si="4">T9/T5</f>
        <v>0.29174453116412002</v>
      </c>
      <c r="U27" s="10">
        <f t="shared" si="4"/>
        <v>0.30178511283260356</v>
      </c>
      <c r="V27" s="10">
        <f t="shared" si="4"/>
        <v>0.28877036689719843</v>
      </c>
      <c r="W27" s="10">
        <f t="shared" si="4"/>
        <v>0.26329883104176321</v>
      </c>
      <c r="X27" s="10">
        <f>X9/X5</f>
        <v>0.25903868698710436</v>
      </c>
    </row>
    <row r="28" spans="2:24" x14ac:dyDescent="0.3">
      <c r="B28" s="1" t="s">
        <v>50</v>
      </c>
      <c r="T28" s="10"/>
      <c r="U28" s="10">
        <f t="shared" ref="U28:W28" si="5">U10/T10-1</f>
        <v>-1.0558069381598756E-2</v>
      </c>
      <c r="V28" s="10">
        <f t="shared" si="5"/>
        <v>-8.5975609756097526E-2</v>
      </c>
      <c r="W28" s="10">
        <f t="shared" si="5"/>
        <v>0.10507004669779851</v>
      </c>
      <c r="X28" s="10">
        <f>X10/W10-1</f>
        <v>7.6969514035617248E-2</v>
      </c>
    </row>
    <row r="29" spans="2:24" x14ac:dyDescent="0.3">
      <c r="B29" s="1" t="s">
        <v>51</v>
      </c>
      <c r="T29" s="10">
        <f t="shared" ref="T29:W29" si="6">T12/T5</f>
        <v>6.4581730240738711E-2</v>
      </c>
      <c r="U29" s="10">
        <f t="shared" si="6"/>
        <v>0.11839003031323678</v>
      </c>
      <c r="V29" s="10">
        <f t="shared" si="6"/>
        <v>6.6053217676708478E-2</v>
      </c>
      <c r="W29" s="10">
        <f t="shared" si="6"/>
        <v>7.3433235491013951E-2</v>
      </c>
      <c r="X29" s="10">
        <f>X12/X5</f>
        <v>8.9941383352872217E-2</v>
      </c>
    </row>
    <row r="30" spans="2:24" x14ac:dyDescent="0.3">
      <c r="B30" s="1" t="s">
        <v>25</v>
      </c>
      <c r="T30" s="10">
        <f t="shared" ref="T30:W30" si="7">T16/T15</f>
        <v>0.17700453857791226</v>
      </c>
      <c r="U30" s="10">
        <f t="shared" si="7"/>
        <v>0.19272886552781429</v>
      </c>
      <c r="V30" s="10">
        <f t="shared" si="7"/>
        <v>0.16653574234092694</v>
      </c>
      <c r="W30" s="10">
        <f t="shared" si="7"/>
        <v>1.8837018837018837E-2</v>
      </c>
      <c r="X30" s="10">
        <f>X16/X15</f>
        <v>5.3224796493425174E-2</v>
      </c>
    </row>
    <row r="31" spans="2:24" x14ac:dyDescent="0.3">
      <c r="B31" s="1" t="s">
        <v>52</v>
      </c>
      <c r="T31" s="10">
        <f t="shared" ref="T31:W31" si="8">T18/T5</f>
        <v>6.1503792459052437E-2</v>
      </c>
      <c r="U31" s="10">
        <f t="shared" si="8"/>
        <v>0.10362636128887392</v>
      </c>
      <c r="V31" s="10">
        <f t="shared" si="8"/>
        <v>6.2243582229515884E-2</v>
      </c>
      <c r="W31" s="10">
        <f t="shared" si="8"/>
        <v>6.3185539935115095E-2</v>
      </c>
      <c r="X31" s="10">
        <f>X18/X5</f>
        <v>7.0433763188745599E-2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2025-04-24T08:54:55Z</dcterms:created>
  <dcterms:modified xsi:type="dcterms:W3CDTF">2025-04-24T09:11:19Z</dcterms:modified>
</cp:coreProperties>
</file>