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A460589F-6CBB-4C40-BD69-90A5D0E2F402}" xr6:coauthVersionLast="47" xr6:coauthVersionMax="47" xr10:uidLastSave="{00000000-0000-0000-0000-000000000000}"/>
  <bookViews>
    <workbookView xWindow="-108" yWindow="-108" windowWidth="23256" windowHeight="12576" activeTab="1" xr2:uid="{4D34CE10-A2B1-43BA-A8EF-FB8FB8D7517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3" i="2" l="1"/>
  <c r="AA33" i="2"/>
  <c r="Z33" i="2"/>
  <c r="Y33" i="2"/>
  <c r="X33" i="2"/>
  <c r="AB32" i="2"/>
  <c r="AA32" i="2"/>
  <c r="Z32" i="2"/>
  <c r="Y32" i="2"/>
  <c r="X32" i="2"/>
  <c r="AB31" i="2"/>
  <c r="AA31" i="2"/>
  <c r="Z31" i="2"/>
  <c r="Y31" i="2"/>
  <c r="X31" i="2"/>
  <c r="AB30" i="2"/>
  <c r="AA30" i="2"/>
  <c r="Z30" i="2"/>
  <c r="Y30" i="2"/>
  <c r="X30" i="2"/>
  <c r="AB29" i="2"/>
  <c r="AA29" i="2"/>
  <c r="Z29" i="2"/>
  <c r="Y29" i="2"/>
  <c r="X29" i="2"/>
  <c r="AB28" i="2"/>
  <c r="AA28" i="2"/>
  <c r="Z28" i="2"/>
  <c r="Y28" i="2"/>
  <c r="X28" i="2"/>
  <c r="AB27" i="2"/>
  <c r="AA27" i="2"/>
  <c r="Z27" i="2"/>
  <c r="Y27" i="2"/>
  <c r="AB26" i="2"/>
  <c r="AA26" i="2"/>
  <c r="Z26" i="2"/>
  <c r="Y26" i="2"/>
  <c r="AB25" i="2"/>
  <c r="AA25" i="2"/>
  <c r="Z25" i="2"/>
  <c r="Y25" i="2"/>
  <c r="AC33" i="2"/>
  <c r="AC32" i="2"/>
  <c r="AC31" i="2"/>
  <c r="AC30" i="2"/>
  <c r="AC29" i="2"/>
  <c r="AC28" i="2"/>
  <c r="AC27" i="2"/>
  <c r="AC26" i="2"/>
  <c r="AC25" i="2"/>
  <c r="X22" i="2"/>
  <c r="X18" i="2"/>
  <c r="X13" i="2"/>
  <c r="X8" i="2"/>
  <c r="X5" i="2"/>
  <c r="Y22" i="2"/>
  <c r="Y18" i="2"/>
  <c r="Y13" i="2"/>
  <c r="Y8" i="2"/>
  <c r="Y5" i="2"/>
  <c r="Y9" i="2" s="1"/>
  <c r="Y14" i="2" s="1"/>
  <c r="Z22" i="2"/>
  <c r="Z18" i="2"/>
  <c r="Z13" i="2"/>
  <c r="Z8" i="2"/>
  <c r="Z5" i="2"/>
  <c r="AA22" i="2"/>
  <c r="AA18" i="2"/>
  <c r="AA13" i="2"/>
  <c r="AA8" i="2"/>
  <c r="AA5" i="2"/>
  <c r="AA9" i="2" s="1"/>
  <c r="AB22" i="2"/>
  <c r="AB18" i="2"/>
  <c r="AB13" i="2"/>
  <c r="AB8" i="2"/>
  <c r="AB5" i="2"/>
  <c r="AC23" i="2"/>
  <c r="AC22" i="2"/>
  <c r="AC21" i="2"/>
  <c r="AC19" i="2"/>
  <c r="AC18" i="2"/>
  <c r="AC13" i="2"/>
  <c r="AC8" i="2"/>
  <c r="AC9" i="2" s="1"/>
  <c r="AC5" i="2"/>
  <c r="D7" i="1"/>
  <c r="D8" i="1" s="1"/>
  <c r="D9" i="1" s="1"/>
  <c r="D6" i="1"/>
  <c r="D5" i="1"/>
  <c r="D4" i="1"/>
  <c r="F3" i="1"/>
  <c r="X9" i="2" l="1"/>
  <c r="X14" i="2" s="1"/>
  <c r="X19" i="2" s="1"/>
  <c r="X21" i="2" s="1"/>
  <c r="X23" i="2" s="1"/>
  <c r="Y19" i="2"/>
  <c r="Y21" i="2" s="1"/>
  <c r="Y23" i="2" s="1"/>
  <c r="Z9" i="2"/>
  <c r="Z14" i="2" s="1"/>
  <c r="Z19" i="2" s="1"/>
  <c r="Z21" i="2" s="1"/>
  <c r="Z23" i="2" s="1"/>
  <c r="AA14" i="2"/>
  <c r="AA19" i="2" s="1"/>
  <c r="AA21" i="2" s="1"/>
  <c r="AA23" i="2" s="1"/>
  <c r="AB9" i="2"/>
  <c r="AB14" i="2" s="1"/>
  <c r="AB19" i="2" s="1"/>
  <c r="AB21" i="2" s="1"/>
  <c r="AB23" i="2" s="1"/>
  <c r="AC14" i="2"/>
</calcChain>
</file>

<file path=xl/sharedStrings.xml><?xml version="1.0" encoding="utf-8"?>
<sst xmlns="http://schemas.openxmlformats.org/spreadsheetml/2006/main" count="65" uniqueCount="59">
  <si>
    <t>LMT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</si>
  <si>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</si>
  <si>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</si>
  <si>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</si>
  <si>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</si>
  <si>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</si>
  <si>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</si>
  <si>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</si>
  <si>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</si>
  <si>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</si>
  <si>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</si>
  <si>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Q424</t>
  </si>
  <si>
    <t>Gross profit</t>
  </si>
  <si>
    <t>Q122</t>
  </si>
  <si>
    <t>Q121</t>
  </si>
  <si>
    <t>Q221</t>
  </si>
  <si>
    <t>Q321</t>
  </si>
  <si>
    <t>Q421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</si>
  <si>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</si>
  <si>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</si>
  <si>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</si>
  <si>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</si>
  <si>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</si>
  <si>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</si>
  <si>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</si>
  <si>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</si>
  <si>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</si>
  <si>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</si>
  <si>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Q125</t>
  </si>
  <si>
    <t>Q225</t>
  </si>
  <si>
    <t>Q325</t>
  </si>
  <si>
    <t>Q425</t>
  </si>
  <si>
    <t>Product revenue</t>
  </si>
  <si>
    <t>Total revenue</t>
  </si>
  <si>
    <t>Product cost</t>
  </si>
  <si>
    <t>Service cost</t>
  </si>
  <si>
    <t>Service revenue</t>
  </si>
  <si>
    <t>Total cost of sales</t>
  </si>
  <si>
    <t>Other operating expense</t>
  </si>
  <si>
    <t>Impairment</t>
  </si>
  <si>
    <t>Operating profit</t>
  </si>
  <si>
    <t>Interest expense</t>
  </si>
  <si>
    <t>Other expense</t>
  </si>
  <si>
    <t>Other income</t>
  </si>
  <si>
    <t>Pretax profit</t>
  </si>
  <si>
    <t>Taxes</t>
  </si>
  <si>
    <t>Net profit</t>
  </si>
  <si>
    <t>EPS</t>
  </si>
  <si>
    <t>Total operating expense</t>
  </si>
  <si>
    <t>Total other income</t>
  </si>
  <si>
    <t>Product revenue y/y</t>
  </si>
  <si>
    <t>Service revenue y/y</t>
  </si>
  <si>
    <t>Revenue y/y</t>
  </si>
  <si>
    <t>Product Margin</t>
  </si>
  <si>
    <t>Service Margin</t>
  </si>
  <si>
    <t>Gross Margin</t>
  </si>
  <si>
    <t>Operating Margin</t>
  </si>
  <si>
    <t>Net Margin</t>
  </si>
  <si>
    <t>F-35 Lightning II – international multi-role, multi-variant, fifth generation stealth fighter.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</si>
</sst>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8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2" fillId="2" borderId="1" xfId="0" applyFont="1" applyFill="1" applyBorder="1"/>
    <xf numFmtId="164" fontId="3" fillId="2" borderId="1" xfId="0" applyNumberFormat="1" applyFont="1" applyFill="1" applyBorder="1"/>
    <xf numFmtId="14" fontId="4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/>
    <xf numFmtId="0" fontId="5" fillId="2" borderId="1" xfId="0" applyFont="1" applyFill="1" applyBorder="1"/>
    <xf numFmtId="0" fontId="3" fillId="2" borderId="1" xfId="0" applyFont="1" applyFill="1" applyBorder="1" applyAlignment="1">
      <alignment horizontal="right"/>
    </xf>
    <xf numFmtId="3" fontId="2" fillId="2" borderId="1" xfId="0" applyNumberFormat="1" applyFont="1" applyFill="1" applyBorder="1"/>
    <xf numFmtId="4" fontId="3" fillId="2" borderId="1" xfId="0" applyNumberFormat="1" applyFont="1" applyFill="1" applyBorder="1"/>
    <xf numFmtId="9" fontId="3" fillId="2" borderId="1" xfId="0" applyNumberFormat="1" applyFont="1" applyFill="1" applyBorder="1"/>
    <xf numFmtId="9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22860</xdr:colOff>
      <xdr:row>0</xdr:row>
      <xdr:rowOff>7620</xdr:rowOff>
    </xdr:from>
    <xdr:to>
      <xdr:col>29</xdr:col>
      <xdr:colOff>22860</xdr:colOff>
      <xdr:row>44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A60D279-C8C6-7CE4-5B63-8F81BEFF7015}"/>
            </a:ext>
          </a:extLst>
        </xdr:cNvPr>
        <xdr:cNvCxnSpPr/>
      </xdr:nvCxnSpPr>
      <xdr:spPr>
        <a:xfrm>
          <a:off x="18554700" y="7620"/>
          <a:ext cx="0" cy="8145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DF56-AB54-467A-BB12-2C9E3FB633E0}">
  <dimension ref="B2:J9"/>
  <sheetViews>
    <sheetView workbookViewId="0">
      <selection activeCell="D5" sqref="D5"/>
    </sheetView>
  </sheetViews>
  <sheetFormatPr defaultRowHeight="14.4" x14ac:dyDescent="0.3"/>
  <cols>
    <col min="1" max="4" width="8.88671875" style="1"/>
    <col min="5" max="7" width="14.44140625" style="2" customWidth="1"/>
    <col min="8" max="16384" width="8.88671875" style="1"/>
  </cols>
  <sheetData>
    <row r="2" spans="2:10" x14ac:dyDescent="0.3">
      <c r="E2" s="2" t="s">
        <v>8</v>
      </c>
      <c r="F2" s="2" t="s">
        <v>9</v>
      </c>
      <c r="G2" s="2" t="s">
        <v>10</v>
      </c>
    </row>
    <row r="3" spans="2:10" x14ac:dyDescent="0.3">
      <c r="B3" s="3" t="s">
        <v>0</v>
      </c>
      <c r="C3" s="1" t="s">
        <v>1</v>
      </c>
      <c r="D3" s="4">
        <v>462.5</v>
      </c>
      <c r="E3" s="5">
        <v>45723</v>
      </c>
      <c r="F3" s="5">
        <f ca="1">TODAY()</f>
        <v>45770</v>
      </c>
      <c r="G3" s="5">
        <v>45769</v>
      </c>
    </row>
    <row r="4" spans="2:10" x14ac:dyDescent="0.3">
      <c r="C4" s="1" t="s">
        <v>2</v>
      </c>
      <c r="D4" s="6">
        <f>235.4</f>
        <v>235.4</v>
      </c>
      <c r="E4" s="2" t="s">
        <v>11</v>
      </c>
    </row>
    <row r="5" spans="2:10" x14ac:dyDescent="0.3">
      <c r="C5" s="1" t="s">
        <v>3</v>
      </c>
      <c r="D5" s="6">
        <f>D3*D4</f>
        <v>108872.5</v>
      </c>
    </row>
    <row r="6" spans="2:10" x14ac:dyDescent="0.3">
      <c r="C6" s="1" t="s">
        <v>4</v>
      </c>
      <c r="D6" s="6">
        <f>2483</f>
        <v>2483</v>
      </c>
      <c r="E6" s="2" t="s">
        <v>11</v>
      </c>
      <c r="J6" s="7" t="s">
        <v>58</v>
      </c>
    </row>
    <row r="7" spans="2:10" x14ac:dyDescent="0.3">
      <c r="C7" s="1" t="s">
        <v>5</v>
      </c>
      <c r="D7" s="6">
        <f>643+19627</f>
        <v>20270</v>
      </c>
      <c r="E7" s="2" t="s">
        <v>11</v>
      </c>
    </row>
    <row r="8" spans="2:10" x14ac:dyDescent="0.3">
      <c r="C8" s="1" t="s">
        <v>6</v>
      </c>
      <c r="D8" s="6">
        <f>D6-D7</f>
        <v>-17787</v>
      </c>
    </row>
    <row r="9" spans="2:10" x14ac:dyDescent="0.3">
      <c r="C9" s="1" t="s">
        <v>7</v>
      </c>
      <c r="D9" s="6">
        <f>D5-D8</f>
        <v>126659.5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3F992-CF1A-49DF-A7A3-B2026107AC3A}">
  <dimension ref="B2:AN33"/>
  <sheetViews>
    <sheetView tabSelected="1" workbookViewId="0">
      <pane xSplit="2" ySplit="2" topLeftCell="Q9" activePane="bottomRight" state="frozen"/>
      <selection pane="topRight" activeCell="C1" sqref="C1"/>
      <selection pane="bottomLeft" activeCell="A3" sqref="A3"/>
      <selection pane="bottomRight" activeCell="Z35" sqref="Z35"/>
    </sheetView>
  </sheetViews>
  <sheetFormatPr defaultRowHeight="14.4" x14ac:dyDescent="0.3"/>
  <cols>
    <col min="1" max="1" width="8.88671875" style="1"/>
    <col min="2" max="2" width="21.33203125" style="1" bestFit="1" customWidth="1"/>
    <col min="3" max="16384" width="8.88671875" style="1"/>
  </cols>
  <sheetData>
    <row r="2" spans="2:40" x14ac:dyDescent="0.3">
      <c r="C2" s="8" t="s">
        <v>14</v>
      </c>
      <c r="D2" s="8" t="s">
        <v>15</v>
      </c>
      <c r="E2" s="8" t="s">
        <v>16</v>
      </c>
      <c r="F2" s="8" t="s">
        <v>17</v>
      </c>
      <c r="G2" s="8" t="s">
        <v>13</v>
      </c>
      <c r="H2" s="8" t="s">
        <v>18</v>
      </c>
      <c r="I2" s="8" t="s">
        <v>19</v>
      </c>
      <c r="J2" s="8" t="s">
        <v>20</v>
      </c>
      <c r="K2" s="8" t="s">
        <v>21</v>
      </c>
      <c r="L2" s="8" t="s">
        <v>22</v>
      </c>
      <c r="M2" s="8" t="s">
        <v>23</v>
      </c>
      <c r="N2" s="8" t="s">
        <v>24</v>
      </c>
      <c r="O2" s="8" t="s">
        <v>25</v>
      </c>
      <c r="P2" s="8" t="s">
        <v>26</v>
      </c>
      <c r="Q2" s="8" t="s">
        <v>27</v>
      </c>
      <c r="R2" s="8" t="s">
        <v>11</v>
      </c>
      <c r="S2" s="8" t="s">
        <v>28</v>
      </c>
      <c r="T2" s="8" t="s">
        <v>29</v>
      </c>
      <c r="U2" s="8" t="s">
        <v>30</v>
      </c>
      <c r="V2" s="8" t="s">
        <v>31</v>
      </c>
      <c r="X2" s="1">
        <v>2019</v>
      </c>
      <c r="Y2" s="1">
        <v>2020</v>
      </c>
      <c r="Z2" s="1">
        <v>2021</v>
      </c>
      <c r="AA2" s="1">
        <v>2022</v>
      </c>
      <c r="AB2" s="1">
        <v>2023</v>
      </c>
      <c r="AC2" s="1">
        <v>2024</v>
      </c>
      <c r="AD2" s="1">
        <v>2025</v>
      </c>
      <c r="AE2" s="1">
        <v>2026</v>
      </c>
      <c r="AF2" s="1">
        <v>2027</v>
      </c>
      <c r="AG2" s="1">
        <v>2028</v>
      </c>
      <c r="AH2" s="1">
        <v>2029</v>
      </c>
      <c r="AI2" s="1">
        <v>2030</v>
      </c>
      <c r="AJ2" s="1">
        <v>2031</v>
      </c>
      <c r="AK2" s="1">
        <v>2032</v>
      </c>
      <c r="AL2" s="1">
        <v>2033</v>
      </c>
      <c r="AM2" s="1">
        <v>2034</v>
      </c>
      <c r="AN2" s="1">
        <v>2035</v>
      </c>
    </row>
    <row r="3" spans="2:40" x14ac:dyDescent="0.3">
      <c r="B3" s="1" t="s">
        <v>32</v>
      </c>
      <c r="X3" s="6">
        <v>50053</v>
      </c>
      <c r="Y3" s="6">
        <v>54928</v>
      </c>
      <c r="Z3" s="6">
        <v>56435</v>
      </c>
      <c r="AA3" s="6">
        <v>55466</v>
      </c>
      <c r="AB3" s="6">
        <v>56265</v>
      </c>
      <c r="AC3" s="6">
        <v>59277</v>
      </c>
    </row>
    <row r="4" spans="2:40" x14ac:dyDescent="0.3">
      <c r="B4" s="1" t="s">
        <v>36</v>
      </c>
      <c r="X4" s="6">
        <v>9759</v>
      </c>
      <c r="Y4" s="6">
        <v>10470</v>
      </c>
      <c r="Z4" s="6">
        <v>10609</v>
      </c>
      <c r="AA4" s="6">
        <v>10518</v>
      </c>
      <c r="AB4" s="6">
        <v>11306</v>
      </c>
      <c r="AC4" s="6">
        <v>11766</v>
      </c>
    </row>
    <row r="5" spans="2:40" s="3" customFormat="1" x14ac:dyDescent="0.3">
      <c r="B5" s="3" t="s">
        <v>33</v>
      </c>
      <c r="X5" s="9">
        <f t="shared" ref="X5:AC5" si="0">X3+X4</f>
        <v>59812</v>
      </c>
      <c r="Y5" s="9">
        <f t="shared" si="0"/>
        <v>65398</v>
      </c>
      <c r="Z5" s="9">
        <f t="shared" si="0"/>
        <v>67044</v>
      </c>
      <c r="AA5" s="9">
        <f t="shared" si="0"/>
        <v>65984</v>
      </c>
      <c r="AB5" s="9">
        <f t="shared" si="0"/>
        <v>67571</v>
      </c>
      <c r="AC5" s="9">
        <f t="shared" si="0"/>
        <v>71043</v>
      </c>
    </row>
    <row r="6" spans="2:40" x14ac:dyDescent="0.3">
      <c r="B6" s="1" t="s">
        <v>34</v>
      </c>
      <c r="X6" s="6">
        <v>44589</v>
      </c>
      <c r="Y6" s="6">
        <v>48996</v>
      </c>
      <c r="Z6" s="6">
        <v>50273</v>
      </c>
      <c r="AA6" s="6">
        <v>49357</v>
      </c>
      <c r="AB6" s="6">
        <v>50206</v>
      </c>
      <c r="AC6" s="6">
        <v>54852</v>
      </c>
    </row>
    <row r="7" spans="2:40" x14ac:dyDescent="0.3">
      <c r="B7" s="1" t="s">
        <v>35</v>
      </c>
      <c r="X7" s="6">
        <v>8731</v>
      </c>
      <c r="Y7" s="6">
        <v>9371</v>
      </c>
      <c r="Z7" s="6">
        <v>9463</v>
      </c>
      <c r="AA7" s="6">
        <v>9252</v>
      </c>
      <c r="AB7" s="6">
        <v>10027</v>
      </c>
      <c r="AC7" s="6">
        <v>10217</v>
      </c>
    </row>
    <row r="8" spans="2:40" x14ac:dyDescent="0.3">
      <c r="B8" s="1" t="s">
        <v>37</v>
      </c>
      <c r="X8" s="6">
        <f t="shared" ref="X8:AC8" si="1">X6+X7</f>
        <v>53320</v>
      </c>
      <c r="Y8" s="6">
        <f t="shared" si="1"/>
        <v>58367</v>
      </c>
      <c r="Z8" s="6">
        <f t="shared" si="1"/>
        <v>59736</v>
      </c>
      <c r="AA8" s="6">
        <f t="shared" si="1"/>
        <v>58609</v>
      </c>
      <c r="AB8" s="6">
        <f t="shared" si="1"/>
        <v>60233</v>
      </c>
      <c r="AC8" s="6">
        <f t="shared" si="1"/>
        <v>65069</v>
      </c>
    </row>
    <row r="9" spans="2:40" s="3" customFormat="1" x14ac:dyDescent="0.3">
      <c r="B9" s="3" t="s">
        <v>12</v>
      </c>
      <c r="X9" s="9">
        <f t="shared" ref="X9:AC9" si="2">X5-X8</f>
        <v>6492</v>
      </c>
      <c r="Y9" s="9">
        <f t="shared" si="2"/>
        <v>7031</v>
      </c>
      <c r="Z9" s="9">
        <f t="shared" si="2"/>
        <v>7308</v>
      </c>
      <c r="AA9" s="9">
        <f t="shared" si="2"/>
        <v>7375</v>
      </c>
      <c r="AB9" s="9">
        <f t="shared" si="2"/>
        <v>7338</v>
      </c>
      <c r="AC9" s="9">
        <f t="shared" si="2"/>
        <v>5974</v>
      </c>
    </row>
    <row r="10" spans="2:40" x14ac:dyDescent="0.3">
      <c r="B10" s="1" t="s">
        <v>39</v>
      </c>
      <c r="X10" s="6">
        <v>0</v>
      </c>
      <c r="Y10" s="6">
        <v>27</v>
      </c>
      <c r="Z10" s="6">
        <v>36</v>
      </c>
      <c r="AA10" s="6">
        <v>100</v>
      </c>
      <c r="AB10" s="6">
        <v>92</v>
      </c>
      <c r="AC10" s="6">
        <v>87</v>
      </c>
    </row>
    <row r="11" spans="2:40" x14ac:dyDescent="0.3">
      <c r="B11" s="1" t="s">
        <v>38</v>
      </c>
      <c r="X11" s="6">
        <v>-1875</v>
      </c>
      <c r="Y11" s="6">
        <v>-1650</v>
      </c>
      <c r="Z11" s="6">
        <v>-1789</v>
      </c>
      <c r="AA11" s="6">
        <v>-1012</v>
      </c>
      <c r="AB11" s="6">
        <v>-1233</v>
      </c>
      <c r="AC11" s="6">
        <v>-1043</v>
      </c>
    </row>
    <row r="12" spans="2:40" x14ac:dyDescent="0.3">
      <c r="B12" s="1" t="s">
        <v>43</v>
      </c>
      <c r="X12" s="6">
        <v>-178</v>
      </c>
      <c r="Y12" s="6">
        <v>10</v>
      </c>
      <c r="Z12" s="6">
        <v>-62</v>
      </c>
      <c r="AA12" s="6">
        <v>-61</v>
      </c>
      <c r="AB12" s="6">
        <v>-28</v>
      </c>
      <c r="AC12" s="6">
        <v>-83</v>
      </c>
    </row>
    <row r="13" spans="2:40" x14ac:dyDescent="0.3">
      <c r="B13" s="1" t="s">
        <v>48</v>
      </c>
      <c r="X13" s="6">
        <f t="shared" ref="X13:AC13" si="3">SUM(X10:X12)</f>
        <v>-2053</v>
      </c>
      <c r="Y13" s="6">
        <f t="shared" si="3"/>
        <v>-1613</v>
      </c>
      <c r="Z13" s="6">
        <f t="shared" si="3"/>
        <v>-1815</v>
      </c>
      <c r="AA13" s="6">
        <f t="shared" si="3"/>
        <v>-973</v>
      </c>
      <c r="AB13" s="6">
        <f t="shared" si="3"/>
        <v>-1169</v>
      </c>
      <c r="AC13" s="6">
        <f t="shared" si="3"/>
        <v>-1039</v>
      </c>
    </row>
    <row r="14" spans="2:40" s="3" customFormat="1" x14ac:dyDescent="0.3">
      <c r="B14" s="3" t="s">
        <v>40</v>
      </c>
      <c r="X14" s="9">
        <f t="shared" ref="X14:AC14" si="4">X9-X13</f>
        <v>8545</v>
      </c>
      <c r="Y14" s="9">
        <f t="shared" si="4"/>
        <v>8644</v>
      </c>
      <c r="Z14" s="9">
        <f t="shared" si="4"/>
        <v>9123</v>
      </c>
      <c r="AA14" s="9">
        <f t="shared" si="4"/>
        <v>8348</v>
      </c>
      <c r="AB14" s="9">
        <f t="shared" si="4"/>
        <v>8507</v>
      </c>
      <c r="AC14" s="9">
        <f t="shared" si="4"/>
        <v>7013</v>
      </c>
    </row>
    <row r="15" spans="2:40" x14ac:dyDescent="0.3">
      <c r="B15" s="1" t="s">
        <v>41</v>
      </c>
      <c r="X15" s="6">
        <v>653</v>
      </c>
      <c r="Y15" s="6">
        <v>591</v>
      </c>
      <c r="Z15" s="6">
        <v>569</v>
      </c>
      <c r="AA15" s="6">
        <v>623</v>
      </c>
      <c r="AB15" s="6">
        <v>916</v>
      </c>
      <c r="AC15" s="6">
        <v>1036</v>
      </c>
    </row>
    <row r="16" spans="2:40" x14ac:dyDescent="0.3">
      <c r="B16" s="1" t="s">
        <v>42</v>
      </c>
      <c r="X16" s="6">
        <v>577</v>
      </c>
      <c r="Y16" s="6">
        <v>-219</v>
      </c>
      <c r="Z16" s="6">
        <v>1292</v>
      </c>
      <c r="AA16" s="6">
        <v>971</v>
      </c>
      <c r="AB16" s="6">
        <v>-443</v>
      </c>
      <c r="AC16" s="6">
        <v>-62</v>
      </c>
    </row>
    <row r="17" spans="2:29" x14ac:dyDescent="0.3">
      <c r="B17" s="1" t="s">
        <v>43</v>
      </c>
      <c r="X17" s="6">
        <v>74</v>
      </c>
      <c r="Y17" s="6">
        <v>37</v>
      </c>
      <c r="Z17" s="6">
        <v>-288</v>
      </c>
      <c r="AA17" s="6">
        <v>74</v>
      </c>
      <c r="AB17" s="6">
        <v>-64</v>
      </c>
      <c r="AC17" s="6">
        <v>-181</v>
      </c>
    </row>
    <row r="18" spans="2:29" x14ac:dyDescent="0.3">
      <c r="B18" s="1" t="s">
        <v>49</v>
      </c>
      <c r="X18" s="6">
        <f t="shared" ref="X18:AC18" si="5">SUM(X15:X17)</f>
        <v>1304</v>
      </c>
      <c r="Y18" s="6">
        <f t="shared" si="5"/>
        <v>409</v>
      </c>
      <c r="Z18" s="6">
        <f t="shared" si="5"/>
        <v>1573</v>
      </c>
      <c r="AA18" s="6">
        <f t="shared" si="5"/>
        <v>1668</v>
      </c>
      <c r="AB18" s="6">
        <f t="shared" si="5"/>
        <v>409</v>
      </c>
      <c r="AC18" s="6">
        <f t="shared" si="5"/>
        <v>793</v>
      </c>
    </row>
    <row r="19" spans="2:29" s="3" customFormat="1" x14ac:dyDescent="0.3">
      <c r="B19" s="3" t="s">
        <v>44</v>
      </c>
      <c r="X19" s="9">
        <f t="shared" ref="X19:AC19" si="6">X14-X18</f>
        <v>7241</v>
      </c>
      <c r="Y19" s="9">
        <f t="shared" si="6"/>
        <v>8235</v>
      </c>
      <c r="Z19" s="9">
        <f t="shared" si="6"/>
        <v>7550</v>
      </c>
      <c r="AA19" s="9">
        <f t="shared" si="6"/>
        <v>6680</v>
      </c>
      <c r="AB19" s="9">
        <f t="shared" si="6"/>
        <v>8098</v>
      </c>
      <c r="AC19" s="9">
        <f t="shared" si="6"/>
        <v>6220</v>
      </c>
    </row>
    <row r="20" spans="2:29" x14ac:dyDescent="0.3">
      <c r="B20" s="1" t="s">
        <v>45</v>
      </c>
      <c r="X20" s="6">
        <v>1011</v>
      </c>
      <c r="Y20" s="6">
        <v>1347</v>
      </c>
      <c r="Z20" s="6">
        <v>1235</v>
      </c>
      <c r="AA20" s="6">
        <v>948</v>
      </c>
      <c r="AB20" s="6">
        <v>1178</v>
      </c>
      <c r="AC20" s="6">
        <v>884</v>
      </c>
    </row>
    <row r="21" spans="2:29" s="3" customFormat="1" x14ac:dyDescent="0.3">
      <c r="B21" s="3" t="s">
        <v>46</v>
      </c>
      <c r="X21" s="9">
        <f t="shared" ref="X21:AC21" si="7">X19-X20</f>
        <v>6230</v>
      </c>
      <c r="Y21" s="9">
        <f t="shared" si="7"/>
        <v>6888</v>
      </c>
      <c r="Z21" s="9">
        <f t="shared" si="7"/>
        <v>6315</v>
      </c>
      <c r="AA21" s="9">
        <f t="shared" si="7"/>
        <v>5732</v>
      </c>
      <c r="AB21" s="9">
        <f t="shared" si="7"/>
        <v>6920</v>
      </c>
      <c r="AC21" s="9">
        <f t="shared" si="7"/>
        <v>5336</v>
      </c>
    </row>
    <row r="22" spans="2:29" x14ac:dyDescent="0.3">
      <c r="B22" s="1" t="s">
        <v>2</v>
      </c>
      <c r="X22" s="6">
        <f t="shared" ref="X22:AC22" si="8">235.4</f>
        <v>235.4</v>
      </c>
      <c r="Y22" s="6">
        <f t="shared" si="8"/>
        <v>235.4</v>
      </c>
      <c r="Z22" s="6">
        <f t="shared" si="8"/>
        <v>235.4</v>
      </c>
      <c r="AA22" s="6">
        <f t="shared" si="8"/>
        <v>235.4</v>
      </c>
      <c r="AB22" s="6">
        <f t="shared" si="8"/>
        <v>235.4</v>
      </c>
      <c r="AC22" s="6">
        <f t="shared" si="8"/>
        <v>235.4</v>
      </c>
    </row>
    <row r="23" spans="2:29" x14ac:dyDescent="0.3">
      <c r="B23" s="1" t="s">
        <v>47</v>
      </c>
      <c r="X23" s="10">
        <f t="shared" ref="X23:AC23" si="9">X21/X22</f>
        <v>26.465590484282071</v>
      </c>
      <c r="Y23" s="10">
        <f t="shared" si="9"/>
        <v>29.260832625318606</v>
      </c>
      <c r="Z23" s="10">
        <f t="shared" si="9"/>
        <v>26.826677994902294</v>
      </c>
      <c r="AA23" s="10">
        <f t="shared" si="9"/>
        <v>24.350042480883602</v>
      </c>
      <c r="AB23" s="10">
        <f t="shared" si="9"/>
        <v>29.396771452846217</v>
      </c>
      <c r="AC23" s="10">
        <f t="shared" si="9"/>
        <v>22.667799490229395</v>
      </c>
    </row>
    <row r="25" spans="2:29" x14ac:dyDescent="0.3">
      <c r="B25" s="1" t="s">
        <v>50</v>
      </c>
      <c r="X25" s="11"/>
      <c r="Y25" s="11">
        <f t="shared" ref="Y25:AB27" si="10">Y3/X3-1</f>
        <v>9.7396759434998925E-2</v>
      </c>
      <c r="Z25" s="11">
        <f t="shared" si="10"/>
        <v>2.7435916108359937E-2</v>
      </c>
      <c r="AA25" s="11">
        <f t="shared" si="10"/>
        <v>-1.7170195800478405E-2</v>
      </c>
      <c r="AB25" s="11">
        <f t="shared" si="10"/>
        <v>1.4405221216601261E-2</v>
      </c>
      <c r="AC25" s="11">
        <f>AC3/AB3-1</f>
        <v>5.3532391362303366E-2</v>
      </c>
    </row>
    <row r="26" spans="2:29" x14ac:dyDescent="0.3">
      <c r="B26" s="1" t="s">
        <v>51</v>
      </c>
      <c r="X26" s="11"/>
      <c r="Y26" s="11">
        <f t="shared" si="10"/>
        <v>7.2855825391945794E-2</v>
      </c>
      <c r="Z26" s="11">
        <f t="shared" si="10"/>
        <v>1.3276026743075375E-2</v>
      </c>
      <c r="AA26" s="11">
        <f t="shared" si="10"/>
        <v>-8.5776227731171328E-3</v>
      </c>
      <c r="AB26" s="11">
        <f t="shared" si="10"/>
        <v>7.4919186157064166E-2</v>
      </c>
      <c r="AC26" s="11">
        <f t="shared" ref="AC26:AC27" si="11">AC4/AB4-1</f>
        <v>4.0686361224128831E-2</v>
      </c>
    </row>
    <row r="27" spans="2:29" s="3" customFormat="1" x14ac:dyDescent="0.3">
      <c r="B27" s="3" t="s">
        <v>52</v>
      </c>
      <c r="X27" s="12"/>
      <c r="Y27" s="12">
        <f t="shared" si="10"/>
        <v>9.3392630241423191E-2</v>
      </c>
      <c r="Z27" s="12">
        <f t="shared" si="10"/>
        <v>2.516896541178637E-2</v>
      </c>
      <c r="AA27" s="12">
        <f t="shared" si="10"/>
        <v>-1.5810512499254248E-2</v>
      </c>
      <c r="AB27" s="12">
        <f t="shared" si="10"/>
        <v>2.4051285160038738E-2</v>
      </c>
      <c r="AC27" s="12">
        <f t="shared" si="11"/>
        <v>5.1382989744120922E-2</v>
      </c>
    </row>
    <row r="28" spans="2:29" x14ac:dyDescent="0.3">
      <c r="B28" s="1" t="s">
        <v>53</v>
      </c>
      <c r="X28" s="11">
        <f t="shared" ref="X28:AB28" si="12">(X3-X6)/X3</f>
        <v>0.10916428585699159</v>
      </c>
      <c r="Y28" s="11">
        <f t="shared" si="12"/>
        <v>0.10799592193416836</v>
      </c>
      <c r="Z28" s="11">
        <f t="shared" si="12"/>
        <v>0.10918756091078231</v>
      </c>
      <c r="AA28" s="11">
        <f t="shared" si="12"/>
        <v>0.11013954494645369</v>
      </c>
      <c r="AB28" s="11">
        <f t="shared" si="12"/>
        <v>0.10768683906513818</v>
      </c>
      <c r="AC28" s="11">
        <f>(AC3-AC6)/AC3</f>
        <v>7.4649526797914881E-2</v>
      </c>
    </row>
    <row r="29" spans="2:29" x14ac:dyDescent="0.3">
      <c r="B29" s="1" t="s">
        <v>54</v>
      </c>
      <c r="X29" s="11">
        <f t="shared" ref="X29:AB29" si="13">(X4-X7)/X4</f>
        <v>0.10533866174812993</v>
      </c>
      <c r="Y29" s="11">
        <f t="shared" si="13"/>
        <v>0.10496657115568291</v>
      </c>
      <c r="Z29" s="11">
        <f t="shared" si="13"/>
        <v>0.10802149118672826</v>
      </c>
      <c r="AA29" s="11">
        <f t="shared" si="13"/>
        <v>0.12036508841985168</v>
      </c>
      <c r="AB29" s="11">
        <f t="shared" si="13"/>
        <v>0.11312577392534937</v>
      </c>
      <c r="AC29" s="11">
        <f>(AC4-AC7)/AC4</f>
        <v>0.13165051844297126</v>
      </c>
    </row>
    <row r="30" spans="2:29" x14ac:dyDescent="0.3">
      <c r="B30" s="1" t="s">
        <v>55</v>
      </c>
      <c r="X30" s="11">
        <f t="shared" ref="X30:AB30" si="14">X9/X5</f>
        <v>0.10854009228917275</v>
      </c>
      <c r="Y30" s="11">
        <f t="shared" si="14"/>
        <v>0.10751093305605676</v>
      </c>
      <c r="Z30" s="11">
        <f t="shared" si="14"/>
        <v>0.10900304277787722</v>
      </c>
      <c r="AA30" s="11">
        <f t="shared" si="14"/>
        <v>0.11176951988360814</v>
      </c>
      <c r="AB30" s="11">
        <f t="shared" si="14"/>
        <v>0.10859688327832946</v>
      </c>
      <c r="AC30" s="11">
        <f>AC9/AC5</f>
        <v>8.4089917373984774E-2</v>
      </c>
    </row>
    <row r="31" spans="2:29" x14ac:dyDescent="0.3">
      <c r="B31" s="1" t="s">
        <v>56</v>
      </c>
      <c r="X31" s="11">
        <f t="shared" ref="X31:AB31" si="15">X14/X5</f>
        <v>0.14286430816558551</v>
      </c>
      <c r="Y31" s="11">
        <f t="shared" si="15"/>
        <v>0.13217529588060797</v>
      </c>
      <c r="Z31" s="11">
        <f t="shared" si="15"/>
        <v>0.13607481653839271</v>
      </c>
      <c r="AA31" s="11">
        <f t="shared" si="15"/>
        <v>0.12651551891367604</v>
      </c>
      <c r="AB31" s="11">
        <f t="shared" si="15"/>
        <v>0.12589720442201535</v>
      </c>
      <c r="AC31" s="11">
        <f>AC14/AC5</f>
        <v>9.8714862829553926E-2</v>
      </c>
    </row>
    <row r="32" spans="2:29" x14ac:dyDescent="0.3">
      <c r="B32" s="1" t="s">
        <v>45</v>
      </c>
      <c r="X32" s="11">
        <f t="shared" ref="X32:AB32" si="16">X20/X19</f>
        <v>0.13962159922662615</v>
      </c>
      <c r="Y32" s="11">
        <f t="shared" si="16"/>
        <v>0.16357012750455374</v>
      </c>
      <c r="Z32" s="11">
        <f t="shared" si="16"/>
        <v>0.16357615894039734</v>
      </c>
      <c r="AA32" s="11">
        <f t="shared" si="16"/>
        <v>0.14191616766467066</v>
      </c>
      <c r="AB32" s="11">
        <f t="shared" si="16"/>
        <v>0.14546801679427018</v>
      </c>
      <c r="AC32" s="11">
        <f>AC20/AC19</f>
        <v>0.14212218649517686</v>
      </c>
    </row>
    <row r="33" spans="2:29" x14ac:dyDescent="0.3">
      <c r="B33" s="1" t="s">
        <v>57</v>
      </c>
      <c r="X33" s="11">
        <f t="shared" ref="X33:AB33" si="17">X21/X5</f>
        <v>0.10415970039456965</v>
      </c>
      <c r="Y33" s="11">
        <f t="shared" si="17"/>
        <v>0.10532432184470474</v>
      </c>
      <c r="Z33" s="11">
        <f t="shared" si="17"/>
        <v>9.4191873993198491E-2</v>
      </c>
      <c r="AA33" s="11">
        <f t="shared" si="17"/>
        <v>8.6869544131910767E-2</v>
      </c>
      <c r="AB33" s="11">
        <f t="shared" si="17"/>
        <v>0.1024107975314854</v>
      </c>
      <c r="AC33" s="11">
        <f>AC21/AC5</f>
        <v>7.5109440761229121E-2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2025-03-07T11:29:13Z</dcterms:created>
  <dcterms:modified xsi:type="dcterms:W3CDTF">2025-04-23T18:11:08Z</dcterms:modified>
</cp:coreProperties>
</file>