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9B7E065A-2F13-4AA7-8078-98D668B879F0}" xr6:coauthVersionLast="47" xr6:coauthVersionMax="47" xr10:uidLastSave="{00000000-0000-0000-0000-000000000000}"/>
  <bookViews>
    <workbookView xWindow="-108" yWindow="-108" windowWidth="23256" windowHeight="12576" activeTab="1" xr2:uid="{5EE3D269-52EC-4F93-A9AE-4AAFACF544B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2" l="1"/>
  <c r="O7" i="2"/>
  <c r="P7" i="2"/>
  <c r="Q7" i="2"/>
  <c r="R7" i="2"/>
  <c r="AH3" i="2"/>
  <c r="AI3" i="2" s="1"/>
  <c r="AJ3" i="2" s="1"/>
  <c r="AG3" i="2"/>
  <c r="AF3" i="2"/>
  <c r="AE3" i="2"/>
  <c r="AD3" i="2"/>
  <c r="AC3" i="2"/>
  <c r="AB3" i="2"/>
  <c r="AA3" i="2"/>
  <c r="AJ14" i="2"/>
  <c r="AI14" i="2"/>
  <c r="AH14" i="2"/>
  <c r="AG14" i="2"/>
  <c r="AF14" i="2"/>
  <c r="AE14" i="2"/>
  <c r="AD14" i="2"/>
  <c r="AC14" i="2"/>
  <c r="AB14" i="2"/>
  <c r="AA14" i="2"/>
  <c r="AB12" i="2"/>
  <c r="AC12" i="2" s="1"/>
  <c r="AD12" i="2" s="1"/>
  <c r="AE12" i="2" s="1"/>
  <c r="AF12" i="2" s="1"/>
  <c r="AG12" i="2" s="1"/>
  <c r="AH12" i="2" s="1"/>
  <c r="AI12" i="2" s="1"/>
  <c r="AJ12" i="2" s="1"/>
  <c r="AA12" i="2"/>
  <c r="AC10" i="2"/>
  <c r="AD10" i="2" s="1"/>
  <c r="AE10" i="2" s="1"/>
  <c r="AF10" i="2" s="1"/>
  <c r="AG10" i="2" s="1"/>
  <c r="AH10" i="2" s="1"/>
  <c r="AI10" i="2" s="1"/>
  <c r="AJ10" i="2" s="1"/>
  <c r="AB10" i="2"/>
  <c r="AA10" i="2"/>
  <c r="Z14" i="2"/>
  <c r="Z13" i="2"/>
  <c r="Z12" i="2"/>
  <c r="Z11" i="2"/>
  <c r="Z10" i="2"/>
  <c r="Z8" i="2"/>
  <c r="Z7" i="2"/>
  <c r="Z6" i="2"/>
  <c r="Z4" i="2"/>
  <c r="Z3" i="2"/>
  <c r="Y14" i="2"/>
  <c r="Y13" i="2"/>
  <c r="Y12" i="2"/>
  <c r="Y11" i="2"/>
  <c r="Y10" i="2"/>
  <c r="R18" i="2"/>
  <c r="Q18" i="2"/>
  <c r="P18" i="2"/>
  <c r="O18" i="2"/>
  <c r="R14" i="2"/>
  <c r="Q14" i="2"/>
  <c r="P14" i="2"/>
  <c r="O14" i="2"/>
  <c r="O15" i="2" s="1"/>
  <c r="O16" i="2" s="1"/>
  <c r="R13" i="2"/>
  <c r="Q13" i="2"/>
  <c r="P13" i="2"/>
  <c r="O13" i="2"/>
  <c r="R12" i="2"/>
  <c r="Q12" i="2"/>
  <c r="P12" i="2"/>
  <c r="O12" i="2"/>
  <c r="R11" i="2"/>
  <c r="Q11" i="2"/>
  <c r="P11" i="2"/>
  <c r="O11" i="2"/>
  <c r="R10" i="2"/>
  <c r="Q10" i="2"/>
  <c r="P10" i="2"/>
  <c r="O10" i="2"/>
  <c r="O8" i="2"/>
  <c r="O9" i="2" s="1"/>
  <c r="O26" i="2" s="1"/>
  <c r="O25" i="2"/>
  <c r="R9" i="2"/>
  <c r="R26" i="2" s="1"/>
  <c r="Q9" i="2"/>
  <c r="Q15" i="2" s="1"/>
  <c r="P9" i="2"/>
  <c r="P26" i="2" s="1"/>
  <c r="R8" i="2"/>
  <c r="R25" i="2" s="1"/>
  <c r="Q8" i="2"/>
  <c r="Q25" i="2" s="1"/>
  <c r="P8" i="2"/>
  <c r="R24" i="2"/>
  <c r="O24" i="2"/>
  <c r="R6" i="2"/>
  <c r="R23" i="2" s="1"/>
  <c r="Q6" i="2"/>
  <c r="Q23" i="2" s="1"/>
  <c r="P6" i="2"/>
  <c r="P23" i="2" s="1"/>
  <c r="O6" i="2"/>
  <c r="O23" i="2" s="1"/>
  <c r="R5" i="2"/>
  <c r="R4" i="2" s="1"/>
  <c r="Q5" i="2"/>
  <c r="Q4" i="2" s="1"/>
  <c r="P5" i="2"/>
  <c r="O5" i="2"/>
  <c r="O4" i="2" s="1"/>
  <c r="P25" i="2"/>
  <c r="Q24" i="2"/>
  <c r="P24" i="2"/>
  <c r="P22" i="2"/>
  <c r="R21" i="2"/>
  <c r="Q21" i="2"/>
  <c r="P21" i="2"/>
  <c r="O21" i="2"/>
  <c r="P4" i="2"/>
  <c r="R3" i="2"/>
  <c r="Q3" i="2"/>
  <c r="P3" i="2"/>
  <c r="O3" i="2"/>
  <c r="N15" i="2"/>
  <c r="N14" i="2"/>
  <c r="N5" i="2"/>
  <c r="D7" i="1"/>
  <c r="D6" i="1"/>
  <c r="AJ18" i="2"/>
  <c r="AI18" i="2"/>
  <c r="AH18" i="2"/>
  <c r="AG18" i="2"/>
  <c r="AF18" i="2"/>
  <c r="AE18" i="2"/>
  <c r="AD18" i="2"/>
  <c r="AC18" i="2"/>
  <c r="AB18" i="2"/>
  <c r="AA18" i="2"/>
  <c r="Z18" i="2"/>
  <c r="Y18" i="2"/>
  <c r="N18" i="2"/>
  <c r="D4" i="1"/>
  <c r="M18" i="2"/>
  <c r="M14" i="2"/>
  <c r="M5" i="2"/>
  <c r="Q26" i="2" l="1"/>
  <c r="P15" i="2"/>
  <c r="P16" i="2" s="1"/>
  <c r="P28" i="2" s="1"/>
  <c r="Q27" i="2"/>
  <c r="Q16" i="2"/>
  <c r="Q28" i="2" s="1"/>
  <c r="O17" i="2"/>
  <c r="R15" i="2"/>
  <c r="O28" i="2"/>
  <c r="O27" i="2"/>
  <c r="R22" i="2"/>
  <c r="Q22" i="2"/>
  <c r="O22" i="2"/>
  <c r="L14" i="2"/>
  <c r="L5" i="2"/>
  <c r="P17" i="2" l="1"/>
  <c r="P19" i="2" s="1"/>
  <c r="P27" i="2"/>
  <c r="R27" i="2"/>
  <c r="R16" i="2"/>
  <c r="R28" i="2" s="1"/>
  <c r="O19" i="2"/>
  <c r="O29" i="2"/>
  <c r="Q17" i="2"/>
  <c r="AM29" i="2"/>
  <c r="M25" i="2"/>
  <c r="N24" i="2"/>
  <c r="L18" i="2"/>
  <c r="V24" i="2"/>
  <c r="U24" i="2"/>
  <c r="V21" i="2"/>
  <c r="U23" i="2"/>
  <c r="U21" i="2"/>
  <c r="V25" i="2"/>
  <c r="U25" i="2"/>
  <c r="T25" i="2"/>
  <c r="V23" i="2"/>
  <c r="T23" i="2"/>
  <c r="X16" i="2"/>
  <c r="X13" i="2"/>
  <c r="X12" i="2"/>
  <c r="X11" i="2"/>
  <c r="X10" i="2"/>
  <c r="X8" i="2"/>
  <c r="X7" i="2"/>
  <c r="X6" i="2"/>
  <c r="X4" i="2"/>
  <c r="X3" i="2"/>
  <c r="X18" i="2"/>
  <c r="W16" i="2"/>
  <c r="W13" i="2"/>
  <c r="W12" i="2"/>
  <c r="W11" i="2"/>
  <c r="W10" i="2"/>
  <c r="W8" i="2"/>
  <c r="W7" i="2"/>
  <c r="W24" i="2" s="1"/>
  <c r="W6" i="2"/>
  <c r="W4" i="2"/>
  <c r="W3" i="2"/>
  <c r="W21" i="2" s="1"/>
  <c r="W18" i="2"/>
  <c r="V18" i="2"/>
  <c r="V14" i="2"/>
  <c r="V5" i="2"/>
  <c r="V9" i="2" s="1"/>
  <c r="V15" i="2" s="1"/>
  <c r="V17" i="2" s="1"/>
  <c r="V19" i="2" s="1"/>
  <c r="U18" i="2"/>
  <c r="U14" i="2"/>
  <c r="U5" i="2"/>
  <c r="U9" i="2" s="1"/>
  <c r="U26" i="2" s="1"/>
  <c r="T18" i="2"/>
  <c r="T14" i="2"/>
  <c r="T5" i="2"/>
  <c r="T9" i="2" s="1"/>
  <c r="T26" i="2" s="1"/>
  <c r="K25" i="2"/>
  <c r="J25" i="2"/>
  <c r="I25" i="2"/>
  <c r="H25" i="2"/>
  <c r="M24" i="2"/>
  <c r="L24" i="2"/>
  <c r="K24" i="2"/>
  <c r="J24" i="2"/>
  <c r="I24" i="2"/>
  <c r="H24" i="2"/>
  <c r="K23" i="2"/>
  <c r="J23" i="2"/>
  <c r="I23" i="2"/>
  <c r="H23" i="2"/>
  <c r="M22" i="2"/>
  <c r="M21" i="2"/>
  <c r="L21" i="2"/>
  <c r="K21" i="2"/>
  <c r="J21" i="2"/>
  <c r="I21" i="2"/>
  <c r="H21" i="2"/>
  <c r="F25" i="2"/>
  <c r="E25" i="2"/>
  <c r="D25" i="2"/>
  <c r="C25" i="2"/>
  <c r="F23" i="2"/>
  <c r="E23" i="2"/>
  <c r="D23" i="2"/>
  <c r="C23" i="2"/>
  <c r="G25" i="2"/>
  <c r="G24" i="2"/>
  <c r="G23" i="2"/>
  <c r="G21" i="2"/>
  <c r="C18" i="2"/>
  <c r="C14" i="2"/>
  <c r="C5" i="2"/>
  <c r="C9" i="2" s="1"/>
  <c r="C26" i="2" s="1"/>
  <c r="D18" i="2"/>
  <c r="D14" i="2"/>
  <c r="D5" i="2"/>
  <c r="D9" i="2" s="1"/>
  <c r="D26" i="2" s="1"/>
  <c r="H18" i="2"/>
  <c r="H14" i="2"/>
  <c r="H5" i="2"/>
  <c r="H9" i="2" s="1"/>
  <c r="H26" i="2" s="1"/>
  <c r="E18" i="2"/>
  <c r="E14" i="2"/>
  <c r="E5" i="2"/>
  <c r="E9" i="2" s="1"/>
  <c r="E26" i="2" s="1"/>
  <c r="P29" i="2" l="1"/>
  <c r="R17" i="2"/>
  <c r="Q19" i="2"/>
  <c r="Q29" i="2"/>
  <c r="Z16" i="2"/>
  <c r="C15" i="2"/>
  <c r="C28" i="2" s="1"/>
  <c r="W23" i="2"/>
  <c r="X21" i="2"/>
  <c r="V27" i="2"/>
  <c r="W25" i="2"/>
  <c r="X23" i="2"/>
  <c r="C22" i="2"/>
  <c r="X24" i="2"/>
  <c r="X25" i="2"/>
  <c r="E22" i="2"/>
  <c r="N21" i="2"/>
  <c r="Y3" i="2"/>
  <c r="V29" i="2"/>
  <c r="H22" i="2"/>
  <c r="T22" i="2"/>
  <c r="V26" i="2"/>
  <c r="C27" i="2"/>
  <c r="D22" i="2"/>
  <c r="N23" i="2"/>
  <c r="U22" i="2"/>
  <c r="N25" i="2"/>
  <c r="V22" i="2"/>
  <c r="V28" i="2"/>
  <c r="M9" i="2"/>
  <c r="L23" i="2"/>
  <c r="L25" i="2"/>
  <c r="Y7" i="2"/>
  <c r="M23" i="2"/>
  <c r="Y21" i="2"/>
  <c r="N27" i="2"/>
  <c r="X14" i="2"/>
  <c r="X5" i="2"/>
  <c r="W14" i="2"/>
  <c r="W5" i="2"/>
  <c r="U15" i="2"/>
  <c r="T15" i="2"/>
  <c r="D15" i="2"/>
  <c r="H15" i="2"/>
  <c r="E15" i="2"/>
  <c r="I18" i="2"/>
  <c r="I14" i="2"/>
  <c r="I5" i="2"/>
  <c r="F18" i="2"/>
  <c r="F14" i="2"/>
  <c r="F5" i="2"/>
  <c r="J18" i="2"/>
  <c r="J14" i="2"/>
  <c r="J5" i="2"/>
  <c r="G18" i="2"/>
  <c r="G14" i="2"/>
  <c r="G5" i="2"/>
  <c r="G22" i="2" s="1"/>
  <c r="K18" i="2"/>
  <c r="K14" i="2"/>
  <c r="K5" i="2"/>
  <c r="K22" i="2" s="1"/>
  <c r="G3" i="1"/>
  <c r="D8" i="1"/>
  <c r="AM26" i="2" s="1"/>
  <c r="D5" i="1"/>
  <c r="R19" i="2" l="1"/>
  <c r="R29" i="2"/>
  <c r="C17" i="2"/>
  <c r="C19" i="2" s="1"/>
  <c r="G9" i="2"/>
  <c r="G26" i="2" s="1"/>
  <c r="T17" i="2"/>
  <c r="T27" i="2"/>
  <c r="T28" i="2"/>
  <c r="I9" i="2"/>
  <c r="I26" i="2" s="1"/>
  <c r="I22" i="2"/>
  <c r="W9" i="2"/>
  <c r="W26" i="2" s="1"/>
  <c r="W22" i="2"/>
  <c r="K9" i="2"/>
  <c r="J9" i="2"/>
  <c r="J26" i="2" s="1"/>
  <c r="J22" i="2"/>
  <c r="U17" i="2"/>
  <c r="U27" i="2"/>
  <c r="U28" i="2"/>
  <c r="E17" i="2"/>
  <c r="E28" i="2"/>
  <c r="E27" i="2"/>
  <c r="X9" i="2"/>
  <c r="X26" i="2" s="1"/>
  <c r="X22" i="2"/>
  <c r="H17" i="2"/>
  <c r="H28" i="2"/>
  <c r="H27" i="2"/>
  <c r="F9" i="2"/>
  <c r="F26" i="2" s="1"/>
  <c r="F22" i="2"/>
  <c r="D17" i="2"/>
  <c r="D28" i="2"/>
  <c r="D27" i="2"/>
  <c r="Y8" i="2"/>
  <c r="Y25" i="2" s="1"/>
  <c r="N22" i="2"/>
  <c r="N9" i="2"/>
  <c r="D9" i="1"/>
  <c r="Y6" i="2"/>
  <c r="Y23" i="2" s="1"/>
  <c r="M26" i="2"/>
  <c r="Y4" i="2"/>
  <c r="Y5" i="2" s="1"/>
  <c r="L9" i="2"/>
  <c r="L15" i="2" s="1"/>
  <c r="L28" i="2" s="1"/>
  <c r="L22" i="2"/>
  <c r="L17" i="2"/>
  <c r="L19" i="2" s="1"/>
  <c r="Y24" i="2"/>
  <c r="N17" i="2"/>
  <c r="N28" i="2"/>
  <c r="G15" i="2"/>
  <c r="C29" i="2" l="1"/>
  <c r="X15" i="2"/>
  <c r="T19" i="2"/>
  <c r="T29" i="2"/>
  <c r="E19" i="2"/>
  <c r="E29" i="2"/>
  <c r="X17" i="2"/>
  <c r="X27" i="2"/>
  <c r="X28" i="2"/>
  <c r="G17" i="2"/>
  <c r="G27" i="2"/>
  <c r="G28" i="2"/>
  <c r="J15" i="2"/>
  <c r="L27" i="2"/>
  <c r="H19" i="2"/>
  <c r="H29" i="2"/>
  <c r="U19" i="2"/>
  <c r="U29" i="2"/>
  <c r="F15" i="2"/>
  <c r="I15" i="2"/>
  <c r="N26" i="2"/>
  <c r="K26" i="2"/>
  <c r="K15" i="2"/>
  <c r="Z23" i="2"/>
  <c r="Z21" i="2"/>
  <c r="Z25" i="2"/>
  <c r="W15" i="2"/>
  <c r="D19" i="2"/>
  <c r="D29" i="2"/>
  <c r="Z24" i="2"/>
  <c r="Y22" i="2"/>
  <c r="Y9" i="2"/>
  <c r="Y26" i="2" s="1"/>
  <c r="L26" i="2"/>
  <c r="L29" i="2"/>
  <c r="N29" i="2"/>
  <c r="N19" i="2"/>
  <c r="X19" i="2" l="1"/>
  <c r="X29" i="2"/>
  <c r="W17" i="2"/>
  <c r="W27" i="2"/>
  <c r="W28" i="2"/>
  <c r="K28" i="2"/>
  <c r="K27" i="2"/>
  <c r="K17" i="2"/>
  <c r="J17" i="2"/>
  <c r="J28" i="2"/>
  <c r="J27" i="2"/>
  <c r="I17" i="2"/>
  <c r="I28" i="2"/>
  <c r="I27" i="2"/>
  <c r="Z22" i="2"/>
  <c r="Z9" i="2"/>
  <c r="F17" i="2"/>
  <c r="F28" i="2"/>
  <c r="F27" i="2"/>
  <c r="G19" i="2"/>
  <c r="G29" i="2"/>
  <c r="AA6" i="2"/>
  <c r="AA23" i="2" s="1"/>
  <c r="AA8" i="2"/>
  <c r="AA25" i="2" s="1"/>
  <c r="AA5" i="2"/>
  <c r="AA21" i="2"/>
  <c r="AB24" i="2"/>
  <c r="AA24" i="2"/>
  <c r="K29" i="2" l="1"/>
  <c r="K19" i="2"/>
  <c r="Z26" i="2"/>
  <c r="AA9" i="2"/>
  <c r="AB6" i="2"/>
  <c r="AB23" i="2" s="1"/>
  <c r="AB8" i="2"/>
  <c r="AB25" i="2" s="1"/>
  <c r="AB21" i="2"/>
  <c r="AB5" i="2"/>
  <c r="AB4" i="2"/>
  <c r="W19" i="2"/>
  <c r="W29" i="2"/>
  <c r="AA4" i="2"/>
  <c r="AA22" i="2"/>
  <c r="F19" i="2"/>
  <c r="F29" i="2"/>
  <c r="I19" i="2"/>
  <c r="I29" i="2"/>
  <c r="J19" i="2"/>
  <c r="J29" i="2"/>
  <c r="AC24" i="2"/>
  <c r="AA26" i="2" l="1"/>
  <c r="AA15" i="2"/>
  <c r="AB22" i="2"/>
  <c r="AB9" i="2"/>
  <c r="AB15" i="2" s="1"/>
  <c r="AB16" i="2" s="1"/>
  <c r="AC8" i="2"/>
  <c r="AC25" i="2" s="1"/>
  <c r="AC5" i="2"/>
  <c r="AC21" i="2"/>
  <c r="AC6" i="2"/>
  <c r="AC23" i="2" s="1"/>
  <c r="AD24" i="2"/>
  <c r="AB27" i="2" l="1"/>
  <c r="AA27" i="2"/>
  <c r="AA16" i="2"/>
  <c r="AD5" i="2"/>
  <c r="AD6" i="2"/>
  <c r="AD23" i="2" s="1"/>
  <c r="AD8" i="2"/>
  <c r="AD25" i="2" s="1"/>
  <c r="AD21" i="2"/>
  <c r="AB26" i="2"/>
  <c r="AC4" i="2"/>
  <c r="AC9" i="2"/>
  <c r="AC15" i="2" s="1"/>
  <c r="AC16" i="2" s="1"/>
  <c r="AC28" i="2" s="1"/>
  <c r="AC22" i="2"/>
  <c r="AB17" i="2"/>
  <c r="AB28" i="2"/>
  <c r="AE24" i="2"/>
  <c r="AC27" i="2" l="1"/>
  <c r="AA17" i="2"/>
  <c r="AA28" i="2"/>
  <c r="AB19" i="2"/>
  <c r="AB29" i="2"/>
  <c r="AC26" i="2"/>
  <c r="AC17" i="2"/>
  <c r="AD4" i="2"/>
  <c r="AD22" i="2"/>
  <c r="AD9" i="2"/>
  <c r="AD15" i="2" s="1"/>
  <c r="AD16" i="2" s="1"/>
  <c r="AD28" i="2" s="1"/>
  <c r="AE8" i="2"/>
  <c r="AE25" i="2" s="1"/>
  <c r="AE5" i="2"/>
  <c r="AE6" i="2"/>
  <c r="AE23" i="2" s="1"/>
  <c r="AE21" i="2"/>
  <c r="AF24" i="2"/>
  <c r="AA29" i="2" l="1"/>
  <c r="AA19" i="2"/>
  <c r="AD27" i="2"/>
  <c r="AD17" i="2"/>
  <c r="AD26" i="2"/>
  <c r="AC19" i="2"/>
  <c r="AC29" i="2"/>
  <c r="AE4" i="2"/>
  <c r="AE22" i="2"/>
  <c r="AE9" i="2"/>
  <c r="AE15" i="2" s="1"/>
  <c r="AE16" i="2" s="1"/>
  <c r="AE28" i="2" s="1"/>
  <c r="AF6" i="2"/>
  <c r="AF23" i="2" s="1"/>
  <c r="AF8" i="2"/>
  <c r="AF25" i="2" s="1"/>
  <c r="AF5" i="2"/>
  <c r="AF21" i="2"/>
  <c r="AG24" i="2"/>
  <c r="AE27" i="2" l="1"/>
  <c r="AE17" i="2"/>
  <c r="AD29" i="2"/>
  <c r="AD19" i="2"/>
  <c r="AG6" i="2"/>
  <c r="AG23" i="2" s="1"/>
  <c r="AG5" i="2"/>
  <c r="AG4" i="2" s="1"/>
  <c r="AG8" i="2"/>
  <c r="AG25" i="2" s="1"/>
  <c r="AG21" i="2"/>
  <c r="AF4" i="2"/>
  <c r="AF9" i="2"/>
  <c r="AF15" i="2" s="1"/>
  <c r="AF16" i="2" s="1"/>
  <c r="AF22" i="2"/>
  <c r="AE26" i="2"/>
  <c r="AH24" i="2"/>
  <c r="AF27" i="2" l="1"/>
  <c r="AE29" i="2"/>
  <c r="AE19" i="2"/>
  <c r="AF26" i="2"/>
  <c r="AH8" i="2"/>
  <c r="AH25" i="2" s="1"/>
  <c r="AH5" i="2"/>
  <c r="AH21" i="2"/>
  <c r="AH6" i="2"/>
  <c r="AH23" i="2" s="1"/>
  <c r="AF28" i="2"/>
  <c r="AF17" i="2"/>
  <c r="AG22" i="2"/>
  <c r="AG9" i="2"/>
  <c r="AG15" i="2" s="1"/>
  <c r="AG16" i="2" s="1"/>
  <c r="AG28" i="2" s="1"/>
  <c r="AJ24" i="2"/>
  <c r="AI24" i="2"/>
  <c r="AG27" i="2" l="1"/>
  <c r="AG17" i="2"/>
  <c r="AG19" i="2" s="1"/>
  <c r="AF19" i="2"/>
  <c r="AF29" i="2"/>
  <c r="AH4" i="2"/>
  <c r="AH9" i="2"/>
  <c r="AH15" i="2" s="1"/>
  <c r="AH16" i="2" s="1"/>
  <c r="AH22" i="2"/>
  <c r="AI5" i="2"/>
  <c r="AI21" i="2"/>
  <c r="AI6" i="2"/>
  <c r="AI23" i="2" s="1"/>
  <c r="AI8" i="2"/>
  <c r="AI25" i="2" s="1"/>
  <c r="AG26" i="2"/>
  <c r="AH27" i="2" l="1"/>
  <c r="AG29" i="2"/>
  <c r="AI9" i="2"/>
  <c r="AI15" i="2" s="1"/>
  <c r="AI16" i="2" s="1"/>
  <c r="AI22" i="2"/>
  <c r="AH17" i="2"/>
  <c r="AH28" i="2"/>
  <c r="AH26" i="2"/>
  <c r="AJ6" i="2"/>
  <c r="AJ23" i="2" s="1"/>
  <c r="AJ8" i="2"/>
  <c r="AJ25" i="2" s="1"/>
  <c r="AJ5" i="2"/>
  <c r="AJ21" i="2"/>
  <c r="AI4" i="2"/>
  <c r="AI27" i="2" l="1"/>
  <c r="AJ22" i="2"/>
  <c r="AJ4" i="2"/>
  <c r="AJ9" i="2"/>
  <c r="AJ15" i="2" s="1"/>
  <c r="AJ16" i="2" s="1"/>
  <c r="AI26" i="2"/>
  <c r="AI17" i="2"/>
  <c r="AI28" i="2"/>
  <c r="AH19" i="2"/>
  <c r="AH29" i="2"/>
  <c r="Y15" i="2"/>
  <c r="M15" i="2"/>
  <c r="M27" i="2" s="1"/>
  <c r="AJ27" i="2" l="1"/>
  <c r="AI19" i="2"/>
  <c r="AI29" i="2"/>
  <c r="AJ17" i="2"/>
  <c r="AJ28" i="2"/>
  <c r="AJ26" i="2"/>
  <c r="Y27" i="2"/>
  <c r="AJ19" i="2" l="1"/>
  <c r="AK17" i="2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AJ29" i="2"/>
  <c r="Y16" i="2"/>
  <c r="M28" i="2"/>
  <c r="M17" i="2"/>
  <c r="M19" i="2" l="1"/>
  <c r="M29" i="2"/>
  <c r="Y28" i="2"/>
  <c r="Y17" i="2"/>
  <c r="Y19" i="2" l="1"/>
  <c r="Y29" i="2"/>
  <c r="Z15" i="2" l="1"/>
  <c r="Z27" i="2" s="1"/>
  <c r="Z28" i="2" l="1"/>
  <c r="Z17" i="2"/>
  <c r="Z19" i="2" l="1"/>
  <c r="AM25" i="2"/>
  <c r="AM27" i="2" s="1"/>
  <c r="AM28" i="2" s="1"/>
  <c r="AM30" i="2" s="1"/>
  <c r="Z29" i="2"/>
</calcChain>
</file>

<file path=xl/sharedStrings.xml><?xml version="1.0" encoding="utf-8"?>
<sst xmlns="http://schemas.openxmlformats.org/spreadsheetml/2006/main" count="66" uniqueCount="61">
  <si>
    <t>Price</t>
  </si>
  <si>
    <t>Shares</t>
  </si>
  <si>
    <t>MC</t>
  </si>
  <si>
    <t>Net Cash</t>
  </si>
  <si>
    <t>Cash</t>
  </si>
  <si>
    <t>Debt</t>
  </si>
  <si>
    <t>EV</t>
  </si>
  <si>
    <t>Last checked</t>
  </si>
  <si>
    <t>Today</t>
  </si>
  <si>
    <t>Earnings</t>
  </si>
  <si>
    <t>Revenue</t>
  </si>
  <si>
    <t>Cost of sales</t>
  </si>
  <si>
    <t>Gross profit</t>
  </si>
  <si>
    <t>S&amp;M</t>
  </si>
  <si>
    <t>D&amp;A</t>
  </si>
  <si>
    <t>Litigation</t>
  </si>
  <si>
    <t>Operating profit</t>
  </si>
  <si>
    <t>Investment income</t>
  </si>
  <si>
    <t>Interest expense</t>
  </si>
  <si>
    <t>Other income</t>
  </si>
  <si>
    <t>Pretax profit</t>
  </si>
  <si>
    <t>Taxes</t>
  </si>
  <si>
    <t>Net income</t>
  </si>
  <si>
    <t>EPS</t>
  </si>
  <si>
    <t>Financial income</t>
  </si>
  <si>
    <t>Total other expense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</si>
  <si>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</si>
  <si>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</si>
  <si>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</si>
  <si>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</si>
  <si>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</si>
  <si>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</si>
  <si>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</si>
  <si>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</si>
  <si>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</si>
  <si>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</si>
  <si>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</si>
  <si>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</si>
  <si>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 y/y</t>
  </si>
  <si>
    <t>Gross Margin</t>
  </si>
  <si>
    <t>S&amp;M Margin</t>
  </si>
  <si>
    <t>D&amp;A y/y</t>
  </si>
  <si>
    <t>Litigation Margin</t>
  </si>
  <si>
    <t>Operating Margin</t>
  </si>
  <si>
    <t>Pretax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</si>
  <si>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</si>
  <si>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</si>
  <si>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</si>
  <si>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</si>
  <si>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</si>
  <si>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</si>
  <si>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</si>
  <si>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</si>
  <si>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</si>
  <si>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</si>
  <si>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Overvalued</t>
  </si>
  <si>
    <t>MA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</si>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</sst>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0</xdr:row>
      <xdr:rowOff>0</xdr:rowOff>
    </xdr:from>
    <xdr:to>
      <xdr:col>14</xdr:col>
      <xdr:colOff>22860</xdr:colOff>
      <xdr:row>33</xdr:row>
      <xdr:rowOff>83820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98A4A5F-FF55-134B-5517-9058C5C7D65D}"/>
            </a:ext>
          </a:extLst>
        </xdr:cNvPr>
        <xdr:cNvCxnSpPr/>
      </xdr:nvCxnSpPr>
      <xdr:spPr>
        <a:xfrm>
          <a:off x="9448800" y="0"/>
          <a:ext cx="0" cy="6118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22860</xdr:colOff>
      <xdr:row>0</xdr:row>
      <xdr:rowOff>0</xdr:rowOff>
    </xdr:from>
    <xdr:to>
      <xdr:col>25</xdr:col>
      <xdr:colOff>22860</xdr:colOff>
      <xdr:row>33</xdr:row>
      <xdr:rowOff>68580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1887E10-B13F-37FC-29C7-DB7C01C4BB39}"/>
            </a:ext>
          </a:extLst>
        </xdr:cNvPr>
        <xdr:cNvCxnSpPr/>
      </xdr:nvCxnSpPr>
      <xdr:spPr>
        <a:xfrm>
          <a:off x="16154400" y="0"/>
          <a:ext cx="0" cy="6103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0C5A1-135E-423A-8FBB-E9030958B02F}">
  <dimension ref="B2:H9"/>
  <sheetViews>
    <sheetView workbookViewId="0">
      <selection activeCell="D4" sqref="D4"/>
    </sheetView>
  </sheetViews>
  <sheetFormatPr defaultRowHeight="14.4" x14ac:dyDescent="0.3"/>
  <cols>
    <col min="6" max="8" width="13.21875" style="2" customWidth="1"/>
  </cols>
  <sheetData>
    <row r="2" spans="2:8" x14ac:dyDescent="0.3">
      <c r="F2" s="2" t="s">
        <v>7</v>
      </c>
      <c r="G2" s="2" t="s">
        <v>8</v>
      </c>
      <c r="H2" s="2" t="s">
        <v>9</v>
      </c>
    </row>
    <row r="3" spans="2:8" x14ac:dyDescent="0.3">
      <c r="B3" s="6" t="s">
        <v>56</v>
      </c>
      <c r="C3" t="s">
        <v>0</v>
      </c>
      <c r="D3" s="10">
        <v>525</v>
      </c>
      <c r="F3" s="3">
        <v>45751</v>
      </c>
      <c r="G3" s="3">
        <f ca="1">TODAY()</f>
        <v>45751</v>
      </c>
      <c r="H3" s="3">
        <v>45771</v>
      </c>
    </row>
    <row r="4" spans="2:8" x14ac:dyDescent="0.3">
      <c r="C4" t="s">
        <v>1</v>
      </c>
      <c r="D4" s="1">
        <f>904.9+6.8</f>
        <v>911.69999999999993</v>
      </c>
      <c r="E4" s="2" t="s">
        <v>37</v>
      </c>
    </row>
    <row r="5" spans="2:8" x14ac:dyDescent="0.3">
      <c r="C5" t="s">
        <v>2</v>
      </c>
      <c r="D5" s="1">
        <f>D3*D4</f>
        <v>478642.49999999994</v>
      </c>
    </row>
    <row r="6" spans="2:8" x14ac:dyDescent="0.3">
      <c r="C6" t="s">
        <v>4</v>
      </c>
      <c r="D6" s="1">
        <f>8442+492+330</f>
        <v>9264</v>
      </c>
      <c r="E6" s="2" t="s">
        <v>37</v>
      </c>
    </row>
    <row r="7" spans="2:8" x14ac:dyDescent="0.3">
      <c r="C7" t="s">
        <v>5</v>
      </c>
      <c r="D7" s="1">
        <f>750+17476</f>
        <v>18226</v>
      </c>
      <c r="E7" s="2" t="s">
        <v>37</v>
      </c>
    </row>
    <row r="8" spans="2:8" x14ac:dyDescent="0.3">
      <c r="C8" t="s">
        <v>3</v>
      </c>
      <c r="D8" s="1">
        <f>D6-D7</f>
        <v>-8962</v>
      </c>
    </row>
    <row r="9" spans="2:8" x14ac:dyDescent="0.3">
      <c r="C9" t="s">
        <v>6</v>
      </c>
      <c r="D9" s="1">
        <f>D5-D8</f>
        <v>487604.49999999994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8C74-C2DD-4DD7-A443-C53DE3D8276A}">
  <dimension ref="A2:EP31"/>
  <sheetViews>
    <sheetView tabSelected="1" workbookViewId="0">
      <pane xSplit="2" ySplit="2" topLeftCell="Y5" activePane="bottomRight" state="frozen"/>
      <selection pane="topRight" activeCell="C1" sqref="C1"/>
      <selection pane="bottomLeft" activeCell="A3" sqref="A3"/>
      <selection pane="bottomRight" activeCell="AM31" sqref="AM31"/>
    </sheetView>
  </sheetViews>
  <sheetFormatPr defaultRowHeight="14.4" x14ac:dyDescent="0.3"/>
  <cols>
    <col min="2" max="2" width="21.88671875" bestFit="1" customWidth="1"/>
    <col min="38" max="38" width="13" customWidth="1"/>
    <col min="39" max="39" width="14.109375" customWidth="1"/>
  </cols>
  <sheetData>
    <row r="2" spans="1:36" x14ac:dyDescent="0.3">
      <c r="C2" s="4" t="s">
        <v>26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31</v>
      </c>
      <c r="I2" s="4" t="s">
        <v>32</v>
      </c>
      <c r="J2" s="4" t="s">
        <v>33</v>
      </c>
      <c r="K2" s="4" t="s">
        <v>34</v>
      </c>
      <c r="L2" s="4" t="s">
        <v>35</v>
      </c>
      <c r="M2" s="4" t="s">
        <v>36</v>
      </c>
      <c r="N2" s="4" t="s">
        <v>37</v>
      </c>
      <c r="O2" s="4" t="s">
        <v>57</v>
      </c>
      <c r="P2" s="4" t="s">
        <v>58</v>
      </c>
      <c r="Q2" s="4" t="s">
        <v>59</v>
      </c>
      <c r="R2" s="4" t="s">
        <v>60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  <c r="AG2">
        <v>2032</v>
      </c>
      <c r="AH2">
        <v>2033</v>
      </c>
      <c r="AI2">
        <v>2034</v>
      </c>
      <c r="AJ2">
        <v>2035</v>
      </c>
    </row>
    <row r="3" spans="1:36" s="6" customFormat="1" x14ac:dyDescent="0.3">
      <c r="A3"/>
      <c r="B3" s="6" t="s">
        <v>10</v>
      </c>
      <c r="C3" s="7">
        <v>5167</v>
      </c>
      <c r="D3" s="7">
        <v>5497</v>
      </c>
      <c r="E3" s="7">
        <v>5756</v>
      </c>
      <c r="F3" s="7">
        <v>5817</v>
      </c>
      <c r="G3" s="7">
        <v>5748</v>
      </c>
      <c r="H3" s="7">
        <v>6269</v>
      </c>
      <c r="I3" s="7">
        <v>6533</v>
      </c>
      <c r="J3" s="7">
        <v>6548</v>
      </c>
      <c r="K3" s="7">
        <v>6348</v>
      </c>
      <c r="L3" s="7">
        <v>6961</v>
      </c>
      <c r="M3" s="7">
        <v>7369</v>
      </c>
      <c r="N3" s="7">
        <v>7489</v>
      </c>
      <c r="O3" s="7">
        <f>K3*1.13</f>
        <v>7173.2399999999989</v>
      </c>
      <c r="P3" s="7">
        <f>L3*1.12</f>
        <v>7796.3200000000006</v>
      </c>
      <c r="Q3" s="7">
        <f>M3*1.12</f>
        <v>8253.2800000000007</v>
      </c>
      <c r="R3" s="7">
        <f>N3*1.1</f>
        <v>8237.9000000000015</v>
      </c>
      <c r="T3" s="7">
        <v>16883</v>
      </c>
      <c r="U3" s="7">
        <v>15301</v>
      </c>
      <c r="V3" s="7">
        <v>18884</v>
      </c>
      <c r="W3" s="7">
        <f>SUM(C3:F3)</f>
        <v>22237</v>
      </c>
      <c r="X3" s="7">
        <f>SUM(G3:J3)</f>
        <v>25098</v>
      </c>
      <c r="Y3" s="7">
        <f>SUM(K3:N3)</f>
        <v>28167</v>
      </c>
      <c r="Z3" s="7">
        <f>SUM(O3:R3)</f>
        <v>31460.74</v>
      </c>
      <c r="AA3" s="7">
        <f>Z3*1.1</f>
        <v>34606.814000000006</v>
      </c>
      <c r="AB3" s="7">
        <f>AA3*1.08</f>
        <v>37375.359120000008</v>
      </c>
      <c r="AC3" s="7">
        <f>AB3*1.06</f>
        <v>39617.880667200014</v>
      </c>
      <c r="AD3" s="7">
        <f>AC3*1.05</f>
        <v>41598.774700560018</v>
      </c>
      <c r="AE3" s="7">
        <f>AD3*1.04</f>
        <v>43262.725688582417</v>
      </c>
      <c r="AF3" s="7">
        <f>AE3*1.03</f>
        <v>44560.607459239887</v>
      </c>
      <c r="AG3" s="7">
        <f t="shared" ref="AG3:AJ3" si="0">AF3*1.03</f>
        <v>45897.425683017085</v>
      </c>
      <c r="AH3" s="7">
        <f t="shared" si="0"/>
        <v>47274.348453507599</v>
      </c>
      <c r="AI3" s="7">
        <f t="shared" si="0"/>
        <v>48692.578907112831</v>
      </c>
      <c r="AJ3" s="7">
        <f t="shared" si="0"/>
        <v>50153.356274326215</v>
      </c>
    </row>
    <row r="4" spans="1:36" x14ac:dyDescent="0.3">
      <c r="B4" t="s">
        <v>11</v>
      </c>
      <c r="C4" s="1">
        <v>1844</v>
      </c>
      <c r="D4" s="1">
        <v>1947</v>
      </c>
      <c r="E4" s="1">
        <v>2069</v>
      </c>
      <c r="F4" s="1">
        <v>2218</v>
      </c>
      <c r="G4" s="1">
        <v>2043</v>
      </c>
      <c r="H4" s="1">
        <v>2200</v>
      </c>
      <c r="I4" s="1">
        <v>2285</v>
      </c>
      <c r="J4" s="1">
        <v>2399</v>
      </c>
      <c r="K4" s="1">
        <v>2286</v>
      </c>
      <c r="L4" s="1">
        <v>2418</v>
      </c>
      <c r="M4" s="1">
        <v>2744</v>
      </c>
      <c r="N4" s="1">
        <v>2745</v>
      </c>
      <c r="O4" s="1">
        <f>O3-O5</f>
        <v>2582.3663999999999</v>
      </c>
      <c r="P4" s="1">
        <f t="shared" ref="P4" si="1">P3-P5</f>
        <v>2806.6751999999997</v>
      </c>
      <c r="Q4" s="1">
        <f t="shared" ref="Q4" si="2">Q3-Q5</f>
        <v>3053.7136</v>
      </c>
      <c r="R4" s="1">
        <f t="shared" ref="R4" si="3">R3-R5</f>
        <v>3048.0230000000001</v>
      </c>
      <c r="T4" s="1">
        <v>5763</v>
      </c>
      <c r="U4" s="1">
        <v>5910</v>
      </c>
      <c r="V4" s="1">
        <v>7087</v>
      </c>
      <c r="W4" s="1">
        <f>SUM(C4:F4)</f>
        <v>8078</v>
      </c>
      <c r="X4" s="1">
        <f>SUM(G4:J4)</f>
        <v>8927</v>
      </c>
      <c r="Y4" s="1">
        <f>SUM(K4:N4)</f>
        <v>10193</v>
      </c>
      <c r="Z4" s="1">
        <f>SUM(O4:R4)</f>
        <v>11490.778200000001</v>
      </c>
      <c r="AA4" s="1">
        <f t="shared" ref="AA4:AJ4" si="4">AA3-AA5</f>
        <v>12458.45304</v>
      </c>
      <c r="AB4" s="1">
        <f t="shared" si="4"/>
        <v>13455.129283200004</v>
      </c>
      <c r="AC4" s="1">
        <f t="shared" si="4"/>
        <v>14262.437040192006</v>
      </c>
      <c r="AD4" s="1">
        <f t="shared" si="4"/>
        <v>14975.558892201607</v>
      </c>
      <c r="AE4" s="1">
        <f t="shared" si="4"/>
        <v>15574.58124788967</v>
      </c>
      <c r="AF4" s="1">
        <f t="shared" si="4"/>
        <v>16041.818685326358</v>
      </c>
      <c r="AG4" s="1">
        <f t="shared" si="4"/>
        <v>16523.073245886149</v>
      </c>
      <c r="AH4" s="1">
        <f t="shared" si="4"/>
        <v>17018.765443262735</v>
      </c>
      <c r="AI4" s="1">
        <f t="shared" si="4"/>
        <v>17529.32840656062</v>
      </c>
      <c r="AJ4" s="1">
        <f t="shared" si="4"/>
        <v>18055.208258757437</v>
      </c>
    </row>
    <row r="5" spans="1:36" s="6" customFormat="1" x14ac:dyDescent="0.3">
      <c r="A5"/>
      <c r="B5" s="6" t="s">
        <v>12</v>
      </c>
      <c r="C5" s="7">
        <f t="shared" ref="C5:N5" si="5">C3-C4</f>
        <v>3323</v>
      </c>
      <c r="D5" s="7">
        <f t="shared" si="5"/>
        <v>3550</v>
      </c>
      <c r="E5" s="7">
        <f t="shared" si="5"/>
        <v>3687</v>
      </c>
      <c r="F5" s="7">
        <f t="shared" si="5"/>
        <v>3599</v>
      </c>
      <c r="G5" s="7">
        <f t="shared" si="5"/>
        <v>3705</v>
      </c>
      <c r="H5" s="7">
        <f t="shared" si="5"/>
        <v>4069</v>
      </c>
      <c r="I5" s="7">
        <f t="shared" si="5"/>
        <v>4248</v>
      </c>
      <c r="J5" s="7">
        <f t="shared" si="5"/>
        <v>4149</v>
      </c>
      <c r="K5" s="7">
        <f t="shared" si="5"/>
        <v>4062</v>
      </c>
      <c r="L5" s="7">
        <f t="shared" si="5"/>
        <v>4543</v>
      </c>
      <c r="M5" s="7">
        <f t="shared" si="5"/>
        <v>4625</v>
      </c>
      <c r="N5" s="7">
        <f t="shared" si="5"/>
        <v>4744</v>
      </c>
      <c r="O5" s="7">
        <f>O3*0.64</f>
        <v>4590.873599999999</v>
      </c>
      <c r="P5" s="7">
        <f>P3*0.64</f>
        <v>4989.6448000000009</v>
      </c>
      <c r="Q5" s="7">
        <f>Q3*0.63</f>
        <v>5199.5664000000006</v>
      </c>
      <c r="R5" s="7">
        <f>R3*0.63</f>
        <v>5189.8770000000013</v>
      </c>
      <c r="T5" s="7">
        <f t="shared" ref="T5:Z5" si="6">T3-T4</f>
        <v>11120</v>
      </c>
      <c r="U5" s="7">
        <f t="shared" si="6"/>
        <v>9391</v>
      </c>
      <c r="V5" s="7">
        <f t="shared" si="6"/>
        <v>11797</v>
      </c>
      <c r="W5" s="7">
        <f t="shared" si="6"/>
        <v>14159</v>
      </c>
      <c r="X5" s="7">
        <f t="shared" si="6"/>
        <v>16171</v>
      </c>
      <c r="Y5" s="7">
        <f t="shared" si="6"/>
        <v>17974</v>
      </c>
      <c r="Z5" s="7">
        <f t="shared" si="6"/>
        <v>19969.961800000001</v>
      </c>
      <c r="AA5" s="7">
        <f t="shared" ref="AA5:AJ5" si="7">AA3*0.64</f>
        <v>22148.360960000005</v>
      </c>
      <c r="AB5" s="7">
        <f t="shared" si="7"/>
        <v>23920.229836800005</v>
      </c>
      <c r="AC5" s="7">
        <f t="shared" si="7"/>
        <v>25355.443627008008</v>
      </c>
      <c r="AD5" s="7">
        <f t="shared" si="7"/>
        <v>26623.215808358411</v>
      </c>
      <c r="AE5" s="7">
        <f t="shared" si="7"/>
        <v>27688.144440692748</v>
      </c>
      <c r="AF5" s="7">
        <f t="shared" si="7"/>
        <v>28518.788773913529</v>
      </c>
      <c r="AG5" s="7">
        <f t="shared" si="7"/>
        <v>29374.352437130936</v>
      </c>
      <c r="AH5" s="7">
        <f t="shared" si="7"/>
        <v>30255.583010244864</v>
      </c>
      <c r="AI5" s="7">
        <f t="shared" si="7"/>
        <v>31163.250500552211</v>
      </c>
      <c r="AJ5" s="7">
        <f t="shared" si="7"/>
        <v>32098.148015568779</v>
      </c>
    </row>
    <row r="6" spans="1:36" x14ac:dyDescent="0.3">
      <c r="B6" t="s">
        <v>13</v>
      </c>
      <c r="C6" s="1">
        <v>181</v>
      </c>
      <c r="D6" s="1">
        <v>210</v>
      </c>
      <c r="E6" s="1">
        <v>182</v>
      </c>
      <c r="F6" s="1">
        <v>216</v>
      </c>
      <c r="G6" s="1">
        <v>167</v>
      </c>
      <c r="H6" s="1">
        <v>201</v>
      </c>
      <c r="I6" s="1">
        <v>193</v>
      </c>
      <c r="J6" s="1">
        <v>264</v>
      </c>
      <c r="K6" s="1">
        <v>116</v>
      </c>
      <c r="L6" s="1">
        <v>184</v>
      </c>
      <c r="M6" s="1">
        <v>220</v>
      </c>
      <c r="N6" s="1">
        <v>295</v>
      </c>
      <c r="O6" s="1">
        <f>O3*0.02</f>
        <v>143.46479999999997</v>
      </c>
      <c r="P6" s="1">
        <f>P3*0.03</f>
        <v>233.8896</v>
      </c>
      <c r="Q6" s="1">
        <f>Q3*0.03</f>
        <v>247.5984</v>
      </c>
      <c r="R6" s="1">
        <f>R3*0.04</f>
        <v>329.51600000000008</v>
      </c>
      <c r="T6" s="1">
        <v>934</v>
      </c>
      <c r="U6" s="1">
        <v>657</v>
      </c>
      <c r="V6" s="1">
        <v>895</v>
      </c>
      <c r="W6" s="1">
        <f>SUM(C6:F6)</f>
        <v>789</v>
      </c>
      <c r="X6" s="1">
        <f>SUM(G6:J6)</f>
        <v>825</v>
      </c>
      <c r="Y6" s="1">
        <f>SUM(K6:N6)</f>
        <v>815</v>
      </c>
      <c r="Z6" s="1">
        <f>SUM(O6:R6)</f>
        <v>954.46879999999999</v>
      </c>
      <c r="AA6" s="1">
        <f t="shared" ref="AA6:AJ6" si="8">AA3*0.03</f>
        <v>1038.20442</v>
      </c>
      <c r="AB6" s="1">
        <f t="shared" si="8"/>
        <v>1121.2607736000002</v>
      </c>
      <c r="AC6" s="1">
        <f t="shared" si="8"/>
        <v>1188.5364200160004</v>
      </c>
      <c r="AD6" s="1">
        <f t="shared" si="8"/>
        <v>1247.9632410168006</v>
      </c>
      <c r="AE6" s="1">
        <f t="shared" si="8"/>
        <v>1297.8817706574725</v>
      </c>
      <c r="AF6" s="1">
        <f t="shared" si="8"/>
        <v>1336.8182237771966</v>
      </c>
      <c r="AG6" s="1">
        <f t="shared" si="8"/>
        <v>1376.9227704905124</v>
      </c>
      <c r="AH6" s="1">
        <f t="shared" si="8"/>
        <v>1418.2304536052279</v>
      </c>
      <c r="AI6" s="1">
        <f t="shared" si="8"/>
        <v>1460.7773672133849</v>
      </c>
      <c r="AJ6" s="1">
        <f t="shared" si="8"/>
        <v>1504.6006882297863</v>
      </c>
    </row>
    <row r="7" spans="1:36" x14ac:dyDescent="0.3">
      <c r="B7" t="s">
        <v>14</v>
      </c>
      <c r="C7" s="1">
        <v>192</v>
      </c>
      <c r="D7" s="1">
        <v>189</v>
      </c>
      <c r="E7" s="1">
        <v>185</v>
      </c>
      <c r="F7" s="1">
        <v>184</v>
      </c>
      <c r="G7" s="1">
        <v>191</v>
      </c>
      <c r="H7" s="1">
        <v>192</v>
      </c>
      <c r="I7" s="1">
        <v>211</v>
      </c>
      <c r="J7" s="1">
        <v>205</v>
      </c>
      <c r="K7" s="1">
        <v>216</v>
      </c>
      <c r="L7" s="1">
        <v>225</v>
      </c>
      <c r="M7" s="1">
        <v>225</v>
      </c>
      <c r="N7" s="1">
        <v>231</v>
      </c>
      <c r="O7" s="1">
        <f>K7*1.1</f>
        <v>237.60000000000002</v>
      </c>
      <c r="P7" s="1">
        <f t="shared" ref="P7:Q7" si="9">L7*1.1</f>
        <v>247.50000000000003</v>
      </c>
      <c r="Q7" s="1">
        <f t="shared" si="9"/>
        <v>247.50000000000003</v>
      </c>
      <c r="R7" s="1">
        <f>N7*1.08</f>
        <v>249.48000000000002</v>
      </c>
      <c r="T7" s="1">
        <v>522</v>
      </c>
      <c r="U7" s="1">
        <v>580</v>
      </c>
      <c r="V7" s="1">
        <v>726</v>
      </c>
      <c r="W7" s="1">
        <f>SUM(C7:F7)</f>
        <v>750</v>
      </c>
      <c r="X7" s="1">
        <f>SUM(G7:J7)</f>
        <v>799</v>
      </c>
      <c r="Y7" s="1">
        <f>SUM(K7:N7)</f>
        <v>897</v>
      </c>
      <c r="Z7" s="1">
        <f>SUM(O7:R7)</f>
        <v>982.08</v>
      </c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3">
      <c r="B8" t="s">
        <v>15</v>
      </c>
      <c r="C8" s="1">
        <v>0</v>
      </c>
      <c r="D8" s="1">
        <v>133</v>
      </c>
      <c r="E8" s="1">
        <v>208</v>
      </c>
      <c r="F8" s="1">
        <v>15</v>
      </c>
      <c r="G8" s="1">
        <v>211</v>
      </c>
      <c r="H8" s="1">
        <v>20</v>
      </c>
      <c r="I8" s="1">
        <v>0</v>
      </c>
      <c r="J8" s="1">
        <v>308</v>
      </c>
      <c r="K8" s="1">
        <v>126</v>
      </c>
      <c r="L8" s="1">
        <v>98</v>
      </c>
      <c r="M8" s="1">
        <v>176</v>
      </c>
      <c r="N8" s="1">
        <v>280</v>
      </c>
      <c r="O8" s="1">
        <f>O3*0.02</f>
        <v>143.46479999999997</v>
      </c>
      <c r="P8" s="1">
        <f t="shared" ref="P8:Q8" si="10">P3*0.02</f>
        <v>155.92640000000003</v>
      </c>
      <c r="Q8" s="1">
        <f t="shared" si="10"/>
        <v>165.06560000000002</v>
      </c>
      <c r="R8" s="1">
        <f>R3*0.04</f>
        <v>329.51600000000008</v>
      </c>
      <c r="T8" s="1">
        <v>0</v>
      </c>
      <c r="U8" s="1">
        <v>73</v>
      </c>
      <c r="V8" s="1">
        <v>94</v>
      </c>
      <c r="W8" s="1">
        <f>SUM(C8:F8)</f>
        <v>356</v>
      </c>
      <c r="X8" s="1">
        <f>SUM(G8:J8)</f>
        <v>539</v>
      </c>
      <c r="Y8" s="1">
        <f>SUM(K8:N8)</f>
        <v>680</v>
      </c>
      <c r="Z8" s="1">
        <f>SUM(O8:R8)</f>
        <v>793.97280000000012</v>
      </c>
      <c r="AA8" s="1">
        <f t="shared" ref="AA8:AJ8" si="11">AA3*0.02</f>
        <v>692.13628000000017</v>
      </c>
      <c r="AB8" s="1">
        <f t="shared" si="11"/>
        <v>747.50718240000015</v>
      </c>
      <c r="AC8" s="1">
        <f t="shared" si="11"/>
        <v>792.35761334400024</v>
      </c>
      <c r="AD8" s="1">
        <f t="shared" si="11"/>
        <v>831.97549401120034</v>
      </c>
      <c r="AE8" s="1">
        <f t="shared" si="11"/>
        <v>865.25451377164836</v>
      </c>
      <c r="AF8" s="1">
        <f t="shared" si="11"/>
        <v>891.21214918479779</v>
      </c>
      <c r="AG8" s="1">
        <f t="shared" si="11"/>
        <v>917.94851366034175</v>
      </c>
      <c r="AH8" s="1">
        <f t="shared" si="11"/>
        <v>945.48696907015199</v>
      </c>
      <c r="AI8" s="1">
        <f t="shared" si="11"/>
        <v>973.85157814225659</v>
      </c>
      <c r="AJ8" s="1">
        <f t="shared" si="11"/>
        <v>1003.0671254865243</v>
      </c>
    </row>
    <row r="9" spans="1:36" s="6" customFormat="1" x14ac:dyDescent="0.3">
      <c r="A9"/>
      <c r="B9" s="6" t="s">
        <v>16</v>
      </c>
      <c r="C9" s="7">
        <f t="shared" ref="C9:K9" si="12">C5-C6-C7-C8</f>
        <v>2950</v>
      </c>
      <c r="D9" s="7">
        <f t="shared" si="12"/>
        <v>3018</v>
      </c>
      <c r="E9" s="7">
        <f t="shared" si="12"/>
        <v>3112</v>
      </c>
      <c r="F9" s="7">
        <f t="shared" si="12"/>
        <v>3184</v>
      </c>
      <c r="G9" s="7">
        <f t="shared" si="12"/>
        <v>3136</v>
      </c>
      <c r="H9" s="7">
        <f t="shared" si="12"/>
        <v>3656</v>
      </c>
      <c r="I9" s="7">
        <f t="shared" si="12"/>
        <v>3844</v>
      </c>
      <c r="J9" s="7">
        <f t="shared" si="12"/>
        <v>3372</v>
      </c>
      <c r="K9" s="7">
        <f t="shared" si="12"/>
        <v>3604</v>
      </c>
      <c r="L9" s="7">
        <f t="shared" ref="L9:R9" si="13">L5-L6-L7-L8</f>
        <v>4036</v>
      </c>
      <c r="M9" s="7">
        <f t="shared" si="13"/>
        <v>4004</v>
      </c>
      <c r="N9" s="7">
        <f t="shared" si="13"/>
        <v>3938</v>
      </c>
      <c r="O9" s="7">
        <f t="shared" si="13"/>
        <v>4066.3439999999991</v>
      </c>
      <c r="P9" s="7">
        <f t="shared" si="13"/>
        <v>4352.3288000000002</v>
      </c>
      <c r="Q9" s="7">
        <f t="shared" si="13"/>
        <v>4539.4024000000009</v>
      </c>
      <c r="R9" s="7">
        <f t="shared" si="13"/>
        <v>4281.3650000000016</v>
      </c>
      <c r="S9" s="7"/>
      <c r="T9" s="7">
        <f t="shared" ref="T9:Z9" si="14">T5-T6-T7-T8</f>
        <v>9664</v>
      </c>
      <c r="U9" s="7">
        <f t="shared" si="14"/>
        <v>8081</v>
      </c>
      <c r="V9" s="7">
        <f t="shared" si="14"/>
        <v>10082</v>
      </c>
      <c r="W9" s="7">
        <f t="shared" si="14"/>
        <v>12264</v>
      </c>
      <c r="X9" s="7">
        <f t="shared" si="14"/>
        <v>14008</v>
      </c>
      <c r="Y9" s="7">
        <f t="shared" si="14"/>
        <v>15582</v>
      </c>
      <c r="Z9" s="7">
        <f t="shared" si="14"/>
        <v>17239.440200000001</v>
      </c>
      <c r="AA9" s="7">
        <f t="shared" ref="AA9:AJ9" si="15">AA5-AA6-AA7-AA8</f>
        <v>20418.020260000005</v>
      </c>
      <c r="AB9" s="7">
        <f t="shared" si="15"/>
        <v>22051.461880800005</v>
      </c>
      <c r="AC9" s="7">
        <f t="shared" si="15"/>
        <v>23374.549593648007</v>
      </c>
      <c r="AD9" s="7">
        <f t="shared" si="15"/>
        <v>24543.27707333041</v>
      </c>
      <c r="AE9" s="7">
        <f t="shared" si="15"/>
        <v>25525.008156263626</v>
      </c>
      <c r="AF9" s="7">
        <f t="shared" si="15"/>
        <v>26290.758400951534</v>
      </c>
      <c r="AG9" s="7">
        <f t="shared" si="15"/>
        <v>27079.481152980079</v>
      </c>
      <c r="AH9" s="7">
        <f t="shared" si="15"/>
        <v>27891.865587569482</v>
      </c>
      <c r="AI9" s="7">
        <f t="shared" si="15"/>
        <v>28728.621555196569</v>
      </c>
      <c r="AJ9" s="7">
        <f t="shared" si="15"/>
        <v>29590.480201852468</v>
      </c>
    </row>
    <row r="10" spans="1:36" x14ac:dyDescent="0.3">
      <c r="B10" t="s">
        <v>17</v>
      </c>
      <c r="C10" s="1">
        <v>-5</v>
      </c>
      <c r="D10" s="1">
        <v>-7</v>
      </c>
      <c r="E10" s="1">
        <v>-16</v>
      </c>
      <c r="F10" s="1">
        <v>-33</v>
      </c>
      <c r="G10" s="1">
        <v>-55</v>
      </c>
      <c r="H10" s="1">
        <v>-59</v>
      </c>
      <c r="I10" s="1">
        <v>-71</v>
      </c>
      <c r="J10" s="1">
        <v>-89</v>
      </c>
      <c r="K10" s="1">
        <v>-95</v>
      </c>
      <c r="L10" s="1">
        <v>-60</v>
      </c>
      <c r="M10" s="1">
        <v>-76</v>
      </c>
      <c r="N10" s="1">
        <v>-96</v>
      </c>
      <c r="O10" s="1">
        <f>K10*1.02</f>
        <v>-96.9</v>
      </c>
      <c r="P10" s="1">
        <f t="shared" ref="P10:R13" si="16">L10*1.02</f>
        <v>-61.2</v>
      </c>
      <c r="Q10" s="1">
        <f t="shared" si="16"/>
        <v>-77.52</v>
      </c>
      <c r="R10" s="1">
        <f t="shared" si="16"/>
        <v>-97.92</v>
      </c>
      <c r="T10" s="1">
        <v>-97</v>
      </c>
      <c r="U10" s="1">
        <v>-24</v>
      </c>
      <c r="V10" s="1">
        <v>-11</v>
      </c>
      <c r="W10" s="1">
        <f>SUM(C10:F10)</f>
        <v>-61</v>
      </c>
      <c r="X10" s="1">
        <f>SUM(G10:J10)</f>
        <v>-274</v>
      </c>
      <c r="Y10" s="1">
        <f t="shared" ref="Y10:Y13" si="17">SUM(K10:N10)</f>
        <v>-327</v>
      </c>
      <c r="Z10" s="1">
        <f>SUM(O10:R10)</f>
        <v>-333.54</v>
      </c>
      <c r="AA10" s="1">
        <f>Z10*1.03</f>
        <v>-343.54620000000006</v>
      </c>
      <c r="AB10" s="1">
        <f t="shared" ref="AB10:AJ10" si="18">AA10*1.03</f>
        <v>-353.85258600000009</v>
      </c>
      <c r="AC10" s="1">
        <f t="shared" si="18"/>
        <v>-364.46816358000012</v>
      </c>
      <c r="AD10" s="1">
        <f t="shared" si="18"/>
        <v>-375.40220848740012</v>
      </c>
      <c r="AE10" s="1">
        <f t="shared" si="18"/>
        <v>-386.66427474202214</v>
      </c>
      <c r="AF10" s="1">
        <f t="shared" si="18"/>
        <v>-398.2642029842828</v>
      </c>
      <c r="AG10" s="1">
        <f t="shared" si="18"/>
        <v>-410.2121290738113</v>
      </c>
      <c r="AH10" s="1">
        <f t="shared" si="18"/>
        <v>-422.51849294602567</v>
      </c>
      <c r="AI10" s="1">
        <f t="shared" si="18"/>
        <v>-435.19404773440647</v>
      </c>
      <c r="AJ10" s="1">
        <f t="shared" si="18"/>
        <v>-448.24986916643866</v>
      </c>
    </row>
    <row r="11" spans="1:36" x14ac:dyDescent="0.3">
      <c r="B11" t="s">
        <v>24</v>
      </c>
      <c r="C11" s="1">
        <v>76</v>
      </c>
      <c r="D11" s="1">
        <v>117</v>
      </c>
      <c r="E11" s="1">
        <v>-60</v>
      </c>
      <c r="F11" s="1">
        <v>12</v>
      </c>
      <c r="G11" s="1">
        <v>212</v>
      </c>
      <c r="H11" s="1">
        <v>-123</v>
      </c>
      <c r="I11" s="1">
        <v>6</v>
      </c>
      <c r="J11" s="1">
        <v>-34</v>
      </c>
      <c r="K11" s="1">
        <v>-6</v>
      </c>
      <c r="L11" s="1">
        <v>13</v>
      </c>
      <c r="M11" s="1">
        <v>62</v>
      </c>
      <c r="N11" s="1">
        <v>-40</v>
      </c>
      <c r="O11" s="1">
        <f t="shared" ref="O11:O13" si="19">K11*1.02</f>
        <v>-6.12</v>
      </c>
      <c r="P11" s="1">
        <f t="shared" si="16"/>
        <v>13.26</v>
      </c>
      <c r="Q11" s="1">
        <f t="shared" si="16"/>
        <v>63.24</v>
      </c>
      <c r="R11" s="1">
        <f t="shared" si="16"/>
        <v>-40.799999999999997</v>
      </c>
      <c r="T11" s="1">
        <v>-167</v>
      </c>
      <c r="U11" s="1">
        <v>-30</v>
      </c>
      <c r="V11" s="1">
        <v>-645</v>
      </c>
      <c r="W11" s="1">
        <f>SUM(C11:F11)</f>
        <v>145</v>
      </c>
      <c r="X11" s="1">
        <f>SUM(G11:J11)</f>
        <v>61</v>
      </c>
      <c r="Y11" s="1">
        <f t="shared" si="17"/>
        <v>29</v>
      </c>
      <c r="Z11" s="1">
        <f>SUM(O11:R11)</f>
        <v>29.58</v>
      </c>
      <c r="AA11" s="1">
        <v>40</v>
      </c>
      <c r="AB11" s="1">
        <v>40</v>
      </c>
      <c r="AC11" s="1">
        <v>40</v>
      </c>
      <c r="AD11" s="1">
        <v>40</v>
      </c>
      <c r="AE11" s="1">
        <v>40</v>
      </c>
      <c r="AF11" s="1">
        <v>40</v>
      </c>
      <c r="AG11" s="1">
        <v>40</v>
      </c>
      <c r="AH11" s="1">
        <v>40</v>
      </c>
      <c r="AI11" s="1">
        <v>40</v>
      </c>
      <c r="AJ11" s="1">
        <v>40</v>
      </c>
    </row>
    <row r="12" spans="1:36" x14ac:dyDescent="0.3">
      <c r="B12" t="s">
        <v>18</v>
      </c>
      <c r="C12" s="1">
        <v>110</v>
      </c>
      <c r="D12" s="1">
        <v>114</v>
      </c>
      <c r="E12" s="1">
        <v>120</v>
      </c>
      <c r="F12" s="1">
        <v>127</v>
      </c>
      <c r="G12" s="1">
        <v>132</v>
      </c>
      <c r="H12" s="1">
        <v>144</v>
      </c>
      <c r="I12" s="1">
        <v>151</v>
      </c>
      <c r="J12" s="1">
        <v>148</v>
      </c>
      <c r="K12" s="1">
        <v>150</v>
      </c>
      <c r="L12" s="1">
        <v>153</v>
      </c>
      <c r="M12" s="1">
        <v>159</v>
      </c>
      <c r="N12" s="1">
        <v>184</v>
      </c>
      <c r="O12" s="1">
        <f t="shared" si="19"/>
        <v>153</v>
      </c>
      <c r="P12" s="1">
        <f t="shared" si="16"/>
        <v>156.06</v>
      </c>
      <c r="Q12" s="1">
        <f t="shared" si="16"/>
        <v>162.18</v>
      </c>
      <c r="R12" s="1">
        <f t="shared" si="16"/>
        <v>187.68</v>
      </c>
      <c r="T12" s="1">
        <v>224</v>
      </c>
      <c r="U12" s="1">
        <v>380</v>
      </c>
      <c r="V12" s="1">
        <v>431</v>
      </c>
      <c r="W12" s="1">
        <f>SUM(C12:F12)</f>
        <v>471</v>
      </c>
      <c r="X12" s="1">
        <f>SUM(G12:J12)</f>
        <v>575</v>
      </c>
      <c r="Y12" s="1">
        <f t="shared" si="17"/>
        <v>646</v>
      </c>
      <c r="Z12" s="1">
        <f>SUM(O12:R12)</f>
        <v>658.92000000000007</v>
      </c>
      <c r="AA12" s="1">
        <f>Z12*1.02</f>
        <v>672.09840000000008</v>
      </c>
      <c r="AB12" s="1">
        <f t="shared" ref="AB12:AJ12" si="20">AA12*1.02</f>
        <v>685.54036800000006</v>
      </c>
      <c r="AC12" s="1">
        <f t="shared" si="20"/>
        <v>699.25117536000005</v>
      </c>
      <c r="AD12" s="1">
        <f t="shared" si="20"/>
        <v>713.23619886720007</v>
      </c>
      <c r="AE12" s="1">
        <f t="shared" si="20"/>
        <v>727.50092284454411</v>
      </c>
      <c r="AF12" s="1">
        <f t="shared" si="20"/>
        <v>742.05094130143505</v>
      </c>
      <c r="AG12" s="1">
        <f t="shared" si="20"/>
        <v>756.89196012746379</v>
      </c>
      <c r="AH12" s="1">
        <f t="shared" si="20"/>
        <v>772.02979933001313</v>
      </c>
      <c r="AI12" s="1">
        <f t="shared" si="20"/>
        <v>787.47039531661346</v>
      </c>
      <c r="AJ12" s="1">
        <f t="shared" si="20"/>
        <v>803.21980322294576</v>
      </c>
    </row>
    <row r="13" spans="1:36" x14ac:dyDescent="0.3">
      <c r="B13" t="s">
        <v>19</v>
      </c>
      <c r="C13" s="1">
        <v>-4</v>
      </c>
      <c r="D13" s="1">
        <v>-4</v>
      </c>
      <c r="E13" s="1">
        <v>-4</v>
      </c>
      <c r="F13" s="1">
        <v>-11</v>
      </c>
      <c r="G13" s="1">
        <v>-6</v>
      </c>
      <c r="H13" s="1">
        <v>-10</v>
      </c>
      <c r="I13" s="1">
        <v>-3</v>
      </c>
      <c r="J13" s="1">
        <v>26</v>
      </c>
      <c r="K13" s="1">
        <v>-3</v>
      </c>
      <c r="L13" s="1">
        <v>-9</v>
      </c>
      <c r="M13" s="1">
        <v>-7</v>
      </c>
      <c r="N13" s="1">
        <v>-1</v>
      </c>
      <c r="O13" s="1">
        <f t="shared" si="19"/>
        <v>-3.06</v>
      </c>
      <c r="P13" s="1">
        <f t="shared" si="16"/>
        <v>-9.18</v>
      </c>
      <c r="Q13" s="1">
        <f t="shared" si="16"/>
        <v>-7.1400000000000006</v>
      </c>
      <c r="R13" s="1">
        <f t="shared" si="16"/>
        <v>-1.02</v>
      </c>
      <c r="T13" s="1">
        <v>-27</v>
      </c>
      <c r="U13" s="1">
        <v>-5</v>
      </c>
      <c r="V13" s="1">
        <v>0</v>
      </c>
      <c r="W13" s="1">
        <f>SUM(C13:F13)</f>
        <v>-23</v>
      </c>
      <c r="X13" s="1">
        <f>SUM(G13:J13)</f>
        <v>7</v>
      </c>
      <c r="Y13" s="1">
        <f t="shared" si="17"/>
        <v>-20</v>
      </c>
      <c r="Z13" s="1">
        <f>SUM(O13:R13)</f>
        <v>-20.400000000000002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</row>
    <row r="14" spans="1:36" x14ac:dyDescent="0.3">
      <c r="B14" t="s">
        <v>25</v>
      </c>
      <c r="C14" s="1">
        <f t="shared" ref="C14:N14" si="21">SUM(C10:C13)</f>
        <v>177</v>
      </c>
      <c r="D14" s="1">
        <f t="shared" si="21"/>
        <v>220</v>
      </c>
      <c r="E14" s="1">
        <f t="shared" si="21"/>
        <v>40</v>
      </c>
      <c r="F14" s="1">
        <f t="shared" si="21"/>
        <v>95</v>
      </c>
      <c r="G14" s="1">
        <f t="shared" si="21"/>
        <v>283</v>
      </c>
      <c r="H14" s="1">
        <f t="shared" si="21"/>
        <v>-48</v>
      </c>
      <c r="I14" s="1">
        <f t="shared" si="21"/>
        <v>83</v>
      </c>
      <c r="J14" s="1">
        <f t="shared" si="21"/>
        <v>51</v>
      </c>
      <c r="K14" s="1">
        <f t="shared" si="21"/>
        <v>46</v>
      </c>
      <c r="L14" s="1">
        <f t="shared" si="21"/>
        <v>97</v>
      </c>
      <c r="M14" s="1">
        <f t="shared" si="21"/>
        <v>138</v>
      </c>
      <c r="N14" s="1">
        <f t="shared" si="21"/>
        <v>47</v>
      </c>
      <c r="O14" s="1">
        <f t="shared" ref="O14:R14" si="22">SUM(O10:O13)</f>
        <v>46.919999999999987</v>
      </c>
      <c r="P14" s="1">
        <f t="shared" si="22"/>
        <v>98.94</v>
      </c>
      <c r="Q14" s="1">
        <f t="shared" si="22"/>
        <v>140.76</v>
      </c>
      <c r="R14" s="1">
        <f t="shared" si="22"/>
        <v>47.940000000000005</v>
      </c>
      <c r="T14" s="1">
        <f t="shared" ref="T14:AJ14" si="23">SUM(T10:T13)</f>
        <v>-67</v>
      </c>
      <c r="U14" s="1">
        <f t="shared" si="23"/>
        <v>321</v>
      </c>
      <c r="V14" s="1">
        <f t="shared" si="23"/>
        <v>-225</v>
      </c>
      <c r="W14" s="1">
        <f t="shared" si="23"/>
        <v>532</v>
      </c>
      <c r="X14" s="1">
        <f t="shared" si="23"/>
        <v>369</v>
      </c>
      <c r="Y14" s="1">
        <f t="shared" si="23"/>
        <v>328</v>
      </c>
      <c r="Z14" s="1">
        <f t="shared" si="23"/>
        <v>334.56000000000006</v>
      </c>
      <c r="AA14" s="1">
        <f t="shared" si="23"/>
        <v>368.55220000000003</v>
      </c>
      <c r="AB14" s="1">
        <f t="shared" si="23"/>
        <v>371.68778199999997</v>
      </c>
      <c r="AC14" s="1">
        <f t="shared" si="23"/>
        <v>374.78301177999992</v>
      </c>
      <c r="AD14" s="1">
        <f t="shared" si="23"/>
        <v>377.83399037979996</v>
      </c>
      <c r="AE14" s="1">
        <f t="shared" si="23"/>
        <v>380.83664810252196</v>
      </c>
      <c r="AF14" s="1">
        <f t="shared" si="23"/>
        <v>383.78673831715224</v>
      </c>
      <c r="AG14" s="1">
        <f t="shared" si="23"/>
        <v>386.67983105365249</v>
      </c>
      <c r="AH14" s="1">
        <f t="shared" si="23"/>
        <v>389.51130638398746</v>
      </c>
      <c r="AI14" s="1">
        <f t="shared" si="23"/>
        <v>392.27634758220699</v>
      </c>
      <c r="AJ14" s="1">
        <f t="shared" si="23"/>
        <v>394.9699340565071</v>
      </c>
    </row>
    <row r="15" spans="1:36" s="6" customFormat="1" x14ac:dyDescent="0.3">
      <c r="A15"/>
      <c r="B15" s="6" t="s">
        <v>20</v>
      </c>
      <c r="C15" s="7">
        <f t="shared" ref="C15:N15" si="24">C9-C14</f>
        <v>2773</v>
      </c>
      <c r="D15" s="7">
        <f t="shared" si="24"/>
        <v>2798</v>
      </c>
      <c r="E15" s="7">
        <f t="shared" si="24"/>
        <v>3072</v>
      </c>
      <c r="F15" s="7">
        <f t="shared" si="24"/>
        <v>3089</v>
      </c>
      <c r="G15" s="7">
        <f t="shared" si="24"/>
        <v>2853</v>
      </c>
      <c r="H15" s="7">
        <f t="shared" si="24"/>
        <v>3704</v>
      </c>
      <c r="I15" s="7">
        <f t="shared" si="24"/>
        <v>3761</v>
      </c>
      <c r="J15" s="7">
        <f t="shared" si="24"/>
        <v>3321</v>
      </c>
      <c r="K15" s="7">
        <f t="shared" si="24"/>
        <v>3558</v>
      </c>
      <c r="L15" s="7">
        <f t="shared" si="24"/>
        <v>3939</v>
      </c>
      <c r="M15" s="7">
        <f t="shared" si="24"/>
        <v>3866</v>
      </c>
      <c r="N15" s="7">
        <f t="shared" si="24"/>
        <v>3891</v>
      </c>
      <c r="O15" s="7">
        <f t="shared" ref="O15:R15" si="25">O9-O14</f>
        <v>4019.4239999999991</v>
      </c>
      <c r="P15" s="7">
        <f t="shared" si="25"/>
        <v>4253.3888000000006</v>
      </c>
      <c r="Q15" s="7">
        <f t="shared" si="25"/>
        <v>4398.6424000000006</v>
      </c>
      <c r="R15" s="7">
        <f t="shared" si="25"/>
        <v>4233.425000000002</v>
      </c>
      <c r="T15" s="7">
        <f t="shared" ref="T15:AJ15" si="26">T9-T14</f>
        <v>9731</v>
      </c>
      <c r="U15" s="7">
        <f t="shared" si="26"/>
        <v>7760</v>
      </c>
      <c r="V15" s="7">
        <f t="shared" si="26"/>
        <v>10307</v>
      </c>
      <c r="W15" s="7">
        <f t="shared" si="26"/>
        <v>11732</v>
      </c>
      <c r="X15" s="7">
        <f t="shared" si="26"/>
        <v>13639</v>
      </c>
      <c r="Y15" s="7">
        <f t="shared" si="26"/>
        <v>15254</v>
      </c>
      <c r="Z15" s="7">
        <f t="shared" si="26"/>
        <v>16904.8802</v>
      </c>
      <c r="AA15" s="7">
        <f t="shared" si="26"/>
        <v>20049.468060000007</v>
      </c>
      <c r="AB15" s="7">
        <f t="shared" si="26"/>
        <v>21679.774098800004</v>
      </c>
      <c r="AC15" s="7">
        <f t="shared" si="26"/>
        <v>22999.766581868007</v>
      </c>
      <c r="AD15" s="7">
        <f t="shared" si="26"/>
        <v>24165.443082950609</v>
      </c>
      <c r="AE15" s="7">
        <f t="shared" si="26"/>
        <v>25144.171508161104</v>
      </c>
      <c r="AF15" s="7">
        <f t="shared" si="26"/>
        <v>25906.971662634383</v>
      </c>
      <c r="AG15" s="7">
        <f t="shared" si="26"/>
        <v>26692.801321926425</v>
      </c>
      <c r="AH15" s="7">
        <f t="shared" si="26"/>
        <v>27502.354281185493</v>
      </c>
      <c r="AI15" s="7">
        <f t="shared" si="26"/>
        <v>28336.345207614362</v>
      </c>
      <c r="AJ15" s="7">
        <f t="shared" si="26"/>
        <v>29195.510267795962</v>
      </c>
    </row>
    <row r="16" spans="1:36" x14ac:dyDescent="0.3">
      <c r="B16" t="s">
        <v>21</v>
      </c>
      <c r="C16" s="1">
        <v>142</v>
      </c>
      <c r="D16" s="1">
        <v>523</v>
      </c>
      <c r="E16" s="1">
        <v>573</v>
      </c>
      <c r="F16" s="1">
        <v>564</v>
      </c>
      <c r="G16" s="1">
        <v>492</v>
      </c>
      <c r="H16" s="1">
        <v>859</v>
      </c>
      <c r="I16" s="1">
        <v>563</v>
      </c>
      <c r="J16" s="1">
        <v>530</v>
      </c>
      <c r="K16" s="1">
        <v>547</v>
      </c>
      <c r="L16" s="1">
        <v>681</v>
      </c>
      <c r="M16" s="1">
        <v>603</v>
      </c>
      <c r="N16" s="1">
        <v>549</v>
      </c>
      <c r="O16" s="1">
        <f>O15*0.15</f>
        <v>602.91359999999986</v>
      </c>
      <c r="P16" s="1">
        <f t="shared" ref="P16:R16" si="27">P15*0.15</f>
        <v>638.00832000000003</v>
      </c>
      <c r="Q16" s="1">
        <f t="shared" si="27"/>
        <v>659.79636000000005</v>
      </c>
      <c r="R16" s="1">
        <f t="shared" si="27"/>
        <v>635.0137500000003</v>
      </c>
      <c r="T16" s="1">
        <v>1613</v>
      </c>
      <c r="U16" s="1">
        <v>1349</v>
      </c>
      <c r="V16" s="1">
        <v>1620</v>
      </c>
      <c r="W16" s="1">
        <f>SUM(C16:F16)</f>
        <v>1802</v>
      </c>
      <c r="X16" s="1">
        <f>SUM(G16:J16)</f>
        <v>2444</v>
      </c>
      <c r="Y16" s="1">
        <f>SUM(K16:N16)</f>
        <v>2380</v>
      </c>
      <c r="Z16" s="1">
        <f>SUM(O16:R16)</f>
        <v>2535.7320300000001</v>
      </c>
      <c r="AA16" s="1">
        <f t="shared" ref="AA16:AJ16" si="28">AA15*0.16</f>
        <v>3207.9148896000011</v>
      </c>
      <c r="AB16" s="1">
        <f t="shared" si="28"/>
        <v>3468.7638558080007</v>
      </c>
      <c r="AC16" s="1">
        <f t="shared" si="28"/>
        <v>3679.9626530988812</v>
      </c>
      <c r="AD16" s="1">
        <f t="shared" si="28"/>
        <v>3866.4708932720973</v>
      </c>
      <c r="AE16" s="1">
        <f t="shared" si="28"/>
        <v>4023.0674413057768</v>
      </c>
      <c r="AF16" s="1">
        <f t="shared" si="28"/>
        <v>4145.1154660215016</v>
      </c>
      <c r="AG16" s="1">
        <f t="shared" si="28"/>
        <v>4270.8482115082279</v>
      </c>
      <c r="AH16" s="1">
        <f t="shared" si="28"/>
        <v>4400.3766849896792</v>
      </c>
      <c r="AI16" s="1">
        <f t="shared" si="28"/>
        <v>4533.8152332182981</v>
      </c>
      <c r="AJ16" s="1">
        <f t="shared" si="28"/>
        <v>4671.2816428473543</v>
      </c>
    </row>
    <row r="17" spans="1:146" s="6" customFormat="1" x14ac:dyDescent="0.3">
      <c r="A17"/>
      <c r="B17" s="6" t="s">
        <v>22</v>
      </c>
      <c r="C17" s="7">
        <f t="shared" ref="C17:L17" si="29">C15-C16</f>
        <v>2631</v>
      </c>
      <c r="D17" s="7">
        <f t="shared" si="29"/>
        <v>2275</v>
      </c>
      <c r="E17" s="7">
        <f t="shared" si="29"/>
        <v>2499</v>
      </c>
      <c r="F17" s="7">
        <f t="shared" si="29"/>
        <v>2525</v>
      </c>
      <c r="G17" s="7">
        <f t="shared" si="29"/>
        <v>2361</v>
      </c>
      <c r="H17" s="7">
        <f t="shared" si="29"/>
        <v>2845</v>
      </c>
      <c r="I17" s="7">
        <f t="shared" si="29"/>
        <v>3198</v>
      </c>
      <c r="J17" s="7">
        <f t="shared" si="29"/>
        <v>2791</v>
      </c>
      <c r="K17" s="7">
        <f t="shared" si="29"/>
        <v>3011</v>
      </c>
      <c r="L17" s="7">
        <f t="shared" si="29"/>
        <v>3258</v>
      </c>
      <c r="M17" s="7">
        <f t="shared" ref="M17:N17" si="30">M15-M16</f>
        <v>3263</v>
      </c>
      <c r="N17" s="7">
        <f t="shared" si="30"/>
        <v>3342</v>
      </c>
      <c r="O17" s="7">
        <f t="shared" ref="O17:R17" si="31">O15-O16</f>
        <v>3416.5103999999992</v>
      </c>
      <c r="P17" s="7">
        <f t="shared" si="31"/>
        <v>3615.3804800000007</v>
      </c>
      <c r="Q17" s="7">
        <f t="shared" si="31"/>
        <v>3738.8460400000004</v>
      </c>
      <c r="R17" s="7">
        <f t="shared" si="31"/>
        <v>3598.4112500000019</v>
      </c>
      <c r="T17" s="7">
        <f t="shared" ref="T17:Z17" si="32">T15-T16</f>
        <v>8118</v>
      </c>
      <c r="U17" s="7">
        <f t="shared" si="32"/>
        <v>6411</v>
      </c>
      <c r="V17" s="7">
        <f t="shared" si="32"/>
        <v>8687</v>
      </c>
      <c r="W17" s="7">
        <f t="shared" si="32"/>
        <v>9930</v>
      </c>
      <c r="X17" s="7">
        <f t="shared" si="32"/>
        <v>11195</v>
      </c>
      <c r="Y17" s="7">
        <f t="shared" si="32"/>
        <v>12874</v>
      </c>
      <c r="Z17" s="7">
        <f t="shared" si="32"/>
        <v>14369.14817</v>
      </c>
      <c r="AA17" s="7">
        <f t="shared" ref="AA17:AJ17" si="33">AA15-AA16</f>
        <v>16841.553170400006</v>
      </c>
      <c r="AB17" s="7">
        <f t="shared" si="33"/>
        <v>18211.010242992004</v>
      </c>
      <c r="AC17" s="7">
        <f t="shared" si="33"/>
        <v>19319.803928769124</v>
      </c>
      <c r="AD17" s="7">
        <f t="shared" si="33"/>
        <v>20298.972189678512</v>
      </c>
      <c r="AE17" s="7">
        <f t="shared" si="33"/>
        <v>21121.104066855325</v>
      </c>
      <c r="AF17" s="7">
        <f t="shared" si="33"/>
        <v>21761.856196612884</v>
      </c>
      <c r="AG17" s="7">
        <f t="shared" si="33"/>
        <v>22421.953110418195</v>
      </c>
      <c r="AH17" s="7">
        <f t="shared" si="33"/>
        <v>23101.977596195815</v>
      </c>
      <c r="AI17" s="7">
        <f t="shared" si="33"/>
        <v>23802.529974396064</v>
      </c>
      <c r="AJ17" s="7">
        <f t="shared" si="33"/>
        <v>24524.228624948606</v>
      </c>
      <c r="AK17" s="6">
        <f>AJ17+(AJ17*$AM$23)</f>
        <v>24278.98633869912</v>
      </c>
      <c r="AL17" s="6">
        <f t="shared" ref="AL17:CW17" si="34">AK17+(AK17*$AM$23)</f>
        <v>24036.196475312128</v>
      </c>
      <c r="AM17" s="6">
        <f t="shared" si="34"/>
        <v>23795.834510559009</v>
      </c>
      <c r="AN17" s="6">
        <f t="shared" si="34"/>
        <v>23557.876165453417</v>
      </c>
      <c r="AO17" s="6">
        <f t="shared" si="34"/>
        <v>23322.297403798882</v>
      </c>
      <c r="AP17" s="6">
        <f t="shared" si="34"/>
        <v>23089.074429760894</v>
      </c>
      <c r="AQ17" s="6">
        <f t="shared" si="34"/>
        <v>22858.183685463286</v>
      </c>
      <c r="AR17" s="6">
        <f t="shared" si="34"/>
        <v>22629.601848608654</v>
      </c>
      <c r="AS17" s="6">
        <f t="shared" si="34"/>
        <v>22403.305830122568</v>
      </c>
      <c r="AT17" s="6">
        <f t="shared" si="34"/>
        <v>22179.272771821343</v>
      </c>
      <c r="AU17" s="6">
        <f t="shared" si="34"/>
        <v>21957.480044103129</v>
      </c>
      <c r="AV17" s="6">
        <f t="shared" si="34"/>
        <v>21737.905243662099</v>
      </c>
      <c r="AW17" s="6">
        <f t="shared" si="34"/>
        <v>21520.526191225479</v>
      </c>
      <c r="AX17" s="6">
        <f t="shared" si="34"/>
        <v>21305.320929313224</v>
      </c>
      <c r="AY17" s="6">
        <f t="shared" si="34"/>
        <v>21092.267720020092</v>
      </c>
      <c r="AZ17" s="6">
        <f t="shared" si="34"/>
        <v>20881.345042819892</v>
      </c>
      <c r="BA17" s="6">
        <f t="shared" si="34"/>
        <v>20672.531592391693</v>
      </c>
      <c r="BB17" s="6">
        <f t="shared" si="34"/>
        <v>20465.806276467778</v>
      </c>
      <c r="BC17" s="6">
        <f t="shared" si="34"/>
        <v>20261.148213703102</v>
      </c>
      <c r="BD17" s="6">
        <f t="shared" si="34"/>
        <v>20058.53673156607</v>
      </c>
      <c r="BE17" s="6">
        <f t="shared" si="34"/>
        <v>19857.95136425041</v>
      </c>
      <c r="BF17" s="6">
        <f t="shared" si="34"/>
        <v>19659.371850607906</v>
      </c>
      <c r="BG17" s="6">
        <f t="shared" si="34"/>
        <v>19462.778132101826</v>
      </c>
      <c r="BH17" s="6">
        <f t="shared" si="34"/>
        <v>19268.150350780808</v>
      </c>
      <c r="BI17" s="6">
        <f t="shared" si="34"/>
        <v>19075.468847273001</v>
      </c>
      <c r="BJ17" s="6">
        <f t="shared" si="34"/>
        <v>18884.714158800271</v>
      </c>
      <c r="BK17" s="6">
        <f t="shared" si="34"/>
        <v>18695.867017212269</v>
      </c>
      <c r="BL17" s="6">
        <f t="shared" si="34"/>
        <v>18508.908347040146</v>
      </c>
      <c r="BM17" s="6">
        <f t="shared" si="34"/>
        <v>18323.819263569745</v>
      </c>
      <c r="BN17" s="6">
        <f t="shared" si="34"/>
        <v>18140.581070934048</v>
      </c>
      <c r="BO17" s="6">
        <f t="shared" si="34"/>
        <v>17959.175260224707</v>
      </c>
      <c r="BP17" s="6">
        <f t="shared" si="34"/>
        <v>17779.583507622461</v>
      </c>
      <c r="BQ17" s="6">
        <f t="shared" si="34"/>
        <v>17601.787672546237</v>
      </c>
      <c r="BR17" s="6">
        <f t="shared" si="34"/>
        <v>17425.769795820775</v>
      </c>
      <c r="BS17" s="6">
        <f t="shared" si="34"/>
        <v>17251.512097862567</v>
      </c>
      <c r="BT17" s="6">
        <f t="shared" si="34"/>
        <v>17078.99697688394</v>
      </c>
      <c r="BU17" s="6">
        <f t="shared" si="34"/>
        <v>16908.207007115099</v>
      </c>
      <c r="BV17" s="6">
        <f t="shared" si="34"/>
        <v>16739.124937043947</v>
      </c>
      <c r="BW17" s="6">
        <f t="shared" si="34"/>
        <v>16571.733687673506</v>
      </c>
      <c r="BX17" s="6">
        <f t="shared" si="34"/>
        <v>16406.01635079677</v>
      </c>
      <c r="BY17" s="6">
        <f t="shared" si="34"/>
        <v>16241.956187288803</v>
      </c>
      <c r="BZ17" s="6">
        <f t="shared" si="34"/>
        <v>16079.536625415914</v>
      </c>
      <c r="CA17" s="6">
        <f t="shared" si="34"/>
        <v>15918.741259161756</v>
      </c>
      <c r="CB17" s="6">
        <f t="shared" si="34"/>
        <v>15759.553846570137</v>
      </c>
      <c r="CC17" s="6">
        <f t="shared" si="34"/>
        <v>15601.958308104437</v>
      </c>
      <c r="CD17" s="6">
        <f t="shared" si="34"/>
        <v>15445.938725023392</v>
      </c>
      <c r="CE17" s="6">
        <f t="shared" si="34"/>
        <v>15291.479337773158</v>
      </c>
      <c r="CF17" s="6">
        <f t="shared" si="34"/>
        <v>15138.564544395427</v>
      </c>
      <c r="CG17" s="6">
        <f t="shared" si="34"/>
        <v>14987.178898951473</v>
      </c>
      <c r="CH17" s="6">
        <f t="shared" si="34"/>
        <v>14837.307109961959</v>
      </c>
      <c r="CI17" s="6">
        <f t="shared" si="34"/>
        <v>14688.93403886234</v>
      </c>
      <c r="CJ17" s="6">
        <f t="shared" si="34"/>
        <v>14542.044698473717</v>
      </c>
      <c r="CK17" s="6">
        <f t="shared" si="34"/>
        <v>14396.62425148898</v>
      </c>
      <c r="CL17" s="6">
        <f t="shared" si="34"/>
        <v>14252.658008974091</v>
      </c>
      <c r="CM17" s="6">
        <f t="shared" si="34"/>
        <v>14110.13142888435</v>
      </c>
      <c r="CN17" s="6">
        <f t="shared" si="34"/>
        <v>13969.030114595505</v>
      </c>
      <c r="CO17" s="6">
        <f t="shared" si="34"/>
        <v>13829.339813449551</v>
      </c>
      <c r="CP17" s="6">
        <f t="shared" si="34"/>
        <v>13691.046415315055</v>
      </c>
      <c r="CQ17" s="6">
        <f t="shared" si="34"/>
        <v>13554.135951161905</v>
      </c>
      <c r="CR17" s="6">
        <f t="shared" si="34"/>
        <v>13418.594591650286</v>
      </c>
      <c r="CS17" s="6">
        <f t="shared" si="34"/>
        <v>13284.408645733783</v>
      </c>
      <c r="CT17" s="6">
        <f t="shared" si="34"/>
        <v>13151.564559276445</v>
      </c>
      <c r="CU17" s="6">
        <f t="shared" si="34"/>
        <v>13020.04891368368</v>
      </c>
      <c r="CV17" s="6">
        <f t="shared" si="34"/>
        <v>12889.848424546844</v>
      </c>
      <c r="CW17" s="6">
        <f t="shared" si="34"/>
        <v>12760.949940301376</v>
      </c>
      <c r="CX17" s="6">
        <f t="shared" ref="CX17:EP17" si="35">CW17+(CW17*$AM$23)</f>
        <v>12633.340440898362</v>
      </c>
      <c r="CY17" s="6">
        <f t="shared" si="35"/>
        <v>12507.007036489378</v>
      </c>
      <c r="CZ17" s="6">
        <f t="shared" si="35"/>
        <v>12381.936966124484</v>
      </c>
      <c r="DA17" s="6">
        <f t="shared" si="35"/>
        <v>12258.117596463238</v>
      </c>
      <c r="DB17" s="6">
        <f t="shared" si="35"/>
        <v>12135.536420498605</v>
      </c>
      <c r="DC17" s="6">
        <f t="shared" si="35"/>
        <v>12014.181056293619</v>
      </c>
      <c r="DD17" s="6">
        <f t="shared" si="35"/>
        <v>11894.039245730683</v>
      </c>
      <c r="DE17" s="6">
        <f t="shared" si="35"/>
        <v>11775.098853273375</v>
      </c>
      <c r="DF17" s="6">
        <f t="shared" si="35"/>
        <v>11657.347864740641</v>
      </c>
      <c r="DG17" s="6">
        <f t="shared" si="35"/>
        <v>11540.774386093235</v>
      </c>
      <c r="DH17" s="6">
        <f t="shared" si="35"/>
        <v>11425.366642232302</v>
      </c>
      <c r="DI17" s="6">
        <f t="shared" si="35"/>
        <v>11311.11297580998</v>
      </c>
      <c r="DJ17" s="6">
        <f t="shared" si="35"/>
        <v>11198.00184605188</v>
      </c>
      <c r="DK17" s="6">
        <f t="shared" si="35"/>
        <v>11086.021827591361</v>
      </c>
      <c r="DL17" s="6">
        <f t="shared" si="35"/>
        <v>10975.161609315448</v>
      </c>
      <c r="DM17" s="6">
        <f t="shared" si="35"/>
        <v>10865.409993222294</v>
      </c>
      <c r="DN17" s="6">
        <f t="shared" si="35"/>
        <v>10756.755893290072</v>
      </c>
      <c r="DO17" s="6">
        <f t="shared" si="35"/>
        <v>10649.188334357172</v>
      </c>
      <c r="DP17" s="6">
        <f t="shared" si="35"/>
        <v>10542.6964510136</v>
      </c>
      <c r="DQ17" s="6">
        <f t="shared" si="35"/>
        <v>10437.269486503465</v>
      </c>
      <c r="DR17" s="6">
        <f t="shared" si="35"/>
        <v>10332.89679163843</v>
      </c>
      <c r="DS17" s="6">
        <f t="shared" si="35"/>
        <v>10229.567823722045</v>
      </c>
      <c r="DT17" s="6">
        <f t="shared" si="35"/>
        <v>10127.272145484825</v>
      </c>
      <c r="DU17" s="6">
        <f t="shared" si="35"/>
        <v>10025.999424029977</v>
      </c>
      <c r="DV17" s="6">
        <f t="shared" si="35"/>
        <v>9925.7394297896772</v>
      </c>
      <c r="DW17" s="6">
        <f t="shared" si="35"/>
        <v>9826.4820354917811</v>
      </c>
      <c r="DX17" s="6">
        <f t="shared" si="35"/>
        <v>9728.2172151368632</v>
      </c>
      <c r="DY17" s="6">
        <f t="shared" si="35"/>
        <v>9630.9350429854949</v>
      </c>
      <c r="DZ17" s="6">
        <f t="shared" si="35"/>
        <v>9534.625692555639</v>
      </c>
      <c r="EA17" s="6">
        <f t="shared" si="35"/>
        <v>9439.2794356300819</v>
      </c>
      <c r="EB17" s="6">
        <f t="shared" si="35"/>
        <v>9344.8866412737807</v>
      </c>
      <c r="EC17" s="6">
        <f t="shared" si="35"/>
        <v>9251.4377748610423</v>
      </c>
      <c r="ED17" s="6">
        <f t="shared" si="35"/>
        <v>9158.9233971124322</v>
      </c>
      <c r="EE17" s="6">
        <f t="shared" si="35"/>
        <v>9067.3341631413077</v>
      </c>
      <c r="EF17" s="6">
        <f t="shared" si="35"/>
        <v>8976.660821509895</v>
      </c>
      <c r="EG17" s="6">
        <f t="shared" si="35"/>
        <v>8886.8942132947959</v>
      </c>
      <c r="EH17" s="6">
        <f t="shared" si="35"/>
        <v>8798.0252711618487</v>
      </c>
      <c r="EI17" s="6">
        <f t="shared" si="35"/>
        <v>8710.0450184502297</v>
      </c>
      <c r="EJ17" s="6">
        <f t="shared" si="35"/>
        <v>8622.9445682657279</v>
      </c>
      <c r="EK17" s="6">
        <f t="shared" si="35"/>
        <v>8536.7151225830712</v>
      </c>
      <c r="EL17" s="6">
        <f t="shared" si="35"/>
        <v>8451.3479713572397</v>
      </c>
      <c r="EM17" s="6">
        <f t="shared" si="35"/>
        <v>8366.8344916436672</v>
      </c>
      <c r="EN17" s="6">
        <f t="shared" si="35"/>
        <v>8283.1661467272297</v>
      </c>
      <c r="EO17" s="6">
        <f t="shared" si="35"/>
        <v>8200.3344852599566</v>
      </c>
      <c r="EP17" s="6">
        <f t="shared" si="35"/>
        <v>8118.3311404073575</v>
      </c>
    </row>
    <row r="18" spans="1:146" x14ac:dyDescent="0.3">
      <c r="B18" t="s">
        <v>1</v>
      </c>
      <c r="C18" s="1">
        <f t="shared" ref="C18:L18" si="36">922.5+7.1</f>
        <v>929.6</v>
      </c>
      <c r="D18" s="1">
        <f t="shared" si="36"/>
        <v>929.6</v>
      </c>
      <c r="E18" s="1">
        <f t="shared" si="36"/>
        <v>929.6</v>
      </c>
      <c r="F18" s="1">
        <f t="shared" si="36"/>
        <v>929.6</v>
      </c>
      <c r="G18" s="1">
        <f t="shared" si="36"/>
        <v>929.6</v>
      </c>
      <c r="H18" s="1">
        <f t="shared" si="36"/>
        <v>929.6</v>
      </c>
      <c r="I18" s="1">
        <f t="shared" si="36"/>
        <v>929.6</v>
      </c>
      <c r="J18" s="1">
        <f t="shared" si="36"/>
        <v>929.6</v>
      </c>
      <c r="K18" s="1">
        <f t="shared" si="36"/>
        <v>929.6</v>
      </c>
      <c r="L18" s="1">
        <f t="shared" si="36"/>
        <v>929.6</v>
      </c>
      <c r="M18" s="1">
        <f>910.8+7.1</f>
        <v>917.9</v>
      </c>
      <c r="N18" s="1">
        <f>904.9+6.8</f>
        <v>911.69999999999993</v>
      </c>
      <c r="O18" s="1">
        <f t="shared" ref="O18:R18" si="37">904.9+6.8</f>
        <v>911.69999999999993</v>
      </c>
      <c r="P18" s="1">
        <f t="shared" si="37"/>
        <v>911.69999999999993</v>
      </c>
      <c r="Q18" s="1">
        <f t="shared" si="37"/>
        <v>911.69999999999993</v>
      </c>
      <c r="R18" s="1">
        <f t="shared" si="37"/>
        <v>911.69999999999993</v>
      </c>
      <c r="T18" s="1">
        <f t="shared" ref="T18:X18" si="38">922.5+7.1</f>
        <v>929.6</v>
      </c>
      <c r="U18" s="1">
        <f t="shared" si="38"/>
        <v>929.6</v>
      </c>
      <c r="V18" s="1">
        <f t="shared" si="38"/>
        <v>929.6</v>
      </c>
      <c r="W18" s="1">
        <f t="shared" si="38"/>
        <v>929.6</v>
      </c>
      <c r="X18" s="1">
        <f t="shared" si="38"/>
        <v>929.6</v>
      </c>
      <c r="Y18" s="1">
        <f t="shared" ref="Y18:AJ18" si="39">904.9+6.8</f>
        <v>911.69999999999993</v>
      </c>
      <c r="Z18" s="1">
        <f t="shared" si="39"/>
        <v>911.69999999999993</v>
      </c>
      <c r="AA18" s="1">
        <f t="shared" si="39"/>
        <v>911.69999999999993</v>
      </c>
      <c r="AB18" s="1">
        <f t="shared" si="39"/>
        <v>911.69999999999993</v>
      </c>
      <c r="AC18" s="1">
        <f t="shared" si="39"/>
        <v>911.69999999999993</v>
      </c>
      <c r="AD18" s="1">
        <f t="shared" si="39"/>
        <v>911.69999999999993</v>
      </c>
      <c r="AE18" s="1">
        <f t="shared" si="39"/>
        <v>911.69999999999993</v>
      </c>
      <c r="AF18" s="1">
        <f t="shared" si="39"/>
        <v>911.69999999999993</v>
      </c>
      <c r="AG18" s="1">
        <f t="shared" si="39"/>
        <v>911.69999999999993</v>
      </c>
      <c r="AH18" s="1">
        <f t="shared" si="39"/>
        <v>911.69999999999993</v>
      </c>
      <c r="AI18" s="1">
        <f t="shared" si="39"/>
        <v>911.69999999999993</v>
      </c>
      <c r="AJ18" s="1">
        <f t="shared" si="39"/>
        <v>911.69999999999993</v>
      </c>
    </row>
    <row r="19" spans="1:146" x14ac:dyDescent="0.3">
      <c r="B19" t="s">
        <v>23</v>
      </c>
      <c r="C19" s="5">
        <f t="shared" ref="C19:L19" si="40">C17/C18</f>
        <v>2.830249569707401</v>
      </c>
      <c r="D19" s="5">
        <f t="shared" si="40"/>
        <v>2.447289156626506</v>
      </c>
      <c r="E19" s="5">
        <f t="shared" si="40"/>
        <v>2.6882530120481927</v>
      </c>
      <c r="F19" s="5">
        <f t="shared" si="40"/>
        <v>2.7162220309810672</v>
      </c>
      <c r="G19" s="5">
        <f t="shared" si="40"/>
        <v>2.5398020654044751</v>
      </c>
      <c r="H19" s="5">
        <f t="shared" si="40"/>
        <v>3.060456110154905</v>
      </c>
      <c r="I19" s="5">
        <f t="shared" si="40"/>
        <v>3.4401893287435454</v>
      </c>
      <c r="J19" s="5">
        <f t="shared" si="40"/>
        <v>3.0023666092943202</v>
      </c>
      <c r="K19" s="5">
        <f t="shared" si="40"/>
        <v>3.2390275387263339</v>
      </c>
      <c r="L19" s="5">
        <f t="shared" si="40"/>
        <v>3.5047332185886404</v>
      </c>
      <c r="M19" s="5">
        <f t="shared" ref="M19:N19" si="41">M17/M18</f>
        <v>3.554853469876893</v>
      </c>
      <c r="N19" s="5">
        <f t="shared" si="41"/>
        <v>3.6656794998354725</v>
      </c>
      <c r="O19" s="5">
        <f t="shared" ref="O19:R19" si="42">O17/O18</f>
        <v>3.7474063836788409</v>
      </c>
      <c r="P19" s="5">
        <f t="shared" si="42"/>
        <v>3.965537435559944</v>
      </c>
      <c r="Q19" s="5">
        <f t="shared" si="42"/>
        <v>4.1009608862564448</v>
      </c>
      <c r="R19" s="5">
        <f t="shared" si="42"/>
        <v>3.946924701107823</v>
      </c>
      <c r="T19" s="5">
        <f t="shared" ref="T19:Z19" si="43">T17/T18</f>
        <v>8.7327882960413081</v>
      </c>
      <c r="U19" s="5">
        <f t="shared" si="43"/>
        <v>6.8965146299483644</v>
      </c>
      <c r="V19" s="5">
        <f t="shared" si="43"/>
        <v>9.3448795180722897</v>
      </c>
      <c r="W19" s="5">
        <f t="shared" si="43"/>
        <v>10.682013769363166</v>
      </c>
      <c r="X19" s="5">
        <f t="shared" si="43"/>
        <v>12.042814113597245</v>
      </c>
      <c r="Y19" s="5">
        <f t="shared" si="43"/>
        <v>14.120873094219592</v>
      </c>
      <c r="Z19" s="5">
        <f t="shared" si="43"/>
        <v>15.760829406603051</v>
      </c>
      <c r="AA19" s="5">
        <f t="shared" ref="AA19:AJ19" si="44">AA17/AA18</f>
        <v>18.472691861796651</v>
      </c>
      <c r="AB19" s="5">
        <f t="shared" si="44"/>
        <v>19.974783638249431</v>
      </c>
      <c r="AC19" s="5">
        <f t="shared" si="44"/>
        <v>21.190966248512808</v>
      </c>
      <c r="AD19" s="5">
        <f t="shared" si="44"/>
        <v>22.264968947766278</v>
      </c>
      <c r="AE19" s="5">
        <f t="shared" si="44"/>
        <v>23.16672597000694</v>
      </c>
      <c r="AF19" s="5">
        <f t="shared" si="44"/>
        <v>23.869536247244582</v>
      </c>
      <c r="AG19" s="5">
        <f t="shared" si="44"/>
        <v>24.593564890225071</v>
      </c>
      <c r="AH19" s="5">
        <f t="shared" si="44"/>
        <v>25.339451131069229</v>
      </c>
      <c r="AI19" s="5">
        <f t="shared" si="44"/>
        <v>26.107853432484443</v>
      </c>
      <c r="AJ19" s="5">
        <f t="shared" si="44"/>
        <v>26.899450065754753</v>
      </c>
    </row>
    <row r="21" spans="1:146" x14ac:dyDescent="0.3">
      <c r="B21" t="s">
        <v>38</v>
      </c>
      <c r="C21" s="8"/>
      <c r="D21" s="8"/>
      <c r="E21" s="8"/>
      <c r="F21" s="8"/>
      <c r="G21" s="8">
        <f>G3/C3-1</f>
        <v>0.11244435842848843</v>
      </c>
      <c r="H21" s="8">
        <f t="shared" ref="H21:N21" si="45">H3/D3-1</f>
        <v>0.14044024013098055</v>
      </c>
      <c r="I21" s="8">
        <f t="shared" si="45"/>
        <v>0.13498957609451012</v>
      </c>
      <c r="J21" s="8">
        <f t="shared" si="45"/>
        <v>0.12566615093690903</v>
      </c>
      <c r="K21" s="8">
        <f t="shared" si="45"/>
        <v>0.10438413361169108</v>
      </c>
      <c r="L21" s="8">
        <f t="shared" si="45"/>
        <v>0.11038443132876052</v>
      </c>
      <c r="M21" s="8">
        <f t="shared" si="45"/>
        <v>0.1279657125363538</v>
      </c>
      <c r="N21" s="8">
        <f t="shared" si="45"/>
        <v>0.14370800244349424</v>
      </c>
      <c r="O21" s="8">
        <f t="shared" ref="O21" si="46">O3/K3-1</f>
        <v>0.12999999999999989</v>
      </c>
      <c r="P21" s="8">
        <f t="shared" ref="P21" si="47">P3/L3-1</f>
        <v>0.12000000000000011</v>
      </c>
      <c r="Q21" s="8">
        <f t="shared" ref="Q21" si="48">Q3/M3-1</f>
        <v>0.12000000000000011</v>
      </c>
      <c r="R21" s="8">
        <f t="shared" ref="R21" si="49">R3/N3-1</f>
        <v>0.10000000000000009</v>
      </c>
      <c r="T21" s="8"/>
      <c r="U21" s="8">
        <f>U3/T3-1</f>
        <v>-9.3703725641177571E-2</v>
      </c>
      <c r="V21" s="8">
        <f t="shared" ref="V21:AJ21" si="50">V3/U3-1</f>
        <v>0.23416770145742105</v>
      </c>
      <c r="W21" s="8">
        <f t="shared" si="50"/>
        <v>0.17755772082185972</v>
      </c>
      <c r="X21" s="8">
        <f t="shared" si="50"/>
        <v>0.1286594414714215</v>
      </c>
      <c r="Y21" s="8">
        <f t="shared" si="50"/>
        <v>0.12228065981353087</v>
      </c>
      <c r="Z21" s="8">
        <f t="shared" si="50"/>
        <v>0.11693613093336186</v>
      </c>
      <c r="AA21" s="8">
        <f t="shared" si="50"/>
        <v>0.10000000000000009</v>
      </c>
      <c r="AB21" s="8">
        <f t="shared" si="50"/>
        <v>8.0000000000000071E-2</v>
      </c>
      <c r="AC21" s="8">
        <f t="shared" si="50"/>
        <v>6.0000000000000053E-2</v>
      </c>
      <c r="AD21" s="8">
        <f t="shared" si="50"/>
        <v>5.0000000000000044E-2</v>
      </c>
      <c r="AE21" s="8">
        <f t="shared" si="50"/>
        <v>4.0000000000000036E-2</v>
      </c>
      <c r="AF21" s="8">
        <f t="shared" si="50"/>
        <v>3.0000000000000027E-2</v>
      </c>
      <c r="AG21" s="8">
        <f t="shared" si="50"/>
        <v>3.0000000000000027E-2</v>
      </c>
      <c r="AH21" s="8">
        <f t="shared" si="50"/>
        <v>3.0000000000000027E-2</v>
      </c>
      <c r="AI21" s="8">
        <f t="shared" si="50"/>
        <v>3.0000000000000027E-2</v>
      </c>
      <c r="AJ21" s="8">
        <f t="shared" si="50"/>
        <v>3.0000000000000027E-2</v>
      </c>
    </row>
    <row r="22" spans="1:146" x14ac:dyDescent="0.3">
      <c r="B22" t="s">
        <v>39</v>
      </c>
      <c r="C22" s="8">
        <f t="shared" ref="C22:F22" si="51">C5/C3</f>
        <v>0.64311979872266301</v>
      </c>
      <c r="D22" s="8">
        <f t="shared" si="51"/>
        <v>0.64580680371111521</v>
      </c>
      <c r="E22" s="8">
        <f t="shared" si="51"/>
        <v>0.64054899235580265</v>
      </c>
      <c r="F22" s="8">
        <f t="shared" si="51"/>
        <v>0.61870379920921437</v>
      </c>
      <c r="G22" s="8">
        <f>G5/G3</f>
        <v>0.64457202505219202</v>
      </c>
      <c r="H22" s="8">
        <f t="shared" ref="H22:N22" si="52">H5/H3</f>
        <v>0.64906683681607913</v>
      </c>
      <c r="I22" s="8">
        <f t="shared" si="52"/>
        <v>0.65023725700290835</v>
      </c>
      <c r="J22" s="8">
        <f t="shared" si="52"/>
        <v>0.63362858888210138</v>
      </c>
      <c r="K22" s="8">
        <f t="shared" si="52"/>
        <v>0.63988657844990549</v>
      </c>
      <c r="L22" s="8">
        <f t="shared" si="52"/>
        <v>0.65263611550064649</v>
      </c>
      <c r="M22" s="8">
        <f t="shared" si="52"/>
        <v>0.62762925770118061</v>
      </c>
      <c r="N22" s="8">
        <f t="shared" si="52"/>
        <v>0.63346241153692084</v>
      </c>
      <c r="O22" s="8">
        <f t="shared" ref="O22:R22" si="53">O5/O3</f>
        <v>0.64</v>
      </c>
      <c r="P22" s="8">
        <f t="shared" si="53"/>
        <v>0.64000000000000012</v>
      </c>
      <c r="Q22" s="8">
        <f t="shared" si="53"/>
        <v>0.63</v>
      </c>
      <c r="R22" s="8">
        <f t="shared" si="53"/>
        <v>0.63</v>
      </c>
      <c r="T22" s="8">
        <f t="shared" ref="T22:AJ22" si="54">T5/T3</f>
        <v>0.65865071373571049</v>
      </c>
      <c r="U22" s="8">
        <f t="shared" si="54"/>
        <v>0.61375073524606238</v>
      </c>
      <c r="V22" s="8">
        <f t="shared" si="54"/>
        <v>0.62470874814657906</v>
      </c>
      <c r="W22" s="8">
        <f t="shared" si="54"/>
        <v>0.63673157350362009</v>
      </c>
      <c r="X22" s="8">
        <f t="shared" si="54"/>
        <v>0.64431428799107504</v>
      </c>
      <c r="Y22" s="8">
        <f t="shared" si="54"/>
        <v>0.63812262576774237</v>
      </c>
      <c r="Z22" s="8">
        <f t="shared" si="54"/>
        <v>0.6347581716132551</v>
      </c>
      <c r="AA22" s="8">
        <f t="shared" si="54"/>
        <v>0.64</v>
      </c>
      <c r="AB22" s="8">
        <f t="shared" si="54"/>
        <v>0.64</v>
      </c>
      <c r="AC22" s="8">
        <f t="shared" si="54"/>
        <v>0.64</v>
      </c>
      <c r="AD22" s="8">
        <f t="shared" si="54"/>
        <v>0.64</v>
      </c>
      <c r="AE22" s="8">
        <f t="shared" si="54"/>
        <v>0.64</v>
      </c>
      <c r="AF22" s="8">
        <f t="shared" si="54"/>
        <v>0.64</v>
      </c>
      <c r="AG22" s="8">
        <f t="shared" si="54"/>
        <v>0.64</v>
      </c>
      <c r="AH22" s="8">
        <f t="shared" si="54"/>
        <v>0.64</v>
      </c>
      <c r="AI22" s="8">
        <f t="shared" si="54"/>
        <v>0.64</v>
      </c>
      <c r="AJ22" s="8">
        <f t="shared" si="54"/>
        <v>0.64</v>
      </c>
    </row>
    <row r="23" spans="1:146" x14ac:dyDescent="0.3">
      <c r="B23" t="s">
        <v>40</v>
      </c>
      <c r="C23" s="8">
        <f t="shared" ref="C23:F23" si="55">C6/C3</f>
        <v>3.5029998064640994E-2</v>
      </c>
      <c r="D23" s="8">
        <f t="shared" si="55"/>
        <v>3.8202655994178644E-2</v>
      </c>
      <c r="E23" s="8">
        <f t="shared" si="55"/>
        <v>3.1619179986101462E-2</v>
      </c>
      <c r="F23" s="8">
        <f t="shared" si="55"/>
        <v>3.7132542547705004E-2</v>
      </c>
      <c r="G23" s="8">
        <f>G6/G3</f>
        <v>2.9053583855254E-2</v>
      </c>
      <c r="H23" s="8">
        <f t="shared" ref="H23:N23" si="56">H6/H3</f>
        <v>3.2062529909076411E-2</v>
      </c>
      <c r="I23" s="8">
        <f t="shared" si="56"/>
        <v>2.9542323587938159E-2</v>
      </c>
      <c r="J23" s="8">
        <f t="shared" si="56"/>
        <v>4.0317654245571169E-2</v>
      </c>
      <c r="K23" s="8">
        <f t="shared" si="56"/>
        <v>1.8273471959672338E-2</v>
      </c>
      <c r="L23" s="8">
        <f t="shared" si="56"/>
        <v>2.6432983766700186E-2</v>
      </c>
      <c r="M23" s="8">
        <f t="shared" si="56"/>
        <v>2.9854797123083185E-2</v>
      </c>
      <c r="N23" s="8">
        <f t="shared" si="56"/>
        <v>3.9391106956870078E-2</v>
      </c>
      <c r="O23" s="8">
        <f t="shared" ref="O23:R23" si="57">O6/O3</f>
        <v>0.02</v>
      </c>
      <c r="P23" s="8">
        <f t="shared" si="57"/>
        <v>0.03</v>
      </c>
      <c r="Q23" s="8">
        <f t="shared" si="57"/>
        <v>0.03</v>
      </c>
      <c r="R23" s="8">
        <f t="shared" si="57"/>
        <v>0.04</v>
      </c>
      <c r="T23" s="8">
        <f t="shared" ref="T23:AJ23" si="58">T6/T3</f>
        <v>5.5321921459456261E-2</v>
      </c>
      <c r="U23" s="8">
        <f t="shared" si="58"/>
        <v>4.2938370041173776E-2</v>
      </c>
      <c r="V23" s="8">
        <f t="shared" si="58"/>
        <v>4.7394619783944082E-2</v>
      </c>
      <c r="W23" s="8">
        <f t="shared" si="58"/>
        <v>3.5481404865764267E-2</v>
      </c>
      <c r="X23" s="8">
        <f t="shared" si="58"/>
        <v>3.2871145111164235E-2</v>
      </c>
      <c r="Y23" s="8">
        <f t="shared" si="58"/>
        <v>2.893456882167075E-2</v>
      </c>
      <c r="Z23" s="8">
        <f t="shared" si="58"/>
        <v>3.0338409077472428E-2</v>
      </c>
      <c r="AA23" s="8">
        <f t="shared" si="58"/>
        <v>2.9999999999999995E-2</v>
      </c>
      <c r="AB23" s="8">
        <f t="shared" si="58"/>
        <v>0.03</v>
      </c>
      <c r="AC23" s="8">
        <f t="shared" si="58"/>
        <v>0.03</v>
      </c>
      <c r="AD23" s="8">
        <f t="shared" si="58"/>
        <v>3.0000000000000002E-2</v>
      </c>
      <c r="AE23" s="8">
        <f t="shared" si="58"/>
        <v>3.0000000000000002E-2</v>
      </c>
      <c r="AF23" s="8">
        <f t="shared" si="58"/>
        <v>0.03</v>
      </c>
      <c r="AG23" s="8">
        <f t="shared" si="58"/>
        <v>0.03</v>
      </c>
      <c r="AH23" s="8">
        <f t="shared" si="58"/>
        <v>0.03</v>
      </c>
      <c r="AI23" s="8">
        <f t="shared" si="58"/>
        <v>0.03</v>
      </c>
      <c r="AJ23" s="8">
        <f t="shared" si="58"/>
        <v>0.03</v>
      </c>
      <c r="AL23" t="s">
        <v>46</v>
      </c>
      <c r="AM23" s="8">
        <v>-0.01</v>
      </c>
    </row>
    <row r="24" spans="1:146" x14ac:dyDescent="0.3">
      <c r="B24" t="s">
        <v>41</v>
      </c>
      <c r="C24" s="8"/>
      <c r="D24" s="8"/>
      <c r="E24" s="8"/>
      <c r="F24" s="8"/>
      <c r="G24" s="8">
        <f>G7/C7-1</f>
        <v>-5.2083333333333703E-3</v>
      </c>
      <c r="H24" s="8">
        <f t="shared" ref="H24:N24" si="59">H7/D7-1</f>
        <v>1.5873015873015817E-2</v>
      </c>
      <c r="I24" s="8">
        <f t="shared" si="59"/>
        <v>0.14054054054054044</v>
      </c>
      <c r="J24" s="8">
        <f t="shared" si="59"/>
        <v>0.11413043478260865</v>
      </c>
      <c r="K24" s="8">
        <f t="shared" si="59"/>
        <v>0.13089005235602102</v>
      </c>
      <c r="L24" s="8">
        <f t="shared" si="59"/>
        <v>0.171875</v>
      </c>
      <c r="M24" s="8">
        <f t="shared" si="59"/>
        <v>6.6350710900473953E-2</v>
      </c>
      <c r="N24" s="8">
        <f t="shared" si="59"/>
        <v>0.12682926829268282</v>
      </c>
      <c r="O24" s="8">
        <f t="shared" ref="O24" si="60">O7/K7-1</f>
        <v>0.10000000000000009</v>
      </c>
      <c r="P24" s="8">
        <f t="shared" ref="P24" si="61">P7/L7-1</f>
        <v>0.10000000000000009</v>
      </c>
      <c r="Q24" s="8">
        <f t="shared" ref="Q24" si="62">Q7/M7-1</f>
        <v>0.10000000000000009</v>
      </c>
      <c r="R24" s="8">
        <f t="shared" ref="R24" si="63">R7/N7-1</f>
        <v>8.0000000000000071E-2</v>
      </c>
      <c r="T24" s="8"/>
      <c r="U24" s="8">
        <f>U7/T7-1</f>
        <v>0.11111111111111116</v>
      </c>
      <c r="V24" s="8">
        <f t="shared" ref="V24:AJ24" si="64">V7/U7-1</f>
        <v>0.25172413793103443</v>
      </c>
      <c r="W24" s="8">
        <f t="shared" si="64"/>
        <v>3.3057851239669311E-2</v>
      </c>
      <c r="X24" s="8">
        <f t="shared" si="64"/>
        <v>6.5333333333333243E-2</v>
      </c>
      <c r="Y24" s="8">
        <f t="shared" si="64"/>
        <v>0.12265331664580725</v>
      </c>
      <c r="Z24" s="8">
        <f t="shared" si="64"/>
        <v>9.4849498327759241E-2</v>
      </c>
      <c r="AA24" s="8">
        <f t="shared" si="64"/>
        <v>-1</v>
      </c>
      <c r="AB24" s="8" t="e">
        <f t="shared" si="64"/>
        <v>#DIV/0!</v>
      </c>
      <c r="AC24" s="8" t="e">
        <f t="shared" si="64"/>
        <v>#DIV/0!</v>
      </c>
      <c r="AD24" s="8" t="e">
        <f t="shared" si="64"/>
        <v>#DIV/0!</v>
      </c>
      <c r="AE24" s="8" t="e">
        <f t="shared" si="64"/>
        <v>#DIV/0!</v>
      </c>
      <c r="AF24" s="8" t="e">
        <f t="shared" si="64"/>
        <v>#DIV/0!</v>
      </c>
      <c r="AG24" s="8" t="e">
        <f t="shared" si="64"/>
        <v>#DIV/0!</v>
      </c>
      <c r="AH24" s="8" t="e">
        <f t="shared" si="64"/>
        <v>#DIV/0!</v>
      </c>
      <c r="AI24" s="8" t="e">
        <f t="shared" si="64"/>
        <v>#DIV/0!</v>
      </c>
      <c r="AJ24" s="8" t="e">
        <f t="shared" si="64"/>
        <v>#DIV/0!</v>
      </c>
      <c r="AL24" t="s">
        <v>47</v>
      </c>
      <c r="AM24" s="8">
        <v>0.06</v>
      </c>
    </row>
    <row r="25" spans="1:146" x14ac:dyDescent="0.3">
      <c r="B25" t="s">
        <v>42</v>
      </c>
      <c r="C25" s="8">
        <f t="shared" ref="C25:F25" si="65">C8/C3</f>
        <v>0</v>
      </c>
      <c r="D25" s="8">
        <f t="shared" si="65"/>
        <v>2.4195015462979808E-2</v>
      </c>
      <c r="E25" s="8">
        <f t="shared" si="65"/>
        <v>3.6136205698401667E-2</v>
      </c>
      <c r="F25" s="8">
        <f t="shared" si="65"/>
        <v>2.5786487880350697E-3</v>
      </c>
      <c r="G25" s="8">
        <f>G8/G3</f>
        <v>3.6708420320111346E-2</v>
      </c>
      <c r="H25" s="8">
        <f t="shared" ref="H25:N25" si="66">H8/H3</f>
        <v>3.1903014834901897E-3</v>
      </c>
      <c r="I25" s="8">
        <f t="shared" si="66"/>
        <v>0</v>
      </c>
      <c r="J25" s="8">
        <f t="shared" si="66"/>
        <v>4.7037263286499695E-2</v>
      </c>
      <c r="K25" s="8">
        <f t="shared" si="66"/>
        <v>1.9848771266540641E-2</v>
      </c>
      <c r="L25" s="8">
        <f t="shared" si="66"/>
        <v>1.4078437006177273E-2</v>
      </c>
      <c r="M25" s="8">
        <f t="shared" si="66"/>
        <v>2.388383769846655E-2</v>
      </c>
      <c r="N25" s="8">
        <f t="shared" si="66"/>
        <v>3.7388169314995327E-2</v>
      </c>
      <c r="O25" s="8">
        <f t="shared" ref="O25:R25" si="67">O8/O3</f>
        <v>0.02</v>
      </c>
      <c r="P25" s="8">
        <f t="shared" si="67"/>
        <v>2.0000000000000004E-2</v>
      </c>
      <c r="Q25" s="8">
        <f t="shared" si="67"/>
        <v>0.02</v>
      </c>
      <c r="R25" s="8">
        <f t="shared" si="67"/>
        <v>0.04</v>
      </c>
      <c r="T25" s="8">
        <f t="shared" ref="T25:AJ25" si="68">T8/T3</f>
        <v>0</v>
      </c>
      <c r="U25" s="8">
        <f t="shared" si="68"/>
        <v>4.7709300045748644E-3</v>
      </c>
      <c r="V25" s="8">
        <f t="shared" si="68"/>
        <v>4.977758949375132E-3</v>
      </c>
      <c r="W25" s="8">
        <f t="shared" si="68"/>
        <v>1.6009353779736474E-2</v>
      </c>
      <c r="X25" s="8">
        <f t="shared" si="68"/>
        <v>2.1475814805960634E-2</v>
      </c>
      <c r="Y25" s="8">
        <f t="shared" si="68"/>
        <v>2.4141726133418539E-2</v>
      </c>
      <c r="Z25" s="8">
        <f t="shared" si="68"/>
        <v>2.5236939754118944E-2</v>
      </c>
      <c r="AA25" s="8">
        <f t="shared" si="68"/>
        <v>0.02</v>
      </c>
      <c r="AB25" s="8">
        <f t="shared" si="68"/>
        <v>0.02</v>
      </c>
      <c r="AC25" s="8">
        <f t="shared" si="68"/>
        <v>0.02</v>
      </c>
      <c r="AD25" s="8">
        <f t="shared" si="68"/>
        <v>0.02</v>
      </c>
      <c r="AE25" s="8">
        <f t="shared" si="68"/>
        <v>0.02</v>
      </c>
      <c r="AF25" s="8">
        <f t="shared" si="68"/>
        <v>0.02</v>
      </c>
      <c r="AG25" s="8">
        <f t="shared" si="68"/>
        <v>0.02</v>
      </c>
      <c r="AH25" s="8">
        <f t="shared" si="68"/>
        <v>0.02</v>
      </c>
      <c r="AI25" s="8">
        <f t="shared" si="68"/>
        <v>0.02</v>
      </c>
      <c r="AJ25" s="8">
        <f t="shared" si="68"/>
        <v>0.02</v>
      </c>
      <c r="AL25" t="s">
        <v>48</v>
      </c>
      <c r="AM25" s="1">
        <f>NPV(AM24,Z17:EP17)</f>
        <v>340234.07756115211</v>
      </c>
    </row>
    <row r="26" spans="1:146" x14ac:dyDescent="0.3">
      <c r="B26" t="s">
        <v>43</v>
      </c>
      <c r="C26" s="8">
        <f t="shared" ref="C26:F26" si="69">C9/C3</f>
        <v>0.57093090768337529</v>
      </c>
      <c r="D26" s="8">
        <f t="shared" si="69"/>
        <v>0.54902674185919598</v>
      </c>
      <c r="E26" s="8">
        <f t="shared" si="69"/>
        <v>0.54065323141070187</v>
      </c>
      <c r="F26" s="8">
        <f t="shared" si="69"/>
        <v>0.54736118274024415</v>
      </c>
      <c r="G26" s="8">
        <f>G9/G3</f>
        <v>0.54558107167710512</v>
      </c>
      <c r="H26" s="8">
        <f t="shared" ref="H26:N26" si="70">H9/H3</f>
        <v>0.58318711118200672</v>
      </c>
      <c r="I26" s="8">
        <f t="shared" si="70"/>
        <v>0.58839736721261293</v>
      </c>
      <c r="J26" s="8">
        <f t="shared" si="70"/>
        <v>0.51496640195479537</v>
      </c>
      <c r="K26" s="8">
        <f t="shared" si="70"/>
        <v>0.56773787019533717</v>
      </c>
      <c r="L26" s="8">
        <f t="shared" si="70"/>
        <v>0.57980175262174971</v>
      </c>
      <c r="M26" s="8">
        <f t="shared" si="70"/>
        <v>0.54335730764011403</v>
      </c>
      <c r="N26" s="8">
        <f t="shared" si="70"/>
        <v>0.52583789558018423</v>
      </c>
      <c r="O26" s="8">
        <f t="shared" ref="O26:R26" si="71">O9/O3</f>
        <v>0.56687689245027351</v>
      </c>
      <c r="P26" s="8">
        <f t="shared" si="71"/>
        <v>0.55825425328873113</v>
      </c>
      <c r="Q26" s="8">
        <f t="shared" si="71"/>
        <v>0.55001192253261744</v>
      </c>
      <c r="R26" s="8">
        <f t="shared" si="71"/>
        <v>0.51971558285485386</v>
      </c>
      <c r="T26" s="8">
        <f t="shared" ref="T26:AJ26" si="72">T9/T3</f>
        <v>0.57241011668542319</v>
      </c>
      <c r="U26" s="8">
        <f t="shared" si="72"/>
        <v>0.52813541598588332</v>
      </c>
      <c r="V26" s="8">
        <f t="shared" si="72"/>
        <v>0.53389112476170308</v>
      </c>
      <c r="W26" s="8">
        <f t="shared" si="72"/>
        <v>0.55151324369294419</v>
      </c>
      <c r="X26" s="8">
        <f t="shared" si="72"/>
        <v>0.55813212208144081</v>
      </c>
      <c r="Y26" s="8">
        <f t="shared" si="72"/>
        <v>0.55320055383959954</v>
      </c>
      <c r="Z26" s="8">
        <f t="shared" si="72"/>
        <v>0.54796677382668046</v>
      </c>
      <c r="AA26" s="8">
        <f t="shared" si="72"/>
        <v>0.59000000000000008</v>
      </c>
      <c r="AB26" s="8">
        <f t="shared" si="72"/>
        <v>0.59</v>
      </c>
      <c r="AC26" s="8">
        <f t="shared" si="72"/>
        <v>0.59</v>
      </c>
      <c r="AD26" s="8">
        <f t="shared" si="72"/>
        <v>0.59</v>
      </c>
      <c r="AE26" s="8">
        <f t="shared" si="72"/>
        <v>0.59</v>
      </c>
      <c r="AF26" s="8">
        <f t="shared" si="72"/>
        <v>0.59</v>
      </c>
      <c r="AG26" s="8">
        <f t="shared" si="72"/>
        <v>0.59</v>
      </c>
      <c r="AH26" s="8">
        <f t="shared" si="72"/>
        <v>0.59</v>
      </c>
      <c r="AI26" s="8">
        <f t="shared" si="72"/>
        <v>0.59</v>
      </c>
      <c r="AJ26" s="8">
        <f t="shared" si="72"/>
        <v>0.59</v>
      </c>
      <c r="AL26" t="s">
        <v>49</v>
      </c>
      <c r="AM26" s="1">
        <f>Main!D8</f>
        <v>-8962</v>
      </c>
    </row>
    <row r="27" spans="1:146" x14ac:dyDescent="0.3">
      <c r="B27" t="s">
        <v>44</v>
      </c>
      <c r="C27" s="8">
        <f t="shared" ref="C27:F27" si="73">C15/C3</f>
        <v>0.53667505322237274</v>
      </c>
      <c r="D27" s="8">
        <f t="shared" si="73"/>
        <v>0.50900491177005636</v>
      </c>
      <c r="E27" s="8">
        <f t="shared" si="73"/>
        <v>0.53370396108408613</v>
      </c>
      <c r="F27" s="8">
        <f t="shared" si="73"/>
        <v>0.53102974041602202</v>
      </c>
      <c r="G27" s="8">
        <f>G15/G3</f>
        <v>0.49634655532359079</v>
      </c>
      <c r="H27" s="8">
        <f t="shared" ref="H27:N27" si="74">H15/H3</f>
        <v>0.59084383474238311</v>
      </c>
      <c r="I27" s="8">
        <f t="shared" si="74"/>
        <v>0.57569263737945808</v>
      </c>
      <c r="J27" s="8">
        <f t="shared" si="74"/>
        <v>0.50717776420281002</v>
      </c>
      <c r="K27" s="8">
        <f t="shared" si="74"/>
        <v>0.56049149338374293</v>
      </c>
      <c r="L27" s="8">
        <f t="shared" si="74"/>
        <v>0.56586697313604373</v>
      </c>
      <c r="M27" s="8">
        <f t="shared" si="74"/>
        <v>0.52463020762654367</v>
      </c>
      <c r="N27" s="8">
        <f t="shared" si="74"/>
        <v>0.51956202430231002</v>
      </c>
      <c r="O27" s="8">
        <f t="shared" ref="O27:R27" si="75">O15/O3</f>
        <v>0.56033591515131231</v>
      </c>
      <c r="P27" s="8">
        <f t="shared" si="75"/>
        <v>0.54556365054282019</v>
      </c>
      <c r="Q27" s="8">
        <f t="shared" si="75"/>
        <v>0.53295688502025862</v>
      </c>
      <c r="R27" s="8">
        <f t="shared" si="75"/>
        <v>0.51389613857900696</v>
      </c>
      <c r="T27" s="8">
        <f t="shared" ref="T27:AJ27" si="76">T15/T3</f>
        <v>0.57637860569803945</v>
      </c>
      <c r="U27" s="8">
        <f t="shared" si="76"/>
        <v>0.50715639500686227</v>
      </c>
      <c r="V27" s="8">
        <f t="shared" si="76"/>
        <v>0.54580597331073921</v>
      </c>
      <c r="W27" s="8">
        <f t="shared" si="76"/>
        <v>0.52758915321311328</v>
      </c>
      <c r="X27" s="8">
        <f t="shared" si="76"/>
        <v>0.54342975535899274</v>
      </c>
      <c r="Y27" s="8">
        <f t="shared" si="76"/>
        <v>0.54155572123406825</v>
      </c>
      <c r="Z27" s="8">
        <f t="shared" si="76"/>
        <v>0.53733256751112657</v>
      </c>
      <c r="AA27" s="8">
        <f t="shared" si="76"/>
        <v>0.57935029962596396</v>
      </c>
      <c r="AB27" s="8">
        <f t="shared" si="76"/>
        <v>0.58005527195587248</v>
      </c>
      <c r="AC27" s="8">
        <f t="shared" si="76"/>
        <v>0.58054005399914577</v>
      </c>
      <c r="AD27" s="8">
        <f t="shared" si="76"/>
        <v>0.58091718462624053</v>
      </c>
      <c r="AE27" s="8">
        <f t="shared" si="76"/>
        <v>0.58119711848846756</v>
      </c>
      <c r="AF27" s="8">
        <f t="shared" si="76"/>
        <v>0.58138730910102143</v>
      </c>
      <c r="AG27" s="8">
        <f t="shared" si="76"/>
        <v>0.58157513029762942</v>
      </c>
      <c r="AH27" s="8">
        <f t="shared" si="76"/>
        <v>0.58176062031257691</v>
      </c>
      <c r="AI27" s="8">
        <f t="shared" si="76"/>
        <v>0.58194381656534311</v>
      </c>
      <c r="AJ27" s="8">
        <f t="shared" si="76"/>
        <v>0.58212475568143196</v>
      </c>
      <c r="AL27" t="s">
        <v>50</v>
      </c>
      <c r="AM27" s="1">
        <f>AM25+AM26</f>
        <v>331272.07756115211</v>
      </c>
    </row>
    <row r="28" spans="1:146" x14ac:dyDescent="0.3">
      <c r="B28" t="s">
        <v>21</v>
      </c>
      <c r="C28" s="8">
        <f t="shared" ref="C28:F28" si="77">C16/C15</f>
        <v>5.120807789397764E-2</v>
      </c>
      <c r="D28" s="8">
        <f t="shared" si="77"/>
        <v>0.18691922802001429</v>
      </c>
      <c r="E28" s="8">
        <f t="shared" si="77"/>
        <v>0.1865234375</v>
      </c>
      <c r="F28" s="8">
        <f t="shared" si="77"/>
        <v>0.18258336031078018</v>
      </c>
      <c r="G28" s="8">
        <f>G16/G15</f>
        <v>0.17245005257623555</v>
      </c>
      <c r="H28" s="8">
        <f t="shared" ref="H28:N28" si="78">H16/H15</f>
        <v>0.23191144708423325</v>
      </c>
      <c r="I28" s="8">
        <f t="shared" si="78"/>
        <v>0.14969423025791012</v>
      </c>
      <c r="J28" s="8">
        <f t="shared" si="78"/>
        <v>0.15959048479373683</v>
      </c>
      <c r="K28" s="8">
        <f t="shared" si="78"/>
        <v>0.1537380550871276</v>
      </c>
      <c r="L28" s="8">
        <f t="shared" si="78"/>
        <v>0.17288651942117289</v>
      </c>
      <c r="M28" s="8">
        <f t="shared" si="78"/>
        <v>0.15597516813243661</v>
      </c>
      <c r="N28" s="8">
        <f t="shared" si="78"/>
        <v>0.14109483423284502</v>
      </c>
      <c r="O28" s="8">
        <f t="shared" ref="O28:R28" si="79">O16/O15</f>
        <v>0.15</v>
      </c>
      <c r="P28" s="8">
        <f t="shared" si="79"/>
        <v>0.15</v>
      </c>
      <c r="Q28" s="8">
        <f t="shared" si="79"/>
        <v>0.15</v>
      </c>
      <c r="R28" s="8">
        <f t="shared" si="79"/>
        <v>0.15</v>
      </c>
      <c r="T28" s="8">
        <f t="shared" ref="T28:AJ28" si="80">T16/T15</f>
        <v>0.16575891480834445</v>
      </c>
      <c r="U28" s="8">
        <f t="shared" si="80"/>
        <v>0.173840206185567</v>
      </c>
      <c r="V28" s="8">
        <f t="shared" si="80"/>
        <v>0.15717473561657128</v>
      </c>
      <c r="W28" s="8">
        <f t="shared" si="80"/>
        <v>0.15359699965905216</v>
      </c>
      <c r="X28" s="8">
        <f t="shared" si="80"/>
        <v>0.17919202287557739</v>
      </c>
      <c r="Y28" s="8">
        <f t="shared" si="80"/>
        <v>0.15602464927232201</v>
      </c>
      <c r="Z28" s="8">
        <f t="shared" si="80"/>
        <v>0.15000000000000002</v>
      </c>
      <c r="AA28" s="8">
        <f t="shared" si="80"/>
        <v>0.16</v>
      </c>
      <c r="AB28" s="8">
        <f t="shared" si="80"/>
        <v>0.16</v>
      </c>
      <c r="AC28" s="8">
        <f t="shared" si="80"/>
        <v>0.16</v>
      </c>
      <c r="AD28" s="8">
        <f t="shared" si="80"/>
        <v>0.16</v>
      </c>
      <c r="AE28" s="8">
        <f t="shared" si="80"/>
        <v>0.16</v>
      </c>
      <c r="AF28" s="8">
        <f t="shared" si="80"/>
        <v>0.16</v>
      </c>
      <c r="AG28" s="8">
        <f t="shared" si="80"/>
        <v>0.16</v>
      </c>
      <c r="AH28" s="8">
        <f t="shared" si="80"/>
        <v>0.16</v>
      </c>
      <c r="AI28" s="8">
        <f t="shared" si="80"/>
        <v>0.16</v>
      </c>
      <c r="AJ28" s="8">
        <f t="shared" si="80"/>
        <v>0.16</v>
      </c>
      <c r="AL28" t="s">
        <v>51</v>
      </c>
      <c r="AM28" s="10">
        <f>AM27/AJ18</f>
        <v>363.35645229916872</v>
      </c>
    </row>
    <row r="29" spans="1:146" x14ac:dyDescent="0.3">
      <c r="B29" t="s">
        <v>45</v>
      </c>
      <c r="C29" s="8">
        <f t="shared" ref="C29:F29" si="81">C17/C3</f>
        <v>0.50919295529320685</v>
      </c>
      <c r="D29" s="8">
        <f t="shared" si="81"/>
        <v>0.41386210660360195</v>
      </c>
      <c r="E29" s="8">
        <f t="shared" si="81"/>
        <v>0.43415566365531622</v>
      </c>
      <c r="F29" s="8">
        <f t="shared" si="81"/>
        <v>0.43407254598590339</v>
      </c>
      <c r="G29" s="8">
        <f>G17/G3</f>
        <v>0.41075156576200417</v>
      </c>
      <c r="H29" s="8">
        <f t="shared" ref="H29:N29" si="82">H17/H3</f>
        <v>0.45382038602647951</v>
      </c>
      <c r="I29" s="8">
        <f t="shared" si="82"/>
        <v>0.48951477116179398</v>
      </c>
      <c r="J29" s="8">
        <f t="shared" si="82"/>
        <v>0.42623701893708005</v>
      </c>
      <c r="K29" s="8">
        <f t="shared" si="82"/>
        <v>0.47432262129804664</v>
      </c>
      <c r="L29" s="8">
        <f t="shared" si="82"/>
        <v>0.46803620169515875</v>
      </c>
      <c r="M29" s="8">
        <f t="shared" si="82"/>
        <v>0.44280092278463834</v>
      </c>
      <c r="N29" s="8">
        <f t="shared" si="82"/>
        <v>0.44625450660969423</v>
      </c>
      <c r="O29" s="8">
        <f t="shared" ref="O29:R29" si="83">O17/O3</f>
        <v>0.4762855278786155</v>
      </c>
      <c r="P29" s="8">
        <f t="shared" si="83"/>
        <v>0.46372910296139724</v>
      </c>
      <c r="Q29" s="8">
        <f t="shared" si="83"/>
        <v>0.45301335226721984</v>
      </c>
      <c r="R29" s="8">
        <f t="shared" si="83"/>
        <v>0.43681171779215594</v>
      </c>
      <c r="T29" s="8">
        <f t="shared" ref="T29:AJ29" si="84">T17/T3</f>
        <v>0.48083871349878576</v>
      </c>
      <c r="U29" s="8">
        <f t="shared" si="84"/>
        <v>0.41899222273054049</v>
      </c>
      <c r="V29" s="8">
        <f t="shared" si="84"/>
        <v>0.46001906375767848</v>
      </c>
      <c r="W29" s="8">
        <f t="shared" si="84"/>
        <v>0.44655304222691911</v>
      </c>
      <c r="X29" s="8">
        <f t="shared" si="84"/>
        <v>0.44605147820543467</v>
      </c>
      <c r="Y29" s="8">
        <f t="shared" si="84"/>
        <v>0.45705967976710332</v>
      </c>
      <c r="Z29" s="8">
        <f t="shared" si="84"/>
        <v>0.45673268238445758</v>
      </c>
      <c r="AA29" s="8">
        <f t="shared" si="84"/>
        <v>0.48665425168580972</v>
      </c>
      <c r="AB29" s="8">
        <f t="shared" si="84"/>
        <v>0.48724642844293292</v>
      </c>
      <c r="AC29" s="8">
        <f t="shared" si="84"/>
        <v>0.48765364535928235</v>
      </c>
      <c r="AD29" s="8">
        <f t="shared" si="84"/>
        <v>0.4879704350860421</v>
      </c>
      <c r="AE29" s="8">
        <f t="shared" si="84"/>
        <v>0.48820557953031268</v>
      </c>
      <c r="AF29" s="8">
        <f t="shared" si="84"/>
        <v>0.48836533964485807</v>
      </c>
      <c r="AG29" s="8">
        <f t="shared" si="84"/>
        <v>0.48852310945000871</v>
      </c>
      <c r="AH29" s="8">
        <f t="shared" si="84"/>
        <v>0.48867892106256466</v>
      </c>
      <c r="AI29" s="8">
        <f t="shared" si="84"/>
        <v>0.48883280591488815</v>
      </c>
      <c r="AJ29" s="8">
        <f t="shared" si="84"/>
        <v>0.48898479477240281</v>
      </c>
      <c r="AL29" t="s">
        <v>52</v>
      </c>
      <c r="AM29" s="10">
        <f>Main!D3</f>
        <v>525</v>
      </c>
    </row>
    <row r="30" spans="1:146" x14ac:dyDescent="0.3">
      <c r="AL30" s="6" t="s">
        <v>53</v>
      </c>
      <c r="AM30" s="9">
        <f>AM28/AM29-1</f>
        <v>-0.30789247181110724</v>
      </c>
    </row>
    <row r="31" spans="1:146" x14ac:dyDescent="0.3">
      <c r="AL31" t="s">
        <v>54</v>
      </c>
      <c r="AM31" s="4" t="s">
        <v>55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2024-07-19T06:48:35Z</dcterms:created>
  <dcterms:modified xsi:type="dcterms:W3CDTF">2025-04-04T09:01:59Z</dcterms:modified>
</cp:coreProperties>
</file>