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1DDBCED4-EC35-4ADC-A049-E493C329A439}" xr6:coauthVersionLast="47" xr6:coauthVersionMax="47" xr10:uidLastSave="{00000000-0000-0000-0000-000000000000}"/>
  <bookViews>
    <workbookView xWindow="-108" yWindow="-108" windowWidth="23256" windowHeight="12576" xr2:uid="{14D7A11B-4B63-41BA-92AC-B31B19EF0AA6}"/>
  </bookViews>
  <sheets>
    <sheet name="Main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1" l="1"/>
  <c r="AF9" i="1"/>
  <c r="AE9" i="1"/>
  <c r="AA7" i="1"/>
  <c r="Z7" i="1"/>
  <c r="Y7" i="1"/>
  <c r="X7" i="1"/>
  <c r="W7" i="1"/>
  <c r="Z9" i="1" l="1"/>
  <c r="Y9" i="1"/>
  <c r="X9" i="1"/>
  <c r="W9" i="1"/>
  <c r="V9" i="1"/>
  <c r="U9" i="1"/>
  <c r="T9" i="1"/>
  <c r="S9" i="1"/>
  <c r="M9" i="1"/>
  <c r="L9" i="1"/>
  <c r="K9" i="1"/>
  <c r="J9" i="1"/>
  <c r="I9" i="1"/>
  <c r="H9" i="1"/>
  <c r="G9" i="1"/>
  <c r="R9" i="1" s="1"/>
  <c r="F9" i="1"/>
  <c r="E9" i="1"/>
  <c r="D9" i="1"/>
  <c r="N9" i="1" l="1"/>
  <c r="O9" i="1"/>
  <c r="P9" i="1"/>
  <c r="Q9" i="1"/>
  <c r="AF4" i="1"/>
  <c r="AE4" i="1"/>
  <c r="G4" i="1"/>
  <c r="F4" i="1"/>
  <c r="E4" i="1"/>
  <c r="D4" i="1"/>
  <c r="M7" i="1" l="1"/>
  <c r="L7" i="1"/>
  <c r="K7" i="1"/>
  <c r="J7" i="1"/>
  <c r="I7" i="1"/>
  <c r="H7" i="1"/>
  <c r="AF7" i="1" l="1"/>
  <c r="AE7" i="1"/>
  <c r="V7" i="1"/>
  <c r="U7" i="1"/>
  <c r="T7" i="1"/>
  <c r="G7" i="1"/>
  <c r="F7" i="1"/>
  <c r="E7" i="1"/>
  <c r="D7" i="1"/>
  <c r="Q7" i="1" l="1"/>
  <c r="P7" i="1"/>
  <c r="O7" i="1"/>
  <c r="N7" i="1"/>
  <c r="R7" i="1"/>
  <c r="S7" i="1"/>
  <c r="AF5" i="1"/>
  <c r="AE5" i="1"/>
  <c r="AA5" i="1"/>
  <c r="Y5" i="1"/>
  <c r="X5" i="1"/>
  <c r="W5" i="1"/>
  <c r="V5" i="1"/>
  <c r="U5" i="1"/>
  <c r="T5" i="1"/>
  <c r="J5" i="1"/>
  <c r="P5" i="1" s="1"/>
  <c r="M5" i="1"/>
  <c r="L5" i="1"/>
  <c r="K5" i="1"/>
  <c r="I5" i="1"/>
  <c r="H5" i="1"/>
  <c r="G5" i="1"/>
  <c r="F5" i="1"/>
  <c r="E5" i="1"/>
  <c r="D5" i="1"/>
  <c r="AF6" i="1"/>
  <c r="AE6" i="1"/>
  <c r="AA6" i="1"/>
  <c r="Z6" i="1"/>
  <c r="Y6" i="1"/>
  <c r="X6" i="1"/>
  <c r="W6" i="1"/>
  <c r="V6" i="1"/>
  <c r="U6" i="1"/>
  <c r="T6" i="1"/>
  <c r="M6" i="1"/>
  <c r="L6" i="1"/>
  <c r="K6" i="1"/>
  <c r="J6" i="1"/>
  <c r="I6" i="1"/>
  <c r="H6" i="1"/>
  <c r="G6" i="1"/>
  <c r="F6" i="1"/>
  <c r="E6" i="1"/>
  <c r="D6" i="1"/>
  <c r="S5" i="1" l="1"/>
  <c r="N5" i="1"/>
  <c r="O5" i="1"/>
  <c r="Q5" i="1"/>
  <c r="R5" i="1"/>
  <c r="AA3" i="1"/>
  <c r="Y3" i="1"/>
  <c r="X3" i="1"/>
  <c r="W3" i="1"/>
  <c r="V3" i="1"/>
  <c r="U3" i="1"/>
  <c r="Q6" i="1" l="1"/>
  <c r="Q3" i="1" s="1"/>
  <c r="R6" i="1"/>
  <c r="R3" i="1" s="1"/>
  <c r="P6" i="1"/>
  <c r="P3" i="1" s="1"/>
  <c r="O6" i="1"/>
  <c r="O3" i="1" s="1"/>
  <c r="S6" i="1"/>
  <c r="S3" i="1" s="1"/>
  <c r="N6" i="1"/>
  <c r="N3" i="1" s="1"/>
  <c r="Z5" i="1" l="1"/>
  <c r="Z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</authors>
  <commentList>
    <comment ref="U2" authorId="0" shapeId="0" xr:uid="{7CD827EB-527F-43CC-9DB0-AF57FEE9F23B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analyse deeper with different regions and models</t>
        </r>
      </text>
    </comment>
  </commentList>
</comments>
</file>

<file path=xl/sharedStrings.xml><?xml version="1.0" encoding="utf-8"?>
<sst xmlns="http://schemas.openxmlformats.org/spreadsheetml/2006/main" count="43" uniqueCount="43">
  <si>
    <t>Company</t>
  </si>
  <si>
    <t>Ticker</t>
  </si>
  <si>
    <t>Price</t>
  </si>
  <si>
    <t>MC</t>
  </si>
  <si>
    <t>Net Cash</t>
  </si>
  <si>
    <t>EV</t>
  </si>
  <si>
    <t>2023 E</t>
  </si>
  <si>
    <t>2024 E</t>
  </si>
  <si>
    <t>2025 E</t>
  </si>
  <si>
    <t>2026 E</t>
  </si>
  <si>
    <t>2027 E</t>
  </si>
  <si>
    <t>2028 E</t>
  </si>
  <si>
    <t>2023 EV/E</t>
  </si>
  <si>
    <t>2024 EV/E</t>
  </si>
  <si>
    <t>2025 EV/E</t>
  </si>
  <si>
    <t>2026 EV/E</t>
  </si>
  <si>
    <t>2027 EV/E</t>
  </si>
  <si>
    <t>2028 EV/E</t>
  </si>
  <si>
    <t>2023 Rev</t>
  </si>
  <si>
    <t>2022 RevG</t>
  </si>
  <si>
    <t>2023 RevG</t>
  </si>
  <si>
    <t>2023 GM%</t>
  </si>
  <si>
    <t>2023 OM%</t>
  </si>
  <si>
    <t>Discount</t>
  </si>
  <si>
    <t>Variance</t>
  </si>
  <si>
    <t>Consensus</t>
  </si>
  <si>
    <t>Segment</t>
  </si>
  <si>
    <t>Founded</t>
  </si>
  <si>
    <t>Industry Average</t>
  </si>
  <si>
    <t>Oklo</t>
  </si>
  <si>
    <t>FuelCell</t>
  </si>
  <si>
    <t>Constellation</t>
  </si>
  <si>
    <t>Bloom</t>
  </si>
  <si>
    <t>BE US</t>
  </si>
  <si>
    <t>FCEL US</t>
  </si>
  <si>
    <t>CEG US</t>
  </si>
  <si>
    <t>OKLO US</t>
  </si>
  <si>
    <t>Updated</t>
  </si>
  <si>
    <t>Earnings Call</t>
  </si>
  <si>
    <t>NuScale</t>
  </si>
  <si>
    <t>SMR US</t>
  </si>
  <si>
    <t>PlugPower</t>
  </si>
  <si>
    <t>PLUG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</si>
</sst>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"/>
    <numFmt numFmtId="165" formatCode="0\x"/>
    <numFmt numFmtId="166" formatCode="[$$-409]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/>
    <xf numFmtId="165" fontId="1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CEG.xlsx" TargetMode="External"/><Relationship Id="rId1" Type="http://schemas.openxmlformats.org/officeDocument/2006/relationships/externalLinkPath" Target="CEG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BE.xlsx" TargetMode="External"/><Relationship Id="rId1" Type="http://schemas.openxmlformats.org/officeDocument/2006/relationships/externalLinkPath" Target="B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OKLO.xlsx" TargetMode="External"/><Relationship Id="rId1" Type="http://schemas.openxmlformats.org/officeDocument/2006/relationships/externalLinkPath" Target="OKL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FCEL.xlsx" TargetMode="External"/><Relationship Id="rId1" Type="http://schemas.openxmlformats.org/officeDocument/2006/relationships/externalLinkPath" Target="FCE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PLUG.xlsx" TargetMode="External"/><Relationship Id="rId1" Type="http://schemas.openxmlformats.org/officeDocument/2006/relationships/externalLinkPath" Target="PL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285.52</v>
          </cell>
          <cell r="F3">
            <v>45571</v>
          </cell>
          <cell r="H3">
            <v>45601</v>
          </cell>
        </row>
        <row r="5">
          <cell r="D5">
            <v>61015.623999999996</v>
          </cell>
        </row>
        <row r="8">
          <cell r="D8">
            <v>-8157</v>
          </cell>
        </row>
        <row r="9">
          <cell r="D9">
            <v>69172.623999999996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24.61</v>
          </cell>
          <cell r="E3">
            <v>45617</v>
          </cell>
          <cell r="G3">
            <v>45694</v>
          </cell>
        </row>
        <row r="5">
          <cell r="D5">
            <v>5625.8459999999995</v>
          </cell>
        </row>
        <row r="8">
          <cell r="D8">
            <v>-989.69999999999993</v>
          </cell>
        </row>
        <row r="9">
          <cell r="D9">
            <v>6615.5459999999994</v>
          </cell>
        </row>
      </sheetData>
      <sheetData sheetId="1">
        <row r="7">
          <cell r="S7">
            <v>1333.3</v>
          </cell>
        </row>
        <row r="28">
          <cell r="S28">
            <v>-302.29999999999995</v>
          </cell>
          <cell r="T28">
            <v>-120.18044999999987</v>
          </cell>
          <cell r="U28">
            <v>-63.599760827999852</v>
          </cell>
          <cell r="V28">
            <v>-58.153296496200042</v>
          </cell>
          <cell r="W28">
            <v>-32.414831841420252</v>
          </cell>
          <cell r="X28">
            <v>-11.955658830133736</v>
          </cell>
        </row>
        <row r="34">
          <cell r="AI34">
            <v>0.1</v>
          </cell>
        </row>
        <row r="36">
          <cell r="R36">
            <v>0.23349105122402825</v>
          </cell>
          <cell r="S36">
            <v>0.1118245496997996</v>
          </cell>
        </row>
        <row r="40">
          <cell r="AI40">
            <v>-1.1656162172133351</v>
          </cell>
        </row>
        <row r="41">
          <cell r="S41">
            <v>0.14805370134253365</v>
          </cell>
          <cell r="AI41" t="str">
            <v>Heavily overvalued</v>
          </cell>
        </row>
        <row r="45">
          <cell r="S45">
            <v>-0.15697892447311179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11.19</v>
          </cell>
          <cell r="F3">
            <v>45571</v>
          </cell>
          <cell r="H3">
            <v>45623</v>
          </cell>
        </row>
        <row r="5">
          <cell r="D5">
            <v>1366.299</v>
          </cell>
        </row>
        <row r="8">
          <cell r="D8">
            <v>294.60000000000002</v>
          </cell>
        </row>
        <row r="9">
          <cell r="D9">
            <v>1071.6990000000001</v>
          </cell>
        </row>
      </sheetData>
      <sheetData sheetId="1">
        <row r="6">
          <cell r="M6"/>
        </row>
        <row r="17">
          <cell r="M17"/>
          <cell r="N17">
            <v>-581.5</v>
          </cell>
          <cell r="O17">
            <v>-111.6</v>
          </cell>
          <cell r="P17">
            <v>-131.6</v>
          </cell>
          <cell r="Q17">
            <v>4.3800000000000008</v>
          </cell>
          <cell r="R17">
            <v>50.549999999999983</v>
          </cell>
        </row>
        <row r="23">
          <cell r="AC23">
            <v>0.12</v>
          </cell>
        </row>
        <row r="29">
          <cell r="AC29">
            <v>-0.8083382331398179</v>
          </cell>
        </row>
        <row r="30">
          <cell r="AC30" t="str">
            <v>Heavily overvalued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4.95</v>
          </cell>
          <cell r="E3">
            <v>45751</v>
          </cell>
          <cell r="G3">
            <v>45817</v>
          </cell>
        </row>
        <row r="5">
          <cell r="D5">
            <v>104.44500000000001</v>
          </cell>
        </row>
        <row r="8">
          <cell r="D8">
            <v>128</v>
          </cell>
        </row>
        <row r="9">
          <cell r="D9">
            <v>-23.554999999999993</v>
          </cell>
        </row>
      </sheetData>
      <sheetData sheetId="1">
        <row r="23">
          <cell r="Y23">
            <v>45.7</v>
          </cell>
          <cell r="Z23">
            <v>31.400000000000002</v>
          </cell>
          <cell r="AA23">
            <v>49.3</v>
          </cell>
          <cell r="AB23">
            <v>114.3</v>
          </cell>
          <cell r="AC23">
            <v>125.6</v>
          </cell>
          <cell r="AD23">
            <v>122.6</v>
          </cell>
        </row>
        <row r="31">
          <cell r="X31">
            <v>-50.70000000000001</v>
          </cell>
          <cell r="Y31">
            <v>-77.599999999999994</v>
          </cell>
        </row>
        <row r="42">
          <cell r="AS42">
            <v>0.12</v>
          </cell>
        </row>
        <row r="48">
          <cell r="AS48">
            <v>0.25873266742717416</v>
          </cell>
        </row>
        <row r="49">
          <cell r="AC49">
            <v>-8.5899513776336936E-2</v>
          </cell>
          <cell r="AS49" t="str">
            <v>Slightly undervalued</v>
          </cell>
        </row>
        <row r="52">
          <cell r="AC52">
            <v>-1.1037277147487841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1.21</v>
          </cell>
          <cell r="E3">
            <v>45751</v>
          </cell>
          <cell r="G3">
            <v>45785</v>
          </cell>
        </row>
        <row r="5">
          <cell r="D5">
            <v>1119.492</v>
          </cell>
        </row>
        <row r="8">
          <cell r="D8">
            <v>361</v>
          </cell>
        </row>
        <row r="9">
          <cell r="D9">
            <v>758.49199999999996</v>
          </cell>
        </row>
      </sheetData>
      <sheetData sheetId="1">
        <row r="8">
          <cell r="Z8">
            <v>891.2</v>
          </cell>
        </row>
        <row r="33">
          <cell r="Z33">
            <v>-1368.8</v>
          </cell>
          <cell r="AA33">
            <v>-2104.9</v>
          </cell>
          <cell r="AB33">
            <v>-722.21355000000028</v>
          </cell>
          <cell r="AC33">
            <v>-504.726876</v>
          </cell>
          <cell r="AD33">
            <v>-298.75576328999978</v>
          </cell>
          <cell r="AE33">
            <v>-107.28387832140008</v>
          </cell>
        </row>
        <row r="39">
          <cell r="AP39">
            <v>0.1</v>
          </cell>
        </row>
        <row r="42">
          <cell r="Y42">
            <v>0.3960987261146498</v>
          </cell>
          <cell r="Z42">
            <v>0.27060165383518697</v>
          </cell>
        </row>
        <row r="45">
          <cell r="AP45">
            <v>-0.26355921079086486</v>
          </cell>
        </row>
        <row r="46">
          <cell r="AP46" t="str">
            <v>Slightly overvalued</v>
          </cell>
        </row>
        <row r="48">
          <cell r="Z48">
            <v>-0.56979353680430866</v>
          </cell>
        </row>
        <row r="51">
          <cell r="Z51">
            <v>-1.5075179533213643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CEL.xlsx" TargetMode="External"/><Relationship Id="rId7" Type="http://schemas.openxmlformats.org/officeDocument/2006/relationships/comments" Target="../comments1.xml"/><Relationship Id="rId2" Type="http://schemas.openxmlformats.org/officeDocument/2006/relationships/hyperlink" Target="CEG.xlsx" TargetMode="External"/><Relationship Id="rId1" Type="http://schemas.openxmlformats.org/officeDocument/2006/relationships/hyperlink" Target="OKLO.xlsx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PLUG.xlsx" TargetMode="External"/><Relationship Id="rId4" Type="http://schemas.openxmlformats.org/officeDocument/2006/relationships/hyperlink" Target="B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0123-7912-4358-B5CC-BC69536C3F1F}">
  <dimension ref="B2:AF9"/>
  <sheetViews>
    <sheetView tabSelected="1" workbookViewId="0">
      <selection activeCell="B4" sqref="B4"/>
    </sheetView>
  </sheetViews>
  <sheetFormatPr defaultRowHeight="14.4" x14ac:dyDescent="0.3"/>
  <cols>
    <col min="2" max="2" width="16.109375" bestFit="1" customWidth="1"/>
    <col min="3" max="3" width="8.21875" style="10" bestFit="1" customWidth="1"/>
    <col min="4" max="4" width="7.5546875" bestFit="1" customWidth="1"/>
    <col min="5" max="5" width="8.88671875" bestFit="1" customWidth="1"/>
    <col min="6" max="6" width="8.44140625" bestFit="1" customWidth="1"/>
    <col min="7" max="7" width="8.88671875" bestFit="1" customWidth="1"/>
    <col min="8" max="9" width="6.44140625" bestFit="1" customWidth="1"/>
    <col min="10" max="13" width="7.44140625" bestFit="1" customWidth="1"/>
    <col min="14" max="19" width="9.5546875" bestFit="1" customWidth="1"/>
    <col min="20" max="20" width="8.5546875" bestFit="1" customWidth="1"/>
    <col min="21" max="22" width="9.77734375" bestFit="1" customWidth="1"/>
    <col min="23" max="23" width="9.88671875" bestFit="1" customWidth="1"/>
    <col min="24" max="24" width="10" bestFit="1" customWidth="1"/>
    <col min="25" max="26" width="8.33203125" bestFit="1" customWidth="1"/>
    <col min="27" max="27" width="17.109375" customWidth="1"/>
    <col min="28" max="28" width="18.77734375" bestFit="1" customWidth="1"/>
    <col min="29" max="29" width="8.44140625" bestFit="1" customWidth="1"/>
    <col min="31" max="32" width="10.5546875" bestFit="1" customWidth="1"/>
  </cols>
  <sheetData>
    <row r="2" spans="2:32" x14ac:dyDescent="0.3">
      <c r="B2" s="1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3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4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/>
      <c r="AE2" s="2" t="s">
        <v>37</v>
      </c>
      <c r="AF2" s="2" t="s">
        <v>38</v>
      </c>
    </row>
    <row r="3" spans="2:32" x14ac:dyDescent="0.3">
      <c r="B3" s="5" t="s">
        <v>28</v>
      </c>
      <c r="C3" s="2"/>
      <c r="D3" s="2"/>
      <c r="E3" s="3"/>
      <c r="F3" s="3"/>
      <c r="G3" s="3"/>
      <c r="H3" s="2"/>
      <c r="I3" s="2"/>
      <c r="J3" s="2"/>
      <c r="K3" s="2"/>
      <c r="L3" s="2"/>
      <c r="M3" s="2"/>
      <c r="N3" s="6" t="e">
        <f t="shared" ref="N3:S3" si="0">TRIMMEAN(N6:N1048576,80%)</f>
        <v>#DIV/0!</v>
      </c>
      <c r="O3" s="6">
        <f t="shared" si="0"/>
        <v>-0.7501592356687895</v>
      </c>
      <c r="P3" s="6">
        <f t="shared" si="0"/>
        <v>-1.0502323031740399</v>
      </c>
      <c r="Q3" s="6">
        <f t="shared" si="0"/>
        <v>-1.5027771178168843</v>
      </c>
      <c r="R3" s="6">
        <f t="shared" si="0"/>
        <v>-0.1875398089171974</v>
      </c>
      <c r="S3" s="6">
        <f t="shared" si="0"/>
        <v>-0.19212887438825443</v>
      </c>
      <c r="T3" s="7"/>
      <c r="U3" s="8">
        <f t="shared" ref="U3:Y3" si="1">TRIMMEAN(U6:U1048576,80%)</f>
        <v>0</v>
      </c>
      <c r="V3" s="8">
        <f t="shared" si="1"/>
        <v>0</v>
      </c>
      <c r="W3" s="8">
        <f t="shared" si="1"/>
        <v>-8.5899513776336936E-2</v>
      </c>
      <c r="X3" s="8">
        <f t="shared" si="1"/>
        <v>-1.1037277147487841</v>
      </c>
      <c r="Y3" s="8">
        <f t="shared" si="1"/>
        <v>0.12</v>
      </c>
      <c r="Z3" s="8">
        <f>TRIMMEAN(Z4:Z1048576,80%)</f>
        <v>-0.53594872196534138</v>
      </c>
      <c r="AA3" s="9" t="e">
        <f>INDEX(AA6:AA53,MODE(MATCH(AA6:AA53,AA6:AA53,0)))</f>
        <v>#N/A</v>
      </c>
      <c r="AB3" s="2"/>
      <c r="AC3" s="10"/>
    </row>
    <row r="4" spans="2:32" x14ac:dyDescent="0.3">
      <c r="B4" s="11" t="s">
        <v>31</v>
      </c>
      <c r="C4" s="10" t="s">
        <v>35</v>
      </c>
      <c r="D4" s="12">
        <f>[1]Main!$D$3</f>
        <v>285.52</v>
      </c>
      <c r="E4" s="13">
        <f>[1]Main!$D$5</f>
        <v>61015.623999999996</v>
      </c>
      <c r="F4" s="13">
        <f>[1]Main!$D$8</f>
        <v>-8157</v>
      </c>
      <c r="G4" s="13">
        <f>[1]Main!$D$9</f>
        <v>69172.623999999996</v>
      </c>
      <c r="AE4" s="18">
        <f>[1]Main!$F$3</f>
        <v>45571</v>
      </c>
      <c r="AF4" s="18">
        <f>[1]Main!$H$3</f>
        <v>45601</v>
      </c>
    </row>
    <row r="5" spans="2:32" x14ac:dyDescent="0.3">
      <c r="B5" s="11" t="s">
        <v>32</v>
      </c>
      <c r="C5" s="10" t="s">
        <v>33</v>
      </c>
      <c r="D5" s="12">
        <f>[2]Main!$D$3</f>
        <v>24.61</v>
      </c>
      <c r="E5" s="13">
        <f>[2]Main!$D$5</f>
        <v>5625.8459999999995</v>
      </c>
      <c r="F5" s="13">
        <f>[2]Main!$D$8</f>
        <v>-989.69999999999993</v>
      </c>
      <c r="G5" s="13">
        <f>[2]Main!$D$9</f>
        <v>6615.5459999999994</v>
      </c>
      <c r="H5" s="13">
        <f>[2]Model!S$28</f>
        <v>-302.29999999999995</v>
      </c>
      <c r="I5" s="13">
        <f>[2]Model!T$28</f>
        <v>-120.18044999999987</v>
      </c>
      <c r="J5" s="13">
        <f>[2]Model!U$28</f>
        <v>-63.599760827999852</v>
      </c>
      <c r="K5" s="13">
        <f>[2]Model!V$28</f>
        <v>-58.153296496200042</v>
      </c>
      <c r="L5" s="13">
        <f>[2]Model!W$28</f>
        <v>-32.414831841420252</v>
      </c>
      <c r="M5" s="13">
        <f>[2]Model!X$28</f>
        <v>-11.955658830133736</v>
      </c>
      <c r="N5" s="14">
        <f t="shared" ref="N5:S5" si="2">$G5/H5</f>
        <v>-21.884042342044328</v>
      </c>
      <c r="O5" s="14">
        <f t="shared" si="2"/>
        <v>-55.046773414478032</v>
      </c>
      <c r="P5" s="14">
        <f t="shared" si="2"/>
        <v>-104.01841003602485</v>
      </c>
      <c r="Q5" s="14">
        <f t="shared" si="2"/>
        <v>-113.76046412832821</v>
      </c>
      <c r="R5" s="14">
        <f t="shared" si="2"/>
        <v>-204.09009160882138</v>
      </c>
      <c r="S5" s="14">
        <f t="shared" si="2"/>
        <v>-553.34014578316624</v>
      </c>
      <c r="T5" s="13">
        <f>[2]Model!$S$7</f>
        <v>1333.3</v>
      </c>
      <c r="U5" s="16">
        <f>[2]Model!$R$36</f>
        <v>0.23349105122402825</v>
      </c>
      <c r="V5" s="16">
        <f>[2]Model!$S$36</f>
        <v>0.1118245496997996</v>
      </c>
      <c r="W5" s="16">
        <f>[2]Model!$S$41</f>
        <v>0.14805370134253365</v>
      </c>
      <c r="X5" s="16">
        <f>[2]Model!$S$45</f>
        <v>-0.15697892447311179</v>
      </c>
      <c r="Y5" s="16">
        <f>[2]Model!$AI$34</f>
        <v>0.1</v>
      </c>
      <c r="Z5" s="16">
        <f>[2]Model!$AI$40</f>
        <v>-1.1656162172133351</v>
      </c>
      <c r="AA5" s="10" t="str">
        <f>[2]Model!$AI$41</f>
        <v>Heavily overvalued</v>
      </c>
      <c r="AC5" s="10">
        <v>2001</v>
      </c>
      <c r="AE5" s="18">
        <f>[2]Main!$E$3</f>
        <v>45617</v>
      </c>
      <c r="AF5" s="18">
        <f>[2]Main!$G$3</f>
        <v>45694</v>
      </c>
    </row>
    <row r="6" spans="2:32" x14ac:dyDescent="0.3">
      <c r="B6" s="11" t="s">
        <v>29</v>
      </c>
      <c r="C6" s="10" t="s">
        <v>36</v>
      </c>
      <c r="D6" s="12">
        <f>[3]Main!$D$3</f>
        <v>11.19</v>
      </c>
      <c r="E6" s="13">
        <f>[3]Main!$D$5</f>
        <v>1366.299</v>
      </c>
      <c r="F6" s="13">
        <f>[3]Main!$D$8</f>
        <v>294.60000000000002</v>
      </c>
      <c r="G6" s="13">
        <f>[3]Main!$D$9</f>
        <v>1071.6990000000001</v>
      </c>
      <c r="H6" s="13">
        <f>[3]Model!M$17</f>
        <v>0</v>
      </c>
      <c r="I6" s="13">
        <f>[3]Model!N$17</f>
        <v>-581.5</v>
      </c>
      <c r="J6" s="13">
        <f>[3]Model!O$17</f>
        <v>-111.6</v>
      </c>
      <c r="K6" s="13">
        <f>[3]Model!P$17</f>
        <v>-131.6</v>
      </c>
      <c r="L6" s="13">
        <f>[3]Model!Q$17</f>
        <v>4.3800000000000008</v>
      </c>
      <c r="M6" s="13">
        <f>[3]Model!R$17</f>
        <v>50.549999999999983</v>
      </c>
      <c r="N6" s="14" t="e">
        <f t="shared" ref="N6:S6" si="3">$G6/H6</f>
        <v>#DIV/0!</v>
      </c>
      <c r="O6" s="14">
        <f t="shared" si="3"/>
        <v>-1.8429905417024937</v>
      </c>
      <c r="P6" s="14">
        <f t="shared" si="3"/>
        <v>-9.6030376344086026</v>
      </c>
      <c r="Q6" s="14">
        <f t="shared" si="3"/>
        <v>-8.1436094224924016</v>
      </c>
      <c r="R6" s="14">
        <f t="shared" si="3"/>
        <v>244.68013698630133</v>
      </c>
      <c r="S6" s="14">
        <f t="shared" si="3"/>
        <v>21.200771513353125</v>
      </c>
      <c r="T6" s="15">
        <f>[3]Model!$M$6</f>
        <v>0</v>
      </c>
      <c r="U6" s="16">
        <f>[3]Model!$L$22</f>
        <v>0</v>
      </c>
      <c r="V6" s="16">
        <f>[3]Model!$M$22</f>
        <v>0</v>
      </c>
      <c r="W6" s="16">
        <f>[3]Model!$M$23</f>
        <v>0</v>
      </c>
      <c r="X6" s="16">
        <f>[3]Model!$M$26</f>
        <v>0</v>
      </c>
      <c r="Y6" s="16">
        <f>[3]Model!$AC$23</f>
        <v>0.12</v>
      </c>
      <c r="Z6" s="16">
        <f>[3]Model!$AC$29</f>
        <v>-0.8083382331398179</v>
      </c>
      <c r="AA6" s="16" t="str">
        <f>[3]Model!$AC$30</f>
        <v>Heavily overvalued</v>
      </c>
      <c r="AB6" s="13"/>
      <c r="AC6" s="10">
        <v>2013</v>
      </c>
      <c r="AE6" s="17">
        <f>[3]Main!$F$3</f>
        <v>45571</v>
      </c>
      <c r="AF6" s="17">
        <f>[3]Main!$H$3</f>
        <v>45623</v>
      </c>
    </row>
    <row r="7" spans="2:32" x14ac:dyDescent="0.3">
      <c r="B7" s="11" t="s">
        <v>30</v>
      </c>
      <c r="C7" s="10" t="s">
        <v>34</v>
      </c>
      <c r="D7" s="12">
        <f>[4]Main!$D$3</f>
        <v>4.95</v>
      </c>
      <c r="E7" s="13">
        <f>[4]Main!$D$5</f>
        <v>104.44500000000001</v>
      </c>
      <c r="F7" s="13">
        <f>[4]Main!$D$8</f>
        <v>128</v>
      </c>
      <c r="G7" s="13">
        <f>[4]Main!$D$9</f>
        <v>-23.554999999999993</v>
      </c>
      <c r="H7" s="13">
        <f>[4]Model!Y$23</f>
        <v>45.7</v>
      </c>
      <c r="I7" s="13">
        <f>[4]Model!Z$23</f>
        <v>31.400000000000002</v>
      </c>
      <c r="J7" s="13">
        <f>[4]Model!AA$23</f>
        <v>49.3</v>
      </c>
      <c r="K7" s="13">
        <f>[4]Model!AB$23</f>
        <v>114.3</v>
      </c>
      <c r="L7" s="13">
        <f>[4]Model!AC$23</f>
        <v>125.6</v>
      </c>
      <c r="M7" s="13">
        <f>[4]Model!AD$23</f>
        <v>122.6</v>
      </c>
      <c r="N7" s="14">
        <f t="shared" ref="N7" si="4">$G7/H7</f>
        <v>-0.5154266958424506</v>
      </c>
      <c r="O7" s="14">
        <f t="shared" ref="O7" si="5">$G7/I7</f>
        <v>-0.7501592356687895</v>
      </c>
      <c r="P7" s="14">
        <f t="shared" ref="P7" si="6">$G7/J7</f>
        <v>-0.47778904665314387</v>
      </c>
      <c r="Q7" s="14">
        <f t="shared" ref="Q7" si="7">$G7/K7</f>
        <v>-0.20608048993875761</v>
      </c>
      <c r="R7" s="14">
        <f t="shared" ref="R7" si="8">$G7/L7</f>
        <v>-0.1875398089171974</v>
      </c>
      <c r="S7" s="14">
        <f t="shared" ref="S7" si="9">$G7/M7</f>
        <v>-0.19212887438825443</v>
      </c>
      <c r="T7" s="15">
        <f>[4]Model!$Y$7</f>
        <v>0</v>
      </c>
      <c r="U7" s="16">
        <f>[4]Model!$X$31</f>
        <v>-50.70000000000001</v>
      </c>
      <c r="V7" s="16">
        <f>[4]Model!$Y$31</f>
        <v>-77.599999999999994</v>
      </c>
      <c r="W7" s="16">
        <f>[4]Model!$AC$49</f>
        <v>-8.5899513776336936E-2</v>
      </c>
      <c r="X7" s="16">
        <f>[4]Model!$AC$52</f>
        <v>-1.1037277147487841</v>
      </c>
      <c r="Y7" s="16">
        <f>[4]Model!$AS$42</f>
        <v>0.12</v>
      </c>
      <c r="Z7" s="16">
        <f>[4]Model!$AS$48</f>
        <v>0.25873266742717416</v>
      </c>
      <c r="AA7" s="10" t="str">
        <f>[4]Model!$AS$49</f>
        <v>Slightly undervalued</v>
      </c>
      <c r="AB7" s="10"/>
      <c r="AC7" s="10">
        <v>1969</v>
      </c>
      <c r="AE7" s="17">
        <f>[4]Main!$E$3</f>
        <v>45751</v>
      </c>
      <c r="AF7" s="17">
        <f>[4]Main!$G$3</f>
        <v>45817</v>
      </c>
    </row>
    <row r="8" spans="2:32" x14ac:dyDescent="0.3">
      <c r="B8" t="s">
        <v>39</v>
      </c>
      <c r="C8" s="10" t="s">
        <v>40</v>
      </c>
    </row>
    <row r="9" spans="2:32" x14ac:dyDescent="0.3">
      <c r="B9" s="11" t="s">
        <v>41</v>
      </c>
      <c r="C9" s="10" t="s">
        <v>42</v>
      </c>
      <c r="D9" s="10">
        <f>[5]Main!$D$3</f>
        <v>1.21</v>
      </c>
      <c r="E9" s="13">
        <f>[5]Main!$D$5</f>
        <v>1119.492</v>
      </c>
      <c r="F9" s="13">
        <f>[5]Main!$D$8</f>
        <v>361</v>
      </c>
      <c r="G9" s="13">
        <f>[5]Main!$D$9</f>
        <v>758.49199999999996</v>
      </c>
      <c r="H9" s="13">
        <f>[5]Model!Z$33</f>
        <v>-1368.8</v>
      </c>
      <c r="I9" s="13">
        <f>[5]Model!AA$33</f>
        <v>-2104.9</v>
      </c>
      <c r="J9" s="13">
        <f>[5]Model!AB$33</f>
        <v>-722.21355000000028</v>
      </c>
      <c r="K9" s="13">
        <f>[5]Model!AC$33</f>
        <v>-504.726876</v>
      </c>
      <c r="L9" s="13">
        <f>[5]Model!AD$33</f>
        <v>-298.75576328999978</v>
      </c>
      <c r="M9" s="13">
        <f>[5]Model!AE$33</f>
        <v>-107.28387832140008</v>
      </c>
      <c r="N9" s="14">
        <f t="shared" ref="N9" si="10">$G9/H9</f>
        <v>-0.55412916423144354</v>
      </c>
      <c r="O9" s="14">
        <f t="shared" ref="O9" si="11">$G9/I9</f>
        <v>-0.36034585966079147</v>
      </c>
      <c r="P9" s="14">
        <f t="shared" ref="P9" si="12">$G9/J9</f>
        <v>-1.0502323031740399</v>
      </c>
      <c r="Q9" s="14">
        <f t="shared" ref="Q9" si="13">$G9/K9</f>
        <v>-1.5027771178168843</v>
      </c>
      <c r="R9" s="14">
        <f t="shared" ref="R9" si="14">$G9/L9</f>
        <v>-2.5388363780742798</v>
      </c>
      <c r="S9" s="14">
        <f t="shared" ref="S9" si="15">$G9/M9</f>
        <v>-7.0699532107491159</v>
      </c>
      <c r="T9" s="13">
        <f>[5]Model!$Z$8</f>
        <v>891.2</v>
      </c>
      <c r="U9" s="16">
        <f>[5]Model!$Y$42</f>
        <v>0.3960987261146498</v>
      </c>
      <c r="V9" s="16">
        <f>[5]Model!$Z$42</f>
        <v>0.27060165383518697</v>
      </c>
      <c r="W9" s="16">
        <f>[5]Model!$Z$48</f>
        <v>-0.56979353680430866</v>
      </c>
      <c r="X9" s="16">
        <f>[5]Model!$Z$51</f>
        <v>-1.5075179533213643</v>
      </c>
      <c r="Y9" s="16">
        <f>[5]Model!$AP$39</f>
        <v>0.1</v>
      </c>
      <c r="Z9" s="16">
        <f>[5]Model!$AP$45</f>
        <v>-0.26355921079086486</v>
      </c>
      <c r="AA9" s="10" t="str">
        <f>[5]Model!$AP$46</f>
        <v>Slightly overvalued</v>
      </c>
      <c r="AC9" s="10">
        <v>1997</v>
      </c>
      <c r="AE9" s="18">
        <f>[5]Main!$E$3</f>
        <v>45751</v>
      </c>
      <c r="AF9" s="18">
        <f>[5]Main!$G$3</f>
        <v>45785</v>
      </c>
    </row>
  </sheetData>
  <hyperlinks>
    <hyperlink ref="B6" r:id="rId1" xr:uid="{A639A081-823D-480C-B8E3-E8540E353F47}"/>
    <hyperlink ref="B4" r:id="rId2" xr:uid="{1E28E457-F855-40C5-9070-8BE0C79C6684}"/>
    <hyperlink ref="B7" r:id="rId3" xr:uid="{A73CB0F7-E51A-47D4-B42C-E9E12E13F561}"/>
    <hyperlink ref="B5" r:id="rId4" xr:uid="{1C1D4293-4095-4A0E-A38F-07FACA5B80F2}"/>
    <hyperlink ref="B9" r:id="rId5" xr:uid="{229D4175-EC51-46EF-B3C5-E9711257CB8D}"/>
  </hyperlinks>
  <pageMargins left="0.7" right="0.7" top="0.75" bottom="0.75" header="0.3" footer="0.3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2024-11-16T13:09:59Z</dcterms:created>
  <dcterms:modified xsi:type="dcterms:W3CDTF">2025-04-23T19:35:19Z</dcterms:modified>
</cp:coreProperties>
</file>