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DACFFCF-8661-443E-B131-FC74B7C4A564}" xr6:coauthVersionLast="47" xr6:coauthVersionMax="47" xr10:uidLastSave="{00000000-0000-0000-0000-000000000000}"/>
  <bookViews>
    <workbookView xWindow="-108" yWindow="-108" windowWidth="23256" windowHeight="12576" xr2:uid="{44325DD5-B9EA-4A3A-86DA-3F4C5EA9FAF1}"/>
  </bookViews>
  <sheets>
    <sheet name="Model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AF4" i="1"/>
  <c r="AE4" i="1"/>
  <c r="AA4" i="1"/>
  <c r="Y4" i="1"/>
  <c r="X4" i="1"/>
  <c r="W4" i="1"/>
  <c r="V4" i="1"/>
  <c r="U4" i="1"/>
  <c r="T4" i="1"/>
  <c r="M4" i="1"/>
  <c r="L4" i="1"/>
  <c r="K4" i="1"/>
  <c r="J4" i="1"/>
  <c r="I4" i="1"/>
  <c r="H4" i="1"/>
  <c r="G4" i="1"/>
  <c r="F4" i="1"/>
  <c r="E4" i="1"/>
  <c r="D4" i="1"/>
  <c r="Y3" i="1" l="1"/>
  <c r="X3" i="1"/>
  <c r="W3" i="1"/>
  <c r="V3" i="1"/>
  <c r="S3" i="1"/>
  <c r="AA3" i="1"/>
  <c r="U3" i="1"/>
  <c r="N4" i="1" l="1"/>
  <c r="N3" i="1" s="1"/>
  <c r="O3" i="1"/>
  <c r="P3" i="1"/>
  <c r="Q3" i="1"/>
  <c r="R3" i="1"/>
  <c r="Z4" i="1" l="1"/>
  <c r="Z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U2" authorId="0" shapeId="0" xr:uid="{8420850D-3470-4552-9E11-112D33182E33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analyse deeper with different regions and models</t>
        </r>
      </text>
    </comment>
  </commentList>
</comments>
</file>

<file path=xl/sharedStrings.xml><?xml version="1.0" encoding="utf-8"?>
<sst xmlns="http://schemas.openxmlformats.org/spreadsheetml/2006/main" count="39" uniqueCount="39">
  <si>
    <t>Company</t>
  </si>
  <si>
    <t>Ticker</t>
  </si>
  <si>
    <t>Price</t>
  </si>
  <si>
    <t>MC</t>
  </si>
  <si>
    <t>Net Cash</t>
  </si>
  <si>
    <t>EV</t>
  </si>
  <si>
    <t>2023 E</t>
  </si>
  <si>
    <t>2024 E</t>
  </si>
  <si>
    <t>2025 E</t>
  </si>
  <si>
    <t>2026 E</t>
  </si>
  <si>
    <t>2027 E</t>
  </si>
  <si>
    <t>2028 E</t>
  </si>
  <si>
    <t>2023 EV/E</t>
  </si>
  <si>
    <t>2024 EV/E</t>
  </si>
  <si>
    <t>2025 EV/E</t>
  </si>
  <si>
    <t>2026 EV/E</t>
  </si>
  <si>
    <t>2027 EV/E</t>
  </si>
  <si>
    <t>2028 EV/E</t>
  </si>
  <si>
    <t>2023 Rev</t>
  </si>
  <si>
    <t>2022 RevG</t>
  </si>
  <si>
    <t>2023 RevG</t>
  </si>
  <si>
    <t>2023 GM%</t>
  </si>
  <si>
    <t>2023 OM%</t>
  </si>
  <si>
    <t>Discount</t>
  </si>
  <si>
    <t>Variance</t>
  </si>
  <si>
    <t>Consensus</t>
  </si>
  <si>
    <t>Segment</t>
  </si>
  <si>
    <t>Founded</t>
  </si>
  <si>
    <t>Updated</t>
  </si>
  <si>
    <t>Earnings Call</t>
  </si>
  <si>
    <t>Industry Average</t>
  </si>
  <si>
    <t>Rocket Lab</t>
  </si>
  <si>
    <t>AST SpaceMobile</t>
  </si>
  <si>
    <t>SpaceX</t>
  </si>
  <si>
    <t>Intuitive Machines</t>
  </si>
  <si>
    <t>LUNR US</t>
  </si>
  <si>
    <t>-</t>
  </si>
  <si>
    <t>ASTS US</t>
  </si>
  <si>
    <t>RKLB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</si>
</sst>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0\x"/>
    <numFmt numFmtId="166" formatCode="[$$-409]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5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65" fontId="4" fillId="2" borderId="1" xfId="0" applyNumberFormat="1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1" fillId="2" borderId="1" xfId="1" applyFill="1" applyBorder="1"/>
    <xf numFmtId="3" fontId="5" fillId="2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KLB.xlsx" TargetMode="External"/><Relationship Id="rId1" Type="http://schemas.openxmlformats.org/officeDocument/2006/relationships/externalLinkPath" Target="RKL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STS.xlsx" TargetMode="External"/><Relationship Id="rId1" Type="http://schemas.openxmlformats.org/officeDocument/2006/relationships/externalLinkPath" Target="A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20.36</v>
          </cell>
          <cell r="E3">
            <v>45771</v>
          </cell>
          <cell r="G3">
            <v>45785</v>
          </cell>
        </row>
        <row r="5">
          <cell r="D5">
            <v>9233.26</v>
          </cell>
        </row>
        <row r="8">
          <cell r="D8">
            <v>77.999999999999943</v>
          </cell>
        </row>
        <row r="9">
          <cell r="D9">
            <v>9155.26</v>
          </cell>
        </row>
      </sheetData>
      <sheetData sheetId="1">
        <row r="5">
          <cell r="T5">
            <v>244.6</v>
          </cell>
        </row>
        <row r="20">
          <cell r="T20">
            <v>-182.59999999999997</v>
          </cell>
          <cell r="U20">
            <v>-190.20000000000005</v>
          </cell>
          <cell r="V20">
            <v>-241.2772600000001</v>
          </cell>
          <cell r="W20">
            <v>-266.73522480000014</v>
          </cell>
          <cell r="X20">
            <v>-268.88498010000018</v>
          </cell>
          <cell r="Y20">
            <v>-256.02928758000007</v>
          </cell>
        </row>
        <row r="26">
          <cell r="S26">
            <v>2.3922829581993565</v>
          </cell>
          <cell r="T26">
            <v>0.15924170616113731</v>
          </cell>
          <cell r="AI26">
            <v>0.09</v>
          </cell>
        </row>
        <row r="29">
          <cell r="T29">
            <v>0.21054783319705642</v>
          </cell>
        </row>
        <row r="32">
          <cell r="U32">
            <v>-0.43479257391702969</v>
          </cell>
          <cell r="AI32">
            <v>-0.5430347296183955</v>
          </cell>
        </row>
        <row r="33">
          <cell r="AI33" t="str">
            <v>Heavily overvalued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23.85</v>
          </cell>
        </row>
        <row r="5">
          <cell r="D5">
            <v>7548.5250000000005</v>
          </cell>
        </row>
        <row r="8">
          <cell r="D8">
            <v>409</v>
          </cell>
        </row>
        <row r="9">
          <cell r="D9">
            <v>7139.5250000000005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STS.xlsx" TargetMode="External"/><Relationship Id="rId1" Type="http://schemas.openxmlformats.org/officeDocument/2006/relationships/hyperlink" Target="RKLB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816B-CF00-47B4-9B9E-E5812753DAD8}">
  <dimension ref="B2:AF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RowHeight="14.4" x14ac:dyDescent="0.3"/>
  <cols>
    <col min="1" max="1" width="8.88671875" style="1"/>
    <col min="2" max="2" width="16.109375" style="1" bestFit="1" customWidth="1"/>
    <col min="3" max="3" width="8.21875" style="11" bestFit="1" customWidth="1"/>
    <col min="4" max="4" width="6.5546875" style="1" bestFit="1" customWidth="1"/>
    <col min="5" max="5" width="5.44140625" style="1" bestFit="1" customWidth="1"/>
    <col min="6" max="6" width="8.44140625" style="1" bestFit="1" customWidth="1"/>
    <col min="7" max="7" width="5.44140625" style="1" bestFit="1" customWidth="1"/>
    <col min="8" max="13" width="6.44140625" style="1" bestFit="1" customWidth="1"/>
    <col min="14" max="19" width="9.5546875" style="1" bestFit="1" customWidth="1"/>
    <col min="20" max="20" width="8.5546875" style="1" bestFit="1" customWidth="1"/>
    <col min="21" max="22" width="9.77734375" style="1" bestFit="1" customWidth="1"/>
    <col min="23" max="23" width="9.88671875" style="1" bestFit="1" customWidth="1"/>
    <col min="24" max="24" width="10" style="1" bestFit="1" customWidth="1"/>
    <col min="25" max="26" width="8.33203125" style="1" bestFit="1" customWidth="1"/>
    <col min="27" max="27" width="16.44140625" style="1" bestFit="1" customWidth="1"/>
    <col min="28" max="29" width="8.44140625" style="1" bestFit="1" customWidth="1"/>
    <col min="30" max="30" width="8.88671875" style="1"/>
    <col min="31" max="31" width="10.5546875" style="1" bestFit="1" customWidth="1"/>
    <col min="32" max="32" width="11.5546875" style="1" bestFit="1" customWidth="1"/>
    <col min="33" max="16384" width="8.88671875" style="1"/>
  </cols>
  <sheetData>
    <row r="2" spans="2:32" x14ac:dyDescent="0.3">
      <c r="B2" s="2" t="s">
        <v>0</v>
      </c>
      <c r="C2" s="3" t="s">
        <v>1</v>
      </c>
      <c r="D2" s="3" t="s">
        <v>2</v>
      </c>
      <c r="E2" s="4" t="s">
        <v>3</v>
      </c>
      <c r="F2" s="4" t="s">
        <v>4</v>
      </c>
      <c r="G2" s="4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5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/>
      <c r="AE2" s="3" t="s">
        <v>28</v>
      </c>
      <c r="AF2" s="3" t="s">
        <v>29</v>
      </c>
    </row>
    <row r="3" spans="2:32" x14ac:dyDescent="0.3">
      <c r="B3" s="6" t="s">
        <v>30</v>
      </c>
      <c r="C3" s="3"/>
      <c r="D3" s="3"/>
      <c r="E3" s="4"/>
      <c r="F3" s="4"/>
      <c r="G3" s="4"/>
      <c r="H3" s="3"/>
      <c r="I3" s="3"/>
      <c r="J3" s="3"/>
      <c r="K3" s="3"/>
      <c r="L3" s="3"/>
      <c r="M3" s="3"/>
      <c r="N3" s="7">
        <f t="shared" ref="N3:S3" si="0">TRIMMEAN(N4:N1048576,80%)</f>
        <v>-50.1383351588171</v>
      </c>
      <c r="O3" s="7" t="e">
        <f t="shared" si="0"/>
        <v>#NUM!</v>
      </c>
      <c r="P3" s="7" t="e">
        <f t="shared" si="0"/>
        <v>#NUM!</v>
      </c>
      <c r="Q3" s="7" t="e">
        <f t="shared" si="0"/>
        <v>#NUM!</v>
      </c>
      <c r="R3" s="7" t="e">
        <f t="shared" si="0"/>
        <v>#NUM!</v>
      </c>
      <c r="S3" s="7" t="e">
        <f t="shared" si="0"/>
        <v>#NUM!</v>
      </c>
      <c r="T3" s="8"/>
      <c r="U3" s="9">
        <f t="shared" ref="U3:Z3" si="1">TRIMMEAN(U4:U1048576,80%)</f>
        <v>2.3922829581993565</v>
      </c>
      <c r="V3" s="9">
        <f t="shared" si="1"/>
        <v>0.15924170616113731</v>
      </c>
      <c r="W3" s="9">
        <f t="shared" si="1"/>
        <v>0.21054783319705642</v>
      </c>
      <c r="X3" s="9">
        <f t="shared" si="1"/>
        <v>-0.43479257391702969</v>
      </c>
      <c r="Y3" s="9">
        <f t="shared" si="1"/>
        <v>0.09</v>
      </c>
      <c r="Z3" s="9">
        <f t="shared" si="1"/>
        <v>-0.5430347296183955</v>
      </c>
      <c r="AA3" s="10" t="e">
        <f>INDEX(AA4:AA53,MODE(MATCH(AA4:AA53,AA4:AA53,0)))</f>
        <v>#N/A</v>
      </c>
      <c r="AB3" s="3"/>
      <c r="AC3" s="11"/>
    </row>
    <row r="4" spans="2:32" x14ac:dyDescent="0.3">
      <c r="B4" s="18" t="s">
        <v>31</v>
      </c>
      <c r="C4" s="11" t="s">
        <v>38</v>
      </c>
      <c r="D4" s="12">
        <f>[1]Main!$D$3</f>
        <v>20.36</v>
      </c>
      <c r="E4" s="13">
        <f>[1]Main!$D$5</f>
        <v>9233.26</v>
      </c>
      <c r="F4" s="13">
        <f>[1]Main!$D$8</f>
        <v>77.999999999999943</v>
      </c>
      <c r="G4" s="13">
        <f>[1]Main!$D$9</f>
        <v>9155.26</v>
      </c>
      <c r="H4" s="13">
        <f>[1]Model!T$20</f>
        <v>-182.59999999999997</v>
      </c>
      <c r="I4" s="13">
        <f>[1]Model!U$20</f>
        <v>-190.20000000000005</v>
      </c>
      <c r="J4" s="13">
        <f>[1]Model!V$20</f>
        <v>-241.2772600000001</v>
      </c>
      <c r="K4" s="13">
        <f>[1]Model!W$20</f>
        <v>-266.73522480000014</v>
      </c>
      <c r="L4" s="13">
        <f>[1]Model!X$20</f>
        <v>-268.88498010000018</v>
      </c>
      <c r="M4" s="13">
        <f>[1]Model!Y$20</f>
        <v>-256.02928758000007</v>
      </c>
      <c r="N4" s="14">
        <f t="shared" ref="N4" si="2">$G4/H4</f>
        <v>-50.1383351588171</v>
      </c>
      <c r="O4" s="14"/>
      <c r="P4" s="14"/>
      <c r="Q4" s="14"/>
      <c r="R4" s="14"/>
      <c r="S4" s="14"/>
      <c r="T4" s="15">
        <f>[1]Model!$T$5</f>
        <v>244.6</v>
      </c>
      <c r="U4" s="16">
        <f>[1]Model!S$26</f>
        <v>2.3922829581993565</v>
      </c>
      <c r="V4" s="16">
        <f>[1]Model!T$26</f>
        <v>0.15924170616113731</v>
      </c>
      <c r="W4" s="16">
        <f>[1]Model!$T$29</f>
        <v>0.21054783319705642</v>
      </c>
      <c r="X4" s="16">
        <f>[1]Model!$U$32</f>
        <v>-0.43479257391702969</v>
      </c>
      <c r="Y4" s="16">
        <f>[1]Model!$AI$26</f>
        <v>0.09</v>
      </c>
      <c r="Z4" s="16">
        <f>[1]Model!$AI$32</f>
        <v>-0.5430347296183955</v>
      </c>
      <c r="AA4" s="16" t="str">
        <f>[1]Model!$AI$33</f>
        <v>Heavily overvalued</v>
      </c>
      <c r="AB4" s="13"/>
      <c r="AC4" s="11"/>
      <c r="AE4" s="17">
        <f>[1]Main!$E$3</f>
        <v>45771</v>
      </c>
      <c r="AF4" s="17">
        <f>[1]Main!$G$3</f>
        <v>45785</v>
      </c>
    </row>
    <row r="5" spans="2:32" x14ac:dyDescent="0.3">
      <c r="B5" s="18" t="s">
        <v>32</v>
      </c>
      <c r="C5" s="11" t="s">
        <v>37</v>
      </c>
      <c r="D5" s="12">
        <f>[2]Main!$D$3</f>
        <v>23.85</v>
      </c>
      <c r="E5" s="19">
        <f>[2]Main!$D$5</f>
        <v>7548.5250000000005</v>
      </c>
      <c r="F5" s="13">
        <f>[2]Main!$D$8</f>
        <v>409</v>
      </c>
      <c r="G5" s="13">
        <f>[2]Main!$D$9</f>
        <v>7139.5250000000005</v>
      </c>
    </row>
    <row r="6" spans="2:32" x14ac:dyDescent="0.3">
      <c r="B6" s="1" t="s">
        <v>33</v>
      </c>
      <c r="C6" s="11" t="s">
        <v>36</v>
      </c>
    </row>
    <row r="7" spans="2:32" x14ac:dyDescent="0.3">
      <c r="B7" s="1" t="s">
        <v>34</v>
      </c>
      <c r="C7" s="11" t="s">
        <v>35</v>
      </c>
    </row>
  </sheetData>
  <hyperlinks>
    <hyperlink ref="B4" r:id="rId1" xr:uid="{BCD3688A-357B-484F-990F-C8AA1C66B280}"/>
    <hyperlink ref="B5" r:id="rId2" xr:uid="{8B65215F-AFA0-4639-AADC-CE4AF968375D}"/>
  </hyperlinks>
  <pageMargins left="0.7" right="0.7" top="0.75" bottom="0.75" header="0.3" footer="0.3"/>
  <pageSetup paperSize="9" orientation="portrait" horizontalDpi="300" verticalDpi="30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2024-11-18T15:03:07Z</dcterms:created>
  <dcterms:modified xsi:type="dcterms:W3CDTF">2025-04-24T14:11:38Z</dcterms:modified>
</cp:coreProperties>
</file>