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CFA3618-288C-4D9E-B88C-0E98D06A8AC9}" xr6:coauthVersionLast="47" xr6:coauthVersionMax="47" xr10:uidLastSave="{00000000-0000-0000-0000-000000000000}"/>
  <bookViews>
    <workbookView xWindow="-108" yWindow="-108" windowWidth="23256" windowHeight="12576" xr2:uid="{86C707C2-4719-4344-B4E8-DD417FC47327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Z11" i="1"/>
  <c r="Y11" i="1"/>
  <c r="G11" i="1"/>
  <c r="F11" i="1"/>
  <c r="E11" i="1"/>
  <c r="D11" i="1"/>
  <c r="AE10" i="1"/>
  <c r="AD10" i="1"/>
  <c r="AA10" i="1"/>
  <c r="Z10" i="1"/>
  <c r="Y10" i="1"/>
  <c r="X10" i="1"/>
  <c r="W10" i="1"/>
  <c r="V10" i="1"/>
  <c r="T10" i="1"/>
  <c r="M10" i="1"/>
  <c r="L10" i="1"/>
  <c r="K10" i="1"/>
  <c r="J10" i="1"/>
  <c r="I10" i="1"/>
  <c r="H10" i="1"/>
  <c r="G10" i="1"/>
  <c r="F10" i="1"/>
  <c r="E10" i="1"/>
  <c r="D10" i="1"/>
  <c r="AE9" i="1"/>
  <c r="AD9" i="1"/>
  <c r="Z9" i="1"/>
  <c r="Y9" i="1"/>
  <c r="X9" i="1"/>
  <c r="G9" i="1"/>
  <c r="F9" i="1"/>
  <c r="E9" i="1"/>
  <c r="D9" i="1"/>
  <c r="AE8" i="1"/>
  <c r="AD8" i="1"/>
  <c r="Z8" i="1"/>
  <c r="Y8" i="1"/>
  <c r="X8" i="1"/>
  <c r="G8" i="1"/>
  <c r="F8" i="1"/>
  <c r="E8" i="1"/>
  <c r="D8" i="1"/>
  <c r="AG7" i="1"/>
  <c r="AF7" i="1"/>
  <c r="AB7" i="1"/>
  <c r="AA7" i="1"/>
  <c r="Z7" i="1"/>
  <c r="G7" i="1"/>
  <c r="F7" i="1"/>
  <c r="E7" i="1"/>
  <c r="D7" i="1"/>
  <c r="AG6" i="1"/>
  <c r="AF6" i="1"/>
  <c r="AB6" i="1"/>
  <c r="AA6" i="1"/>
  <c r="Z6" i="1"/>
  <c r="G6" i="1"/>
  <c r="F6" i="1"/>
  <c r="E6" i="1"/>
  <c r="D6" i="1"/>
  <c r="AG5" i="1"/>
  <c r="AF5" i="1"/>
  <c r="AB5" i="1"/>
  <c r="AA5" i="1"/>
  <c r="Z5" i="1"/>
  <c r="G5" i="1"/>
  <c r="F5" i="1"/>
  <c r="E5" i="1"/>
  <c r="D5" i="1"/>
  <c r="AG4" i="1"/>
  <c r="AF4" i="1"/>
  <c r="AB4" i="1"/>
  <c r="AA4" i="1"/>
  <c r="Z4" i="1"/>
  <c r="G4" i="1"/>
  <c r="F4" i="1"/>
  <c r="E4" i="1"/>
  <c r="D4" i="1"/>
  <c r="AG3" i="1"/>
  <c r="AF3" i="1"/>
  <c r="AB3" i="1"/>
  <c r="AA3" i="1"/>
  <c r="Z3" i="1"/>
  <c r="G3" i="1"/>
  <c r="F3" i="1"/>
  <c r="E3" i="1"/>
  <c r="D3" i="1"/>
  <c r="AG2" i="1"/>
  <c r="AF2" i="1"/>
  <c r="AB2" i="1"/>
  <c r="AA2" i="1"/>
  <c r="Z2" i="1"/>
  <c r="G2" i="1"/>
  <c r="F2" i="1"/>
  <c r="E2" i="1"/>
  <c r="D2" i="1"/>
  <c r="N10" i="1" l="1"/>
  <c r="S10" i="1"/>
  <c r="O10" i="1"/>
  <c r="P10" i="1"/>
  <c r="Q10" i="1"/>
  <c r="R10" i="1"/>
</calcChain>
</file>

<file path=xl/sharedStrings.xml><?xml version="1.0" encoding="utf-8"?>
<sst xmlns="http://schemas.openxmlformats.org/spreadsheetml/2006/main" count="35" uniqueCount="30">
  <si>
    <t>Alteryx</t>
  </si>
  <si>
    <t>AYX US</t>
  </si>
  <si>
    <t>Software</t>
  </si>
  <si>
    <t>Delisted</t>
  </si>
  <si>
    <t>Gfinity</t>
  </si>
  <si>
    <t>GFIN UK</t>
  </si>
  <si>
    <t>Gaming</t>
  </si>
  <si>
    <t>Restructured</t>
  </si>
  <si>
    <t>BlackBerry</t>
  </si>
  <si>
    <t>BB US</t>
  </si>
  <si>
    <t>Hardware/Software</t>
  </si>
  <si>
    <t>Nokia</t>
  </si>
  <si>
    <t>NOK US</t>
  </si>
  <si>
    <t>Ericsson</t>
  </si>
  <si>
    <t>ERIC US</t>
  </si>
  <si>
    <t>Activision Blizzard</t>
  </si>
  <si>
    <t>ATVI US</t>
  </si>
  <si>
    <t>Acquired</t>
  </si>
  <si>
    <t xml:space="preserve"> </t>
  </si>
  <si>
    <t>Quixant</t>
  </si>
  <si>
    <t>QXT UK</t>
  </si>
  <si>
    <t>Hardware</t>
  </si>
  <si>
    <t>View-only</t>
  </si>
  <si>
    <t>Dixons Carphone</t>
  </si>
  <si>
    <t>DC UK</t>
  </si>
  <si>
    <t>Nikola</t>
  </si>
  <si>
    <t>NKLA US</t>
  </si>
  <si>
    <t>Fiat</t>
  </si>
  <si>
    <t>FCA IT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</si>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</sst>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$-409]#,##0.00"/>
    <numFmt numFmtId="165" formatCode="0\x"/>
    <numFmt numFmtId="166" formatCode="[$$-409]#,##0"/>
    <numFmt numFmtId="167" formatCode="&quot;£&quot;#,##0.00"/>
    <numFmt numFmtId="168" formatCode="[$£-809]#,##0"/>
    <numFmt numFmtId="169" formatCode="#,##0\ [$€-1]"/>
    <numFmt numFmtId="170" formatCode="&quot;£&quot;#,##0"/>
    <numFmt numFmtId="171" formatCode="#,##0.00\ [$€-1]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2" borderId="0" xfId="1" applyFill="1"/>
    <xf numFmtId="170" fontId="0" fillId="0" borderId="0" xfId="0" applyNumberFormat="1" applyAlignment="1">
      <alignment horizontal="center"/>
    </xf>
    <xf numFmtId="0" fontId="2" fillId="0" borderId="0" xfId="1" applyFont="1" applyFill="1" applyBorder="1"/>
    <xf numFmtId="0" fontId="0" fillId="0" borderId="0" xfId="0" applyBorder="1"/>
    <xf numFmtId="0" fontId="0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9" fontId="0" fillId="0" borderId="0" xfId="0" applyNumberFormat="1" applyFont="1" applyFill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CA.xlsx" TargetMode="External"/><Relationship Id="rId1" Type="http://schemas.openxmlformats.org/officeDocument/2006/relationships/externalLinkPath" Target="F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F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RI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TVI.xlsx" TargetMode="External"/><Relationship Id="rId1" Type="http://schemas.openxmlformats.org/officeDocument/2006/relationships/externalLinkPath" Target="ATV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QX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C.xlsx" TargetMode="External"/><Relationship Id="rId1" Type="http://schemas.openxmlformats.org/officeDocument/2006/relationships/externalLinkPath" Target="D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KLA.xlsx" TargetMode="External"/><Relationship Id="rId1" Type="http://schemas.openxmlformats.org/officeDocument/2006/relationships/externalLinkPath" Target="NK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76.47</v>
          </cell>
          <cell r="E3">
            <v>44321</v>
          </cell>
          <cell r="G3">
            <v>44412</v>
          </cell>
        </row>
        <row r="5">
          <cell r="D5">
            <v>5131.1370000000006</v>
          </cell>
        </row>
        <row r="8">
          <cell r="D8">
            <v>293.5</v>
          </cell>
        </row>
        <row r="9">
          <cell r="D9">
            <v>4837.6370000000006</v>
          </cell>
        </row>
      </sheetData>
      <sheetData sheetId="1">
        <row r="26">
          <cell r="AP26">
            <v>7.0000000000000007E-2</v>
          </cell>
        </row>
        <row r="32">
          <cell r="AP32">
            <v>-0.65247001176441954</v>
          </cell>
        </row>
        <row r="33">
          <cell r="AP33" t="str">
            <v>Heavily overvalued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11.16</v>
          </cell>
        </row>
        <row r="5">
          <cell r="D5">
            <v>22056.624</v>
          </cell>
        </row>
        <row r="8">
          <cell r="D8">
            <v>-4300</v>
          </cell>
        </row>
        <row r="9">
          <cell r="D9">
            <v>26356.624</v>
          </cell>
        </row>
      </sheetData>
      <sheetData sheetId="1">
        <row r="21">
          <cell r="S21">
            <v>0.06</v>
          </cell>
        </row>
        <row r="27">
          <cell r="S27">
            <v>6.187107975628825E-3</v>
          </cell>
        </row>
        <row r="28">
          <cell r="S28" t="str">
            <v>Fairly 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4.6100000000000002E-2</v>
          </cell>
          <cell r="E3">
            <v>44286</v>
          </cell>
          <cell r="G3" t="str">
            <v>August?</v>
          </cell>
        </row>
        <row r="5">
          <cell r="D5">
            <v>35.372529999999998</v>
          </cell>
        </row>
        <row r="8">
          <cell r="D8">
            <v>1.8</v>
          </cell>
        </row>
        <row r="9">
          <cell r="D9">
            <v>33.57253</v>
          </cell>
        </row>
      </sheetData>
      <sheetData sheetId="1">
        <row r="21">
          <cell r="AD21">
            <v>0.13</v>
          </cell>
        </row>
        <row r="27">
          <cell r="AD27">
            <v>0.52487179821905006</v>
          </cell>
        </row>
        <row r="28">
          <cell r="AD28" t="str">
            <v>Heavily undervalued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7.97</v>
          </cell>
          <cell r="E3">
            <v>44330</v>
          </cell>
          <cell r="G3">
            <v>44371</v>
          </cell>
        </row>
        <row r="5">
          <cell r="D5">
            <v>4511.817</v>
          </cell>
        </row>
        <row r="8">
          <cell r="D8">
            <v>57</v>
          </cell>
        </row>
        <row r="9">
          <cell r="D9">
            <v>4454.817</v>
          </cell>
        </row>
      </sheetData>
      <sheetData sheetId="1">
        <row r="26">
          <cell r="AS26">
            <v>7.0000000000000007E-2</v>
          </cell>
        </row>
        <row r="32">
          <cell r="AS32">
            <v>-0.15860980584129081</v>
          </cell>
        </row>
        <row r="33">
          <cell r="AS33" t="str">
            <v>Slightly 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4.74</v>
          </cell>
          <cell r="E3">
            <v>44329</v>
          </cell>
          <cell r="G3">
            <v>44406</v>
          </cell>
        </row>
        <row r="5">
          <cell r="D5">
            <v>26658.234000000004</v>
          </cell>
        </row>
        <row r="8">
          <cell r="D8">
            <v>3983</v>
          </cell>
        </row>
        <row r="9">
          <cell r="D9">
            <v>22675.234000000004</v>
          </cell>
        </row>
      </sheetData>
      <sheetData sheetId="1">
        <row r="23">
          <cell r="AO23">
            <v>7.0000000000000007E-2</v>
          </cell>
        </row>
        <row r="29">
          <cell r="AO29">
            <v>0.23652457499553603</v>
          </cell>
        </row>
        <row r="30">
          <cell r="AO30" t="str">
            <v>Slightly undervalued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14.14</v>
          </cell>
          <cell r="E3">
            <v>44312</v>
          </cell>
          <cell r="G3">
            <v>44393</v>
          </cell>
        </row>
        <row r="5">
          <cell r="D5">
            <v>47142.76</v>
          </cell>
        </row>
        <row r="11">
          <cell r="D11">
            <v>5448.6296855963892</v>
          </cell>
        </row>
        <row r="12">
          <cell r="D12">
            <v>41694.130314403614</v>
          </cell>
        </row>
      </sheetData>
      <sheetData sheetId="1">
        <row r="23">
          <cell r="AJ23">
            <v>0.06</v>
          </cell>
        </row>
        <row r="29">
          <cell r="AJ29">
            <v>0.21326746282174147</v>
          </cell>
        </row>
        <row r="30">
          <cell r="AJ30" t="str">
            <v>Slightly undervalued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91.92</v>
          </cell>
          <cell r="E3">
            <v>44321</v>
          </cell>
          <cell r="G3" t="str">
            <v>August?</v>
          </cell>
        </row>
        <row r="5">
          <cell r="D5">
            <v>71421.84</v>
          </cell>
        </row>
        <row r="8">
          <cell r="D8">
            <v>5675</v>
          </cell>
        </row>
        <row r="9">
          <cell r="D9">
            <v>65746.84</v>
          </cell>
        </row>
      </sheetData>
      <sheetData sheetId="1">
        <row r="27">
          <cell r="AY27">
            <v>0.06</v>
          </cell>
        </row>
        <row r="33">
          <cell r="AY33">
            <v>0.11689156527302047</v>
          </cell>
        </row>
        <row r="34">
          <cell r="AY34" t="str">
            <v>Slightly undervalued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1.35</v>
          </cell>
          <cell r="E3">
            <v>44301</v>
          </cell>
          <cell r="G3" t="str">
            <v>August?</v>
          </cell>
        </row>
        <row r="5">
          <cell r="D5">
            <v>89.640000000000015</v>
          </cell>
        </row>
        <row r="8">
          <cell r="D8">
            <v>17.400000000000002</v>
          </cell>
        </row>
        <row r="9">
          <cell r="D9">
            <v>72.240000000000009</v>
          </cell>
        </row>
      </sheetData>
      <sheetData sheetId="1">
        <row r="18">
          <cell r="AG18">
            <v>0.12</v>
          </cell>
        </row>
        <row r="24">
          <cell r="AG24">
            <v>-9.2212664706786907E-2</v>
          </cell>
        </row>
        <row r="25">
          <cell r="AG25" t="str">
            <v>Fairly 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0.90400000000000003</v>
          </cell>
          <cell r="E3">
            <v>45743</v>
          </cell>
          <cell r="G3">
            <v>45841</v>
          </cell>
        </row>
        <row r="5">
          <cell r="D5">
            <v>1024.232</v>
          </cell>
        </row>
        <row r="8">
          <cell r="D8">
            <v>107</v>
          </cell>
        </row>
        <row r="9">
          <cell r="D9">
            <v>917.23199999999997</v>
          </cell>
        </row>
      </sheetData>
      <sheetData sheetId="1">
        <row r="24">
          <cell r="AN24">
            <v>0.1</v>
          </cell>
        </row>
        <row r="30">
          <cell r="AN30">
            <v>-4.5446893459625359</v>
          </cell>
        </row>
        <row r="31">
          <cell r="AN31" t="str">
            <v>Heavily undervalued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3.8</v>
          </cell>
          <cell r="F3">
            <v>45597</v>
          </cell>
          <cell r="H3">
            <v>45708</v>
          </cell>
        </row>
        <row r="5">
          <cell r="D5">
            <v>231.42</v>
          </cell>
        </row>
        <row r="8">
          <cell r="D8">
            <v>-51.800000000000011</v>
          </cell>
        </row>
        <row r="9">
          <cell r="D9">
            <v>283.22000000000003</v>
          </cell>
        </row>
      </sheetData>
      <sheetData sheetId="1">
        <row r="8">
          <cell r="R8">
            <v>35.9</v>
          </cell>
        </row>
        <row r="24">
          <cell r="R24">
            <v>-864.8</v>
          </cell>
          <cell r="S24">
            <v>-622.99999999999989</v>
          </cell>
          <cell r="T24">
            <v>-480.38199999999983</v>
          </cell>
          <cell r="U24">
            <v>-373.45665999999994</v>
          </cell>
          <cell r="V24">
            <v>-241.17605559999987</v>
          </cell>
          <cell r="W24">
            <v>-134.44198663599991</v>
          </cell>
        </row>
        <row r="29">
          <cell r="R29">
            <v>-0.34422657952069713</v>
          </cell>
        </row>
        <row r="31">
          <cell r="AG31">
            <v>0.12</v>
          </cell>
        </row>
        <row r="34">
          <cell r="R34">
            <v>-5.9637883008356543</v>
          </cell>
        </row>
        <row r="37">
          <cell r="R37">
            <v>-18.103064066852369</v>
          </cell>
          <cell r="AG37">
            <v>-1.3108489987382808</v>
          </cell>
        </row>
        <row r="38">
          <cell r="AG38" t="str">
            <v>Heavily undervalued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.xlsx" TargetMode="External"/><Relationship Id="rId3" Type="http://schemas.openxmlformats.org/officeDocument/2006/relationships/hyperlink" Target="BB.xlsx" TargetMode="External"/><Relationship Id="rId7" Type="http://schemas.openxmlformats.org/officeDocument/2006/relationships/hyperlink" Target="QXT.xlsx" TargetMode="External"/><Relationship Id="rId2" Type="http://schemas.openxmlformats.org/officeDocument/2006/relationships/hyperlink" Target="GFIN.xlsx" TargetMode="External"/><Relationship Id="rId1" Type="http://schemas.openxmlformats.org/officeDocument/2006/relationships/hyperlink" Target="AYX.xlsx" TargetMode="External"/><Relationship Id="rId6" Type="http://schemas.openxmlformats.org/officeDocument/2006/relationships/hyperlink" Target="ATVI.xlsx" TargetMode="External"/><Relationship Id="rId5" Type="http://schemas.openxmlformats.org/officeDocument/2006/relationships/hyperlink" Target="ERIC.xlsx" TargetMode="External"/><Relationship Id="rId10" Type="http://schemas.openxmlformats.org/officeDocument/2006/relationships/hyperlink" Target="FCA.xlsx" TargetMode="External"/><Relationship Id="rId4" Type="http://schemas.openxmlformats.org/officeDocument/2006/relationships/hyperlink" Target="NOK.xlsx" TargetMode="External"/><Relationship Id="rId9" Type="http://schemas.openxmlformats.org/officeDocument/2006/relationships/hyperlink" Target="NK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1E83-7C03-4724-9D03-D6D9BD345CC1}">
  <dimension ref="A2:AG14"/>
  <sheetViews>
    <sheetView tabSelected="1" workbookViewId="0">
      <selection activeCell="A11" sqref="A11"/>
    </sheetView>
  </sheetViews>
  <sheetFormatPr defaultRowHeight="14.4" x14ac:dyDescent="0.3"/>
  <cols>
    <col min="4" max="20" width="9" bestFit="1" customWidth="1"/>
    <col min="22" max="26" width="9" bestFit="1" customWidth="1"/>
    <col min="28" max="28" width="9" bestFit="1" customWidth="1"/>
    <col min="30" max="31" width="10.5546875" bestFit="1" customWidth="1"/>
  </cols>
  <sheetData>
    <row r="2" spans="1:33" x14ac:dyDescent="0.3">
      <c r="A2" t="s">
        <v>3</v>
      </c>
      <c r="B2" s="1" t="s">
        <v>0</v>
      </c>
      <c r="C2" t="s">
        <v>1</v>
      </c>
      <c r="D2" s="2">
        <f>[1]Main!$D$3</f>
        <v>76.47</v>
      </c>
      <c r="E2" s="3">
        <f>[1]Main!$D$5</f>
        <v>5131.1370000000006</v>
      </c>
      <c r="F2" s="3">
        <f>[1]Main!$D$8</f>
        <v>293.5</v>
      </c>
      <c r="G2" s="3">
        <f>[1]Main!$D$9</f>
        <v>4837.6370000000006</v>
      </c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5"/>
      <c r="U2" s="6"/>
      <c r="V2" s="6"/>
      <c r="W2" s="6"/>
      <c r="X2" s="6"/>
      <c r="Y2" s="6"/>
      <c r="Z2" s="6">
        <f>[1]Model!$AP$26</f>
        <v>7.0000000000000007E-2</v>
      </c>
      <c r="AA2" s="6">
        <f>[1]Model!$AP$32</f>
        <v>-0.65247001176441954</v>
      </c>
      <c r="AB2" s="7" t="str">
        <f>[1]Model!$AP$33</f>
        <v>Heavily overvalued</v>
      </c>
      <c r="AC2" s="7" t="s">
        <v>2</v>
      </c>
      <c r="AD2" s="7">
        <v>1997</v>
      </c>
      <c r="AF2" s="8">
        <f>[1]Main!$E$3</f>
        <v>44321</v>
      </c>
      <c r="AG2" s="8">
        <f>[1]Main!$G$3</f>
        <v>44412</v>
      </c>
    </row>
    <row r="3" spans="1:33" x14ac:dyDescent="0.3">
      <c r="A3" t="s">
        <v>7</v>
      </c>
      <c r="B3" s="1" t="s">
        <v>4</v>
      </c>
      <c r="C3" t="s">
        <v>5</v>
      </c>
      <c r="D3" s="9">
        <f>[2]Main!$D$3</f>
        <v>4.6100000000000002E-2</v>
      </c>
      <c r="E3" s="3">
        <f>[2]Main!$D$5</f>
        <v>35.372529999999998</v>
      </c>
      <c r="F3" s="3">
        <f>[2]Main!$D$8</f>
        <v>1.8</v>
      </c>
      <c r="G3" s="3">
        <f>[2]Main!$D$9</f>
        <v>33.57253</v>
      </c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10"/>
      <c r="U3" s="6"/>
      <c r="V3" s="6"/>
      <c r="W3" s="6"/>
      <c r="X3" s="6"/>
      <c r="Y3" s="6"/>
      <c r="Z3" s="6">
        <f>[2]Model!$AD$21</f>
        <v>0.13</v>
      </c>
      <c r="AA3" s="6">
        <f>[2]Model!$AD$27</f>
        <v>0.52487179821905006</v>
      </c>
      <c r="AB3" s="7" t="str">
        <f>[2]Model!$AD$28</f>
        <v>Heavily undervalued</v>
      </c>
      <c r="AC3" s="7" t="s">
        <v>6</v>
      </c>
      <c r="AD3" s="7">
        <v>2012</v>
      </c>
      <c r="AF3" s="8">
        <f>[2]Main!$E$3</f>
        <v>44286</v>
      </c>
      <c r="AG3" s="8" t="str">
        <f>[2]Main!$G$3</f>
        <v>August?</v>
      </c>
    </row>
    <row r="4" spans="1:33" x14ac:dyDescent="0.3">
      <c r="B4" s="1" t="s">
        <v>8</v>
      </c>
      <c r="C4" t="s">
        <v>9</v>
      </c>
      <c r="D4" s="2">
        <f>[3]Main!$D$3</f>
        <v>7.97</v>
      </c>
      <c r="E4" s="3">
        <f>[3]Main!$D$5</f>
        <v>4511.817</v>
      </c>
      <c r="F4" s="3">
        <f>[3]Main!$D$8</f>
        <v>57</v>
      </c>
      <c r="G4" s="3">
        <f>[3]Main!$D$9</f>
        <v>4454.817</v>
      </c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5"/>
      <c r="V4" s="6"/>
      <c r="W4" s="6"/>
      <c r="X4" s="6"/>
      <c r="Y4" s="6"/>
      <c r="Z4" s="6">
        <f>[3]Model!$AS$26</f>
        <v>7.0000000000000007E-2</v>
      </c>
      <c r="AA4" s="6">
        <f>[3]Model!$AS$32</f>
        <v>-0.15860980584129081</v>
      </c>
      <c r="AB4" s="7" t="str">
        <f>[3]Model!$AS$33</f>
        <v>Slightly overvalued</v>
      </c>
      <c r="AC4" s="7" t="s">
        <v>10</v>
      </c>
      <c r="AD4" s="7">
        <v>1984</v>
      </c>
      <c r="AF4" s="8">
        <f>[3]Main!$E$3</f>
        <v>44330</v>
      </c>
      <c r="AG4" s="8">
        <f>[3]Main!$G$3</f>
        <v>44371</v>
      </c>
    </row>
    <row r="5" spans="1:33" x14ac:dyDescent="0.3">
      <c r="B5" s="1" t="s">
        <v>11</v>
      </c>
      <c r="C5" t="s">
        <v>12</v>
      </c>
      <c r="D5" s="2">
        <f>[4]Main!$D$3</f>
        <v>4.74</v>
      </c>
      <c r="E5" s="3">
        <f>[4]Main!$D$5</f>
        <v>26658.234000000004</v>
      </c>
      <c r="F5" s="3">
        <f>[4]Main!$D$8</f>
        <v>3983</v>
      </c>
      <c r="G5" s="3">
        <f>[4]Main!$D$9</f>
        <v>22675.234000000004</v>
      </c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11"/>
      <c r="V5" s="6"/>
      <c r="W5" s="6"/>
      <c r="X5" s="6"/>
      <c r="Y5" s="6"/>
      <c r="Z5" s="6">
        <f>[4]Model!$AO$23</f>
        <v>7.0000000000000007E-2</v>
      </c>
      <c r="AA5" s="6">
        <f>[4]Model!$AO$29</f>
        <v>0.23652457499553603</v>
      </c>
      <c r="AB5" s="7" t="str">
        <f>[4]Model!$AO$30</f>
        <v>Slightly undervalued</v>
      </c>
      <c r="AC5" s="7" t="s">
        <v>10</v>
      </c>
      <c r="AD5" s="7">
        <v>1865</v>
      </c>
      <c r="AF5" s="8">
        <f>[4]Main!$E$3</f>
        <v>44329</v>
      </c>
      <c r="AG5" s="8">
        <f>[4]Main!$G$3</f>
        <v>44406</v>
      </c>
    </row>
    <row r="6" spans="1:33" x14ac:dyDescent="0.3">
      <c r="B6" s="1" t="s">
        <v>13</v>
      </c>
      <c r="C6" t="s">
        <v>14</v>
      </c>
      <c r="D6" s="2">
        <f>[5]Main!$D$3</f>
        <v>14.14</v>
      </c>
      <c r="E6" s="3">
        <f>[5]Main!$D$5</f>
        <v>47142.76</v>
      </c>
      <c r="F6" s="3">
        <f>[5]Main!$D$11</f>
        <v>5448.6296855963892</v>
      </c>
      <c r="G6" s="3">
        <f>[5]Main!$D$12</f>
        <v>41694.130314403614</v>
      </c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>
        <f>[5]Model!$AJ$23</f>
        <v>0.06</v>
      </c>
      <c r="AA6" s="6">
        <f>[5]Model!$AJ$29</f>
        <v>0.21326746282174147</v>
      </c>
      <c r="AB6" s="7" t="str">
        <f>[5]Model!$AJ$30</f>
        <v>Slightly undervalued</v>
      </c>
      <c r="AC6" s="7" t="s">
        <v>10</v>
      </c>
      <c r="AD6" s="7">
        <v>1876</v>
      </c>
      <c r="AF6" s="8">
        <f>[5]Main!$E$3</f>
        <v>44312</v>
      </c>
      <c r="AG6" s="8">
        <f>[5]Main!$G$3</f>
        <v>44393</v>
      </c>
    </row>
    <row r="7" spans="1:33" x14ac:dyDescent="0.3">
      <c r="A7" t="s">
        <v>17</v>
      </c>
      <c r="B7" s="1" t="s">
        <v>15</v>
      </c>
      <c r="C7" t="s">
        <v>16</v>
      </c>
      <c r="D7" s="2">
        <f>[6]Main!$D$3</f>
        <v>91.92</v>
      </c>
      <c r="E7" s="3">
        <f>[6]Main!$D$5</f>
        <v>71421.84</v>
      </c>
      <c r="F7" s="3">
        <f>[6]Main!$D$8</f>
        <v>5675</v>
      </c>
      <c r="G7" s="3">
        <f>[6]Main!$D$9</f>
        <v>65746.84</v>
      </c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>
        <f>[6]Model!$AY$27</f>
        <v>0.06</v>
      </c>
      <c r="AA7" s="6">
        <f>[6]Model!$AY$33</f>
        <v>0.11689156527302047</v>
      </c>
      <c r="AB7" s="7" t="str">
        <f>[6]Model!$AY$34</f>
        <v>Slightly undervalued</v>
      </c>
      <c r="AC7" s="7" t="s">
        <v>6</v>
      </c>
      <c r="AD7" s="7">
        <v>1979</v>
      </c>
      <c r="AF7" s="8">
        <f>[6]Main!$E$3</f>
        <v>44321</v>
      </c>
      <c r="AG7" s="8" t="str">
        <f>[6]Main!$G$3</f>
        <v>August?</v>
      </c>
    </row>
    <row r="8" spans="1:33" x14ac:dyDescent="0.3">
      <c r="A8" t="s">
        <v>22</v>
      </c>
      <c r="B8" s="12" t="s">
        <v>19</v>
      </c>
      <c r="C8" s="7" t="s">
        <v>20</v>
      </c>
      <c r="D8" s="9">
        <f>[7]Main!$D$3</f>
        <v>1.35</v>
      </c>
      <c r="E8" s="3">
        <f>[7]Main!$D$5</f>
        <v>89.640000000000015</v>
      </c>
      <c r="F8" s="3">
        <f>[7]Main!$D$8</f>
        <v>17.400000000000002</v>
      </c>
      <c r="G8" s="3">
        <f>[7]Main!$D$9</f>
        <v>72.240000000000009</v>
      </c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10"/>
      <c r="T8" s="6"/>
      <c r="U8" s="6"/>
      <c r="V8" s="6"/>
      <c r="W8" s="6"/>
      <c r="X8" s="6">
        <f>[7]Model!$AG$18</f>
        <v>0.12</v>
      </c>
      <c r="Y8" s="6">
        <f>[7]Model!$AG$24</f>
        <v>-9.2212664706786907E-2</v>
      </c>
      <c r="Z8" s="7" t="str">
        <f>[7]Model!$AG$25</f>
        <v>Fairly valued</v>
      </c>
      <c r="AA8" s="7" t="s">
        <v>21</v>
      </c>
      <c r="AB8" s="7">
        <v>2005</v>
      </c>
      <c r="AD8" s="8">
        <f>[7]Main!$E$3</f>
        <v>44301</v>
      </c>
      <c r="AE8" s="8" t="str">
        <f>[7]Main!$G$3</f>
        <v>August?</v>
      </c>
    </row>
    <row r="9" spans="1:33" x14ac:dyDescent="0.3">
      <c r="B9" s="12" t="s">
        <v>23</v>
      </c>
      <c r="C9" s="7" t="s">
        <v>24</v>
      </c>
      <c r="D9" s="9">
        <f>[8]Main!$D$3</f>
        <v>0.90400000000000003</v>
      </c>
      <c r="E9" s="3">
        <f>[8]Main!$D$5</f>
        <v>1024.232</v>
      </c>
      <c r="F9" s="3">
        <f>[8]Main!$D$8</f>
        <v>107</v>
      </c>
      <c r="G9" s="3">
        <f>[8]Main!$D$9</f>
        <v>917.23199999999997</v>
      </c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13"/>
      <c r="T9" s="6"/>
      <c r="U9" s="6"/>
      <c r="V9" s="6"/>
      <c r="W9" s="6"/>
      <c r="X9" s="6">
        <f>[8]Model!$AN$24</f>
        <v>0.1</v>
      </c>
      <c r="Y9" s="6">
        <f>[8]Model!$AN$30</f>
        <v>-4.5446893459625359</v>
      </c>
      <c r="Z9" s="7" t="str">
        <f>[8]Model!$AN$31</f>
        <v>Heavily undervalued</v>
      </c>
      <c r="AA9" s="7" t="s">
        <v>21</v>
      </c>
      <c r="AB9" s="7">
        <v>1937</v>
      </c>
      <c r="AD9" s="8">
        <f>[8]Main!$E$3</f>
        <v>45743</v>
      </c>
      <c r="AE9" s="8">
        <f>[8]Main!$G$3</f>
        <v>45841</v>
      </c>
    </row>
    <row r="10" spans="1:33" x14ac:dyDescent="0.3">
      <c r="A10" t="s">
        <v>3</v>
      </c>
      <c r="B10" s="14" t="s">
        <v>25</v>
      </c>
      <c r="C10" s="7" t="s">
        <v>26</v>
      </c>
      <c r="D10" s="2">
        <f>[9]Main!$D$3</f>
        <v>3.8</v>
      </c>
      <c r="E10" s="3">
        <f>[9]Main!$D$5</f>
        <v>231.42</v>
      </c>
      <c r="F10" s="3">
        <f>[9]Main!$D$8</f>
        <v>-51.800000000000011</v>
      </c>
      <c r="G10" s="3">
        <f>[9]Main!$D$9</f>
        <v>283.22000000000003</v>
      </c>
      <c r="H10" s="3">
        <f>[9]Model!R24</f>
        <v>-864.8</v>
      </c>
      <c r="I10" s="3">
        <f>[9]Model!S24</f>
        <v>-622.99999999999989</v>
      </c>
      <c r="J10" s="3">
        <f>[9]Model!T24</f>
        <v>-480.38199999999983</v>
      </c>
      <c r="K10" s="3">
        <f>[9]Model!U24</f>
        <v>-373.45665999999994</v>
      </c>
      <c r="L10" s="3">
        <f>[9]Model!V24</f>
        <v>-241.17605559999987</v>
      </c>
      <c r="M10" s="3">
        <f>[9]Model!W24</f>
        <v>-134.44198663599991</v>
      </c>
      <c r="N10" s="4">
        <f t="shared" ref="N10:S10" si="0">$G10/H10</f>
        <v>-0.32749768732654955</v>
      </c>
      <c r="O10" s="4">
        <f t="shared" si="0"/>
        <v>-0.45460674157303382</v>
      </c>
      <c r="P10" s="4">
        <f t="shared" si="0"/>
        <v>-0.58957246524640827</v>
      </c>
      <c r="Q10" s="4">
        <f t="shared" si="0"/>
        <v>-0.75837447911626499</v>
      </c>
      <c r="R10" s="4">
        <f t="shared" si="0"/>
        <v>-1.1743288499158959</v>
      </c>
      <c r="S10" s="4">
        <f t="shared" si="0"/>
        <v>-2.1066335531534119</v>
      </c>
      <c r="T10" s="5">
        <f>[9]Model!$R$8</f>
        <v>35.9</v>
      </c>
      <c r="U10" s="3"/>
      <c r="V10" s="6">
        <f>[9]Model!$R$29</f>
        <v>-0.34422657952069713</v>
      </c>
      <c r="W10" s="6">
        <f>[9]Model!$R$34</f>
        <v>-5.9637883008356543</v>
      </c>
      <c r="X10" s="6">
        <f>[9]Model!$R$37</f>
        <v>-18.103064066852369</v>
      </c>
      <c r="Y10" s="6">
        <f>[9]Model!$AG$31</f>
        <v>0.12</v>
      </c>
      <c r="Z10" s="6">
        <f>[9]Model!$AG$37</f>
        <v>-1.3108489987382808</v>
      </c>
      <c r="AA10" s="6" t="str">
        <f>[9]Model!$AG$38</f>
        <v>Heavily undervalued</v>
      </c>
      <c r="AB10" s="7">
        <v>2015</v>
      </c>
      <c r="AD10" s="8">
        <f>[9]Main!$F$3</f>
        <v>45597</v>
      </c>
      <c r="AE10" s="8">
        <f>[9]Main!$H$3</f>
        <v>45708</v>
      </c>
    </row>
    <row r="11" spans="1:33" s="16" customFormat="1" x14ac:dyDescent="0.3">
      <c r="A11" s="16" t="s">
        <v>29</v>
      </c>
      <c r="B11" s="17" t="s">
        <v>27</v>
      </c>
      <c r="C11" s="18" t="s">
        <v>28</v>
      </c>
      <c r="D11" s="19">
        <f>[10]Main!$D$3</f>
        <v>11.16</v>
      </c>
      <c r="E11" s="20">
        <f>[10]Main!$D$5</f>
        <v>22056.624</v>
      </c>
      <c r="F11" s="20">
        <f>[10]Main!$D$8</f>
        <v>-4300</v>
      </c>
      <c r="G11" s="20">
        <f>[10]Main!$D$9</f>
        <v>26356.624</v>
      </c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2"/>
      <c r="U11" s="23"/>
      <c r="V11" s="23"/>
      <c r="W11" s="23"/>
      <c r="X11" s="23"/>
      <c r="Y11" s="23">
        <f>[10]Model!$S$21</f>
        <v>0.06</v>
      </c>
      <c r="Z11" s="23">
        <f>[10]Model!$S$27</f>
        <v>6.187107975628825E-3</v>
      </c>
      <c r="AA11" s="23" t="str">
        <f>[10]Model!$S$28</f>
        <v>Fairly valued</v>
      </c>
      <c r="AB11" s="18">
        <v>1899</v>
      </c>
      <c r="AD11" s="18"/>
      <c r="AE11" s="18"/>
    </row>
    <row r="12" spans="1:33" x14ac:dyDescent="0.3">
      <c r="A12" t="s">
        <v>18</v>
      </c>
    </row>
    <row r="14" spans="1:33" x14ac:dyDescent="0.3">
      <c r="C14" s="15"/>
    </row>
  </sheetData>
  <hyperlinks>
    <hyperlink ref="B2" r:id="rId1" xr:uid="{3D15C37F-85D0-40C8-843F-3E1B36DBBA88}"/>
    <hyperlink ref="B3" r:id="rId2" xr:uid="{648F6CCB-532F-44F5-9BFB-6F07E43F0214}"/>
    <hyperlink ref="B4" r:id="rId3" xr:uid="{AE303E2A-5AA8-48CE-A3C0-4B2868052F46}"/>
    <hyperlink ref="B5" r:id="rId4" xr:uid="{9FE1A0E1-1B6C-43CA-A9B9-2FFA9524E245}"/>
    <hyperlink ref="B6" r:id="rId5" xr:uid="{0D767EDA-B6D1-4095-B020-1B4B6658E51E}"/>
    <hyperlink ref="B7" r:id="rId6" xr:uid="{5843C4F6-FDC2-4F3F-9999-5DA2A36B0148}"/>
    <hyperlink ref="B8" r:id="rId7" xr:uid="{F570F204-4ABB-40E3-AC72-D457206DCD6B}"/>
    <hyperlink ref="B9" r:id="rId8" xr:uid="{7DF44C0B-FEF9-4419-BE7D-A1518B12904B}"/>
    <hyperlink ref="B10" r:id="rId9" xr:uid="{1BF4E433-5E84-4928-9E41-C67D528C31A8}"/>
    <hyperlink ref="B11" r:id="rId10" xr:uid="{4969CAB0-38DA-40ED-BFC0-6D88917C84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2024-09-29T10:01:54Z</dcterms:created>
  <dcterms:modified xsi:type="dcterms:W3CDTF">2025-04-24T10:55:49Z</dcterms:modified>
</cp:coreProperties>
</file>