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10BC291-7CEE-4B78-A430-C6C47DC27397}" xr6:coauthVersionLast="47" xr6:coauthVersionMax="47" xr10:uidLastSave="{00000000-0000-0000-0000-000000000000}"/>
  <bookViews>
    <workbookView xWindow="-108" yWindow="-108" windowWidth="23256" windowHeight="12576" activeTab="1" xr2:uid="{979F10BC-B7A7-4127-A37D-ADC4ED82FE8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" i="2" l="1"/>
  <c r="BA6" i="2"/>
  <c r="AZ6" i="2"/>
  <c r="AY6" i="2"/>
  <c r="AX6" i="2"/>
  <c r="AW6" i="2"/>
  <c r="AV6" i="2"/>
  <c r="AU6" i="2"/>
  <c r="AT6" i="2"/>
  <c r="AS6" i="2"/>
  <c r="AH3" i="2"/>
  <c r="AH17" i="2" s="1"/>
  <c r="AG5" i="2"/>
  <c r="AG18" i="2" s="1"/>
  <c r="AF5" i="2"/>
  <c r="AH14" i="2"/>
  <c r="AG14" i="2"/>
  <c r="AE5" i="2"/>
  <c r="D7" i="1"/>
  <c r="D6" i="1"/>
  <c r="D4" i="1"/>
  <c r="AE21" i="2"/>
  <c r="AH9" i="2"/>
  <c r="AH7" i="2"/>
  <c r="AG20" i="2"/>
  <c r="AF17" i="2"/>
  <c r="AR10" i="2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AF21" i="2"/>
  <c r="AG17" i="2"/>
  <c r="AQ5" i="2"/>
  <c r="AP5" i="2"/>
  <c r="AO5" i="2"/>
  <c r="AQ12" i="2"/>
  <c r="AQ10" i="2"/>
  <c r="AQ9" i="2"/>
  <c r="AQ7" i="2"/>
  <c r="AQ6" i="2"/>
  <c r="AQ4" i="2"/>
  <c r="AQ3" i="2"/>
  <c r="AP12" i="2"/>
  <c r="AP10" i="2"/>
  <c r="AP9" i="2"/>
  <c r="AP7" i="2"/>
  <c r="AP6" i="2"/>
  <c r="AP4" i="2"/>
  <c r="AP3" i="2"/>
  <c r="AO12" i="2"/>
  <c r="AO10" i="2"/>
  <c r="AO9" i="2"/>
  <c r="AO7" i="2"/>
  <c r="AO6" i="2"/>
  <c r="AO4" i="2"/>
  <c r="AO3" i="2"/>
  <c r="S21" i="2"/>
  <c r="S20" i="2"/>
  <c r="S17" i="2"/>
  <c r="S5" i="2"/>
  <c r="S8" i="2" s="1"/>
  <c r="T21" i="2"/>
  <c r="T20" i="2"/>
  <c r="T17" i="2"/>
  <c r="T5" i="2"/>
  <c r="T8" i="2" s="1"/>
  <c r="U21" i="2"/>
  <c r="U20" i="2"/>
  <c r="U17" i="2"/>
  <c r="U5" i="2"/>
  <c r="U8" i="2" s="1"/>
  <c r="R21" i="2"/>
  <c r="R20" i="2"/>
  <c r="R17" i="2"/>
  <c r="R5" i="2"/>
  <c r="R8" i="2" s="1"/>
  <c r="V21" i="2"/>
  <c r="V20" i="2"/>
  <c r="V5" i="2"/>
  <c r="V8" i="2" s="1"/>
  <c r="W21" i="2"/>
  <c r="W20" i="2"/>
  <c r="W17" i="2"/>
  <c r="W5" i="2"/>
  <c r="W8" i="2" s="1"/>
  <c r="AA21" i="2"/>
  <c r="AA20" i="2"/>
  <c r="AA17" i="2"/>
  <c r="AA5" i="2"/>
  <c r="AA8" i="2" s="1"/>
  <c r="X21" i="2"/>
  <c r="X20" i="2"/>
  <c r="X17" i="2"/>
  <c r="X5" i="2"/>
  <c r="X8" i="2" s="1"/>
  <c r="AB21" i="2"/>
  <c r="AB20" i="2"/>
  <c r="AB17" i="2"/>
  <c r="AB5" i="2"/>
  <c r="AB8" i="2" s="1"/>
  <c r="Z21" i="2"/>
  <c r="Z20" i="2"/>
  <c r="Z17" i="2"/>
  <c r="Z5" i="2"/>
  <c r="Z8" i="2" s="1"/>
  <c r="AD21" i="2"/>
  <c r="AD20" i="2"/>
  <c r="AD17" i="2"/>
  <c r="AD5" i="2"/>
  <c r="AD18" i="2" s="1"/>
  <c r="Y21" i="2"/>
  <c r="Y20" i="2"/>
  <c r="Y17" i="2"/>
  <c r="Y5" i="2"/>
  <c r="Y8" i="2" s="1"/>
  <c r="AC21" i="2"/>
  <c r="AC20" i="2"/>
  <c r="AC17" i="2"/>
  <c r="AC5" i="2"/>
  <c r="AC18" i="2" s="1"/>
  <c r="BE25" i="2"/>
  <c r="AH5" i="2" l="1"/>
  <c r="AH18" i="2" s="1"/>
  <c r="AH6" i="2"/>
  <c r="AH20" i="2" s="1"/>
  <c r="AR7" i="2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AR9" i="2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AH21" i="2"/>
  <c r="AG8" i="2"/>
  <c r="AG19" i="2" s="1"/>
  <c r="AE17" i="2"/>
  <c r="AR3" i="2"/>
  <c r="AS3" i="2" s="1"/>
  <c r="AR6" i="2"/>
  <c r="AG21" i="2"/>
  <c r="AE20" i="2"/>
  <c r="S11" i="2"/>
  <c r="S19" i="2"/>
  <c r="S18" i="2"/>
  <c r="T18" i="2"/>
  <c r="T11" i="2"/>
  <c r="T19" i="2"/>
  <c r="U18" i="2"/>
  <c r="U19" i="2"/>
  <c r="U11" i="2"/>
  <c r="R18" i="2"/>
  <c r="R11" i="2"/>
  <c r="R19" i="2"/>
  <c r="V17" i="2"/>
  <c r="V18" i="2"/>
  <c r="V19" i="2"/>
  <c r="V11" i="2"/>
  <c r="W18" i="2"/>
  <c r="W11" i="2"/>
  <c r="W19" i="2"/>
  <c r="AA11" i="2"/>
  <c r="AA19" i="2"/>
  <c r="AA18" i="2"/>
  <c r="X11" i="2"/>
  <c r="X19" i="2"/>
  <c r="X18" i="2"/>
  <c r="AB19" i="2"/>
  <c r="AB11" i="2"/>
  <c r="AB13" i="2" s="1"/>
  <c r="AB23" i="2" s="1"/>
  <c r="AB18" i="2"/>
  <c r="Z11" i="2"/>
  <c r="Z19" i="2"/>
  <c r="Z18" i="2"/>
  <c r="AD8" i="2"/>
  <c r="Y11" i="2"/>
  <c r="Y19" i="2"/>
  <c r="Y18" i="2"/>
  <c r="AC8" i="2"/>
  <c r="AC19" i="2" s="1"/>
  <c r="AJ20" i="2"/>
  <c r="AJ5" i="2"/>
  <c r="AJ8" i="2" s="1"/>
  <c r="AJ11" i="2" s="1"/>
  <c r="AJ13" i="2" s="1"/>
  <c r="AJ15" i="2" s="1"/>
  <c r="AN10" i="2"/>
  <c r="AN9" i="2"/>
  <c r="AM12" i="2"/>
  <c r="AM10" i="2"/>
  <c r="AM9" i="2"/>
  <c r="AM7" i="2"/>
  <c r="AM6" i="2"/>
  <c r="AM4" i="2"/>
  <c r="AM3" i="2"/>
  <c r="AL12" i="2"/>
  <c r="AL10" i="2"/>
  <c r="AL9" i="2"/>
  <c r="AL7" i="2"/>
  <c r="AL6" i="2"/>
  <c r="AL4" i="2"/>
  <c r="AL3" i="2"/>
  <c r="AK12" i="2"/>
  <c r="AK10" i="2"/>
  <c r="AK9" i="2"/>
  <c r="AK7" i="2"/>
  <c r="AK21" i="2" s="1"/>
  <c r="AK6" i="2"/>
  <c r="AK4" i="2"/>
  <c r="AK3" i="2"/>
  <c r="AK17" i="2" s="1"/>
  <c r="F20" i="2"/>
  <c r="E20" i="2"/>
  <c r="D20" i="2"/>
  <c r="C20" i="2"/>
  <c r="Q21" i="2"/>
  <c r="P21" i="2"/>
  <c r="O21" i="2"/>
  <c r="N21" i="2"/>
  <c r="M21" i="2"/>
  <c r="L21" i="2"/>
  <c r="K21" i="2"/>
  <c r="J21" i="2"/>
  <c r="I21" i="2"/>
  <c r="H21" i="2"/>
  <c r="Q20" i="2"/>
  <c r="P20" i="2"/>
  <c r="O20" i="2"/>
  <c r="N20" i="2"/>
  <c r="M20" i="2"/>
  <c r="L20" i="2"/>
  <c r="K20" i="2"/>
  <c r="J20" i="2"/>
  <c r="I20" i="2"/>
  <c r="H20" i="2"/>
  <c r="Q17" i="2"/>
  <c r="P17" i="2"/>
  <c r="O17" i="2"/>
  <c r="N17" i="2"/>
  <c r="M17" i="2"/>
  <c r="L17" i="2"/>
  <c r="K17" i="2"/>
  <c r="J17" i="2"/>
  <c r="I17" i="2"/>
  <c r="H17" i="2"/>
  <c r="G20" i="2"/>
  <c r="G21" i="2"/>
  <c r="G17" i="2"/>
  <c r="F5" i="2"/>
  <c r="F8" i="2" s="1"/>
  <c r="F11" i="2" s="1"/>
  <c r="F13" i="2" s="1"/>
  <c r="F15" i="2" s="1"/>
  <c r="C5" i="2"/>
  <c r="C8" i="2" s="1"/>
  <c r="C11" i="2" s="1"/>
  <c r="C13" i="2" s="1"/>
  <c r="C15" i="2" s="1"/>
  <c r="G5" i="2"/>
  <c r="G8" i="2" s="1"/>
  <c r="G11" i="2" s="1"/>
  <c r="G13" i="2" s="1"/>
  <c r="G15" i="2" s="1"/>
  <c r="D5" i="2"/>
  <c r="D8" i="2" s="1"/>
  <c r="D11" i="2" s="1"/>
  <c r="D13" i="2" s="1"/>
  <c r="D15" i="2" s="1"/>
  <c r="H5" i="2"/>
  <c r="H8" i="2" s="1"/>
  <c r="H11" i="2" s="1"/>
  <c r="H13" i="2" s="1"/>
  <c r="H15" i="2" s="1"/>
  <c r="E5" i="2"/>
  <c r="E8" i="2" s="1"/>
  <c r="E11" i="2" s="1"/>
  <c r="E13" i="2" s="1"/>
  <c r="E15" i="2" s="1"/>
  <c r="I5" i="2"/>
  <c r="I8" i="2" s="1"/>
  <c r="I11" i="2" s="1"/>
  <c r="I13" i="2" s="1"/>
  <c r="I15" i="2" s="1"/>
  <c r="J5" i="2"/>
  <c r="J8" i="2" s="1"/>
  <c r="J11" i="2" s="1"/>
  <c r="J13" i="2" s="1"/>
  <c r="J15" i="2" s="1"/>
  <c r="N5" i="2"/>
  <c r="N8" i="2" s="1"/>
  <c r="N11" i="2" s="1"/>
  <c r="N13" i="2" s="1"/>
  <c r="N15" i="2" s="1"/>
  <c r="K5" i="2"/>
  <c r="K8" i="2" s="1"/>
  <c r="K11" i="2" s="1"/>
  <c r="K13" i="2" s="1"/>
  <c r="K15" i="2" s="1"/>
  <c r="O5" i="2"/>
  <c r="O8" i="2" s="1"/>
  <c r="O11" i="2" s="1"/>
  <c r="O13" i="2" s="1"/>
  <c r="O15" i="2" s="1"/>
  <c r="L5" i="2"/>
  <c r="L8" i="2" s="1"/>
  <c r="L11" i="2" s="1"/>
  <c r="L13" i="2" s="1"/>
  <c r="L15" i="2" s="1"/>
  <c r="P5" i="2"/>
  <c r="P8" i="2" s="1"/>
  <c r="P11" i="2" s="1"/>
  <c r="P13" i="2" s="1"/>
  <c r="P15" i="2" s="1"/>
  <c r="M5" i="2"/>
  <c r="M8" i="2" s="1"/>
  <c r="M11" i="2" s="1"/>
  <c r="M13" i="2" s="1"/>
  <c r="M15" i="2" s="1"/>
  <c r="Q5" i="2"/>
  <c r="Q8" i="2" s="1"/>
  <c r="Q11" i="2" s="1"/>
  <c r="Q13" i="2" s="1"/>
  <c r="Q15" i="2" s="1"/>
  <c r="D8" i="1"/>
  <c r="BE22" i="2" s="1"/>
  <c r="D5" i="1"/>
  <c r="F3" i="1"/>
  <c r="AH8" i="2" l="1"/>
  <c r="AH11" i="2" s="1"/>
  <c r="AH4" i="2"/>
  <c r="AF20" i="2"/>
  <c r="AH19" i="2"/>
  <c r="AG11" i="2"/>
  <c r="AG22" i="2" s="1"/>
  <c r="AF18" i="2"/>
  <c r="AF8" i="2"/>
  <c r="AS5" i="2"/>
  <c r="AT3" i="2"/>
  <c r="AH12" i="2"/>
  <c r="S13" i="2"/>
  <c r="S22" i="2"/>
  <c r="T22" i="2"/>
  <c r="T13" i="2"/>
  <c r="U13" i="2"/>
  <c r="U22" i="2"/>
  <c r="R22" i="2"/>
  <c r="R13" i="2"/>
  <c r="V22" i="2"/>
  <c r="V13" i="2"/>
  <c r="W13" i="2"/>
  <c r="W22" i="2"/>
  <c r="AA13" i="2"/>
  <c r="AA22" i="2"/>
  <c r="X13" i="2"/>
  <c r="X22" i="2"/>
  <c r="AB22" i="2"/>
  <c r="AB15" i="2"/>
  <c r="Z13" i="2"/>
  <c r="Z22" i="2"/>
  <c r="AD19" i="2"/>
  <c r="AD11" i="2"/>
  <c r="Y13" i="2"/>
  <c r="Y22" i="2"/>
  <c r="AC11" i="2"/>
  <c r="AC13" i="2" s="1"/>
  <c r="AL17" i="2"/>
  <c r="AK20" i="2"/>
  <c r="AL21" i="2"/>
  <c r="AM17" i="2"/>
  <c r="AM21" i="2"/>
  <c r="AK5" i="2"/>
  <c r="AK18" i="2" s="1"/>
  <c r="AL20" i="2"/>
  <c r="K23" i="2"/>
  <c r="C18" i="2"/>
  <c r="AJ23" i="2"/>
  <c r="K19" i="2"/>
  <c r="N18" i="2"/>
  <c r="AN4" i="2"/>
  <c r="AJ18" i="2"/>
  <c r="AJ19" i="2"/>
  <c r="D9" i="1"/>
  <c r="AN6" i="2"/>
  <c r="C23" i="2"/>
  <c r="M18" i="2"/>
  <c r="M22" i="2"/>
  <c r="AM20" i="2"/>
  <c r="AJ22" i="2"/>
  <c r="J19" i="2"/>
  <c r="L22" i="2"/>
  <c r="J23" i="2"/>
  <c r="F19" i="2"/>
  <c r="F22" i="2"/>
  <c r="O18" i="2"/>
  <c r="L19" i="2"/>
  <c r="N22" i="2"/>
  <c r="L23" i="2"/>
  <c r="D18" i="2"/>
  <c r="D23" i="2"/>
  <c r="G18" i="2"/>
  <c r="H18" i="2"/>
  <c r="P18" i="2"/>
  <c r="M19" i="2"/>
  <c r="O22" i="2"/>
  <c r="M23" i="2"/>
  <c r="E18" i="2"/>
  <c r="E23" i="2"/>
  <c r="G19" i="2"/>
  <c r="I18" i="2"/>
  <c r="Q18" i="2"/>
  <c r="N19" i="2"/>
  <c r="H22" i="2"/>
  <c r="P22" i="2"/>
  <c r="N23" i="2"/>
  <c r="F18" i="2"/>
  <c r="F23" i="2"/>
  <c r="AN7" i="2"/>
  <c r="J18" i="2"/>
  <c r="O19" i="2"/>
  <c r="I22" i="2"/>
  <c r="Q22" i="2"/>
  <c r="O23" i="2"/>
  <c r="C19" i="2"/>
  <c r="C22" i="2"/>
  <c r="AN3" i="2"/>
  <c r="G22" i="2"/>
  <c r="K18" i="2"/>
  <c r="H19" i="2"/>
  <c r="P19" i="2"/>
  <c r="J22" i="2"/>
  <c r="H23" i="2"/>
  <c r="P23" i="2"/>
  <c r="D19" i="2"/>
  <c r="D22" i="2"/>
  <c r="G23" i="2"/>
  <c r="L18" i="2"/>
  <c r="I19" i="2"/>
  <c r="Q19" i="2"/>
  <c r="K22" i="2"/>
  <c r="I23" i="2"/>
  <c r="Q23" i="2"/>
  <c r="E19" i="2"/>
  <c r="E22" i="2"/>
  <c r="AM5" i="2"/>
  <c r="AL5" i="2"/>
  <c r="AG13" i="2" l="1"/>
  <c r="AG15" i="2" s="1"/>
  <c r="AT5" i="2"/>
  <c r="AU3" i="2"/>
  <c r="AF11" i="2"/>
  <c r="AF19" i="2"/>
  <c r="AH22" i="2"/>
  <c r="AH13" i="2"/>
  <c r="S23" i="2"/>
  <c r="S15" i="2"/>
  <c r="T23" i="2"/>
  <c r="T15" i="2"/>
  <c r="U23" i="2"/>
  <c r="U15" i="2"/>
  <c r="R23" i="2"/>
  <c r="R15" i="2"/>
  <c r="V23" i="2"/>
  <c r="V15" i="2"/>
  <c r="W23" i="2"/>
  <c r="W15" i="2"/>
  <c r="AA23" i="2"/>
  <c r="AA15" i="2"/>
  <c r="X23" i="2"/>
  <c r="X15" i="2"/>
  <c r="Z23" i="2"/>
  <c r="Z15" i="2"/>
  <c r="AD13" i="2"/>
  <c r="AD22" i="2"/>
  <c r="Y23" i="2"/>
  <c r="Y15" i="2"/>
  <c r="AC22" i="2"/>
  <c r="AC23" i="2"/>
  <c r="AC15" i="2"/>
  <c r="AK8" i="2"/>
  <c r="AK19" i="2" s="1"/>
  <c r="AO20" i="2"/>
  <c r="AN21" i="2"/>
  <c r="AN5" i="2"/>
  <c r="AN18" i="2" s="1"/>
  <c r="AN20" i="2"/>
  <c r="AM8" i="2"/>
  <c r="AM18" i="2"/>
  <c r="AL8" i="2"/>
  <c r="AL18" i="2"/>
  <c r="AN17" i="2"/>
  <c r="AG23" i="2" l="1"/>
  <c r="AF13" i="2"/>
  <c r="AV3" i="2"/>
  <c r="AU5" i="2"/>
  <c r="AH23" i="2"/>
  <c r="AH15" i="2"/>
  <c r="AD23" i="2"/>
  <c r="AD15" i="2"/>
  <c r="AK11" i="2"/>
  <c r="AK22" i="2" s="1"/>
  <c r="AN8" i="2"/>
  <c r="AN11" i="2" s="1"/>
  <c r="AP21" i="2"/>
  <c r="AO21" i="2"/>
  <c r="AO17" i="2"/>
  <c r="AM11" i="2"/>
  <c r="AM19" i="2"/>
  <c r="AN12" i="2"/>
  <c r="AL11" i="2"/>
  <c r="AL19" i="2"/>
  <c r="AF15" i="2" l="1"/>
  <c r="AF23" i="2"/>
  <c r="AF22" i="2"/>
  <c r="AW3" i="2"/>
  <c r="AV5" i="2"/>
  <c r="AK13" i="2"/>
  <c r="AK23" i="2" s="1"/>
  <c r="AP17" i="2"/>
  <c r="AP20" i="2"/>
  <c r="AN19" i="2"/>
  <c r="AQ21" i="2"/>
  <c r="AO8" i="2"/>
  <c r="AO11" i="2" s="1"/>
  <c r="AO18" i="2"/>
  <c r="AQ20" i="2"/>
  <c r="AL13" i="2"/>
  <c r="AL22" i="2"/>
  <c r="AQ17" i="2"/>
  <c r="AM13" i="2"/>
  <c r="AM22" i="2"/>
  <c r="AN13" i="2"/>
  <c r="AN22" i="2"/>
  <c r="AX3" i="2" l="1"/>
  <c r="AW5" i="2"/>
  <c r="AK15" i="2"/>
  <c r="AP18" i="2"/>
  <c r="AO19" i="2"/>
  <c r="AP8" i="2"/>
  <c r="AP11" i="2" s="1"/>
  <c r="AP22" i="2" s="1"/>
  <c r="AR21" i="2"/>
  <c r="AR20" i="2"/>
  <c r="AO22" i="2"/>
  <c r="AQ18" i="2"/>
  <c r="AQ8" i="2"/>
  <c r="AR17" i="2"/>
  <c r="AM15" i="2"/>
  <c r="AM23" i="2"/>
  <c r="AL15" i="2"/>
  <c r="AL23" i="2"/>
  <c r="AN15" i="2"/>
  <c r="AN23" i="2"/>
  <c r="AY3" i="2" l="1"/>
  <c r="AX5" i="2"/>
  <c r="AP19" i="2"/>
  <c r="AP13" i="2"/>
  <c r="AP23" i="2" s="1"/>
  <c r="AS21" i="2"/>
  <c r="AQ19" i="2"/>
  <c r="AQ11" i="2"/>
  <c r="AO13" i="2"/>
  <c r="AS20" i="2"/>
  <c r="AS17" i="2"/>
  <c r="AZ3" i="2" l="1"/>
  <c r="AY5" i="2"/>
  <c r="AY18" i="2" s="1"/>
  <c r="AY17" i="2"/>
  <c r="AY20" i="2"/>
  <c r="AP15" i="2"/>
  <c r="AT21" i="2"/>
  <c r="AT20" i="2"/>
  <c r="AO15" i="2"/>
  <c r="AO23" i="2"/>
  <c r="AS8" i="2"/>
  <c r="AQ22" i="2"/>
  <c r="AS4" i="2"/>
  <c r="AS18" i="2"/>
  <c r="AT17" i="2"/>
  <c r="AY4" i="2" l="1"/>
  <c r="BA3" i="2"/>
  <c r="AZ5" i="2"/>
  <c r="AZ18" i="2" s="1"/>
  <c r="AZ20" i="2"/>
  <c r="AZ17" i="2"/>
  <c r="AT8" i="2"/>
  <c r="AT19" i="2" s="1"/>
  <c r="AU21" i="2"/>
  <c r="AQ13" i="2"/>
  <c r="AS19" i="2"/>
  <c r="AS11" i="2"/>
  <c r="AS12" i="2" s="1"/>
  <c r="AU20" i="2"/>
  <c r="AU4" i="2"/>
  <c r="AU17" i="2"/>
  <c r="AT4" i="2"/>
  <c r="AT18" i="2"/>
  <c r="BB3" i="2" l="1"/>
  <c r="BA5" i="2"/>
  <c r="BA18" i="2" s="1"/>
  <c r="BA17" i="2"/>
  <c r="BA20" i="2"/>
  <c r="AZ4" i="2"/>
  <c r="AT11" i="2"/>
  <c r="AV21" i="2"/>
  <c r="AV20" i="2"/>
  <c r="AS22" i="2"/>
  <c r="AS13" i="2"/>
  <c r="AQ15" i="2"/>
  <c r="AQ23" i="2"/>
  <c r="AU18" i="2"/>
  <c r="AU8" i="2"/>
  <c r="AV17" i="2"/>
  <c r="BA4" i="2" l="1"/>
  <c r="BB5" i="2"/>
  <c r="BB18" i="2" s="1"/>
  <c r="BB20" i="2"/>
  <c r="BB17" i="2"/>
  <c r="AT12" i="2"/>
  <c r="AT13" i="2" s="1"/>
  <c r="AT15" i="2" s="1"/>
  <c r="AW21" i="2"/>
  <c r="AS15" i="2"/>
  <c r="AS23" i="2"/>
  <c r="AU19" i="2"/>
  <c r="AU11" i="2"/>
  <c r="AU12" i="2" s="1"/>
  <c r="AW20" i="2"/>
  <c r="AV18" i="2"/>
  <c r="AV8" i="2"/>
  <c r="AV4" i="2"/>
  <c r="AW17" i="2"/>
  <c r="AT22" i="2" l="1"/>
  <c r="BB4" i="2"/>
  <c r="AX21" i="2"/>
  <c r="AT23" i="2"/>
  <c r="AW8" i="2"/>
  <c r="AW19" i="2" s="1"/>
  <c r="AV19" i="2"/>
  <c r="AV11" i="2"/>
  <c r="AV12" i="2" s="1"/>
  <c r="AU22" i="2"/>
  <c r="AX8" i="2"/>
  <c r="AX17" i="2"/>
  <c r="AX20" i="2"/>
  <c r="AW4" i="2"/>
  <c r="AW18" i="2"/>
  <c r="AY21" i="2" l="1"/>
  <c r="AY8" i="2"/>
  <c r="AW11" i="2"/>
  <c r="AU13" i="2"/>
  <c r="AX19" i="2"/>
  <c r="AX11" i="2"/>
  <c r="AX12" i="2" s="1"/>
  <c r="AV22" i="2"/>
  <c r="AX4" i="2"/>
  <c r="AX18" i="2"/>
  <c r="AW12" i="2" l="1"/>
  <c r="AW22" i="2" s="1"/>
  <c r="AY19" i="2"/>
  <c r="AY11" i="2"/>
  <c r="AY12" i="2" s="1"/>
  <c r="AZ21" i="2"/>
  <c r="AZ8" i="2"/>
  <c r="AV13" i="2"/>
  <c r="AX22" i="2"/>
  <c r="AU15" i="2"/>
  <c r="AU23" i="2"/>
  <c r="AW13" i="2" l="1"/>
  <c r="AW23" i="2" s="1"/>
  <c r="AZ19" i="2"/>
  <c r="AZ11" i="2"/>
  <c r="AZ12" i="2" s="1"/>
  <c r="AY22" i="2"/>
  <c r="BA21" i="2"/>
  <c r="BA8" i="2"/>
  <c r="AX13" i="2"/>
  <c r="AV15" i="2"/>
  <c r="AV23" i="2"/>
  <c r="AW15" i="2" l="1"/>
  <c r="BA19" i="2"/>
  <c r="BA11" i="2"/>
  <c r="BA12" i="2" s="1"/>
  <c r="BB21" i="2"/>
  <c r="BB8" i="2"/>
  <c r="AY13" i="2"/>
  <c r="AZ22" i="2"/>
  <c r="AX15" i="2"/>
  <c r="AX23" i="2"/>
  <c r="AZ13" i="2" l="1"/>
  <c r="AZ15" i="2" s="1"/>
  <c r="AY23" i="2"/>
  <c r="AY15" i="2"/>
  <c r="BB11" i="2"/>
  <c r="BB12" i="2" s="1"/>
  <c r="BB19" i="2"/>
  <c r="BA22" i="2"/>
  <c r="AZ23" i="2" l="1"/>
  <c r="BA13" i="2"/>
  <c r="BA15" i="2" s="1"/>
  <c r="BB22" i="2"/>
  <c r="BA23" i="2" l="1"/>
  <c r="BB13" i="2"/>
  <c r="BB15" i="2" l="1"/>
  <c r="BB23" i="2"/>
  <c r="AE8" i="2" l="1"/>
  <c r="AE11" i="2" s="1"/>
  <c r="AR4" i="2"/>
  <c r="AR5" i="2" s="1"/>
  <c r="AE18" i="2"/>
  <c r="AR18" i="2" l="1"/>
  <c r="AR8" i="2"/>
  <c r="AE19" i="2"/>
  <c r="AE22" i="2" l="1"/>
  <c r="AR12" i="2"/>
  <c r="AR11" i="2"/>
  <c r="AR19" i="2"/>
  <c r="AE13" i="2"/>
  <c r="AR22" i="2" l="1"/>
  <c r="AR13" i="2"/>
  <c r="AE23" i="2"/>
  <c r="AE15" i="2"/>
  <c r="BC13" i="2"/>
  <c r="BD13" i="2" s="1"/>
  <c r="AR23" i="2" l="1"/>
  <c r="AR15" i="2"/>
  <c r="BE13" i="2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BE21" i="2" l="1"/>
  <c r="BE23" i="2" s="1"/>
  <c r="BE24" i="2" s="1"/>
  <c r="BE26" i="2" s="1"/>
</calcChain>
</file>

<file path=xl/sharedStrings.xml><?xml version="1.0" encoding="utf-8"?>
<sst xmlns="http://schemas.openxmlformats.org/spreadsheetml/2006/main" count="76" uniqueCount="71">
  <si>
    <t>NKE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</si>
  <si>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</si>
  <si>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</si>
  <si>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</si>
  <si>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</si>
  <si>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</si>
  <si>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</si>
  <si>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</si>
  <si>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</si>
  <si>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</si>
  <si>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</si>
  <si>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Q121</t>
  </si>
  <si>
    <t>Q321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</si>
  <si>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</si>
  <si>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</si>
  <si>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</si>
  <si>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</si>
  <si>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</si>
  <si>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</si>
  <si>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</si>
  <si>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</si>
  <si>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</si>
  <si>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Q221</t>
  </si>
  <si>
    <t>Q421</t>
  </si>
  <si>
    <t>Cost of sales</t>
  </si>
  <si>
    <t>Gross profit</t>
  </si>
  <si>
    <t>G&amp;A</t>
  </si>
  <si>
    <t>S&amp;M</t>
  </si>
  <si>
    <t>Operating profit</t>
  </si>
  <si>
    <t>Net interest expense</t>
  </si>
  <si>
    <t>Other income</t>
  </si>
  <si>
    <t>Pretax profit</t>
  </si>
  <si>
    <t>Taxes</t>
  </si>
  <si>
    <t>Net profit</t>
  </si>
  <si>
    <t>EPS</t>
  </si>
  <si>
    <t>Q118</t>
  </si>
  <si>
    <t>Q218</t>
  </si>
  <si>
    <t>Q318</t>
  </si>
  <si>
    <t>Q418</t>
  </si>
  <si>
    <t>Revenue y/y</t>
  </si>
  <si>
    <t>Gross Margin</t>
  </si>
  <si>
    <t>Operating Margin</t>
  </si>
  <si>
    <t>S&amp;M Margin</t>
  </si>
  <si>
    <t>G&amp;A y/y</t>
  </si>
  <si>
    <t>Net Margin</t>
  </si>
  <si>
    <t>Maturity</t>
  </si>
  <si>
    <t>Discount rate</t>
  </si>
  <si>
    <t>NPV</t>
  </si>
  <si>
    <t>Net cash</t>
  </si>
  <si>
    <t>Value</t>
  </si>
  <si>
    <t>Current price</t>
  </si>
  <si>
    <t>Per share</t>
  </si>
  <si>
    <t>Variance</t>
  </si>
  <si>
    <t>Consensus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</si>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</sst>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22860</xdr:colOff>
      <xdr:row>0</xdr:row>
      <xdr:rowOff>0</xdr:rowOff>
    </xdr:from>
    <xdr:to>
      <xdr:col>33</xdr:col>
      <xdr:colOff>22860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5EE7C7-A470-4F64-BFDB-E6198B7F9C25}"/>
            </a:ext>
          </a:extLst>
        </xdr:cNvPr>
        <xdr:cNvCxnSpPr/>
      </xdr:nvCxnSpPr>
      <xdr:spPr>
        <a:xfrm>
          <a:off x="2430780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0</xdr:row>
      <xdr:rowOff>0</xdr:rowOff>
    </xdr:from>
    <xdr:to>
      <xdr:col>43</xdr:col>
      <xdr:colOff>38100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ED8AD74-7326-4279-9028-BDB8834AB71A}"/>
            </a:ext>
          </a:extLst>
        </xdr:cNvPr>
        <xdr:cNvCxnSpPr/>
      </xdr:nvCxnSpPr>
      <xdr:spPr>
        <a:xfrm>
          <a:off x="3053334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6CB8-0337-4875-8BD4-6046E35AFBD0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6">
        <v>58.29</v>
      </c>
      <c r="E3" s="4">
        <v>45772</v>
      </c>
      <c r="F3" s="4">
        <f ca="1">TODAY()</f>
        <v>45773</v>
      </c>
      <c r="G3" s="4">
        <v>45834</v>
      </c>
    </row>
    <row r="4" spans="2:7" x14ac:dyDescent="0.3">
      <c r="C4" t="s">
        <v>2</v>
      </c>
      <c r="D4" s="5">
        <f>1476</f>
        <v>1476</v>
      </c>
      <c r="E4" s="3" t="s">
        <v>68</v>
      </c>
    </row>
    <row r="5" spans="2:7" x14ac:dyDescent="0.3">
      <c r="C5" t="s">
        <v>3</v>
      </c>
      <c r="D5" s="5">
        <f>D3*D4</f>
        <v>86036.04</v>
      </c>
    </row>
    <row r="6" spans="2:7" x14ac:dyDescent="0.3">
      <c r="C6" t="s">
        <v>4</v>
      </c>
      <c r="D6" s="5">
        <f>8601+1792</f>
        <v>10393</v>
      </c>
      <c r="E6" s="3" t="s">
        <v>68</v>
      </c>
    </row>
    <row r="7" spans="2:7" x14ac:dyDescent="0.3">
      <c r="C7" t="s">
        <v>5</v>
      </c>
      <c r="D7" s="5">
        <f>1000+4+7956</f>
        <v>8960</v>
      </c>
      <c r="E7" s="3" t="s">
        <v>68</v>
      </c>
    </row>
    <row r="8" spans="2:7" x14ac:dyDescent="0.3">
      <c r="C8" t="s">
        <v>6</v>
      </c>
      <c r="D8" s="5">
        <f>D6-D7</f>
        <v>1433</v>
      </c>
    </row>
    <row r="9" spans="2:7" x14ac:dyDescent="0.3">
      <c r="C9" t="s">
        <v>7</v>
      </c>
      <c r="D9" s="5">
        <f>D5-D8</f>
        <v>84603.04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6230-E0E0-4BDE-A713-8F9F20EAD05E}">
  <dimension ref="B1:FI27"/>
  <sheetViews>
    <sheetView tabSelected="1" workbookViewId="0">
      <pane xSplit="2" ySplit="2" topLeftCell="AL3" activePane="bottomRight" state="frozen"/>
      <selection pane="topRight" activeCell="C1" sqref="C1"/>
      <selection pane="bottomLeft" activeCell="A3" sqref="A3"/>
      <selection pane="bottomRight" activeCell="AO20" sqref="AO20"/>
    </sheetView>
  </sheetViews>
  <sheetFormatPr defaultRowHeight="14.4" x14ac:dyDescent="0.3"/>
  <cols>
    <col min="2" max="2" width="18" bestFit="1" customWidth="1"/>
    <col min="3" max="34" width="10.5546875" customWidth="1"/>
    <col min="36" max="54" width="10.5546875" bestFit="1" customWidth="1"/>
    <col min="55" max="55" width="8.88671875" customWidth="1"/>
    <col min="56" max="56" width="12" bestFit="1" customWidth="1"/>
    <col min="57" max="57" width="16.5546875" customWidth="1"/>
  </cols>
  <sheetData>
    <row r="1" spans="2:165" x14ac:dyDescent="0.3">
      <c r="C1" s="2">
        <v>42978</v>
      </c>
      <c r="D1" s="2">
        <v>43069</v>
      </c>
      <c r="E1" s="2">
        <v>43159</v>
      </c>
      <c r="F1" s="2">
        <v>43251</v>
      </c>
      <c r="G1" s="2">
        <v>43343</v>
      </c>
      <c r="H1" s="2">
        <v>43434</v>
      </c>
      <c r="I1" s="2">
        <v>43524</v>
      </c>
      <c r="J1" s="2">
        <v>43616</v>
      </c>
      <c r="K1" s="2">
        <v>43708</v>
      </c>
      <c r="L1" s="2">
        <v>43799</v>
      </c>
      <c r="M1" s="2">
        <v>43890</v>
      </c>
      <c r="N1" s="2">
        <v>43982</v>
      </c>
      <c r="O1" s="2">
        <v>44074</v>
      </c>
      <c r="P1" s="2">
        <v>44165</v>
      </c>
      <c r="Q1" s="2">
        <v>44255</v>
      </c>
      <c r="R1" s="2">
        <v>44347</v>
      </c>
      <c r="S1" s="2">
        <v>44439</v>
      </c>
      <c r="T1" s="2">
        <v>44530</v>
      </c>
      <c r="U1" s="2">
        <v>44620</v>
      </c>
      <c r="V1" s="2">
        <v>44712</v>
      </c>
      <c r="W1" s="2">
        <v>44804</v>
      </c>
      <c r="X1" s="2">
        <v>44895</v>
      </c>
      <c r="Y1" s="2">
        <v>44985</v>
      </c>
      <c r="Z1" s="2">
        <v>45077</v>
      </c>
      <c r="AA1" s="2">
        <v>45169</v>
      </c>
      <c r="AB1" s="2">
        <v>45260</v>
      </c>
      <c r="AC1" s="2">
        <v>45351</v>
      </c>
      <c r="AD1" s="2">
        <v>45443</v>
      </c>
      <c r="AE1" s="2">
        <v>45535</v>
      </c>
      <c r="AF1" s="2">
        <v>45626</v>
      </c>
      <c r="AG1" s="2">
        <v>45716</v>
      </c>
      <c r="AH1" s="2">
        <v>45808</v>
      </c>
      <c r="AJ1" s="2">
        <v>42886</v>
      </c>
      <c r="AK1" s="2">
        <v>43251</v>
      </c>
      <c r="AL1" s="2">
        <v>43616</v>
      </c>
      <c r="AM1" s="2">
        <v>43982</v>
      </c>
      <c r="AN1" s="2">
        <v>44347</v>
      </c>
      <c r="AO1" s="2">
        <v>44712</v>
      </c>
      <c r="AP1" s="2">
        <v>45077</v>
      </c>
      <c r="AQ1" s="2">
        <v>45443</v>
      </c>
      <c r="AR1" s="2">
        <v>45808</v>
      </c>
      <c r="AS1" s="2">
        <v>46173</v>
      </c>
      <c r="AT1" s="2">
        <v>46538</v>
      </c>
      <c r="AU1" s="2">
        <v>46904</v>
      </c>
      <c r="AV1" s="2">
        <v>47269</v>
      </c>
      <c r="AW1" s="2">
        <v>47634</v>
      </c>
      <c r="AX1" s="2">
        <v>47999</v>
      </c>
      <c r="AY1" s="2">
        <v>48365</v>
      </c>
      <c r="AZ1" s="2">
        <v>48730</v>
      </c>
      <c r="BA1" s="2">
        <v>49095</v>
      </c>
      <c r="BB1" s="2">
        <v>49460</v>
      </c>
    </row>
    <row r="2" spans="2:165" x14ac:dyDescent="0.3">
      <c r="C2" s="7" t="s">
        <v>35</v>
      </c>
      <c r="D2" s="7" t="s">
        <v>36</v>
      </c>
      <c r="E2" s="7" t="s">
        <v>37</v>
      </c>
      <c r="F2" s="7" t="s">
        <v>38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7" t="s">
        <v>11</v>
      </c>
      <c r="P2" s="7" t="s">
        <v>22</v>
      </c>
      <c r="Q2" s="7" t="s">
        <v>12</v>
      </c>
      <c r="R2" s="7" t="s">
        <v>23</v>
      </c>
      <c r="S2" s="7" t="s">
        <v>54</v>
      </c>
      <c r="T2" s="7" t="s">
        <v>55</v>
      </c>
      <c r="U2" s="7" t="s">
        <v>56</v>
      </c>
      <c r="V2" s="7" t="s">
        <v>57</v>
      </c>
      <c r="W2" s="7" t="s">
        <v>58</v>
      </c>
      <c r="X2" s="7" t="s">
        <v>59</v>
      </c>
      <c r="Y2" s="7" t="s">
        <v>60</v>
      </c>
      <c r="Z2" s="7" t="s">
        <v>61</v>
      </c>
      <c r="AA2" s="7" t="s">
        <v>62</v>
      </c>
      <c r="AB2" s="7" t="s">
        <v>63</v>
      </c>
      <c r="AC2" s="7" t="s">
        <v>64</v>
      </c>
      <c r="AD2" s="7" t="s">
        <v>65</v>
      </c>
      <c r="AE2" s="7" t="s">
        <v>66</v>
      </c>
      <c r="AF2" s="7" t="s">
        <v>67</v>
      </c>
      <c r="AG2" s="7" t="s">
        <v>68</v>
      </c>
      <c r="AH2" s="7" t="s">
        <v>69</v>
      </c>
      <c r="AJ2">
        <v>2017</v>
      </c>
      <c r="AK2">
        <v>2018</v>
      </c>
      <c r="AL2">
        <v>2019</v>
      </c>
      <c r="AM2">
        <v>2020</v>
      </c>
      <c r="AN2">
        <v>2021</v>
      </c>
      <c r="AO2">
        <v>2022</v>
      </c>
      <c r="AP2">
        <v>2023</v>
      </c>
      <c r="AQ2">
        <v>2024</v>
      </c>
      <c r="AR2">
        <v>2025</v>
      </c>
      <c r="AS2">
        <v>2026</v>
      </c>
      <c r="AT2">
        <v>2027</v>
      </c>
      <c r="AU2">
        <v>2028</v>
      </c>
      <c r="AV2">
        <v>2029</v>
      </c>
      <c r="AW2">
        <v>2030</v>
      </c>
      <c r="AX2">
        <v>2031</v>
      </c>
      <c r="AY2">
        <v>2032</v>
      </c>
      <c r="AZ2">
        <v>2033</v>
      </c>
      <c r="BA2">
        <v>2034</v>
      </c>
      <c r="BB2">
        <v>2035</v>
      </c>
    </row>
    <row r="3" spans="2:165" s="1" customFormat="1" x14ac:dyDescent="0.3">
      <c r="B3" s="1" t="s">
        <v>13</v>
      </c>
      <c r="C3" s="9">
        <v>9070</v>
      </c>
      <c r="D3" s="9">
        <v>8554</v>
      </c>
      <c r="E3" s="9">
        <v>8984</v>
      </c>
      <c r="F3" s="9">
        <v>9789</v>
      </c>
      <c r="G3" s="9">
        <v>9948</v>
      </c>
      <c r="H3" s="9">
        <v>9374</v>
      </c>
      <c r="I3" s="9">
        <v>9611</v>
      </c>
      <c r="J3" s="9">
        <v>10184</v>
      </c>
      <c r="K3" s="9">
        <v>10660</v>
      </c>
      <c r="L3" s="9">
        <v>10326</v>
      </c>
      <c r="M3" s="9">
        <v>10104</v>
      </c>
      <c r="N3" s="9">
        <v>6313</v>
      </c>
      <c r="O3" s="9">
        <v>10594</v>
      </c>
      <c r="P3" s="9">
        <v>11243</v>
      </c>
      <c r="Q3" s="9">
        <v>10357</v>
      </c>
      <c r="R3" s="9">
        <v>12344</v>
      </c>
      <c r="S3" s="9">
        <v>12248</v>
      </c>
      <c r="T3" s="9">
        <v>11357</v>
      </c>
      <c r="U3" s="9">
        <v>10871</v>
      </c>
      <c r="V3" s="9">
        <v>12234</v>
      </c>
      <c r="W3" s="9">
        <v>12687</v>
      </c>
      <c r="X3" s="9">
        <v>13315</v>
      </c>
      <c r="Y3" s="9">
        <v>12390</v>
      </c>
      <c r="Z3" s="9">
        <v>12825</v>
      </c>
      <c r="AA3" s="9">
        <v>12939</v>
      </c>
      <c r="AB3" s="9">
        <v>13388</v>
      </c>
      <c r="AC3" s="9">
        <v>12429</v>
      </c>
      <c r="AD3" s="9">
        <v>12606</v>
      </c>
      <c r="AE3" s="9">
        <v>11589</v>
      </c>
      <c r="AF3" s="9">
        <v>12354</v>
      </c>
      <c r="AG3" s="9">
        <v>11269</v>
      </c>
      <c r="AH3" s="9">
        <f>AD3*0.93</f>
        <v>11723.58</v>
      </c>
      <c r="AJ3" s="9">
        <v>34350</v>
      </c>
      <c r="AK3" s="9">
        <f>SUM(C3:F3)</f>
        <v>36397</v>
      </c>
      <c r="AL3" s="9">
        <f>SUM(G3:J3)</f>
        <v>39117</v>
      </c>
      <c r="AM3" s="9">
        <f>SUM(K3:N3)</f>
        <v>37403</v>
      </c>
      <c r="AN3" s="9">
        <f>SUM(O3:R3)</f>
        <v>44538</v>
      </c>
      <c r="AO3" s="9">
        <f>SUM(S3:V3)</f>
        <v>46710</v>
      </c>
      <c r="AP3" s="9">
        <f>SUM(W3:Z3)</f>
        <v>51217</v>
      </c>
      <c r="AQ3" s="9">
        <f>SUM(AA3:AD3)</f>
        <v>51362</v>
      </c>
      <c r="AR3" s="9">
        <f>SUM(AE3:AH3)</f>
        <v>46935.58</v>
      </c>
      <c r="AS3" s="9">
        <f>AR3*1.02</f>
        <v>47874.291600000004</v>
      </c>
      <c r="AT3" s="9">
        <f>AS3*1.01</f>
        <v>48353.034516000007</v>
      </c>
      <c r="AU3" s="9">
        <f t="shared" ref="AU3:BB3" si="0">AT3*1.01</f>
        <v>48836.564861160005</v>
      </c>
      <c r="AV3" s="9">
        <f t="shared" si="0"/>
        <v>49324.930509771606</v>
      </c>
      <c r="AW3" s="9">
        <f t="shared" si="0"/>
        <v>49818.17981486932</v>
      </c>
      <c r="AX3" s="9">
        <f t="shared" si="0"/>
        <v>50316.361613018016</v>
      </c>
      <c r="AY3" s="9">
        <f t="shared" si="0"/>
        <v>50819.525229148196</v>
      </c>
      <c r="AZ3" s="9">
        <f t="shared" si="0"/>
        <v>51327.720481439675</v>
      </c>
      <c r="BA3" s="9">
        <f t="shared" si="0"/>
        <v>51840.997686254072</v>
      </c>
      <c r="BB3" s="9">
        <f t="shared" si="0"/>
        <v>52359.40766311661</v>
      </c>
    </row>
    <row r="4" spans="2:165" x14ac:dyDescent="0.3">
      <c r="B4" t="s">
        <v>24</v>
      </c>
      <c r="C4" s="5">
        <v>5108</v>
      </c>
      <c r="D4" s="5">
        <v>4876</v>
      </c>
      <c r="E4" s="5">
        <v>5046</v>
      </c>
      <c r="F4" s="5">
        <v>5411</v>
      </c>
      <c r="G4" s="5">
        <v>5551</v>
      </c>
      <c r="H4" s="5">
        <v>5269</v>
      </c>
      <c r="I4" s="5">
        <v>5272</v>
      </c>
      <c r="J4" s="5">
        <v>5551</v>
      </c>
      <c r="K4" s="5">
        <v>5789</v>
      </c>
      <c r="L4" s="5">
        <v>5782</v>
      </c>
      <c r="M4" s="5">
        <v>5631</v>
      </c>
      <c r="N4" s="5">
        <v>3960</v>
      </c>
      <c r="O4" s="5">
        <v>5853</v>
      </c>
      <c r="P4" s="5">
        <v>6396</v>
      </c>
      <c r="Q4" s="5">
        <v>5638</v>
      </c>
      <c r="R4" s="5">
        <v>6689</v>
      </c>
      <c r="S4" s="5">
        <v>6552</v>
      </c>
      <c r="T4" s="5">
        <v>6144</v>
      </c>
      <c r="U4" s="5">
        <v>5804</v>
      </c>
      <c r="V4" s="5">
        <v>6731</v>
      </c>
      <c r="W4" s="5">
        <v>7072</v>
      </c>
      <c r="X4" s="5">
        <v>7604</v>
      </c>
      <c r="Y4" s="5">
        <v>7019</v>
      </c>
      <c r="Z4" s="5">
        <v>7230</v>
      </c>
      <c r="AA4" s="5">
        <v>7219</v>
      </c>
      <c r="AB4" s="5">
        <v>7417</v>
      </c>
      <c r="AC4" s="5">
        <v>6867</v>
      </c>
      <c r="AD4" s="5">
        <v>6972</v>
      </c>
      <c r="AE4" s="5">
        <v>6332</v>
      </c>
      <c r="AF4" s="5">
        <v>6965</v>
      </c>
      <c r="AG4" s="5">
        <v>6594</v>
      </c>
      <c r="AH4" s="5">
        <f t="shared" ref="AH4" si="1">AH3-AH5</f>
        <v>6330.7331999999997</v>
      </c>
      <c r="AJ4" s="5">
        <v>19038</v>
      </c>
      <c r="AK4" s="5">
        <f>SUM(C4:F4)</f>
        <v>20441</v>
      </c>
      <c r="AL4" s="5">
        <f>SUM(G4:J4)</f>
        <v>21643</v>
      </c>
      <c r="AM4" s="5">
        <f>SUM(K4:N4)</f>
        <v>21162</v>
      </c>
      <c r="AN4" s="5">
        <f>SUM(O4:R4)</f>
        <v>24576</v>
      </c>
      <c r="AO4" s="5">
        <f>SUM(S4:V4)</f>
        <v>25231</v>
      </c>
      <c r="AP4" s="5">
        <f>SUM(W4:Z4)</f>
        <v>28925</v>
      </c>
      <c r="AQ4" s="5">
        <f>SUM(AA4:AD4)</f>
        <v>28475</v>
      </c>
      <c r="AR4" s="5">
        <f>SUM(AE4:AH4)</f>
        <v>26221.733199999999</v>
      </c>
      <c r="AS4" s="5">
        <f t="shared" ref="AS4:AX4" si="2">AS3-AS5</f>
        <v>25852.117464000003</v>
      </c>
      <c r="AT4" s="5">
        <f t="shared" si="2"/>
        <v>26110.638638640005</v>
      </c>
      <c r="AU4" s="5">
        <f t="shared" si="2"/>
        <v>26371.745025026401</v>
      </c>
      <c r="AV4" s="5">
        <f t="shared" si="2"/>
        <v>26635.462475276665</v>
      </c>
      <c r="AW4" s="5">
        <f t="shared" si="2"/>
        <v>26901.817100029431</v>
      </c>
      <c r="AX4" s="5">
        <f t="shared" si="2"/>
        <v>27170.835271029729</v>
      </c>
      <c r="AY4" s="5">
        <f t="shared" ref="AY4:BB4" si="3">AY3-AY5</f>
        <v>27442.543623740024</v>
      </c>
      <c r="AZ4" s="5">
        <f t="shared" si="3"/>
        <v>27716.969059977422</v>
      </c>
      <c r="BA4" s="5">
        <f t="shared" si="3"/>
        <v>27994.138750577196</v>
      </c>
      <c r="BB4" s="5">
        <f t="shared" si="3"/>
        <v>28274.080138082969</v>
      </c>
    </row>
    <row r="5" spans="2:165" s="1" customFormat="1" x14ac:dyDescent="0.3">
      <c r="B5" s="1" t="s">
        <v>25</v>
      </c>
      <c r="C5" s="9">
        <f t="shared" ref="C5:S5" si="4">C3-C4</f>
        <v>3962</v>
      </c>
      <c r="D5" s="9">
        <f t="shared" si="4"/>
        <v>3678</v>
      </c>
      <c r="E5" s="9">
        <f t="shared" si="4"/>
        <v>3938</v>
      </c>
      <c r="F5" s="9">
        <f t="shared" si="4"/>
        <v>4378</v>
      </c>
      <c r="G5" s="9">
        <f t="shared" si="4"/>
        <v>4397</v>
      </c>
      <c r="H5" s="9">
        <f t="shared" si="4"/>
        <v>4105</v>
      </c>
      <c r="I5" s="9">
        <f t="shared" si="4"/>
        <v>4339</v>
      </c>
      <c r="J5" s="9">
        <f t="shared" si="4"/>
        <v>4633</v>
      </c>
      <c r="K5" s="9">
        <f t="shared" si="4"/>
        <v>4871</v>
      </c>
      <c r="L5" s="9">
        <f t="shared" si="4"/>
        <v>4544</v>
      </c>
      <c r="M5" s="9">
        <f t="shared" si="4"/>
        <v>4473</v>
      </c>
      <c r="N5" s="9">
        <f t="shared" si="4"/>
        <v>2353</v>
      </c>
      <c r="O5" s="9">
        <f t="shared" si="4"/>
        <v>4741</v>
      </c>
      <c r="P5" s="9">
        <f t="shared" si="4"/>
        <v>4847</v>
      </c>
      <c r="Q5" s="9">
        <f t="shared" si="4"/>
        <v>4719</v>
      </c>
      <c r="R5" s="9">
        <f t="shared" si="4"/>
        <v>5655</v>
      </c>
      <c r="S5" s="9">
        <f t="shared" si="4"/>
        <v>5696</v>
      </c>
      <c r="T5" s="9">
        <f t="shared" ref="T5:U5" si="5">T3-T4</f>
        <v>5213</v>
      </c>
      <c r="U5" s="9">
        <f t="shared" si="5"/>
        <v>5067</v>
      </c>
      <c r="V5" s="9">
        <f t="shared" ref="V5:W5" si="6">V3-V4</f>
        <v>5503</v>
      </c>
      <c r="W5" s="9">
        <f t="shared" si="6"/>
        <v>5615</v>
      </c>
      <c r="X5" s="9">
        <f t="shared" ref="X5" si="7">X3-X4</f>
        <v>5711</v>
      </c>
      <c r="Y5" s="9">
        <f t="shared" ref="Y5:AA5" si="8">Y3-Y4</f>
        <v>5371</v>
      </c>
      <c r="Z5" s="9">
        <f t="shared" si="8"/>
        <v>5595</v>
      </c>
      <c r="AA5" s="9">
        <f t="shared" si="8"/>
        <v>5720</v>
      </c>
      <c r="AB5" s="9">
        <f t="shared" ref="AB5" si="9">AB3-AB4</f>
        <v>5971</v>
      </c>
      <c r="AC5" s="9">
        <f t="shared" ref="AC5:AG5" si="10">AC3-AC4</f>
        <v>5562</v>
      </c>
      <c r="AD5" s="9">
        <f t="shared" si="10"/>
        <v>5634</v>
      </c>
      <c r="AE5" s="9">
        <f t="shared" si="10"/>
        <v>5257</v>
      </c>
      <c r="AF5" s="9">
        <f t="shared" si="10"/>
        <v>5389</v>
      </c>
      <c r="AG5" s="9">
        <f t="shared" si="10"/>
        <v>4675</v>
      </c>
      <c r="AH5" s="9">
        <f>AH3*0.46</f>
        <v>5392.8468000000003</v>
      </c>
      <c r="AJ5" s="9">
        <f>AJ3-AJ4</f>
        <v>15312</v>
      </c>
      <c r="AK5" s="9">
        <f>AK3-AK4</f>
        <v>15956</v>
      </c>
      <c r="AL5" s="9">
        <f>AL3-AL4</f>
        <v>17474</v>
      </c>
      <c r="AM5" s="9">
        <f>AM3-AM4</f>
        <v>16241</v>
      </c>
      <c r="AN5" s="9">
        <f>AN3-AN4</f>
        <v>19962</v>
      </c>
      <c r="AO5" s="9">
        <f t="shared" ref="AO5:AR5" si="11">AO3-AO4</f>
        <v>21479</v>
      </c>
      <c r="AP5" s="9">
        <f t="shared" si="11"/>
        <v>22292</v>
      </c>
      <c r="AQ5" s="9">
        <f t="shared" si="11"/>
        <v>22887</v>
      </c>
      <c r="AR5" s="9">
        <f t="shared" si="11"/>
        <v>20713.846800000003</v>
      </c>
      <c r="AS5" s="9">
        <f>AS3*0.46</f>
        <v>22022.174136000001</v>
      </c>
      <c r="AT5" s="9">
        <f t="shared" ref="AT5:BB5" si="12">AT3*0.46</f>
        <v>22242.395877360002</v>
      </c>
      <c r="AU5" s="9">
        <f t="shared" si="12"/>
        <v>22464.819836133604</v>
      </c>
      <c r="AV5" s="9">
        <f t="shared" si="12"/>
        <v>22689.468034494941</v>
      </c>
      <c r="AW5" s="9">
        <f t="shared" si="12"/>
        <v>22916.362714839888</v>
      </c>
      <c r="AX5" s="9">
        <f t="shared" si="12"/>
        <v>23145.526341988287</v>
      </c>
      <c r="AY5" s="9">
        <f t="shared" si="12"/>
        <v>23376.981605408171</v>
      </c>
      <c r="AZ5" s="9">
        <f t="shared" si="12"/>
        <v>23610.751421462253</v>
      </c>
      <c r="BA5" s="9">
        <f t="shared" si="12"/>
        <v>23846.858935676875</v>
      </c>
      <c r="BB5" s="9">
        <f t="shared" si="12"/>
        <v>24085.327525033641</v>
      </c>
    </row>
    <row r="6" spans="2:165" x14ac:dyDescent="0.3">
      <c r="B6" t="s">
        <v>27</v>
      </c>
      <c r="C6" s="5">
        <v>855</v>
      </c>
      <c r="D6" s="5">
        <v>877</v>
      </c>
      <c r="E6" s="5">
        <v>862</v>
      </c>
      <c r="F6" s="5">
        <v>983</v>
      </c>
      <c r="G6" s="5">
        <v>964</v>
      </c>
      <c r="H6" s="5">
        <v>910</v>
      </c>
      <c r="I6" s="5">
        <v>865</v>
      </c>
      <c r="J6" s="5">
        <v>1014</v>
      </c>
      <c r="K6" s="5">
        <v>1018</v>
      </c>
      <c r="L6" s="5">
        <v>881</v>
      </c>
      <c r="M6" s="5">
        <v>870</v>
      </c>
      <c r="N6" s="5">
        <v>823</v>
      </c>
      <c r="O6" s="5">
        <v>677</v>
      </c>
      <c r="P6" s="5">
        <v>729</v>
      </c>
      <c r="Q6" s="5">
        <v>711</v>
      </c>
      <c r="R6" s="5">
        <v>997</v>
      </c>
      <c r="S6" s="5">
        <v>918</v>
      </c>
      <c r="T6" s="5">
        <v>1017</v>
      </c>
      <c r="U6" s="5">
        <v>854</v>
      </c>
      <c r="V6" s="5">
        <v>1061</v>
      </c>
      <c r="W6" s="5">
        <v>943</v>
      </c>
      <c r="X6" s="5">
        <v>1102</v>
      </c>
      <c r="Y6" s="5">
        <v>923</v>
      </c>
      <c r="Z6" s="5">
        <v>1092</v>
      </c>
      <c r="AA6" s="5">
        <v>1069</v>
      </c>
      <c r="AB6" s="5">
        <v>1114</v>
      </c>
      <c r="AC6" s="5">
        <v>1011</v>
      </c>
      <c r="AD6" s="5">
        <v>1091</v>
      </c>
      <c r="AE6" s="5">
        <v>1226</v>
      </c>
      <c r="AF6" s="5">
        <v>1122</v>
      </c>
      <c r="AG6" s="5">
        <v>1088</v>
      </c>
      <c r="AH6" s="5">
        <f>AH3*0.09</f>
        <v>1055.1222</v>
      </c>
      <c r="AJ6" s="5">
        <v>3341</v>
      </c>
      <c r="AK6" s="5">
        <f>SUM(C6:F6)</f>
        <v>3577</v>
      </c>
      <c r="AL6" s="5">
        <f>SUM(G6:J6)</f>
        <v>3753</v>
      </c>
      <c r="AM6" s="5">
        <f>SUM(K6:N6)</f>
        <v>3592</v>
      </c>
      <c r="AN6" s="5">
        <f>SUM(O6:R6)</f>
        <v>3114</v>
      </c>
      <c r="AO6" s="5">
        <f>SUM(S6:V6)</f>
        <v>3850</v>
      </c>
      <c r="AP6" s="5">
        <f>SUM(W6:Z6)</f>
        <v>4060</v>
      </c>
      <c r="AQ6" s="5">
        <f>SUM(AA6:AD6)</f>
        <v>4285</v>
      </c>
      <c r="AR6" s="5">
        <f>SUM(AE6:AH6)</f>
        <v>4491.1221999999998</v>
      </c>
      <c r="AS6" s="5">
        <f>AS3*0.09</f>
        <v>4308.6862440000004</v>
      </c>
      <c r="AT6" s="5">
        <f t="shared" ref="AT6:BB6" si="13">AT3*0.09</f>
        <v>4351.7731064400004</v>
      </c>
      <c r="AU6" s="5">
        <f t="shared" si="13"/>
        <v>4395.2908375043999</v>
      </c>
      <c r="AV6" s="5">
        <f t="shared" si="13"/>
        <v>4439.2437458794448</v>
      </c>
      <c r="AW6" s="5">
        <f t="shared" si="13"/>
        <v>4483.6361833382389</v>
      </c>
      <c r="AX6" s="5">
        <f t="shared" si="13"/>
        <v>4528.4725451716213</v>
      </c>
      <c r="AY6" s="5">
        <f t="shared" si="13"/>
        <v>4573.7572706233377</v>
      </c>
      <c r="AZ6" s="5">
        <f t="shared" si="13"/>
        <v>4619.4948433295704</v>
      </c>
      <c r="BA6" s="5">
        <f t="shared" si="13"/>
        <v>4665.6897917628667</v>
      </c>
      <c r="BB6" s="5">
        <f t="shared" si="13"/>
        <v>4712.3466896804948</v>
      </c>
    </row>
    <row r="7" spans="2:165" x14ac:dyDescent="0.3">
      <c r="B7" t="s">
        <v>26</v>
      </c>
      <c r="C7" s="5">
        <v>2001</v>
      </c>
      <c r="D7" s="5">
        <v>1891</v>
      </c>
      <c r="E7" s="5">
        <v>1905</v>
      </c>
      <c r="F7" s="5">
        <v>2137</v>
      </c>
      <c r="G7" s="5">
        <v>2099</v>
      </c>
      <c r="H7" s="5">
        <v>2232</v>
      </c>
      <c r="I7" s="5">
        <v>2226</v>
      </c>
      <c r="J7" s="5">
        <v>2392</v>
      </c>
      <c r="K7" s="5">
        <v>2310</v>
      </c>
      <c r="L7" s="5">
        <v>2443</v>
      </c>
      <c r="M7" s="5">
        <v>2413</v>
      </c>
      <c r="N7" s="5">
        <v>2368</v>
      </c>
      <c r="O7" s="5">
        <v>2298</v>
      </c>
      <c r="P7" s="5">
        <v>2538</v>
      </c>
      <c r="Q7" s="5">
        <v>2330</v>
      </c>
      <c r="R7" s="5">
        <v>2745</v>
      </c>
      <c r="S7" s="5">
        <v>2654</v>
      </c>
      <c r="T7" s="5">
        <v>2742</v>
      </c>
      <c r="U7" s="5">
        <v>2584</v>
      </c>
      <c r="V7" s="5">
        <v>2974</v>
      </c>
      <c r="W7" s="5">
        <v>2977</v>
      </c>
      <c r="X7" s="5">
        <v>3022</v>
      </c>
      <c r="Y7" s="5">
        <v>3036</v>
      </c>
      <c r="Z7" s="5">
        <v>3282</v>
      </c>
      <c r="AA7" s="5">
        <v>3047</v>
      </c>
      <c r="AB7" s="5">
        <v>3032</v>
      </c>
      <c r="AC7" s="5">
        <v>3215</v>
      </c>
      <c r="AD7" s="5">
        <v>2997</v>
      </c>
      <c r="AE7" s="5">
        <v>2822</v>
      </c>
      <c r="AF7" s="5">
        <v>2883</v>
      </c>
      <c r="AG7" s="5">
        <v>2799</v>
      </c>
      <c r="AH7" s="5">
        <f>AD7*1.02</f>
        <v>3056.94</v>
      </c>
      <c r="AJ7" s="5">
        <v>7222</v>
      </c>
      <c r="AK7" s="5">
        <f>SUM(C7:F7)</f>
        <v>7934</v>
      </c>
      <c r="AL7" s="5">
        <f>SUM(G7:J7)</f>
        <v>8949</v>
      </c>
      <c r="AM7" s="5">
        <f>SUM(K7:N7)</f>
        <v>9534</v>
      </c>
      <c r="AN7" s="5">
        <f>SUM(O7:R7)</f>
        <v>9911</v>
      </c>
      <c r="AO7" s="5">
        <f>SUM(S7:V7)</f>
        <v>10954</v>
      </c>
      <c r="AP7" s="5">
        <f>SUM(W7:Z7)</f>
        <v>12317</v>
      </c>
      <c r="AQ7" s="5">
        <f>SUM(AA7:AD7)</f>
        <v>12291</v>
      </c>
      <c r="AR7" s="5">
        <f>SUM(AE7:AH7)</f>
        <v>11560.94</v>
      </c>
      <c r="AS7" s="5">
        <f>AR7*0.99</f>
        <v>11445.330600000001</v>
      </c>
      <c r="AT7" s="5">
        <f>AS7*1.01</f>
        <v>11559.783906000001</v>
      </c>
      <c r="AU7" s="5">
        <f>AT7*1.01</f>
        <v>11675.38174506</v>
      </c>
      <c r="AV7" s="5">
        <f t="shared" ref="AV7:BB7" si="14">AU7*1.01</f>
        <v>11792.135562510601</v>
      </c>
      <c r="AW7" s="5">
        <f t="shared" si="14"/>
        <v>11910.056918135706</v>
      </c>
      <c r="AX7" s="5">
        <f t="shared" si="14"/>
        <v>12029.157487317063</v>
      </c>
      <c r="AY7" s="5">
        <f t="shared" si="14"/>
        <v>12149.449062190233</v>
      </c>
      <c r="AZ7" s="5">
        <f t="shared" si="14"/>
        <v>12270.943552812136</v>
      </c>
      <c r="BA7" s="5">
        <f t="shared" si="14"/>
        <v>12393.652988340256</v>
      </c>
      <c r="BB7" s="5">
        <f t="shared" si="14"/>
        <v>12517.589518223658</v>
      </c>
    </row>
    <row r="8" spans="2:165" s="1" customFormat="1" x14ac:dyDescent="0.3">
      <c r="B8" s="1" t="s">
        <v>28</v>
      </c>
      <c r="C8" s="9">
        <f t="shared" ref="C8:S8" si="15">C5-C6-C7</f>
        <v>1106</v>
      </c>
      <c r="D8" s="9">
        <f t="shared" si="15"/>
        <v>910</v>
      </c>
      <c r="E8" s="9">
        <f t="shared" si="15"/>
        <v>1171</v>
      </c>
      <c r="F8" s="9">
        <f t="shared" si="15"/>
        <v>1258</v>
      </c>
      <c r="G8" s="9">
        <f t="shared" si="15"/>
        <v>1334</v>
      </c>
      <c r="H8" s="9">
        <f t="shared" si="15"/>
        <v>963</v>
      </c>
      <c r="I8" s="9">
        <f t="shared" si="15"/>
        <v>1248</v>
      </c>
      <c r="J8" s="9">
        <f t="shared" si="15"/>
        <v>1227</v>
      </c>
      <c r="K8" s="9">
        <f t="shared" si="15"/>
        <v>1543</v>
      </c>
      <c r="L8" s="9">
        <f t="shared" si="15"/>
        <v>1220</v>
      </c>
      <c r="M8" s="9">
        <f t="shared" si="15"/>
        <v>1190</v>
      </c>
      <c r="N8" s="9">
        <f t="shared" si="15"/>
        <v>-838</v>
      </c>
      <c r="O8" s="9">
        <f t="shared" si="15"/>
        <v>1766</v>
      </c>
      <c r="P8" s="9">
        <f t="shared" si="15"/>
        <v>1580</v>
      </c>
      <c r="Q8" s="9">
        <f t="shared" si="15"/>
        <v>1678</v>
      </c>
      <c r="R8" s="9">
        <f t="shared" si="15"/>
        <v>1913</v>
      </c>
      <c r="S8" s="9">
        <f t="shared" si="15"/>
        <v>2124</v>
      </c>
      <c r="T8" s="9">
        <f t="shared" ref="T8:U8" si="16">T5-T6-T7</f>
        <v>1454</v>
      </c>
      <c r="U8" s="9">
        <f t="shared" si="16"/>
        <v>1629</v>
      </c>
      <c r="V8" s="9">
        <f t="shared" ref="V8:W8" si="17">V5-V6-V7</f>
        <v>1468</v>
      </c>
      <c r="W8" s="9">
        <f t="shared" si="17"/>
        <v>1695</v>
      </c>
      <c r="X8" s="9">
        <f t="shared" ref="X8" si="18">X5-X6-X7</f>
        <v>1587</v>
      </c>
      <c r="Y8" s="9">
        <f t="shared" ref="Y8:AA8" si="19">Y5-Y6-Y7</f>
        <v>1412</v>
      </c>
      <c r="Z8" s="9">
        <f t="shared" si="19"/>
        <v>1221</v>
      </c>
      <c r="AA8" s="9">
        <f t="shared" si="19"/>
        <v>1604</v>
      </c>
      <c r="AB8" s="9">
        <f t="shared" ref="AB8" si="20">AB5-AB6-AB7</f>
        <v>1825</v>
      </c>
      <c r="AC8" s="9">
        <f t="shared" ref="AC8:AD8" si="21">AC5-AC6-AC7</f>
        <v>1336</v>
      </c>
      <c r="AD8" s="9">
        <f t="shared" si="21"/>
        <v>1546</v>
      </c>
      <c r="AE8" s="9">
        <f t="shared" ref="AE8:AH8" si="22">AE5-AE6-AE7</f>
        <v>1209</v>
      </c>
      <c r="AF8" s="9">
        <f t="shared" si="22"/>
        <v>1384</v>
      </c>
      <c r="AG8" s="9">
        <f t="shared" si="22"/>
        <v>788</v>
      </c>
      <c r="AH8" s="9">
        <f t="shared" si="22"/>
        <v>1280.7846000000004</v>
      </c>
      <c r="AJ8" s="9">
        <f>AJ5-AJ6-AJ7</f>
        <v>4749</v>
      </c>
      <c r="AK8" s="9">
        <f>AK5-AK6-AK7</f>
        <v>4445</v>
      </c>
      <c r="AL8" s="9">
        <f>AL5-AL6-AL7</f>
        <v>4772</v>
      </c>
      <c r="AM8" s="9">
        <f>AM5-AM6-AM7</f>
        <v>3115</v>
      </c>
      <c r="AN8" s="9">
        <f>AN5-AN6-AN7</f>
        <v>6937</v>
      </c>
      <c r="AO8" s="9">
        <f t="shared" ref="AO8:AX8" si="23">AO5-AO6-AO7</f>
        <v>6675</v>
      </c>
      <c r="AP8" s="9">
        <f t="shared" si="23"/>
        <v>5915</v>
      </c>
      <c r="AQ8" s="9">
        <f t="shared" si="23"/>
        <v>6311</v>
      </c>
      <c r="AR8" s="9">
        <f t="shared" si="23"/>
        <v>4661.7846000000027</v>
      </c>
      <c r="AS8" s="9">
        <f t="shared" si="23"/>
        <v>6268.1572919999999</v>
      </c>
      <c r="AT8" s="9">
        <f t="shared" si="23"/>
        <v>6330.8388649200024</v>
      </c>
      <c r="AU8" s="9">
        <f t="shared" si="23"/>
        <v>6394.1472535692046</v>
      </c>
      <c r="AV8" s="9">
        <f t="shared" si="23"/>
        <v>6458.0887261048956</v>
      </c>
      <c r="AW8" s="9">
        <f t="shared" si="23"/>
        <v>6522.6696133659425</v>
      </c>
      <c r="AX8" s="9">
        <f t="shared" si="23"/>
        <v>6587.8963094996016</v>
      </c>
      <c r="AY8" s="9">
        <f t="shared" ref="AY8:BB8" si="24">AY5-AY6-AY7</f>
        <v>6653.7752725946011</v>
      </c>
      <c r="AZ8" s="9">
        <f t="shared" si="24"/>
        <v>6720.3130253205491</v>
      </c>
      <c r="BA8" s="9">
        <f t="shared" si="24"/>
        <v>6787.5161555737523</v>
      </c>
      <c r="BB8" s="9">
        <f t="shared" si="24"/>
        <v>6855.3913171294898</v>
      </c>
    </row>
    <row r="9" spans="2:165" x14ac:dyDescent="0.3">
      <c r="B9" t="s">
        <v>29</v>
      </c>
      <c r="C9" s="5">
        <v>16</v>
      </c>
      <c r="D9" s="5">
        <v>13</v>
      </c>
      <c r="E9" s="5">
        <v>12</v>
      </c>
      <c r="F9" s="5">
        <v>12</v>
      </c>
      <c r="G9" s="5">
        <v>11</v>
      </c>
      <c r="H9" s="5">
        <v>14</v>
      </c>
      <c r="I9" s="5">
        <v>12</v>
      </c>
      <c r="J9" s="5">
        <v>12</v>
      </c>
      <c r="K9" s="5">
        <v>15</v>
      </c>
      <c r="L9" s="5">
        <v>12</v>
      </c>
      <c r="M9" s="5">
        <v>12</v>
      </c>
      <c r="N9" s="5">
        <v>50</v>
      </c>
      <c r="O9" s="5">
        <v>65</v>
      </c>
      <c r="P9" s="5">
        <v>70</v>
      </c>
      <c r="Q9" s="5">
        <v>64</v>
      </c>
      <c r="R9" s="5">
        <v>63</v>
      </c>
      <c r="S9" s="5">
        <v>57</v>
      </c>
      <c r="T9" s="5">
        <v>55</v>
      </c>
      <c r="U9" s="5">
        <v>53</v>
      </c>
      <c r="V9" s="5">
        <v>40</v>
      </c>
      <c r="W9" s="5">
        <v>13</v>
      </c>
      <c r="X9" s="5">
        <v>16</v>
      </c>
      <c r="Y9" s="5">
        <v>-7</v>
      </c>
      <c r="Z9" s="5">
        <v>-28</v>
      </c>
      <c r="AA9" s="5">
        <v>-34</v>
      </c>
      <c r="AB9" s="5">
        <v>-22</v>
      </c>
      <c r="AC9" s="5">
        <v>-52</v>
      </c>
      <c r="AD9" s="5">
        <v>-53</v>
      </c>
      <c r="AE9" s="5">
        <v>-43</v>
      </c>
      <c r="AF9" s="5">
        <v>-24</v>
      </c>
      <c r="AG9" s="5">
        <v>-18</v>
      </c>
      <c r="AH9" s="5">
        <f t="shared" ref="AH9" si="25">AD9*1.05</f>
        <v>-55.650000000000006</v>
      </c>
      <c r="AJ9" s="5">
        <v>59</v>
      </c>
      <c r="AK9" s="5">
        <f>SUM(C9:F9)</f>
        <v>53</v>
      </c>
      <c r="AL9" s="5">
        <f>SUM(G9:J9)</f>
        <v>49</v>
      </c>
      <c r="AM9" s="5">
        <f>SUM(K9:N9)</f>
        <v>89</v>
      </c>
      <c r="AN9" s="5">
        <f>SUM(O9:R9)</f>
        <v>262</v>
      </c>
      <c r="AO9" s="5">
        <f>SUM(S9:V9)</f>
        <v>205</v>
      </c>
      <c r="AP9" s="5">
        <f>SUM(W9:Z9)</f>
        <v>-6</v>
      </c>
      <c r="AQ9" s="5">
        <f>SUM(AA9:AD9)</f>
        <v>-161</v>
      </c>
      <c r="AR9" s="5">
        <f>SUM(AE9:AH9)</f>
        <v>-140.65</v>
      </c>
      <c r="AS9" s="5">
        <f t="shared" ref="AS9:BB9" si="26">AR9*1.01</f>
        <v>-142.0565</v>
      </c>
      <c r="AT9" s="5">
        <f t="shared" si="26"/>
        <v>-143.47706500000001</v>
      </c>
      <c r="AU9" s="5">
        <f t="shared" si="26"/>
        <v>-144.91183565</v>
      </c>
      <c r="AV9" s="5">
        <f t="shared" si="26"/>
        <v>-146.36095400650001</v>
      </c>
      <c r="AW9" s="5">
        <f t="shared" si="26"/>
        <v>-147.824563546565</v>
      </c>
      <c r="AX9" s="5">
        <f t="shared" si="26"/>
        <v>-149.30280918203064</v>
      </c>
      <c r="AY9" s="5">
        <f t="shared" si="26"/>
        <v>-150.79583727385096</v>
      </c>
      <c r="AZ9" s="5">
        <f t="shared" si="26"/>
        <v>-152.30379564658946</v>
      </c>
      <c r="BA9" s="5">
        <f t="shared" si="26"/>
        <v>-153.82683360305535</v>
      </c>
      <c r="BB9" s="5">
        <f t="shared" si="26"/>
        <v>-155.36510193908589</v>
      </c>
    </row>
    <row r="10" spans="2:165" x14ac:dyDescent="0.3">
      <c r="B10" t="s">
        <v>30</v>
      </c>
      <c r="C10" s="5">
        <v>18</v>
      </c>
      <c r="D10" s="5">
        <v>18</v>
      </c>
      <c r="E10" s="5">
        <v>-1</v>
      </c>
      <c r="F10" s="5">
        <v>31</v>
      </c>
      <c r="G10" s="5">
        <v>53</v>
      </c>
      <c r="H10" s="5">
        <v>-48</v>
      </c>
      <c r="I10" s="5">
        <v>-55</v>
      </c>
      <c r="J10" s="5">
        <v>-28</v>
      </c>
      <c r="K10" s="5">
        <v>-33</v>
      </c>
      <c r="L10" s="5">
        <v>-41</v>
      </c>
      <c r="M10" s="5">
        <v>297</v>
      </c>
      <c r="N10" s="5">
        <v>-84</v>
      </c>
      <c r="O10" s="5">
        <v>-14</v>
      </c>
      <c r="P10" s="5">
        <v>54</v>
      </c>
      <c r="Q10" s="5">
        <v>-22</v>
      </c>
      <c r="R10" s="5">
        <v>-4</v>
      </c>
      <c r="S10" s="5">
        <v>-39</v>
      </c>
      <c r="T10" s="5">
        <v>-102</v>
      </c>
      <c r="U10" s="5">
        <v>-94</v>
      </c>
      <c r="V10" s="5">
        <v>54</v>
      </c>
      <c r="W10" s="5">
        <v>-146</v>
      </c>
      <c r="X10" s="5">
        <v>-79</v>
      </c>
      <c r="Y10" s="5">
        <v>-58</v>
      </c>
      <c r="Z10" s="5">
        <v>3</v>
      </c>
      <c r="AA10" s="5">
        <v>-10</v>
      </c>
      <c r="AB10" s="5">
        <v>-75</v>
      </c>
      <c r="AC10" s="5">
        <v>-16</v>
      </c>
      <c r="AD10" s="5">
        <v>-127</v>
      </c>
      <c r="AE10" s="5">
        <v>-55</v>
      </c>
      <c r="AF10" s="5">
        <v>-8</v>
      </c>
      <c r="AG10" s="5">
        <v>-38</v>
      </c>
      <c r="AH10" s="5">
        <v>-50</v>
      </c>
      <c r="AJ10" s="5">
        <v>-196</v>
      </c>
      <c r="AK10" s="5">
        <f>SUM(C10:F10)</f>
        <v>66</v>
      </c>
      <c r="AL10" s="5">
        <f>SUM(G10:J10)</f>
        <v>-78</v>
      </c>
      <c r="AM10" s="5">
        <f>SUM(K10:N10)</f>
        <v>139</v>
      </c>
      <c r="AN10" s="5">
        <f>SUM(O10:R10)</f>
        <v>14</v>
      </c>
      <c r="AO10" s="5">
        <f>SUM(S10:V10)</f>
        <v>-181</v>
      </c>
      <c r="AP10" s="5">
        <f>SUM(W10:Z10)</f>
        <v>-280</v>
      </c>
      <c r="AQ10" s="5">
        <f>SUM(AA10:AD10)</f>
        <v>-228</v>
      </c>
      <c r="AR10" s="5">
        <f>SUM(AE10:AH10)</f>
        <v>-151</v>
      </c>
      <c r="AS10" s="5">
        <f>AR10*1.01</f>
        <v>-152.51</v>
      </c>
      <c r="AT10" s="5">
        <f t="shared" ref="AT10:BB10" si="27">AS10*1.01</f>
        <v>-154.0351</v>
      </c>
      <c r="AU10" s="5">
        <f t="shared" si="27"/>
        <v>-155.57545100000002</v>
      </c>
      <c r="AV10" s="5">
        <f t="shared" si="27"/>
        <v>-157.13120551000003</v>
      </c>
      <c r="AW10" s="5">
        <f t="shared" si="27"/>
        <v>-158.70251756510004</v>
      </c>
      <c r="AX10" s="5">
        <f t="shared" si="27"/>
        <v>-160.28954274075105</v>
      </c>
      <c r="AY10" s="5">
        <f t="shared" si="27"/>
        <v>-161.89243816815855</v>
      </c>
      <c r="AZ10" s="5">
        <f t="shared" si="27"/>
        <v>-163.51136254984013</v>
      </c>
      <c r="BA10" s="5">
        <f t="shared" si="27"/>
        <v>-165.14647617533853</v>
      </c>
      <c r="BB10" s="5">
        <f t="shared" si="27"/>
        <v>-166.79794093709191</v>
      </c>
    </row>
    <row r="11" spans="2:165" s="1" customFormat="1" x14ac:dyDescent="0.3">
      <c r="B11" s="1" t="s">
        <v>31</v>
      </c>
      <c r="C11" s="9">
        <f t="shared" ref="C11:S11" si="28">C8-C9-C10</f>
        <v>1072</v>
      </c>
      <c r="D11" s="9">
        <f t="shared" si="28"/>
        <v>879</v>
      </c>
      <c r="E11" s="9">
        <f t="shared" si="28"/>
        <v>1160</v>
      </c>
      <c r="F11" s="9">
        <f t="shared" si="28"/>
        <v>1215</v>
      </c>
      <c r="G11" s="9">
        <f t="shared" si="28"/>
        <v>1270</v>
      </c>
      <c r="H11" s="9">
        <f t="shared" si="28"/>
        <v>997</v>
      </c>
      <c r="I11" s="9">
        <f t="shared" si="28"/>
        <v>1291</v>
      </c>
      <c r="J11" s="9">
        <f t="shared" si="28"/>
        <v>1243</v>
      </c>
      <c r="K11" s="9">
        <f t="shared" si="28"/>
        <v>1561</v>
      </c>
      <c r="L11" s="9">
        <f t="shared" si="28"/>
        <v>1249</v>
      </c>
      <c r="M11" s="9">
        <f t="shared" si="28"/>
        <v>881</v>
      </c>
      <c r="N11" s="9">
        <f t="shared" si="28"/>
        <v>-804</v>
      </c>
      <c r="O11" s="9">
        <f t="shared" si="28"/>
        <v>1715</v>
      </c>
      <c r="P11" s="9">
        <f t="shared" si="28"/>
        <v>1456</v>
      </c>
      <c r="Q11" s="9">
        <f t="shared" si="28"/>
        <v>1636</v>
      </c>
      <c r="R11" s="9">
        <f t="shared" si="28"/>
        <v>1854</v>
      </c>
      <c r="S11" s="9">
        <f t="shared" si="28"/>
        <v>2106</v>
      </c>
      <c r="T11" s="9">
        <f t="shared" ref="T11:U11" si="29">T8-T9-T10</f>
        <v>1501</v>
      </c>
      <c r="U11" s="9">
        <f t="shared" si="29"/>
        <v>1670</v>
      </c>
      <c r="V11" s="9">
        <f t="shared" ref="V11:W11" si="30">V8-V9-V10</f>
        <v>1374</v>
      </c>
      <c r="W11" s="9">
        <f t="shared" si="30"/>
        <v>1828</v>
      </c>
      <c r="X11" s="9">
        <f t="shared" ref="X11" si="31">X8-X9-X10</f>
        <v>1650</v>
      </c>
      <c r="Y11" s="9">
        <f t="shared" ref="Y11:AA11" si="32">Y8-Y9-Y10</f>
        <v>1477</v>
      </c>
      <c r="Z11" s="9">
        <f t="shared" si="32"/>
        <v>1246</v>
      </c>
      <c r="AA11" s="9">
        <f t="shared" si="32"/>
        <v>1648</v>
      </c>
      <c r="AB11" s="9">
        <f t="shared" ref="AB11" si="33">AB8-AB9-AB10</f>
        <v>1922</v>
      </c>
      <c r="AC11" s="9">
        <f t="shared" ref="AC11:AD11" si="34">AC8-AC9-AC10</f>
        <v>1404</v>
      </c>
      <c r="AD11" s="9">
        <f t="shared" si="34"/>
        <v>1726</v>
      </c>
      <c r="AE11" s="9">
        <f t="shared" ref="AE11:AH11" si="35">AE8-AE9-AE10</f>
        <v>1307</v>
      </c>
      <c r="AF11" s="9">
        <f t="shared" si="35"/>
        <v>1416</v>
      </c>
      <c r="AG11" s="9">
        <f t="shared" si="35"/>
        <v>844</v>
      </c>
      <c r="AH11" s="9">
        <f t="shared" si="35"/>
        <v>1386.4346000000005</v>
      </c>
      <c r="AJ11" s="9">
        <f>AJ8-AJ9-AJ10</f>
        <v>4886</v>
      </c>
      <c r="AK11" s="9">
        <f>AK8-AK9-AK10</f>
        <v>4326</v>
      </c>
      <c r="AL11" s="9">
        <f>AL8-AL9-AL10</f>
        <v>4801</v>
      </c>
      <c r="AM11" s="9">
        <f>AM8-AM9-AM10</f>
        <v>2887</v>
      </c>
      <c r="AN11" s="9">
        <f>AN8-AN9-AN10</f>
        <v>6661</v>
      </c>
      <c r="AO11" s="9">
        <f t="shared" ref="AO11:AX11" si="36">AO8-AO9-AO10</f>
        <v>6651</v>
      </c>
      <c r="AP11" s="9">
        <f t="shared" si="36"/>
        <v>6201</v>
      </c>
      <c r="AQ11" s="9">
        <f t="shared" si="36"/>
        <v>6700</v>
      </c>
      <c r="AR11" s="9">
        <f t="shared" si="36"/>
        <v>4953.4346000000023</v>
      </c>
      <c r="AS11" s="9">
        <f t="shared" si="36"/>
        <v>6562.7237919999998</v>
      </c>
      <c r="AT11" s="9">
        <f t="shared" si="36"/>
        <v>6628.3510299200025</v>
      </c>
      <c r="AU11" s="9">
        <f t="shared" si="36"/>
        <v>6694.6345402192046</v>
      </c>
      <c r="AV11" s="9">
        <f t="shared" si="36"/>
        <v>6761.5808856213953</v>
      </c>
      <c r="AW11" s="9">
        <f t="shared" si="36"/>
        <v>6829.1966944776068</v>
      </c>
      <c r="AX11" s="9">
        <f t="shared" si="36"/>
        <v>6897.4886614223833</v>
      </c>
      <c r="AY11" s="9">
        <f t="shared" ref="AY11:BB11" si="37">AY8-AY9-AY10</f>
        <v>6966.4635480366105</v>
      </c>
      <c r="AZ11" s="9">
        <f t="shared" si="37"/>
        <v>7036.1281835169784</v>
      </c>
      <c r="BA11" s="9">
        <f t="shared" si="37"/>
        <v>7106.489465352146</v>
      </c>
      <c r="BB11" s="9">
        <f t="shared" si="37"/>
        <v>7177.5543600056671</v>
      </c>
    </row>
    <row r="12" spans="2:165" x14ac:dyDescent="0.3">
      <c r="B12" t="s">
        <v>32</v>
      </c>
      <c r="C12" s="5">
        <v>122</v>
      </c>
      <c r="D12" s="5">
        <v>112</v>
      </c>
      <c r="E12" s="5">
        <v>2080</v>
      </c>
      <c r="F12" s="5">
        <v>78</v>
      </c>
      <c r="G12" s="5">
        <v>178</v>
      </c>
      <c r="H12" s="5">
        <v>150</v>
      </c>
      <c r="I12" s="5">
        <v>190</v>
      </c>
      <c r="J12" s="5">
        <v>254</v>
      </c>
      <c r="K12" s="5">
        <v>194</v>
      </c>
      <c r="L12" s="5">
        <v>134</v>
      </c>
      <c r="M12" s="5">
        <v>34</v>
      </c>
      <c r="N12" s="5">
        <v>-14</v>
      </c>
      <c r="O12" s="5">
        <v>197</v>
      </c>
      <c r="P12" s="5">
        <v>205</v>
      </c>
      <c r="Q12" s="5">
        <v>187</v>
      </c>
      <c r="R12" s="5">
        <v>345</v>
      </c>
      <c r="S12" s="5">
        <v>232</v>
      </c>
      <c r="T12" s="5">
        <v>164</v>
      </c>
      <c r="U12" s="5">
        <v>274</v>
      </c>
      <c r="V12" s="5">
        <v>-65</v>
      </c>
      <c r="W12" s="5">
        <v>360</v>
      </c>
      <c r="X12" s="5">
        <v>319</v>
      </c>
      <c r="Y12" s="5">
        <v>237</v>
      </c>
      <c r="Z12" s="5">
        <v>215</v>
      </c>
      <c r="AA12" s="5">
        <v>198</v>
      </c>
      <c r="AB12" s="5">
        <v>344</v>
      </c>
      <c r="AC12" s="5">
        <v>232</v>
      </c>
      <c r="AD12" s="5">
        <v>226</v>
      </c>
      <c r="AE12" s="5">
        <v>256</v>
      </c>
      <c r="AF12" s="5">
        <v>253</v>
      </c>
      <c r="AG12" s="5">
        <v>50</v>
      </c>
      <c r="AH12" s="5">
        <f t="shared" ref="AH12" si="38">AH11*0.17</f>
        <v>235.69388200000012</v>
      </c>
      <c r="AJ12" s="5">
        <v>646</v>
      </c>
      <c r="AK12" s="5">
        <f>SUM(C12:F12)</f>
        <v>2392</v>
      </c>
      <c r="AL12" s="5">
        <f>SUM(G12:J12)</f>
        <v>772</v>
      </c>
      <c r="AM12" s="5">
        <f>SUM(K12:N12)</f>
        <v>348</v>
      </c>
      <c r="AN12" s="5">
        <f>SUM(O12:R12)</f>
        <v>934</v>
      </c>
      <c r="AO12" s="5">
        <f>SUM(S12:V12)</f>
        <v>605</v>
      </c>
      <c r="AP12" s="5">
        <f>SUM(W12:Z12)</f>
        <v>1131</v>
      </c>
      <c r="AQ12" s="5">
        <f>SUM(AA12:AD12)</f>
        <v>1000</v>
      </c>
      <c r="AR12" s="5">
        <f>SUM(AE12:AH12)</f>
        <v>794.69388200000014</v>
      </c>
      <c r="AS12" s="5">
        <f>AS11*0.17</f>
        <v>1115.66304464</v>
      </c>
      <c r="AT12" s="5">
        <f t="shared" ref="AT12:BB12" si="39">AT11*0.17</f>
        <v>1126.8196750864006</v>
      </c>
      <c r="AU12" s="5">
        <f t="shared" si="39"/>
        <v>1138.0878718372649</v>
      </c>
      <c r="AV12" s="5">
        <f t="shared" si="39"/>
        <v>1149.4687505556374</v>
      </c>
      <c r="AW12" s="5">
        <f t="shared" si="39"/>
        <v>1160.9634380611933</v>
      </c>
      <c r="AX12" s="5">
        <f t="shared" si="39"/>
        <v>1172.5730724418052</v>
      </c>
      <c r="AY12" s="5">
        <f t="shared" si="39"/>
        <v>1184.2988031662239</v>
      </c>
      <c r="AZ12" s="5">
        <f t="shared" si="39"/>
        <v>1196.1417911978865</v>
      </c>
      <c r="BA12" s="5">
        <f t="shared" si="39"/>
        <v>1208.103209109865</v>
      </c>
      <c r="BB12" s="5">
        <f t="shared" si="39"/>
        <v>1220.1842412009635</v>
      </c>
    </row>
    <row r="13" spans="2:165" s="1" customFormat="1" x14ac:dyDescent="0.3">
      <c r="B13" s="1" t="s">
        <v>33</v>
      </c>
      <c r="C13" s="9">
        <f t="shared" ref="C13:S13" si="40">C11-C12</f>
        <v>950</v>
      </c>
      <c r="D13" s="9">
        <f t="shared" si="40"/>
        <v>767</v>
      </c>
      <c r="E13" s="9">
        <f t="shared" si="40"/>
        <v>-920</v>
      </c>
      <c r="F13" s="9">
        <f t="shared" si="40"/>
        <v>1137</v>
      </c>
      <c r="G13" s="9">
        <f t="shared" si="40"/>
        <v>1092</v>
      </c>
      <c r="H13" s="9">
        <f t="shared" si="40"/>
        <v>847</v>
      </c>
      <c r="I13" s="9">
        <f t="shared" si="40"/>
        <v>1101</v>
      </c>
      <c r="J13" s="9">
        <f t="shared" si="40"/>
        <v>989</v>
      </c>
      <c r="K13" s="9">
        <f t="shared" si="40"/>
        <v>1367</v>
      </c>
      <c r="L13" s="9">
        <f t="shared" si="40"/>
        <v>1115</v>
      </c>
      <c r="M13" s="9">
        <f t="shared" si="40"/>
        <v>847</v>
      </c>
      <c r="N13" s="9">
        <f t="shared" si="40"/>
        <v>-790</v>
      </c>
      <c r="O13" s="9">
        <f t="shared" si="40"/>
        <v>1518</v>
      </c>
      <c r="P13" s="9">
        <f t="shared" si="40"/>
        <v>1251</v>
      </c>
      <c r="Q13" s="9">
        <f t="shared" si="40"/>
        <v>1449</v>
      </c>
      <c r="R13" s="9">
        <f t="shared" si="40"/>
        <v>1509</v>
      </c>
      <c r="S13" s="9">
        <f t="shared" si="40"/>
        <v>1874</v>
      </c>
      <c r="T13" s="9">
        <f t="shared" ref="T13:U13" si="41">T11-T12</f>
        <v>1337</v>
      </c>
      <c r="U13" s="9">
        <f t="shared" si="41"/>
        <v>1396</v>
      </c>
      <c r="V13" s="9">
        <f t="shared" ref="V13:W13" si="42">V11-V12</f>
        <v>1439</v>
      </c>
      <c r="W13" s="9">
        <f t="shared" si="42"/>
        <v>1468</v>
      </c>
      <c r="X13" s="9">
        <f t="shared" ref="X13" si="43">X11-X12</f>
        <v>1331</v>
      </c>
      <c r="Y13" s="9">
        <f t="shared" ref="Y13:AA13" si="44">Y11-Y12</f>
        <v>1240</v>
      </c>
      <c r="Z13" s="9">
        <f t="shared" si="44"/>
        <v>1031</v>
      </c>
      <c r="AA13" s="9">
        <f t="shared" si="44"/>
        <v>1450</v>
      </c>
      <c r="AB13" s="9">
        <f t="shared" ref="AB13" si="45">AB11-AB12</f>
        <v>1578</v>
      </c>
      <c r="AC13" s="9">
        <f t="shared" ref="AC13:AD13" si="46">AC11-AC12</f>
        <v>1172</v>
      </c>
      <c r="AD13" s="9">
        <f t="shared" si="46"/>
        <v>1500</v>
      </c>
      <c r="AE13" s="9">
        <f t="shared" ref="AE13:AH13" si="47">AE11-AE12</f>
        <v>1051</v>
      </c>
      <c r="AF13" s="9">
        <f t="shared" si="47"/>
        <v>1163</v>
      </c>
      <c r="AG13" s="9">
        <f t="shared" si="47"/>
        <v>794</v>
      </c>
      <c r="AH13" s="9">
        <f t="shared" si="47"/>
        <v>1150.7407180000005</v>
      </c>
      <c r="AJ13" s="9">
        <f>AJ11-AJ12</f>
        <v>4240</v>
      </c>
      <c r="AK13" s="9">
        <f>AK11-AK12</f>
        <v>1934</v>
      </c>
      <c r="AL13" s="9">
        <f>AL11-AL12</f>
        <v>4029</v>
      </c>
      <c r="AM13" s="9">
        <f>AM11-AM12</f>
        <v>2539</v>
      </c>
      <c r="AN13" s="9">
        <f>AN11-AN12</f>
        <v>5727</v>
      </c>
      <c r="AO13" s="9">
        <f t="shared" ref="AO13:AX13" si="48">AO11-AO12</f>
        <v>6046</v>
      </c>
      <c r="AP13" s="9">
        <f t="shared" si="48"/>
        <v>5070</v>
      </c>
      <c r="AQ13" s="9">
        <f t="shared" si="48"/>
        <v>5700</v>
      </c>
      <c r="AR13" s="9">
        <f t="shared" si="48"/>
        <v>4158.7407180000018</v>
      </c>
      <c r="AS13" s="9">
        <f t="shared" si="48"/>
        <v>5447.0607473599994</v>
      </c>
      <c r="AT13" s="9">
        <f t="shared" si="48"/>
        <v>5501.5313548336017</v>
      </c>
      <c r="AU13" s="9">
        <f t="shared" si="48"/>
        <v>5556.5466683819395</v>
      </c>
      <c r="AV13" s="9">
        <f t="shared" si="48"/>
        <v>5612.1121350657577</v>
      </c>
      <c r="AW13" s="9">
        <f t="shared" si="48"/>
        <v>5668.2332564164135</v>
      </c>
      <c r="AX13" s="9">
        <f t="shared" si="48"/>
        <v>5724.9155889805779</v>
      </c>
      <c r="AY13" s="9">
        <f t="shared" ref="AY13:BB13" si="49">AY11-AY12</f>
        <v>5782.1647448703861</v>
      </c>
      <c r="AZ13" s="9">
        <f t="shared" si="49"/>
        <v>5839.9863923190915</v>
      </c>
      <c r="BA13" s="9">
        <f t="shared" si="49"/>
        <v>5898.386256242281</v>
      </c>
      <c r="BB13" s="9">
        <f t="shared" si="49"/>
        <v>5957.3701188047035</v>
      </c>
      <c r="BC13" s="1">
        <f>BB13*(1+$BE$19)</f>
        <v>5897.7964176166561</v>
      </c>
      <c r="BD13" s="1">
        <f t="shared" ref="BD13:DO13" si="50">BC13*(1+$BE$19)</f>
        <v>5838.8184534404891</v>
      </c>
      <c r="BE13" s="1">
        <f t="shared" si="50"/>
        <v>5780.4302689060842</v>
      </c>
      <c r="BF13" s="1">
        <f t="shared" si="50"/>
        <v>5722.6259662170232</v>
      </c>
      <c r="BG13" s="1">
        <f t="shared" si="50"/>
        <v>5665.3997065548529</v>
      </c>
      <c r="BH13" s="1">
        <f t="shared" si="50"/>
        <v>5608.7457094893043</v>
      </c>
      <c r="BI13" s="1">
        <f t="shared" si="50"/>
        <v>5552.6582523944116</v>
      </c>
      <c r="BJ13" s="1">
        <f t="shared" si="50"/>
        <v>5497.1316698704677</v>
      </c>
      <c r="BK13" s="1">
        <f t="shared" si="50"/>
        <v>5442.1603531717628</v>
      </c>
      <c r="BL13" s="1">
        <f t="shared" si="50"/>
        <v>5387.7387496400452</v>
      </c>
      <c r="BM13" s="1">
        <f t="shared" si="50"/>
        <v>5333.8613621436443</v>
      </c>
      <c r="BN13" s="1">
        <f t="shared" si="50"/>
        <v>5280.5227485222076</v>
      </c>
      <c r="BO13" s="1">
        <f t="shared" si="50"/>
        <v>5227.7175210369851</v>
      </c>
      <c r="BP13" s="1">
        <f t="shared" si="50"/>
        <v>5175.4403458266152</v>
      </c>
      <c r="BQ13" s="1">
        <f t="shared" si="50"/>
        <v>5123.6859423683491</v>
      </c>
      <c r="BR13" s="1">
        <f t="shared" si="50"/>
        <v>5072.4490829446659</v>
      </c>
      <c r="BS13" s="1">
        <f t="shared" si="50"/>
        <v>5021.7245921152189</v>
      </c>
      <c r="BT13" s="1">
        <f t="shared" si="50"/>
        <v>4971.5073461940665</v>
      </c>
      <c r="BU13" s="1">
        <f t="shared" si="50"/>
        <v>4921.7922727321256</v>
      </c>
      <c r="BV13" s="1">
        <f t="shared" si="50"/>
        <v>4872.5743500048047</v>
      </c>
      <c r="BW13" s="1">
        <f t="shared" si="50"/>
        <v>4823.8486065047564</v>
      </c>
      <c r="BX13" s="1">
        <f t="shared" si="50"/>
        <v>4775.6101204397091</v>
      </c>
      <c r="BY13" s="1">
        <f t="shared" si="50"/>
        <v>4727.8540192353121</v>
      </c>
      <c r="BZ13" s="1">
        <f t="shared" si="50"/>
        <v>4680.5754790429592</v>
      </c>
      <c r="CA13" s="1">
        <f t="shared" si="50"/>
        <v>4633.7697242525292</v>
      </c>
      <c r="CB13" s="1">
        <f t="shared" si="50"/>
        <v>4587.4320270100043</v>
      </c>
      <c r="CC13" s="1">
        <f t="shared" si="50"/>
        <v>4541.5577067399045</v>
      </c>
      <c r="CD13" s="1">
        <f t="shared" si="50"/>
        <v>4496.1421296725057</v>
      </c>
      <c r="CE13" s="1">
        <f t="shared" si="50"/>
        <v>4451.1807083757803</v>
      </c>
      <c r="CF13" s="1">
        <f t="shared" si="50"/>
        <v>4406.6689012920224</v>
      </c>
      <c r="CG13" s="1">
        <f t="shared" si="50"/>
        <v>4362.6022122791019</v>
      </c>
      <c r="CH13" s="1">
        <f t="shared" si="50"/>
        <v>4318.9761901563106</v>
      </c>
      <c r="CI13" s="1">
        <f t="shared" si="50"/>
        <v>4275.7864282547471</v>
      </c>
      <c r="CJ13" s="1">
        <f t="shared" si="50"/>
        <v>4233.0285639721997</v>
      </c>
      <c r="CK13" s="1">
        <f t="shared" si="50"/>
        <v>4190.6982783324775</v>
      </c>
      <c r="CL13" s="1">
        <f t="shared" si="50"/>
        <v>4148.7912955491529</v>
      </c>
      <c r="CM13" s="1">
        <f t="shared" si="50"/>
        <v>4107.3033825936609</v>
      </c>
      <c r="CN13" s="1">
        <f t="shared" si="50"/>
        <v>4066.2303487677241</v>
      </c>
      <c r="CO13" s="1">
        <f t="shared" si="50"/>
        <v>4025.5680452800466</v>
      </c>
      <c r="CP13" s="1">
        <f t="shared" si="50"/>
        <v>3985.3123648272463</v>
      </c>
      <c r="CQ13" s="1">
        <f t="shared" si="50"/>
        <v>3945.4592411789736</v>
      </c>
      <c r="CR13" s="1">
        <f t="shared" si="50"/>
        <v>3906.0046487671839</v>
      </c>
      <c r="CS13" s="1">
        <f t="shared" si="50"/>
        <v>3866.9446022795119</v>
      </c>
      <c r="CT13" s="1">
        <f t="shared" si="50"/>
        <v>3828.2751562567169</v>
      </c>
      <c r="CU13" s="1">
        <f t="shared" si="50"/>
        <v>3789.9924046941496</v>
      </c>
      <c r="CV13" s="1">
        <f t="shared" si="50"/>
        <v>3752.092480647208</v>
      </c>
      <c r="CW13" s="1">
        <f t="shared" si="50"/>
        <v>3714.571555840736</v>
      </c>
      <c r="CX13" s="1">
        <f t="shared" si="50"/>
        <v>3677.4258402823284</v>
      </c>
      <c r="CY13" s="1">
        <f t="shared" si="50"/>
        <v>3640.6515818795051</v>
      </c>
      <c r="CZ13" s="1">
        <f t="shared" si="50"/>
        <v>3604.2450660607101</v>
      </c>
      <c r="DA13" s="1">
        <f t="shared" si="50"/>
        <v>3568.2026154001028</v>
      </c>
      <c r="DB13" s="1">
        <f t="shared" si="50"/>
        <v>3532.5205892461017</v>
      </c>
      <c r="DC13" s="1">
        <f t="shared" si="50"/>
        <v>3497.1953833536409</v>
      </c>
      <c r="DD13" s="1">
        <f t="shared" si="50"/>
        <v>3462.2234295201042</v>
      </c>
      <c r="DE13" s="1">
        <f t="shared" si="50"/>
        <v>3427.6011952249032</v>
      </c>
      <c r="DF13" s="1">
        <f t="shared" si="50"/>
        <v>3393.3251832726542</v>
      </c>
      <c r="DG13" s="1">
        <f t="shared" si="50"/>
        <v>3359.3919314399277</v>
      </c>
      <c r="DH13" s="1">
        <f t="shared" si="50"/>
        <v>3325.7980121255282</v>
      </c>
      <c r="DI13" s="1">
        <f t="shared" si="50"/>
        <v>3292.5400320042727</v>
      </c>
      <c r="DJ13" s="1">
        <f t="shared" si="50"/>
        <v>3259.6146316842301</v>
      </c>
      <c r="DK13" s="1">
        <f t="shared" si="50"/>
        <v>3227.0184853673877</v>
      </c>
      <c r="DL13" s="1">
        <f t="shared" si="50"/>
        <v>3194.7483005137137</v>
      </c>
      <c r="DM13" s="1">
        <f t="shared" si="50"/>
        <v>3162.8008175085765</v>
      </c>
      <c r="DN13" s="1">
        <f t="shared" si="50"/>
        <v>3131.1728093334909</v>
      </c>
      <c r="DO13" s="1">
        <f t="shared" si="50"/>
        <v>3099.8610812401562</v>
      </c>
      <c r="DP13" s="1">
        <f t="shared" ref="DP13:FI13" si="51">DO13*(1+$BE$19)</f>
        <v>3068.8624704277545</v>
      </c>
      <c r="DQ13" s="1">
        <f t="shared" si="51"/>
        <v>3038.1738457234769</v>
      </c>
      <c r="DR13" s="1">
        <f t="shared" si="51"/>
        <v>3007.7921072662421</v>
      </c>
      <c r="DS13" s="1">
        <f t="shared" si="51"/>
        <v>2977.7141861935797</v>
      </c>
      <c r="DT13" s="1">
        <f t="shared" si="51"/>
        <v>2947.9370443316438</v>
      </c>
      <c r="DU13" s="1">
        <f t="shared" si="51"/>
        <v>2918.4576738883275</v>
      </c>
      <c r="DV13" s="1">
        <f t="shared" si="51"/>
        <v>2889.2730971494443</v>
      </c>
      <c r="DW13" s="1">
        <f t="shared" si="51"/>
        <v>2860.3803661779498</v>
      </c>
      <c r="DX13" s="1">
        <f t="shared" si="51"/>
        <v>2831.7765625161701</v>
      </c>
      <c r="DY13" s="1">
        <f t="shared" si="51"/>
        <v>2803.4587968910082</v>
      </c>
      <c r="DZ13" s="1">
        <f t="shared" si="51"/>
        <v>2775.4242089220979</v>
      </c>
      <c r="EA13" s="1">
        <f t="shared" si="51"/>
        <v>2747.669966832877</v>
      </c>
      <c r="EB13" s="1">
        <f t="shared" si="51"/>
        <v>2720.1932671645482</v>
      </c>
      <c r="EC13" s="1">
        <f t="shared" si="51"/>
        <v>2692.9913344929028</v>
      </c>
      <c r="ED13" s="1">
        <f t="shared" si="51"/>
        <v>2666.0614211479738</v>
      </c>
      <c r="EE13" s="1">
        <f t="shared" si="51"/>
        <v>2639.4008069364941</v>
      </c>
      <c r="EF13" s="1">
        <f t="shared" si="51"/>
        <v>2613.006798867129</v>
      </c>
      <c r="EG13" s="1">
        <f t="shared" si="51"/>
        <v>2586.8767308784577</v>
      </c>
      <c r="EH13" s="1">
        <f t="shared" si="51"/>
        <v>2561.0079635696729</v>
      </c>
      <c r="EI13" s="1">
        <f t="shared" si="51"/>
        <v>2535.3978839339761</v>
      </c>
      <c r="EJ13" s="1">
        <f t="shared" si="51"/>
        <v>2510.0439050946366</v>
      </c>
      <c r="EK13" s="1">
        <f t="shared" si="51"/>
        <v>2484.94346604369</v>
      </c>
      <c r="EL13" s="1">
        <f t="shared" si="51"/>
        <v>2460.094031383253</v>
      </c>
      <c r="EM13" s="1">
        <f t="shared" si="51"/>
        <v>2435.4930910694206</v>
      </c>
      <c r="EN13" s="1">
        <f t="shared" si="51"/>
        <v>2411.1381601587264</v>
      </c>
      <c r="EO13" s="1">
        <f t="shared" si="51"/>
        <v>2387.0267785571391</v>
      </c>
      <c r="EP13" s="1">
        <f t="shared" si="51"/>
        <v>2363.1565107715678</v>
      </c>
      <c r="EQ13" s="1">
        <f t="shared" si="51"/>
        <v>2339.5249456638521</v>
      </c>
      <c r="ER13" s="1">
        <f t="shared" si="51"/>
        <v>2316.1296962072138</v>
      </c>
      <c r="ES13" s="1">
        <f t="shared" si="51"/>
        <v>2292.9683992451414</v>
      </c>
      <c r="ET13" s="1">
        <f t="shared" si="51"/>
        <v>2270.0387152526901</v>
      </c>
      <c r="EU13" s="1">
        <f t="shared" si="51"/>
        <v>2247.3383281001629</v>
      </c>
      <c r="EV13" s="1">
        <f t="shared" si="51"/>
        <v>2224.8649448191613</v>
      </c>
      <c r="EW13" s="1">
        <f t="shared" si="51"/>
        <v>2202.6162953709695</v>
      </c>
      <c r="EX13" s="1">
        <f t="shared" si="51"/>
        <v>2180.5901324172596</v>
      </c>
      <c r="EY13" s="1">
        <f t="shared" si="51"/>
        <v>2158.7842310930869</v>
      </c>
      <c r="EZ13" s="1">
        <f t="shared" si="51"/>
        <v>2137.1963887821562</v>
      </c>
      <c r="FA13" s="1">
        <f t="shared" si="51"/>
        <v>2115.8244248943347</v>
      </c>
      <c r="FB13" s="1">
        <f t="shared" si="51"/>
        <v>2094.6661806453913</v>
      </c>
      <c r="FC13" s="1">
        <f t="shared" si="51"/>
        <v>2073.7195188389373</v>
      </c>
      <c r="FD13" s="1">
        <f t="shared" si="51"/>
        <v>2052.9823236505481</v>
      </c>
      <c r="FE13" s="1">
        <f t="shared" si="51"/>
        <v>2032.4525004140426</v>
      </c>
      <c r="FF13" s="1">
        <f t="shared" si="51"/>
        <v>2012.1279754099021</v>
      </c>
      <c r="FG13" s="1">
        <f t="shared" si="51"/>
        <v>1992.006695655803</v>
      </c>
      <c r="FH13" s="1">
        <f t="shared" si="51"/>
        <v>1972.086628699245</v>
      </c>
      <c r="FI13" s="1">
        <f t="shared" si="51"/>
        <v>1952.3657624122525</v>
      </c>
    </row>
    <row r="14" spans="2:165" x14ac:dyDescent="0.3">
      <c r="B14" t="s">
        <v>2</v>
      </c>
      <c r="C14" s="5">
        <v>1580</v>
      </c>
      <c r="D14" s="5">
        <v>1580</v>
      </c>
      <c r="E14" s="5">
        <v>1580</v>
      </c>
      <c r="F14" s="5">
        <v>1580</v>
      </c>
      <c r="G14" s="5">
        <v>1580</v>
      </c>
      <c r="H14" s="5">
        <v>1580</v>
      </c>
      <c r="I14" s="5">
        <v>1580</v>
      </c>
      <c r="J14" s="5">
        <v>1580</v>
      </c>
      <c r="K14" s="5">
        <v>1580</v>
      </c>
      <c r="L14" s="5">
        <v>1580</v>
      </c>
      <c r="M14" s="5">
        <v>1580</v>
      </c>
      <c r="N14" s="5">
        <v>1580</v>
      </c>
      <c r="O14" s="5">
        <v>1580</v>
      </c>
      <c r="P14" s="5">
        <v>1580</v>
      </c>
      <c r="Q14" s="5">
        <v>1580</v>
      </c>
      <c r="R14" s="5">
        <v>1579</v>
      </c>
      <c r="S14" s="5">
        <v>1581.9</v>
      </c>
      <c r="T14" s="5">
        <v>1582.4</v>
      </c>
      <c r="U14" s="5">
        <v>1579</v>
      </c>
      <c r="V14" s="5">
        <v>1572</v>
      </c>
      <c r="W14" s="5">
        <v>1567.1</v>
      </c>
      <c r="X14" s="5">
        <v>1559</v>
      </c>
      <c r="Y14" s="5">
        <v>1543.8</v>
      </c>
      <c r="Z14" s="5">
        <v>1536.5</v>
      </c>
      <c r="AA14" s="5">
        <v>1528.4</v>
      </c>
      <c r="AB14" s="5">
        <v>1520.8</v>
      </c>
      <c r="AC14" s="5">
        <v>1513.2</v>
      </c>
      <c r="AD14" s="5">
        <v>1508</v>
      </c>
      <c r="AE14" s="5">
        <v>1488.5</v>
      </c>
      <c r="AF14" s="5">
        <v>1479.1</v>
      </c>
      <c r="AG14" s="5">
        <f>1476</f>
        <v>1476</v>
      </c>
      <c r="AH14" s="5">
        <f>1476</f>
        <v>1476</v>
      </c>
      <c r="AJ14" s="5">
        <v>1580</v>
      </c>
      <c r="AK14" s="5">
        <v>1580</v>
      </c>
      <c r="AL14" s="5">
        <v>1580</v>
      </c>
      <c r="AM14" s="5">
        <v>1580</v>
      </c>
      <c r="AN14" s="5">
        <v>1580</v>
      </c>
      <c r="AO14" s="5">
        <v>1580</v>
      </c>
      <c r="AP14" s="5">
        <v>1580</v>
      </c>
      <c r="AQ14" s="5">
        <v>1509.4</v>
      </c>
      <c r="AR14" s="5">
        <v>1508</v>
      </c>
      <c r="AS14" s="5">
        <v>1508</v>
      </c>
      <c r="AT14" s="5">
        <v>1508</v>
      </c>
      <c r="AU14" s="5">
        <v>1508</v>
      </c>
      <c r="AV14" s="5">
        <v>1508</v>
      </c>
      <c r="AW14" s="5">
        <v>1508</v>
      </c>
      <c r="AX14" s="5">
        <v>1508</v>
      </c>
      <c r="AY14" s="5">
        <v>1508</v>
      </c>
      <c r="AZ14" s="5">
        <v>1508</v>
      </c>
      <c r="BA14" s="5">
        <v>1508</v>
      </c>
      <c r="BB14" s="5">
        <v>1508</v>
      </c>
    </row>
    <row r="15" spans="2:165" s="1" customFormat="1" x14ac:dyDescent="0.3">
      <c r="B15" s="1" t="s">
        <v>34</v>
      </c>
      <c r="C15" s="8">
        <f t="shared" ref="C15:S15" si="52">C13/C14</f>
        <v>0.60126582278481011</v>
      </c>
      <c r="D15" s="8">
        <f t="shared" si="52"/>
        <v>0.48544303797468352</v>
      </c>
      <c r="E15" s="8">
        <f t="shared" si="52"/>
        <v>-0.58227848101265822</v>
      </c>
      <c r="F15" s="8">
        <f t="shared" si="52"/>
        <v>0.71962025316455691</v>
      </c>
      <c r="G15" s="8">
        <f t="shared" si="52"/>
        <v>0.69113924050632913</v>
      </c>
      <c r="H15" s="8">
        <f t="shared" si="52"/>
        <v>0.53607594936708858</v>
      </c>
      <c r="I15" s="8">
        <f t="shared" si="52"/>
        <v>0.69683544303797473</v>
      </c>
      <c r="J15" s="8">
        <f t="shared" si="52"/>
        <v>0.6259493670886076</v>
      </c>
      <c r="K15" s="8">
        <f t="shared" si="52"/>
        <v>0.86518987341772147</v>
      </c>
      <c r="L15" s="8">
        <f t="shared" si="52"/>
        <v>0.70569620253164556</v>
      </c>
      <c r="M15" s="8">
        <f t="shared" si="52"/>
        <v>0.53607594936708858</v>
      </c>
      <c r="N15" s="8">
        <f t="shared" si="52"/>
        <v>-0.5</v>
      </c>
      <c r="O15" s="8">
        <f t="shared" si="52"/>
        <v>0.96075949367088609</v>
      </c>
      <c r="P15" s="8">
        <f t="shared" si="52"/>
        <v>0.79177215189873418</v>
      </c>
      <c r="Q15" s="8">
        <f t="shared" si="52"/>
        <v>0.91708860759493671</v>
      </c>
      <c r="R15" s="8">
        <f t="shared" si="52"/>
        <v>0.95566814439518688</v>
      </c>
      <c r="S15" s="8">
        <f t="shared" si="52"/>
        <v>1.1846513686073707</v>
      </c>
      <c r="T15" s="8">
        <f t="shared" ref="T15:U15" si="53">T13/T14</f>
        <v>0.84491911021233568</v>
      </c>
      <c r="U15" s="8">
        <f t="shared" si="53"/>
        <v>0.8841038632045598</v>
      </c>
      <c r="V15" s="8">
        <f t="shared" ref="V15:W15" si="54">V13/V14</f>
        <v>0.91539440203562339</v>
      </c>
      <c r="W15" s="8">
        <f t="shared" si="54"/>
        <v>0.9367621721651459</v>
      </c>
      <c r="X15" s="8">
        <f t="shared" ref="X15" si="55">X13/X14</f>
        <v>0.85375240538806929</v>
      </c>
      <c r="Y15" s="8">
        <f t="shared" ref="Y15:AA15" si="56">Y13/Y14</f>
        <v>0.80321285140562249</v>
      </c>
      <c r="Z15" s="8">
        <f t="shared" si="56"/>
        <v>0.67100553205336799</v>
      </c>
      <c r="AA15" s="8">
        <f t="shared" si="56"/>
        <v>0.94870452761057311</v>
      </c>
      <c r="AB15" s="8">
        <f t="shared" ref="AB15" si="57">AB13/AB14</f>
        <v>1.0376117832719622</v>
      </c>
      <c r="AC15" s="8">
        <f t="shared" ref="AC15:AD15" si="58">AC13/AC14</f>
        <v>0.77451757864129001</v>
      </c>
      <c r="AD15" s="8">
        <f t="shared" si="58"/>
        <v>0.99469496021220161</v>
      </c>
      <c r="AE15" s="8">
        <f t="shared" ref="AE15:AH15" si="59">AE13/AE14</f>
        <v>0.70607994625461878</v>
      </c>
      <c r="AF15" s="8">
        <f t="shared" si="59"/>
        <v>0.78628895950240019</v>
      </c>
      <c r="AG15" s="8">
        <f t="shared" si="59"/>
        <v>0.53794037940379402</v>
      </c>
      <c r="AH15" s="8">
        <f t="shared" si="59"/>
        <v>0.77963463279132827</v>
      </c>
      <c r="AJ15" s="8">
        <f>AJ13/AJ14</f>
        <v>2.6835443037974684</v>
      </c>
      <c r="AK15" s="8">
        <f>AK13/AK14</f>
        <v>1.2240506329113925</v>
      </c>
      <c r="AL15" s="8">
        <f>AL13/AL14</f>
        <v>2.5499999999999998</v>
      </c>
      <c r="AM15" s="8">
        <f>AM13/AM14</f>
        <v>1.6069620253164556</v>
      </c>
      <c r="AN15" s="8">
        <f>AN13/AN14</f>
        <v>3.6246835443037977</v>
      </c>
      <c r="AO15" s="8">
        <f t="shared" ref="AO15:AX15" si="60">AO13/AO14</f>
        <v>3.8265822784810126</v>
      </c>
      <c r="AP15" s="8">
        <f t="shared" si="60"/>
        <v>3.2088607594936707</v>
      </c>
      <c r="AQ15" s="8">
        <f t="shared" si="60"/>
        <v>3.7763349675367692</v>
      </c>
      <c r="AR15" s="8">
        <f t="shared" si="60"/>
        <v>2.7577856220159163</v>
      </c>
      <c r="AS15" s="8">
        <f t="shared" si="60"/>
        <v>3.6121092489124664</v>
      </c>
      <c r="AT15" s="8">
        <f t="shared" si="60"/>
        <v>3.6482303414015926</v>
      </c>
      <c r="AU15" s="8">
        <f t="shared" si="60"/>
        <v>3.6847126448156096</v>
      </c>
      <c r="AV15" s="8">
        <f t="shared" si="60"/>
        <v>3.7215597712637649</v>
      </c>
      <c r="AW15" s="8">
        <f t="shared" si="60"/>
        <v>3.7587753689764014</v>
      </c>
      <c r="AX15" s="8">
        <f t="shared" si="60"/>
        <v>3.7963631226661656</v>
      </c>
      <c r="AY15" s="8">
        <f t="shared" ref="AY15:BB15" si="61">AY13/AY14</f>
        <v>3.834326753892829</v>
      </c>
      <c r="AZ15" s="8">
        <f t="shared" si="61"/>
        <v>3.8726700214317584</v>
      </c>
      <c r="BA15" s="8">
        <f t="shared" si="61"/>
        <v>3.9113967216460748</v>
      </c>
      <c r="BB15" s="8">
        <f t="shared" si="61"/>
        <v>3.9505106888625354</v>
      </c>
    </row>
    <row r="17" spans="2:57" x14ac:dyDescent="0.3">
      <c r="B17" s="1" t="s">
        <v>39</v>
      </c>
      <c r="C17" s="10"/>
      <c r="D17" s="10"/>
      <c r="E17" s="10"/>
      <c r="F17" s="10"/>
      <c r="G17" s="10">
        <f>G3/C3-1</f>
        <v>9.6802646085997868E-2</v>
      </c>
      <c r="H17" s="10">
        <f t="shared" ref="H17:R17" si="62">H3/D3-1</f>
        <v>9.586158522328736E-2</v>
      </c>
      <c r="I17" s="10">
        <f t="shared" si="62"/>
        <v>6.9790739091718512E-2</v>
      </c>
      <c r="J17" s="10">
        <f t="shared" si="62"/>
        <v>4.0351414853406986E-2</v>
      </c>
      <c r="K17" s="10">
        <f t="shared" si="62"/>
        <v>7.1572175311620523E-2</v>
      </c>
      <c r="L17" s="10">
        <f t="shared" si="62"/>
        <v>0.10155749946660975</v>
      </c>
      <c r="M17" s="10">
        <f t="shared" si="62"/>
        <v>5.1295390698158361E-2</v>
      </c>
      <c r="N17" s="10">
        <f t="shared" si="62"/>
        <v>-0.38010604870384912</v>
      </c>
      <c r="O17" s="10">
        <f t="shared" si="62"/>
        <v>-6.1913696060037493E-3</v>
      </c>
      <c r="P17" s="10">
        <f t="shared" si="62"/>
        <v>8.8804958357544095E-2</v>
      </c>
      <c r="Q17" s="10">
        <f t="shared" si="62"/>
        <v>2.5039588281868586E-2</v>
      </c>
      <c r="R17" s="10">
        <f t="shared" si="62"/>
        <v>0.95533027086963407</v>
      </c>
      <c r="S17" s="10">
        <f t="shared" ref="S17:AA17" si="63">S3/O3-1</f>
        <v>0.15612610911836899</v>
      </c>
      <c r="T17" s="10">
        <f t="shared" si="63"/>
        <v>1.0139642444187524E-2</v>
      </c>
      <c r="U17" s="10">
        <f t="shared" si="63"/>
        <v>4.9628270734768831E-2</v>
      </c>
      <c r="V17" s="10">
        <f t="shared" si="63"/>
        <v>-8.9112119248218047E-3</v>
      </c>
      <c r="W17" s="10">
        <f t="shared" si="63"/>
        <v>3.5842586544742039E-2</v>
      </c>
      <c r="X17" s="10">
        <f t="shared" ref="X17" si="64">X3/T3-1</f>
        <v>0.17240468433565193</v>
      </c>
      <c r="Y17" s="10">
        <f t="shared" si="63"/>
        <v>0.13972955569864776</v>
      </c>
      <c r="Z17" s="10">
        <f t="shared" si="63"/>
        <v>4.8307994114762165E-2</v>
      </c>
      <c r="AA17" s="10">
        <f t="shared" si="63"/>
        <v>1.986285173799951E-2</v>
      </c>
      <c r="AB17" s="10">
        <f t="shared" ref="AB17:AE17" si="65">AB3/X3-1</f>
        <v>5.482538490424238E-3</v>
      </c>
      <c r="AC17" s="10">
        <f t="shared" si="65"/>
        <v>3.1476997578692156E-3</v>
      </c>
      <c r="AD17" s="10">
        <f t="shared" si="65"/>
        <v>-1.7076023391812911E-2</v>
      </c>
      <c r="AE17" s="10">
        <f t="shared" si="65"/>
        <v>-0.10433572919081846</v>
      </c>
      <c r="AF17" s="10">
        <f t="shared" ref="AF17" si="66">AF3/AB3-1</f>
        <v>-7.7233343292500756E-2</v>
      </c>
      <c r="AG17" s="10">
        <f t="shared" ref="AG17" si="67">AG3/AC3-1</f>
        <v>-9.3330115053503859E-2</v>
      </c>
      <c r="AH17" s="10">
        <f t="shared" ref="AH17" si="68">AH3/AD3-1</f>
        <v>-6.9999999999999951E-2</v>
      </c>
      <c r="AJ17" s="10"/>
      <c r="AK17" s="10">
        <f>AK3/AJ3-1</f>
        <v>5.95924308588065E-2</v>
      </c>
      <c r="AL17" s="10">
        <f>AL3/AK3-1</f>
        <v>7.4731433909388079E-2</v>
      </c>
      <c r="AM17" s="10">
        <f t="shared" ref="AM17:AX17" si="69">AM3/AL3-1</f>
        <v>-4.3817266150267153E-2</v>
      </c>
      <c r="AN17" s="10">
        <f t="shared" si="69"/>
        <v>0.19076009945726269</v>
      </c>
      <c r="AO17" s="10">
        <f t="shared" si="69"/>
        <v>4.8767344739323759E-2</v>
      </c>
      <c r="AP17" s="10">
        <f t="shared" si="69"/>
        <v>9.6488974523656568E-2</v>
      </c>
      <c r="AQ17" s="10">
        <f t="shared" si="69"/>
        <v>2.8310912392370824E-3</v>
      </c>
      <c r="AR17" s="10">
        <f t="shared" si="69"/>
        <v>-8.618083407966981E-2</v>
      </c>
      <c r="AS17" s="10">
        <f t="shared" si="69"/>
        <v>2.0000000000000018E-2</v>
      </c>
      <c r="AT17" s="10">
        <f t="shared" si="69"/>
        <v>1.0000000000000009E-2</v>
      </c>
      <c r="AU17" s="10">
        <f t="shared" si="69"/>
        <v>1.0000000000000009E-2</v>
      </c>
      <c r="AV17" s="10">
        <f t="shared" si="69"/>
        <v>1.0000000000000009E-2</v>
      </c>
      <c r="AW17" s="10">
        <f t="shared" si="69"/>
        <v>1.0000000000000009E-2</v>
      </c>
      <c r="AX17" s="10">
        <f t="shared" si="69"/>
        <v>1.0000000000000009E-2</v>
      </c>
      <c r="AY17" s="10">
        <f t="shared" ref="AY17" si="70">AY3/AX3-1</f>
        <v>1.0000000000000009E-2</v>
      </c>
      <c r="AZ17" s="10">
        <f t="shared" ref="AZ17" si="71">AZ3/AY3-1</f>
        <v>1.0000000000000009E-2</v>
      </c>
      <c r="BA17" s="10">
        <f t="shared" ref="BA17" si="72">BA3/AZ3-1</f>
        <v>1.0000000000000009E-2</v>
      </c>
      <c r="BB17" s="10">
        <f t="shared" ref="BB17" si="73">BB3/BA3-1</f>
        <v>1.0000000000000009E-2</v>
      </c>
    </row>
    <row r="18" spans="2:57" x14ac:dyDescent="0.3">
      <c r="B18" s="1" t="s">
        <v>40</v>
      </c>
      <c r="C18" s="10">
        <f t="shared" ref="C18:F18" si="74">C5/C3</f>
        <v>0.43682469680264607</v>
      </c>
      <c r="D18" s="10">
        <f t="shared" si="74"/>
        <v>0.42997428103811081</v>
      </c>
      <c r="E18" s="10">
        <f t="shared" si="74"/>
        <v>0.4383348174532502</v>
      </c>
      <c r="F18" s="10">
        <f t="shared" si="74"/>
        <v>0.44723669424864643</v>
      </c>
      <c r="G18" s="10">
        <f>G5/G3</f>
        <v>0.44199839163650984</v>
      </c>
      <c r="H18" s="10">
        <f t="shared" ref="H18:S18" si="75">H5/H3</f>
        <v>0.43791337742692554</v>
      </c>
      <c r="I18" s="10">
        <f t="shared" si="75"/>
        <v>0.45146186661117471</v>
      </c>
      <c r="J18" s="10">
        <f t="shared" si="75"/>
        <v>0.45492930086410055</v>
      </c>
      <c r="K18" s="10">
        <f t="shared" si="75"/>
        <v>0.45694183864915572</v>
      </c>
      <c r="L18" s="10">
        <f t="shared" si="75"/>
        <v>0.4400542320356382</v>
      </c>
      <c r="M18" s="10">
        <f t="shared" si="75"/>
        <v>0.44269596199524941</v>
      </c>
      <c r="N18" s="10">
        <f t="shared" si="75"/>
        <v>0.37272295263741484</v>
      </c>
      <c r="O18" s="10">
        <f t="shared" si="75"/>
        <v>0.44751746271474419</v>
      </c>
      <c r="P18" s="10">
        <f t="shared" si="75"/>
        <v>0.43111269234190164</v>
      </c>
      <c r="Q18" s="10">
        <f t="shared" si="75"/>
        <v>0.45563387081201118</v>
      </c>
      <c r="R18" s="10">
        <f t="shared" si="75"/>
        <v>0.45811730395333766</v>
      </c>
      <c r="S18" s="10">
        <f t="shared" si="75"/>
        <v>0.46505551926845201</v>
      </c>
      <c r="T18" s="10">
        <f t="shared" ref="T18:U18" si="76">T5/T3</f>
        <v>0.45901206304481817</v>
      </c>
      <c r="U18" s="10">
        <f t="shared" si="76"/>
        <v>0.4661024744733695</v>
      </c>
      <c r="V18" s="10">
        <f t="shared" ref="V18:W18" si="77">V5/V3</f>
        <v>0.44981199934608468</v>
      </c>
      <c r="W18" s="10">
        <f t="shared" si="77"/>
        <v>0.44257901789233073</v>
      </c>
      <c r="X18" s="10">
        <f t="shared" ref="X18" si="78">X5/X3</f>
        <v>0.42891475779196397</v>
      </c>
      <c r="Y18" s="10">
        <f t="shared" ref="Y18:AA18" si="79">Y5/Y3</f>
        <v>0.43349475383373687</v>
      </c>
      <c r="Z18" s="10">
        <f t="shared" si="79"/>
        <v>0.43625730994152045</v>
      </c>
      <c r="AA18" s="10">
        <f t="shared" si="79"/>
        <v>0.44207434886776414</v>
      </c>
      <c r="AB18" s="10">
        <f t="shared" ref="AB18" si="80">AB5/AB3</f>
        <v>0.44599641469973111</v>
      </c>
      <c r="AC18" s="10">
        <f t="shared" ref="AC18:AD18" si="81">AC5/AC3</f>
        <v>0.44750181028240404</v>
      </c>
      <c r="AD18" s="10">
        <f t="shared" si="81"/>
        <v>0.44693003331746789</v>
      </c>
      <c r="AE18" s="10">
        <f t="shared" ref="AE18:AH18" si="82">AE5/AE3</f>
        <v>0.45361981189058592</v>
      </c>
      <c r="AF18" s="10">
        <f t="shared" si="82"/>
        <v>0.43621499109600131</v>
      </c>
      <c r="AG18" s="10">
        <f t="shared" si="82"/>
        <v>0.41485491170467653</v>
      </c>
      <c r="AH18" s="10">
        <f t="shared" si="82"/>
        <v>0.46</v>
      </c>
      <c r="AJ18" s="10">
        <f t="shared" ref="AJ18" si="83">AJ5/AJ3</f>
        <v>0.445764192139738</v>
      </c>
      <c r="AK18" s="10">
        <f t="shared" ref="AK18" si="84">AK5/AK3</f>
        <v>0.43838777921257244</v>
      </c>
      <c r="AL18" s="10">
        <f t="shared" ref="AL18:AX18" si="85">AL5/AL3</f>
        <v>0.44671114860546568</v>
      </c>
      <c r="AM18" s="10">
        <f t="shared" si="85"/>
        <v>0.43421650669732376</v>
      </c>
      <c r="AN18" s="10">
        <f t="shared" si="85"/>
        <v>0.44820153576721</v>
      </c>
      <c r="AO18" s="10">
        <f t="shared" si="85"/>
        <v>0.45983729394134021</v>
      </c>
      <c r="AP18" s="10">
        <f t="shared" si="85"/>
        <v>0.43524610969014194</v>
      </c>
      <c r="AQ18" s="10">
        <f t="shared" si="85"/>
        <v>0.44560180678322497</v>
      </c>
      <c r="AR18" s="10">
        <f t="shared" si="85"/>
        <v>0.44132504168479442</v>
      </c>
      <c r="AS18" s="10">
        <f t="shared" si="85"/>
        <v>0.45999999999999996</v>
      </c>
      <c r="AT18" s="10">
        <f t="shared" si="85"/>
        <v>0.45999999999999996</v>
      </c>
      <c r="AU18" s="10">
        <f t="shared" si="85"/>
        <v>0.46</v>
      </c>
      <c r="AV18" s="10">
        <f t="shared" si="85"/>
        <v>0.46</v>
      </c>
      <c r="AW18" s="10">
        <f t="shared" si="85"/>
        <v>0.46</v>
      </c>
      <c r="AX18" s="10">
        <f t="shared" si="85"/>
        <v>0.45999999999999996</v>
      </c>
      <c r="AY18" s="10">
        <f t="shared" ref="AY18:BB18" si="86">AY5/AY3</f>
        <v>0.46</v>
      </c>
      <c r="AZ18" s="10">
        <f t="shared" si="86"/>
        <v>0.46000000000000008</v>
      </c>
      <c r="BA18" s="10">
        <f t="shared" si="86"/>
        <v>0.46</v>
      </c>
      <c r="BB18" s="10">
        <f t="shared" si="86"/>
        <v>0.46</v>
      </c>
    </row>
    <row r="19" spans="2:57" x14ac:dyDescent="0.3">
      <c r="B19" t="s">
        <v>41</v>
      </c>
      <c r="C19" s="10">
        <f t="shared" ref="C19:F19" si="87">C8/C3</f>
        <v>0.12194046306504962</v>
      </c>
      <c r="D19" s="10">
        <f t="shared" si="87"/>
        <v>0.10638297872340426</v>
      </c>
      <c r="E19" s="10">
        <f t="shared" si="87"/>
        <v>0.13034283170080144</v>
      </c>
      <c r="F19" s="10">
        <f t="shared" si="87"/>
        <v>0.12851159464705281</v>
      </c>
      <c r="G19" s="10">
        <f>G8/G3</f>
        <v>0.13409730599115399</v>
      </c>
      <c r="H19" s="10">
        <f t="shared" ref="H19:S19" si="88">H8/H3</f>
        <v>0.10273095796885001</v>
      </c>
      <c r="I19" s="10">
        <f t="shared" si="88"/>
        <v>0.12985121215274165</v>
      </c>
      <c r="J19" s="10">
        <f t="shared" si="88"/>
        <v>0.12048311076197958</v>
      </c>
      <c r="K19" s="10">
        <f t="shared" si="88"/>
        <v>0.14474671669793621</v>
      </c>
      <c r="L19" s="10">
        <f t="shared" si="88"/>
        <v>0.11814836335463877</v>
      </c>
      <c r="M19" s="10">
        <f t="shared" si="88"/>
        <v>0.11777513855898654</v>
      </c>
      <c r="N19" s="10">
        <f t="shared" si="88"/>
        <v>-0.13274196103278948</v>
      </c>
      <c r="O19" s="10">
        <f t="shared" si="88"/>
        <v>0.16669813101755709</v>
      </c>
      <c r="P19" s="10">
        <f t="shared" si="88"/>
        <v>0.14053188650716</v>
      </c>
      <c r="Q19" s="10">
        <f t="shared" si="88"/>
        <v>0.16201602780728011</v>
      </c>
      <c r="R19" s="10">
        <f t="shared" si="88"/>
        <v>0.15497407647440051</v>
      </c>
      <c r="S19" s="10">
        <f t="shared" si="88"/>
        <v>0.17341606792945788</v>
      </c>
      <c r="T19" s="10">
        <f t="shared" ref="T19:U19" si="89">T8/T3</f>
        <v>0.12802676763229726</v>
      </c>
      <c r="U19" s="10">
        <f t="shared" si="89"/>
        <v>0.14984822003495538</v>
      </c>
      <c r="V19" s="10">
        <f t="shared" ref="V19:W19" si="90">V8/V3</f>
        <v>0.11999346084682033</v>
      </c>
      <c r="W19" s="10">
        <f t="shared" si="90"/>
        <v>0.13360132419011586</v>
      </c>
      <c r="X19" s="10">
        <f t="shared" ref="X19" si="91">X8/X3</f>
        <v>0.11918888471648517</v>
      </c>
      <c r="Y19" s="10">
        <f t="shared" ref="Y19:AA19" si="92">Y8/Y3</f>
        <v>0.11396287328490719</v>
      </c>
      <c r="Z19" s="10">
        <f t="shared" si="92"/>
        <v>9.5204678362573097E-2</v>
      </c>
      <c r="AA19" s="10">
        <f t="shared" si="92"/>
        <v>0.12396630342375763</v>
      </c>
      <c r="AB19" s="10">
        <f t="shared" ref="AB19" si="93">AB8/AB3</f>
        <v>0.1363161039737078</v>
      </c>
      <c r="AC19" s="10">
        <f t="shared" ref="AC19:AD19" si="94">AC8/AC3</f>
        <v>0.10749054630300105</v>
      </c>
      <c r="AD19" s="10">
        <f t="shared" si="94"/>
        <v>0.12264001269236871</v>
      </c>
      <c r="AE19" s="10">
        <f t="shared" ref="AE19:AH19" si="95">AE8/AE3</f>
        <v>0.10432306497540772</v>
      </c>
      <c r="AF19" s="10">
        <f t="shared" si="95"/>
        <v>0.1120284927958556</v>
      </c>
      <c r="AG19" s="10">
        <f t="shared" si="95"/>
        <v>6.9926346614606436E-2</v>
      </c>
      <c r="AH19" s="10">
        <f t="shared" si="95"/>
        <v>0.10924859130060957</v>
      </c>
      <c r="AJ19" s="10">
        <f t="shared" ref="AJ19" si="96">AJ8/AJ3</f>
        <v>0.13825327510917029</v>
      </c>
      <c r="AK19" s="10">
        <f t="shared" ref="AK19" si="97">AK8/AK3</f>
        <v>0.12212544989971701</v>
      </c>
      <c r="AL19" s="10">
        <f t="shared" ref="AL19:AX19" si="98">AL8/AL3</f>
        <v>0.12199299537285579</v>
      </c>
      <c r="AM19" s="10">
        <f t="shared" si="98"/>
        <v>8.3282089671951443E-2</v>
      </c>
      <c r="AN19" s="10">
        <f t="shared" si="98"/>
        <v>0.15575463649018814</v>
      </c>
      <c r="AO19" s="10">
        <f t="shared" si="98"/>
        <v>0.14290301862556198</v>
      </c>
      <c r="AP19" s="10">
        <f t="shared" si="98"/>
        <v>0.11548899779370131</v>
      </c>
      <c r="AQ19" s="10">
        <f t="shared" si="98"/>
        <v>0.12287294108484872</v>
      </c>
      <c r="AR19" s="10">
        <f t="shared" si="98"/>
        <v>9.9323042348683083E-2</v>
      </c>
      <c r="AS19" s="10">
        <f t="shared" si="98"/>
        <v>0.13092950480336715</v>
      </c>
      <c r="AT19" s="10">
        <f t="shared" si="98"/>
        <v>0.13092950480336718</v>
      </c>
      <c r="AU19" s="10">
        <f t="shared" si="98"/>
        <v>0.13092950480336724</v>
      </c>
      <c r="AV19" s="10">
        <f t="shared" si="98"/>
        <v>0.13092950480336721</v>
      </c>
      <c r="AW19" s="10">
        <f t="shared" si="98"/>
        <v>0.13092950480336718</v>
      </c>
      <c r="AX19" s="10">
        <f t="shared" si="98"/>
        <v>0.13092950480336715</v>
      </c>
      <c r="AY19" s="10">
        <f t="shared" ref="AY19:BB19" si="99">AY8/AY3</f>
        <v>0.13092950480336724</v>
      </c>
      <c r="AZ19" s="10">
        <f t="shared" si="99"/>
        <v>0.13092950480336729</v>
      </c>
      <c r="BA19" s="10">
        <f t="shared" si="99"/>
        <v>0.13092950480336724</v>
      </c>
      <c r="BB19" s="10">
        <f t="shared" si="99"/>
        <v>0.13092950480336724</v>
      </c>
      <c r="BD19" t="s">
        <v>45</v>
      </c>
      <c r="BE19" s="10">
        <v>-0.01</v>
      </c>
    </row>
    <row r="20" spans="2:57" x14ac:dyDescent="0.3">
      <c r="B20" t="s">
        <v>42</v>
      </c>
      <c r="C20" s="10">
        <f t="shared" ref="C20:F20" si="100">C6/C3</f>
        <v>9.4266813671444322E-2</v>
      </c>
      <c r="D20" s="10">
        <f t="shared" si="100"/>
        <v>0.10252513444002806</v>
      </c>
      <c r="E20" s="10">
        <f t="shared" si="100"/>
        <v>9.5948352626892247E-2</v>
      </c>
      <c r="F20" s="10">
        <f t="shared" si="100"/>
        <v>0.1004188374706303</v>
      </c>
      <c r="G20" s="10">
        <f>G6/G3</f>
        <v>9.6903900281463617E-2</v>
      </c>
      <c r="H20" s="10">
        <f t="shared" ref="H20:S20" si="101">H6/H3</f>
        <v>9.707702154896522E-2</v>
      </c>
      <c r="I20" s="10">
        <f t="shared" si="101"/>
        <v>9.0001040474456354E-2</v>
      </c>
      <c r="J20" s="10">
        <f t="shared" si="101"/>
        <v>9.9567949725058918E-2</v>
      </c>
      <c r="K20" s="10">
        <f t="shared" si="101"/>
        <v>9.5497185741088175E-2</v>
      </c>
      <c r="L20" s="10">
        <f t="shared" si="101"/>
        <v>8.5318613209374394E-2</v>
      </c>
      <c r="M20" s="10">
        <f t="shared" si="101"/>
        <v>8.6104513064133012E-2</v>
      </c>
      <c r="N20" s="10">
        <f t="shared" si="101"/>
        <v>0.1303659116109615</v>
      </c>
      <c r="O20" s="10">
        <f t="shared" si="101"/>
        <v>6.390409665848594E-2</v>
      </c>
      <c r="P20" s="10">
        <f t="shared" si="101"/>
        <v>6.4840345103620037E-2</v>
      </c>
      <c r="Q20" s="10">
        <f t="shared" si="101"/>
        <v>6.8649222747899974E-2</v>
      </c>
      <c r="R20" s="10">
        <f t="shared" si="101"/>
        <v>8.0767984445884636E-2</v>
      </c>
      <c r="S20" s="10">
        <f t="shared" si="101"/>
        <v>7.4951012410189422E-2</v>
      </c>
      <c r="T20" s="10">
        <f t="shared" ref="T20:U20" si="102">T6/T3</f>
        <v>8.954829620498371E-2</v>
      </c>
      <c r="U20" s="10">
        <f t="shared" si="102"/>
        <v>7.8557630392788153E-2</v>
      </c>
      <c r="V20" s="10">
        <f t="shared" ref="V20:W20" si="103">V6/V3</f>
        <v>8.6725519045283639E-2</v>
      </c>
      <c r="W20" s="10">
        <f t="shared" si="103"/>
        <v>7.4328052337037917E-2</v>
      </c>
      <c r="X20" s="10">
        <f t="shared" ref="X20" si="104">X6/X3</f>
        <v>8.2763800225309797E-2</v>
      </c>
      <c r="Y20" s="10">
        <f t="shared" ref="Y20:AA20" si="105">Y6/Y3</f>
        <v>7.4495560936238908E-2</v>
      </c>
      <c r="Z20" s="10">
        <f t="shared" si="105"/>
        <v>8.5146198830409359E-2</v>
      </c>
      <c r="AA20" s="10">
        <f t="shared" si="105"/>
        <v>8.2618440374062907E-2</v>
      </c>
      <c r="AB20" s="10">
        <f t="shared" ref="AB20" si="106">AB6/AB3</f>
        <v>8.3208843740663285E-2</v>
      </c>
      <c r="AC20" s="10">
        <f t="shared" ref="AC20:AD20" si="107">AC6/AC3</f>
        <v>8.1342022688872792E-2</v>
      </c>
      <c r="AD20" s="10">
        <f t="shared" si="107"/>
        <v>8.6546089163890214E-2</v>
      </c>
      <c r="AE20" s="10">
        <f t="shared" ref="AE20:AH20" si="108">AE6/AE3</f>
        <v>0.10578997325049616</v>
      </c>
      <c r="AF20" s="10">
        <f t="shared" si="108"/>
        <v>9.0820786789703734E-2</v>
      </c>
      <c r="AG20" s="10">
        <f t="shared" si="108"/>
        <v>9.6548052178542912E-2</v>
      </c>
      <c r="AH20" s="10">
        <f t="shared" si="108"/>
        <v>0.09</v>
      </c>
      <c r="AJ20" s="10">
        <f t="shared" ref="AJ20" si="109">AJ6/AJ3</f>
        <v>9.726346433770014E-2</v>
      </c>
      <c r="AK20" s="10">
        <f t="shared" ref="AK20" si="110">AK6/AK3</f>
        <v>9.8277330549221095E-2</v>
      </c>
      <c r="AL20" s="10">
        <f t="shared" ref="AL20:AX20" si="111">AL6/AL3</f>
        <v>9.5942940409540614E-2</v>
      </c>
      <c r="AM20" s="10">
        <f t="shared" si="111"/>
        <v>9.6035077400208543E-2</v>
      </c>
      <c r="AN20" s="10">
        <f t="shared" si="111"/>
        <v>6.9917822982621586E-2</v>
      </c>
      <c r="AO20" s="10">
        <f t="shared" si="111"/>
        <v>8.2423463926354093E-2</v>
      </c>
      <c r="AP20" s="10">
        <f t="shared" si="111"/>
        <v>7.9270554698635212E-2</v>
      </c>
      <c r="AQ20" s="10">
        <f t="shared" si="111"/>
        <v>8.3427436626299603E-2</v>
      </c>
      <c r="AR20" s="10">
        <f t="shared" si="111"/>
        <v>9.5686943678974457E-2</v>
      </c>
      <c r="AS20" s="10">
        <f t="shared" si="111"/>
        <v>0.09</v>
      </c>
      <c r="AT20" s="10">
        <f t="shared" si="111"/>
        <v>0.09</v>
      </c>
      <c r="AU20" s="10">
        <f t="shared" si="111"/>
        <v>8.9999999999999983E-2</v>
      </c>
      <c r="AV20" s="10">
        <f t="shared" si="111"/>
        <v>9.0000000000000011E-2</v>
      </c>
      <c r="AW20" s="10">
        <f t="shared" si="111"/>
        <v>0.09</v>
      </c>
      <c r="AX20" s="10">
        <f t="shared" si="111"/>
        <v>0.09</v>
      </c>
      <c r="AY20" s="10">
        <f t="shared" ref="AY20:BB20" si="112">AY6/AY3</f>
        <v>0.09</v>
      </c>
      <c r="AZ20" s="10">
        <f t="shared" si="112"/>
        <v>0.09</v>
      </c>
      <c r="BA20" s="10">
        <f t="shared" si="112"/>
        <v>9.0000000000000011E-2</v>
      </c>
      <c r="BB20" s="10">
        <f t="shared" si="112"/>
        <v>0.09</v>
      </c>
      <c r="BD20" t="s">
        <v>46</v>
      </c>
      <c r="BE20" s="10">
        <v>7.0000000000000007E-2</v>
      </c>
    </row>
    <row r="21" spans="2:57" x14ac:dyDescent="0.3">
      <c r="B21" t="s">
        <v>43</v>
      </c>
      <c r="C21" s="10"/>
      <c r="D21" s="10"/>
      <c r="E21" s="10"/>
      <c r="F21" s="10"/>
      <c r="G21" s="10">
        <f t="shared" ref="G21" si="113">G7/C7-1</f>
        <v>4.8975512243877972E-2</v>
      </c>
      <c r="H21" s="10">
        <f t="shared" ref="H21" si="114">H7/D7-1</f>
        <v>0.18032786885245899</v>
      </c>
      <c r="I21" s="10">
        <f t="shared" ref="I21" si="115">I7/E7-1</f>
        <v>0.16850393700787403</v>
      </c>
      <c r="J21" s="10">
        <f t="shared" ref="J21" si="116">J7/F7-1</f>
        <v>0.11932615816565284</v>
      </c>
      <c r="K21" s="10">
        <f t="shared" ref="K21" si="117">K7/G7-1</f>
        <v>0.10052405907575035</v>
      </c>
      <c r="L21" s="10">
        <f t="shared" ref="L21" si="118">L7/H7-1</f>
        <v>9.4534050179211571E-2</v>
      </c>
      <c r="M21" s="10">
        <f t="shared" ref="M21" si="119">M7/I7-1</f>
        <v>8.4007187780772652E-2</v>
      </c>
      <c r="N21" s="10">
        <f t="shared" ref="N21" si="120">N7/J7-1</f>
        <v>-1.0033444816053505E-2</v>
      </c>
      <c r="O21" s="10">
        <f t="shared" ref="O21" si="121">O7/K7-1</f>
        <v>-5.1948051948051965E-3</v>
      </c>
      <c r="P21" s="10">
        <f t="shared" ref="P21" si="122">P7/L7-1</f>
        <v>3.8886614817846832E-2</v>
      </c>
      <c r="Q21" s="10">
        <f t="shared" ref="Q21:R21" si="123">Q7/M7-1</f>
        <v>-3.4397016162453387E-2</v>
      </c>
      <c r="R21" s="10">
        <f t="shared" si="123"/>
        <v>0.15920608108108114</v>
      </c>
      <c r="S21" s="10">
        <f t="shared" ref="S21:AA21" si="124">S7/O7-1</f>
        <v>0.15491731940818099</v>
      </c>
      <c r="T21" s="10">
        <f t="shared" si="124"/>
        <v>8.0378250591016442E-2</v>
      </c>
      <c r="U21" s="10">
        <f t="shared" si="124"/>
        <v>0.10901287553648076</v>
      </c>
      <c r="V21" s="10">
        <f t="shared" si="124"/>
        <v>8.3424408014571849E-2</v>
      </c>
      <c r="W21" s="10">
        <f t="shared" si="124"/>
        <v>0.12170308967596077</v>
      </c>
      <c r="X21" s="10">
        <f t="shared" ref="X21" si="125">X7/T7-1</f>
        <v>0.10211524434719177</v>
      </c>
      <c r="Y21" s="10">
        <f t="shared" si="124"/>
        <v>0.17492260061919507</v>
      </c>
      <c r="Z21" s="10">
        <f t="shared" si="124"/>
        <v>0.10356422326832559</v>
      </c>
      <c r="AA21" s="10">
        <f t="shared" si="124"/>
        <v>2.3513604299630453E-2</v>
      </c>
      <c r="AB21" s="10">
        <f t="shared" ref="AB21:AE21" si="126">AB7/X7-1</f>
        <v>3.3090668431501324E-3</v>
      </c>
      <c r="AC21" s="10">
        <f t="shared" si="126"/>
        <v>5.895915678524366E-2</v>
      </c>
      <c r="AD21" s="10">
        <f t="shared" si="126"/>
        <v>-8.6837294332723913E-2</v>
      </c>
      <c r="AE21" s="10">
        <f t="shared" si="126"/>
        <v>-7.3843124384640579E-2</v>
      </c>
      <c r="AF21" s="10">
        <f t="shared" ref="AF21" si="127">AF7/AB7-1</f>
        <v>-4.9142480211081807E-2</v>
      </c>
      <c r="AG21" s="10">
        <f t="shared" ref="AG21" si="128">AG7/AC7-1</f>
        <v>-0.12939346811819596</v>
      </c>
      <c r="AH21" s="10">
        <f t="shared" ref="AH21" si="129">AH7/AD7-1</f>
        <v>2.0000000000000018E-2</v>
      </c>
      <c r="AJ21" s="10"/>
      <c r="AK21" s="10">
        <f t="shared" ref="AK21" si="130">AK7/AJ7-1</f>
        <v>9.8587648850733789E-2</v>
      </c>
      <c r="AL21" s="10">
        <f t="shared" ref="AL21:AX21" si="131">AL7/AK7-1</f>
        <v>0.12793042601462057</v>
      </c>
      <c r="AM21" s="10">
        <f t="shared" si="131"/>
        <v>6.5370432450553073E-2</v>
      </c>
      <c r="AN21" s="10">
        <f t="shared" si="131"/>
        <v>3.9542689322425106E-2</v>
      </c>
      <c r="AO21" s="10">
        <f t="shared" si="131"/>
        <v>0.10523660579154481</v>
      </c>
      <c r="AP21" s="10">
        <f t="shared" si="131"/>
        <v>0.12442943217089653</v>
      </c>
      <c r="AQ21" s="10">
        <f t="shared" si="131"/>
        <v>-2.1109036291304673E-3</v>
      </c>
      <c r="AR21" s="10">
        <f t="shared" si="131"/>
        <v>-5.9397933447237761E-2</v>
      </c>
      <c r="AS21" s="10">
        <f t="shared" si="131"/>
        <v>-9.9999999999998979E-3</v>
      </c>
      <c r="AT21" s="10">
        <f t="shared" si="131"/>
        <v>1.0000000000000009E-2</v>
      </c>
      <c r="AU21" s="10">
        <f t="shared" si="131"/>
        <v>1.0000000000000009E-2</v>
      </c>
      <c r="AV21" s="10">
        <f t="shared" si="131"/>
        <v>1.0000000000000009E-2</v>
      </c>
      <c r="AW21" s="10">
        <f t="shared" si="131"/>
        <v>1.0000000000000009E-2</v>
      </c>
      <c r="AX21" s="10">
        <f t="shared" si="131"/>
        <v>1.0000000000000009E-2</v>
      </c>
      <c r="AY21" s="10">
        <f t="shared" ref="AY21" si="132">AY7/AX7-1</f>
        <v>1.0000000000000009E-2</v>
      </c>
      <c r="AZ21" s="10">
        <f t="shared" ref="AZ21" si="133">AZ7/AY7-1</f>
        <v>1.0000000000000009E-2</v>
      </c>
      <c r="BA21" s="10">
        <f t="shared" ref="BA21" si="134">BA7/AZ7-1</f>
        <v>1.0000000000000009E-2</v>
      </c>
      <c r="BB21" s="10">
        <f t="shared" ref="BB21" si="135">BB7/BA7-1</f>
        <v>1.0000000000000009E-2</v>
      </c>
      <c r="BD21" t="s">
        <v>47</v>
      </c>
      <c r="BE21" s="5">
        <f>NPV(BE20,AR13:FI13)</f>
        <v>76107.134822998923</v>
      </c>
    </row>
    <row r="22" spans="2:57" x14ac:dyDescent="0.3">
      <c r="B22" t="s">
        <v>32</v>
      </c>
      <c r="C22" s="10">
        <f t="shared" ref="C22:F22" si="136">C12/C11</f>
        <v>0.11380597014925373</v>
      </c>
      <c r="D22" s="10">
        <f t="shared" si="136"/>
        <v>0.12741751990898748</v>
      </c>
      <c r="E22" s="10">
        <f t="shared" si="136"/>
        <v>1.7931034482758621</v>
      </c>
      <c r="F22" s="10">
        <f t="shared" si="136"/>
        <v>6.4197530864197536E-2</v>
      </c>
      <c r="G22" s="10">
        <f>G12/G11</f>
        <v>0.14015748031496064</v>
      </c>
      <c r="H22" s="10">
        <f t="shared" ref="H22:S22" si="137">H12/H11</f>
        <v>0.15045135406218657</v>
      </c>
      <c r="I22" s="10">
        <f t="shared" si="137"/>
        <v>0.14717273431448488</v>
      </c>
      <c r="J22" s="10">
        <f t="shared" si="137"/>
        <v>0.20434432823813356</v>
      </c>
      <c r="K22" s="10">
        <f t="shared" si="137"/>
        <v>0.12427930813581038</v>
      </c>
      <c r="L22" s="10">
        <f t="shared" si="137"/>
        <v>0.10728582866293035</v>
      </c>
      <c r="M22" s="10">
        <f t="shared" si="137"/>
        <v>3.8592508513053347E-2</v>
      </c>
      <c r="N22" s="10">
        <f t="shared" si="137"/>
        <v>1.7412935323383085E-2</v>
      </c>
      <c r="O22" s="10">
        <f t="shared" si="137"/>
        <v>0.11486880466472303</v>
      </c>
      <c r="P22" s="10">
        <f t="shared" si="137"/>
        <v>0.1407967032967033</v>
      </c>
      <c r="Q22" s="10">
        <f t="shared" si="137"/>
        <v>0.11430317848410758</v>
      </c>
      <c r="R22" s="10">
        <f t="shared" si="137"/>
        <v>0.18608414239482202</v>
      </c>
      <c r="S22" s="10">
        <f t="shared" si="137"/>
        <v>0.11016144349477683</v>
      </c>
      <c r="T22" s="10">
        <f t="shared" ref="T22:U22" si="138">T12/T11</f>
        <v>0.10926049300466356</v>
      </c>
      <c r="U22" s="10">
        <f t="shared" si="138"/>
        <v>0.16407185628742516</v>
      </c>
      <c r="V22" s="10">
        <f t="shared" ref="V22:W22" si="139">V12/V11</f>
        <v>-4.730713245997089E-2</v>
      </c>
      <c r="W22" s="10">
        <f t="shared" si="139"/>
        <v>0.19693654266958424</v>
      </c>
      <c r="X22" s="10">
        <f t="shared" ref="X22" si="140">X12/X11</f>
        <v>0.19333333333333333</v>
      </c>
      <c r="Y22" s="10">
        <f t="shared" ref="Y22:AA22" si="141">Y12/Y11</f>
        <v>0.16046039268788084</v>
      </c>
      <c r="Z22" s="10">
        <f t="shared" si="141"/>
        <v>0.1725521669341894</v>
      </c>
      <c r="AA22" s="10">
        <f t="shared" si="141"/>
        <v>0.12014563106796117</v>
      </c>
      <c r="AB22" s="10">
        <f t="shared" ref="AB22" si="142">AB12/AB11</f>
        <v>0.17898022892819979</v>
      </c>
      <c r="AC22" s="10">
        <f t="shared" ref="AC22:AD22" si="143">AC12/AC11</f>
        <v>0.16524216524216523</v>
      </c>
      <c r="AD22" s="10">
        <f t="shared" si="143"/>
        <v>0.13093858632676708</v>
      </c>
      <c r="AE22" s="10">
        <f t="shared" ref="AE22:AH22" si="144">AE12/AE11</f>
        <v>0.19586840091813312</v>
      </c>
      <c r="AF22" s="10">
        <f t="shared" si="144"/>
        <v>0.1786723163841808</v>
      </c>
      <c r="AG22" s="10">
        <f t="shared" si="144"/>
        <v>5.9241706161137442E-2</v>
      </c>
      <c r="AH22" s="10">
        <f t="shared" si="144"/>
        <v>0.17</v>
      </c>
      <c r="AJ22" s="10">
        <f t="shared" ref="AJ22" si="145">AJ12/AJ11</f>
        <v>0.13221449038067951</v>
      </c>
      <c r="AK22" s="10">
        <f t="shared" ref="AK22" si="146">AK12/AK11</f>
        <v>0.55293573740175683</v>
      </c>
      <c r="AL22" s="10">
        <f t="shared" ref="AL22:AX22" si="147">AL12/AL11</f>
        <v>0.16079983336804832</v>
      </c>
      <c r="AM22" s="10">
        <f t="shared" si="147"/>
        <v>0.12054035330793211</v>
      </c>
      <c r="AN22" s="10">
        <f t="shared" si="147"/>
        <v>0.14021918630836211</v>
      </c>
      <c r="AO22" s="10">
        <f t="shared" si="147"/>
        <v>9.0963764847391368E-2</v>
      </c>
      <c r="AP22" s="10">
        <f t="shared" si="147"/>
        <v>0.18238993710691823</v>
      </c>
      <c r="AQ22" s="10">
        <f t="shared" si="147"/>
        <v>0.14925373134328357</v>
      </c>
      <c r="AR22" s="10">
        <f t="shared" si="147"/>
        <v>0.16043290084015641</v>
      </c>
      <c r="AS22" s="10">
        <f t="shared" si="147"/>
        <v>0.17</v>
      </c>
      <c r="AT22" s="10">
        <f t="shared" si="147"/>
        <v>0.17</v>
      </c>
      <c r="AU22" s="10">
        <f t="shared" si="147"/>
        <v>0.17</v>
      </c>
      <c r="AV22" s="10">
        <f t="shared" si="147"/>
        <v>0.17</v>
      </c>
      <c r="AW22" s="10">
        <f t="shared" si="147"/>
        <v>0.17</v>
      </c>
      <c r="AX22" s="10">
        <f t="shared" si="147"/>
        <v>0.17</v>
      </c>
      <c r="AY22" s="10">
        <f t="shared" ref="AY22:BB22" si="148">AY12/AY11</f>
        <v>0.17</v>
      </c>
      <c r="AZ22" s="10">
        <f t="shared" si="148"/>
        <v>0.17</v>
      </c>
      <c r="BA22" s="10">
        <f t="shared" si="148"/>
        <v>0.17000000000000004</v>
      </c>
      <c r="BB22" s="10">
        <f t="shared" si="148"/>
        <v>0.17</v>
      </c>
      <c r="BD22" t="s">
        <v>48</v>
      </c>
      <c r="BE22" s="5">
        <f>Main!D8</f>
        <v>1433</v>
      </c>
    </row>
    <row r="23" spans="2:57" x14ac:dyDescent="0.3">
      <c r="B23" t="s">
        <v>44</v>
      </c>
      <c r="C23" s="10">
        <f t="shared" ref="C23:F23" si="149">C13/C3</f>
        <v>0.10474090407938258</v>
      </c>
      <c r="D23" s="10">
        <f t="shared" si="149"/>
        <v>8.9665653495440728E-2</v>
      </c>
      <c r="E23" s="10">
        <f t="shared" si="149"/>
        <v>-0.10240427426536064</v>
      </c>
      <c r="F23" s="10">
        <f t="shared" si="149"/>
        <v>0.11615078148942691</v>
      </c>
      <c r="G23" s="10">
        <f>G13/G3</f>
        <v>0.10977080820265379</v>
      </c>
      <c r="H23" s="10">
        <f t="shared" ref="H23:S23" si="150">H13/H3</f>
        <v>9.0356304672498403E-2</v>
      </c>
      <c r="I23" s="10">
        <f t="shared" si="150"/>
        <v>0.11455623764436583</v>
      </c>
      <c r="J23" s="10">
        <f t="shared" si="150"/>
        <v>9.7113118617439126E-2</v>
      </c>
      <c r="K23" s="10">
        <f t="shared" si="150"/>
        <v>0.12823639774859288</v>
      </c>
      <c r="L23" s="10">
        <f t="shared" si="150"/>
        <v>0.10797985667247724</v>
      </c>
      <c r="M23" s="10">
        <f t="shared" si="150"/>
        <v>8.3828186856690426E-2</v>
      </c>
      <c r="N23" s="10">
        <f t="shared" si="150"/>
        <v>-0.12513860288293996</v>
      </c>
      <c r="O23" s="10">
        <f t="shared" si="150"/>
        <v>0.1432886539550689</v>
      </c>
      <c r="P23" s="10">
        <f t="shared" si="150"/>
        <v>0.11126923419016277</v>
      </c>
      <c r="Q23" s="10">
        <f t="shared" si="150"/>
        <v>0.13990537800521385</v>
      </c>
      <c r="R23" s="10">
        <f t="shared" si="150"/>
        <v>0.12224562540505508</v>
      </c>
      <c r="S23" s="10">
        <f t="shared" si="150"/>
        <v>0.15300457217504898</v>
      </c>
      <c r="T23" s="10">
        <f t="shared" ref="T23:U23" si="151">T13/T3</f>
        <v>0.11772475125473277</v>
      </c>
      <c r="U23" s="10">
        <f t="shared" si="151"/>
        <v>0.12841504921350383</v>
      </c>
      <c r="V23" s="10">
        <f t="shared" ref="V23:W23" si="152">V13/V3</f>
        <v>0.11762301781919242</v>
      </c>
      <c r="W23" s="10">
        <f t="shared" si="152"/>
        <v>0.11570899345787027</v>
      </c>
      <c r="X23" s="10">
        <f t="shared" ref="X23" si="153">X13/X3</f>
        <v>9.9962448366503948E-2</v>
      </c>
      <c r="Y23" s="10">
        <f t="shared" ref="Y23:AA23" si="154">Y13/Y3</f>
        <v>0.10008071025020178</v>
      </c>
      <c r="Z23" s="10">
        <f t="shared" si="154"/>
        <v>8.0389863547758289E-2</v>
      </c>
      <c r="AA23" s="10">
        <f t="shared" si="154"/>
        <v>0.11206430172347168</v>
      </c>
      <c r="AB23" s="10">
        <f t="shared" ref="AB23" si="155">AB13/AB3</f>
        <v>0.11786674634000598</v>
      </c>
      <c r="AC23" s="10">
        <f t="shared" ref="AC23:AD23" si="156">AC13/AC3</f>
        <v>9.4295599002333252E-2</v>
      </c>
      <c r="AD23" s="10">
        <f t="shared" si="156"/>
        <v>0.11899095668729176</v>
      </c>
      <c r="AE23" s="10">
        <f t="shared" ref="AE23:AH23" si="157">AE13/AE3</f>
        <v>9.0689446889291564E-2</v>
      </c>
      <c r="AF23" s="10">
        <f t="shared" si="157"/>
        <v>9.4139549943338188E-2</v>
      </c>
      <c r="AG23" s="10">
        <f t="shared" si="157"/>
        <v>7.045878072588517E-2</v>
      </c>
      <c r="AH23" s="10">
        <f t="shared" si="157"/>
        <v>9.8156085257233752E-2</v>
      </c>
      <c r="AJ23" s="10">
        <f t="shared" ref="AJ23" si="158">AJ13/AJ3</f>
        <v>0.12343522561863174</v>
      </c>
      <c r="AK23" s="10">
        <f t="shared" ref="AK23" si="159">AK13/AK3</f>
        <v>5.313624749292524E-2</v>
      </c>
      <c r="AL23" s="10">
        <f t="shared" ref="AL23:AX23" si="160">AL13/AL3</f>
        <v>0.10299869621903521</v>
      </c>
      <c r="AM23" s="10">
        <f t="shared" si="160"/>
        <v>6.7882255434056085E-2</v>
      </c>
      <c r="AN23" s="10">
        <f t="shared" si="160"/>
        <v>0.12858682473393507</v>
      </c>
      <c r="AO23" s="10">
        <f t="shared" si="160"/>
        <v>0.12943695140226932</v>
      </c>
      <c r="AP23" s="10">
        <f t="shared" si="160"/>
        <v>9.8990569537458259E-2</v>
      </c>
      <c r="AQ23" s="10">
        <f t="shared" si="160"/>
        <v>0.11097698687745804</v>
      </c>
      <c r="AR23" s="10">
        <f t="shared" si="160"/>
        <v>8.8605290868888839E-2</v>
      </c>
      <c r="AS23" s="10">
        <f t="shared" si="160"/>
        <v>0.11377840935739296</v>
      </c>
      <c r="AT23" s="10">
        <f t="shared" si="160"/>
        <v>0.113778409357393</v>
      </c>
      <c r="AU23" s="10">
        <f t="shared" si="160"/>
        <v>0.11377840935739304</v>
      </c>
      <c r="AV23" s="10">
        <f t="shared" si="160"/>
        <v>0.11377840935739301</v>
      </c>
      <c r="AW23" s="10">
        <f t="shared" si="160"/>
        <v>0.11377840935739299</v>
      </c>
      <c r="AX23" s="10">
        <f t="shared" si="160"/>
        <v>0.11377840935739297</v>
      </c>
      <c r="AY23" s="10">
        <f t="shared" ref="AY23:BB23" si="161">AY13/AY3</f>
        <v>0.11377840935739303</v>
      </c>
      <c r="AZ23" s="10">
        <f t="shared" si="161"/>
        <v>0.11377840935739306</v>
      </c>
      <c r="BA23" s="10">
        <f t="shared" si="161"/>
        <v>0.11377840935739304</v>
      </c>
      <c r="BB23" s="10">
        <f t="shared" si="161"/>
        <v>0.11377840935739303</v>
      </c>
      <c r="BD23" t="s">
        <v>49</v>
      </c>
      <c r="BE23" s="5">
        <f>BE21+BE22</f>
        <v>77540.134822998923</v>
      </c>
    </row>
    <row r="24" spans="2:57" x14ac:dyDescent="0.3">
      <c r="BD24" t="s">
        <v>51</v>
      </c>
      <c r="BE24" s="6">
        <f>BE23/AX14</f>
        <v>51.419187548407777</v>
      </c>
    </row>
    <row r="25" spans="2:57" x14ac:dyDescent="0.3">
      <c r="BD25" t="s">
        <v>50</v>
      </c>
      <c r="BE25" s="6">
        <f>Main!D3</f>
        <v>58.29</v>
      </c>
    </row>
    <row r="26" spans="2:57" x14ac:dyDescent="0.3">
      <c r="BD26" s="1" t="s">
        <v>52</v>
      </c>
      <c r="BE26" s="11">
        <f>BE24/BE25-1</f>
        <v>-0.11787291905287733</v>
      </c>
    </row>
    <row r="27" spans="2:57" x14ac:dyDescent="0.3">
      <c r="BD27" t="s">
        <v>53</v>
      </c>
      <c r="BE27" s="7" t="s">
        <v>70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2021-04-26T19:44:08Z</dcterms:created>
  <dcterms:modified xsi:type="dcterms:W3CDTF">2025-04-26T08:54:23Z</dcterms:modified>
</cp:coreProperties>
</file>