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C492838-85B0-45B5-82C2-D15D738F4161}" xr6:coauthVersionLast="47" xr6:coauthVersionMax="47" xr10:uidLastSave="{00000000-0000-0000-0000-000000000000}"/>
  <bookViews>
    <workbookView xWindow="-108" yWindow="-108" windowWidth="23256" windowHeight="12576" activeTab="1" xr2:uid="{6F8D5EDB-60E6-4055-AE62-151FC6B3FA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2" l="1"/>
  <c r="AL3" i="2" s="1"/>
  <c r="AM3" i="2" s="1"/>
  <c r="AN3" i="2" s="1"/>
  <c r="AO3" i="2" s="1"/>
  <c r="AP3" i="2" s="1"/>
  <c r="AQ3" i="2" s="1"/>
  <c r="AR3" i="2" s="1"/>
  <c r="AS3" i="2" s="1"/>
  <c r="AJ3" i="2"/>
  <c r="AJ5" i="2" s="1"/>
  <c r="AI7" i="2"/>
  <c r="Z6" i="2" l="1"/>
  <c r="Y6" i="2"/>
  <c r="X6" i="2"/>
  <c r="W6" i="2"/>
  <c r="W23" i="2" s="1"/>
  <c r="Z23" i="2"/>
  <c r="X24" i="2"/>
  <c r="W3" i="2"/>
  <c r="AI3" i="2" s="1"/>
  <c r="X3" i="2"/>
  <c r="X22" i="2" s="1"/>
  <c r="Z5" i="2"/>
  <c r="Z4" i="2" s="1"/>
  <c r="Y5" i="2"/>
  <c r="Y4" i="2" s="1"/>
  <c r="X5" i="2"/>
  <c r="X4" i="2" s="1"/>
  <c r="Z3" i="2"/>
  <c r="Z20" i="2" s="1"/>
  <c r="Y3" i="2"/>
  <c r="V5" i="2"/>
  <c r="X26" i="2"/>
  <c r="Z25" i="2"/>
  <c r="Y25" i="2"/>
  <c r="X25" i="2"/>
  <c r="W25" i="2"/>
  <c r="Y23" i="2"/>
  <c r="X23" i="2"/>
  <c r="Z21" i="2"/>
  <c r="X20" i="2"/>
  <c r="V15" i="2"/>
  <c r="V14" i="2"/>
  <c r="V12" i="2"/>
  <c r="V11" i="2"/>
  <c r="V9" i="2"/>
  <c r="V8" i="2"/>
  <c r="V7" i="2"/>
  <c r="V6" i="2"/>
  <c r="V4" i="2"/>
  <c r="V3" i="2"/>
  <c r="AH9" i="2"/>
  <c r="D7" i="1"/>
  <c r="D4" i="1"/>
  <c r="U5" i="2"/>
  <c r="T5" i="2"/>
  <c r="X21" i="2" l="1"/>
  <c r="W24" i="2"/>
  <c r="W26" i="2"/>
  <c r="W22" i="2"/>
  <c r="W20" i="2"/>
  <c r="Y21" i="2"/>
  <c r="Y24" i="2"/>
  <c r="Y20" i="2"/>
  <c r="Z22" i="2"/>
  <c r="Z24" i="2"/>
  <c r="Z26" i="2"/>
  <c r="Y22" i="2"/>
  <c r="Y26" i="2"/>
  <c r="W5" i="2"/>
  <c r="W21" i="2" s="1"/>
  <c r="AD24" i="2"/>
  <c r="AC24" i="2"/>
  <c r="AB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3" i="2"/>
  <c r="U23" i="2"/>
  <c r="U20" i="2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G15" i="2"/>
  <c r="AG14" i="2"/>
  <c r="AG12" i="2"/>
  <c r="AG11" i="2"/>
  <c r="AG8" i="2"/>
  <c r="AG7" i="2"/>
  <c r="AG6" i="2"/>
  <c r="AG4" i="2"/>
  <c r="AG3" i="2"/>
  <c r="AF15" i="2"/>
  <c r="AF14" i="2"/>
  <c r="AF12" i="2"/>
  <c r="AF11" i="2"/>
  <c r="AF8" i="2"/>
  <c r="AF7" i="2"/>
  <c r="AF6" i="2"/>
  <c r="AF4" i="2"/>
  <c r="AF3" i="2"/>
  <c r="AF5" i="2" s="1"/>
  <c r="S23" i="2"/>
  <c r="R23" i="2"/>
  <c r="Q23" i="2"/>
  <c r="P23" i="2"/>
  <c r="O23" i="2"/>
  <c r="N23" i="2"/>
  <c r="M23" i="2"/>
  <c r="L23" i="2"/>
  <c r="K23" i="2"/>
  <c r="S20" i="2"/>
  <c r="R20" i="2"/>
  <c r="Q20" i="2"/>
  <c r="P20" i="2"/>
  <c r="O20" i="2"/>
  <c r="N20" i="2"/>
  <c r="M20" i="2"/>
  <c r="L20" i="2"/>
  <c r="K20" i="2"/>
  <c r="D5" i="2"/>
  <c r="D21" i="2" s="1"/>
  <c r="H5" i="2"/>
  <c r="H10" i="2" s="1"/>
  <c r="H13" i="2" s="1"/>
  <c r="H16" i="2" s="1"/>
  <c r="H18" i="2" s="1"/>
  <c r="E5" i="2"/>
  <c r="E10" i="2" s="1"/>
  <c r="E22" i="2" s="1"/>
  <c r="I5" i="2"/>
  <c r="I10" i="2" s="1"/>
  <c r="I13" i="2" s="1"/>
  <c r="I16" i="2" s="1"/>
  <c r="F9" i="2"/>
  <c r="F5" i="2"/>
  <c r="F21" i="2" s="1"/>
  <c r="J5" i="2"/>
  <c r="J10" i="2" s="1"/>
  <c r="J13" i="2" s="1"/>
  <c r="J16" i="2" s="1"/>
  <c r="J18" i="2" s="1"/>
  <c r="G5" i="2"/>
  <c r="G10" i="2" s="1"/>
  <c r="G13" i="2" s="1"/>
  <c r="G16" i="2" s="1"/>
  <c r="G18" i="2" s="1"/>
  <c r="K5" i="2"/>
  <c r="K10" i="2" s="1"/>
  <c r="K13" i="2" s="1"/>
  <c r="K16" i="2" s="1"/>
  <c r="K18" i="2" s="1"/>
  <c r="L9" i="2"/>
  <c r="L5" i="2"/>
  <c r="L10" i="2" s="1"/>
  <c r="L13" i="2" s="1"/>
  <c r="L16" i="2" s="1"/>
  <c r="L18" i="2" s="1"/>
  <c r="P5" i="2"/>
  <c r="P10" i="2" s="1"/>
  <c r="P13" i="2" s="1"/>
  <c r="P16" i="2" s="1"/>
  <c r="P18" i="2" s="1"/>
  <c r="M9" i="2"/>
  <c r="M5" i="2"/>
  <c r="M21" i="2" s="1"/>
  <c r="Q5" i="2"/>
  <c r="Q10" i="2" s="1"/>
  <c r="Q13" i="2" s="1"/>
  <c r="Q16" i="2" s="1"/>
  <c r="Q18" i="2" s="1"/>
  <c r="N5" i="2"/>
  <c r="N10" i="2" s="1"/>
  <c r="N13" i="2" s="1"/>
  <c r="N16" i="2" s="1"/>
  <c r="N18" i="2" s="1"/>
  <c r="R9" i="2"/>
  <c r="AG9" i="2" s="1"/>
  <c r="R5" i="2"/>
  <c r="O5" i="2"/>
  <c r="O10" i="2" s="1"/>
  <c r="O13" i="2" s="1"/>
  <c r="O16" i="2" s="1"/>
  <c r="O18" i="2" s="1"/>
  <c r="S9" i="2"/>
  <c r="S5" i="2"/>
  <c r="S21" i="2" s="1"/>
  <c r="C9" i="2"/>
  <c r="C5" i="2"/>
  <c r="AV27" i="2"/>
  <c r="AE15" i="2"/>
  <c r="AE12" i="2"/>
  <c r="AE11" i="2"/>
  <c r="AE9" i="2"/>
  <c r="AE8" i="2"/>
  <c r="AE7" i="2"/>
  <c r="AE6" i="2"/>
  <c r="AE23" i="2" s="1"/>
  <c r="J23" i="2"/>
  <c r="I23" i="2"/>
  <c r="AD23" i="2"/>
  <c r="AC23" i="2"/>
  <c r="AD20" i="2"/>
  <c r="AC20" i="2"/>
  <c r="H23" i="2"/>
  <c r="G23" i="2"/>
  <c r="G20" i="2"/>
  <c r="AD9" i="2"/>
  <c r="AD5" i="2"/>
  <c r="AD21" i="2" s="1"/>
  <c r="AC9" i="2"/>
  <c r="AC5" i="2"/>
  <c r="AC21" i="2" s="1"/>
  <c r="AB5" i="2"/>
  <c r="AB21" i="2" s="1"/>
  <c r="D5" i="1"/>
  <c r="F3" i="1"/>
  <c r="W4" i="2" l="1"/>
  <c r="AF24" i="2"/>
  <c r="P21" i="2"/>
  <c r="AG24" i="2"/>
  <c r="K26" i="2"/>
  <c r="K25" i="2"/>
  <c r="AF9" i="2"/>
  <c r="L22" i="2"/>
  <c r="R10" i="2"/>
  <c r="N21" i="2"/>
  <c r="L25" i="2"/>
  <c r="L26" i="2"/>
  <c r="O21" i="2"/>
  <c r="N22" i="2"/>
  <c r="N26" i="2"/>
  <c r="Q21" i="2"/>
  <c r="P22" i="2"/>
  <c r="O25" i="2"/>
  <c r="O26" i="2"/>
  <c r="N25" i="2"/>
  <c r="R21" i="2"/>
  <c r="Q22" i="2"/>
  <c r="P25" i="2"/>
  <c r="P26" i="2"/>
  <c r="T10" i="2"/>
  <c r="T13" i="2" s="1"/>
  <c r="O22" i="2"/>
  <c r="K21" i="2"/>
  <c r="Q25" i="2"/>
  <c r="Q26" i="2"/>
  <c r="L21" i="2"/>
  <c r="K22" i="2"/>
  <c r="U21" i="2"/>
  <c r="V10" i="2"/>
  <c r="V13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I6" i="2"/>
  <c r="AJ6" i="2" s="1"/>
  <c r="T23" i="2"/>
  <c r="V20" i="2"/>
  <c r="V21" i="2"/>
  <c r="T20" i="2"/>
  <c r="T21" i="2"/>
  <c r="AI8" i="2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D10" i="2"/>
  <c r="E21" i="2"/>
  <c r="E13" i="2"/>
  <c r="F10" i="2"/>
  <c r="G21" i="2"/>
  <c r="M10" i="2"/>
  <c r="S10" i="2"/>
  <c r="D8" i="1"/>
  <c r="D9" i="1" s="1"/>
  <c r="AB10" i="2"/>
  <c r="AB13" i="2" s="1"/>
  <c r="AB16" i="2" s="1"/>
  <c r="C10" i="2"/>
  <c r="C13" i="2" s="1"/>
  <c r="C21" i="2"/>
  <c r="G25" i="2"/>
  <c r="AE3" i="2"/>
  <c r="AE24" i="2" s="1"/>
  <c r="I20" i="2"/>
  <c r="I22" i="2"/>
  <c r="J20" i="2"/>
  <c r="H20" i="2"/>
  <c r="I21" i="2"/>
  <c r="J21" i="2"/>
  <c r="AD10" i="2"/>
  <c r="AC10" i="2"/>
  <c r="AK5" i="2" l="1"/>
  <c r="AK6" i="2"/>
  <c r="AH24" i="2"/>
  <c r="T16" i="2"/>
  <c r="U10" i="2"/>
  <c r="T22" i="2"/>
  <c r="V22" i="2"/>
  <c r="M13" i="2"/>
  <c r="M22" i="2"/>
  <c r="V25" i="2"/>
  <c r="R13" i="2"/>
  <c r="R22" i="2"/>
  <c r="S13" i="2"/>
  <c r="S22" i="2"/>
  <c r="D22" i="2"/>
  <c r="D13" i="2"/>
  <c r="E25" i="2"/>
  <c r="E16" i="2"/>
  <c r="I18" i="2"/>
  <c r="F13" i="2"/>
  <c r="F22" i="2"/>
  <c r="AV24" i="2"/>
  <c r="AB25" i="2"/>
  <c r="AB22" i="2"/>
  <c r="AD13" i="2"/>
  <c r="AD22" i="2"/>
  <c r="AC13" i="2"/>
  <c r="AC22" i="2"/>
  <c r="AB26" i="2"/>
  <c r="AB18" i="2"/>
  <c r="C22" i="2"/>
  <c r="C16" i="2"/>
  <c r="C25" i="2"/>
  <c r="G22" i="2"/>
  <c r="AF23" i="2"/>
  <c r="AE4" i="2"/>
  <c r="AE5" i="2" s="1"/>
  <c r="AE10" i="2" s="1"/>
  <c r="AE13" i="2" s="1"/>
  <c r="AE20" i="2"/>
  <c r="I25" i="2"/>
  <c r="J22" i="2"/>
  <c r="H21" i="2"/>
  <c r="AM5" i="2" l="1"/>
  <c r="AL5" i="2"/>
  <c r="AL6" i="2"/>
  <c r="M16" i="2"/>
  <c r="M25" i="2"/>
  <c r="T18" i="2"/>
  <c r="T26" i="2"/>
  <c r="T25" i="2"/>
  <c r="U13" i="2"/>
  <c r="U22" i="2"/>
  <c r="V16" i="2"/>
  <c r="R16" i="2"/>
  <c r="R25" i="2"/>
  <c r="S16" i="2"/>
  <c r="S25" i="2"/>
  <c r="D16" i="2"/>
  <c r="D25" i="2"/>
  <c r="E26" i="2"/>
  <c r="E18" i="2"/>
  <c r="F16" i="2"/>
  <c r="F18" i="2" s="1"/>
  <c r="F25" i="2"/>
  <c r="C18" i="2"/>
  <c r="C26" i="2"/>
  <c r="AC16" i="2"/>
  <c r="AC25" i="2"/>
  <c r="G26" i="2"/>
  <c r="AD16" i="2"/>
  <c r="AD25" i="2"/>
  <c r="AH23" i="2"/>
  <c r="AG23" i="2"/>
  <c r="AF20" i="2"/>
  <c r="AE21" i="2"/>
  <c r="AE22" i="2"/>
  <c r="AG20" i="2"/>
  <c r="J25" i="2"/>
  <c r="H22" i="2"/>
  <c r="U16" i="2" l="1"/>
  <c r="R18" i="2"/>
  <c r="R26" i="2"/>
  <c r="V18" i="2"/>
  <c r="V26" i="2"/>
  <c r="M18" i="2"/>
  <c r="M26" i="2"/>
  <c r="S18" i="2"/>
  <c r="S26" i="2"/>
  <c r="AH20" i="2"/>
  <c r="D26" i="2"/>
  <c r="D18" i="2"/>
  <c r="F26" i="2"/>
  <c r="AC18" i="2"/>
  <c r="AC26" i="2"/>
  <c r="AD18" i="2"/>
  <c r="AD26" i="2"/>
  <c r="I26" i="2"/>
  <c r="AI23" i="2"/>
  <c r="AF10" i="2"/>
  <c r="AF21" i="2"/>
  <c r="AI24" i="2" l="1"/>
  <c r="U25" i="2"/>
  <c r="U18" i="2"/>
  <c r="U26" i="2"/>
  <c r="AI20" i="2"/>
  <c r="AI5" i="2"/>
  <c r="AI4" i="2" s="1"/>
  <c r="J26" i="2"/>
  <c r="AK23" i="2"/>
  <c r="AJ23" i="2"/>
  <c r="AF13" i="2"/>
  <c r="AF22" i="2"/>
  <c r="H25" i="2"/>
  <c r="AE14" i="2"/>
  <c r="AJ4" i="2" l="1"/>
  <c r="AJ24" i="2"/>
  <c r="AJ20" i="2"/>
  <c r="AI21" i="2"/>
  <c r="AI10" i="2"/>
  <c r="AI22" i="2" s="1"/>
  <c r="H26" i="2"/>
  <c r="AL23" i="2"/>
  <c r="AM6" i="2"/>
  <c r="AF25" i="2"/>
  <c r="AK20" i="2"/>
  <c r="AE25" i="2"/>
  <c r="AE16" i="2"/>
  <c r="AE26" i="2" s="1"/>
  <c r="AJ21" i="2" l="1"/>
  <c r="AJ10" i="2"/>
  <c r="AJ22" i="2" s="1"/>
  <c r="AL24" i="2"/>
  <c r="AK4" i="2"/>
  <c r="AK24" i="2"/>
  <c r="AI13" i="2"/>
  <c r="AI14" i="2" s="1"/>
  <c r="AM23" i="2"/>
  <c r="AN6" i="2"/>
  <c r="AF16" i="2"/>
  <c r="AL20" i="2"/>
  <c r="AE18" i="2"/>
  <c r="AN5" i="2" l="1"/>
  <c r="AK10" i="2"/>
  <c r="AK13" i="2" s="1"/>
  <c r="AK14" i="2" s="1"/>
  <c r="AM24" i="2"/>
  <c r="AJ13" i="2"/>
  <c r="AJ14" i="2" s="1"/>
  <c r="AJ25" i="2" s="1"/>
  <c r="AK21" i="2"/>
  <c r="AN24" i="2"/>
  <c r="AI25" i="2"/>
  <c r="AN20" i="2"/>
  <c r="AM4" i="2"/>
  <c r="AF18" i="2"/>
  <c r="AF26" i="2"/>
  <c r="AN23" i="2"/>
  <c r="AO6" i="2"/>
  <c r="AM20" i="2"/>
  <c r="AI16" i="2"/>
  <c r="AL10" i="2"/>
  <c r="AL21" i="2"/>
  <c r="AL4" i="2"/>
  <c r="AO5" i="2" l="1"/>
  <c r="AK22" i="2"/>
  <c r="AO24" i="2"/>
  <c r="AO23" i="2"/>
  <c r="AP6" i="2"/>
  <c r="AN4" i="2"/>
  <c r="AI18" i="2"/>
  <c r="AI26" i="2"/>
  <c r="AL22" i="2"/>
  <c r="AL13" i="2"/>
  <c r="AL14" i="2" s="1"/>
  <c r="AJ16" i="2"/>
  <c r="AJ26" i="2" s="1"/>
  <c r="AK16" i="2"/>
  <c r="AM10" i="2"/>
  <c r="AM21" i="2"/>
  <c r="AP5" i="2" l="1"/>
  <c r="AP24" i="2"/>
  <c r="AQ6" i="2"/>
  <c r="AP23" i="2"/>
  <c r="AO4" i="2"/>
  <c r="AK18" i="2"/>
  <c r="AK26" i="2"/>
  <c r="AK25" i="2"/>
  <c r="AL25" i="2"/>
  <c r="AM13" i="2"/>
  <c r="AM14" i="2" s="1"/>
  <c r="AM22" i="2"/>
  <c r="AJ18" i="2"/>
  <c r="AN10" i="2"/>
  <c r="AN21" i="2"/>
  <c r="AO20" i="2"/>
  <c r="AQ5" i="2" l="1"/>
  <c r="AQ24" i="2"/>
  <c r="AQ23" i="2"/>
  <c r="AR6" i="2"/>
  <c r="AP20" i="2"/>
  <c r="AP4" i="2"/>
  <c r="AM16" i="2"/>
  <c r="AO10" i="2"/>
  <c r="AO21" i="2"/>
  <c r="AL16" i="2"/>
  <c r="AL26" i="2" s="1"/>
  <c r="AN13" i="2"/>
  <c r="AN14" i="2" s="1"/>
  <c r="AN22" i="2"/>
  <c r="AS5" i="2" l="1"/>
  <c r="AR5" i="2"/>
  <c r="AR23" i="2"/>
  <c r="AS6" i="2"/>
  <c r="AR24" i="2"/>
  <c r="AQ20" i="2"/>
  <c r="AQ4" i="2"/>
  <c r="AP21" i="2"/>
  <c r="AP10" i="2"/>
  <c r="AM18" i="2"/>
  <c r="AM26" i="2"/>
  <c r="AM25" i="2"/>
  <c r="AL18" i="2"/>
  <c r="AO22" i="2"/>
  <c r="AO13" i="2"/>
  <c r="AO14" i="2" s="1"/>
  <c r="AN16" i="2"/>
  <c r="AN26" i="2" s="1"/>
  <c r="AS23" i="2" l="1"/>
  <c r="AQ10" i="2"/>
  <c r="AQ21" i="2"/>
  <c r="AP22" i="2"/>
  <c r="AP13" i="2"/>
  <c r="AP14" i="2" s="1"/>
  <c r="AS24" i="2"/>
  <c r="AR20" i="2"/>
  <c r="AR4" i="2"/>
  <c r="AN18" i="2"/>
  <c r="AN25" i="2"/>
  <c r="AO25" i="2"/>
  <c r="AS20" i="2" l="1"/>
  <c r="AS4" i="2"/>
  <c r="AR21" i="2"/>
  <c r="AR10" i="2"/>
  <c r="AP25" i="2"/>
  <c r="AQ13" i="2"/>
  <c r="AQ14" i="2" s="1"/>
  <c r="AQ22" i="2"/>
  <c r="AO16" i="2"/>
  <c r="AO26" i="2" s="1"/>
  <c r="AP16" i="2" l="1"/>
  <c r="AP26" i="2" s="1"/>
  <c r="AQ25" i="2"/>
  <c r="AR13" i="2"/>
  <c r="AR14" i="2" s="1"/>
  <c r="AR22" i="2"/>
  <c r="AS21" i="2"/>
  <c r="AS10" i="2"/>
  <c r="AO18" i="2"/>
  <c r="AP18" i="2" l="1"/>
  <c r="AS22" i="2"/>
  <c r="AS13" i="2"/>
  <c r="AS14" i="2" s="1"/>
  <c r="AR25" i="2"/>
  <c r="AQ16" i="2"/>
  <c r="AR16" i="2" l="1"/>
  <c r="AR26" i="2" s="1"/>
  <c r="AS25" i="2"/>
  <c r="AQ26" i="2"/>
  <c r="AQ18" i="2"/>
  <c r="AS16" i="2" l="1"/>
  <c r="AS18" i="2" s="1"/>
  <c r="AR18" i="2"/>
  <c r="AS26" i="2" l="1"/>
  <c r="AT16" i="2" l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AG5" i="2"/>
  <c r="AG21" i="2" s="1"/>
  <c r="AG10" i="2" l="1"/>
  <c r="AG22" i="2" s="1"/>
  <c r="AG13" i="2" l="1"/>
  <c r="AG16" i="2" s="1"/>
  <c r="AG25" i="2" l="1"/>
  <c r="AG18" i="2"/>
  <c r="AG26" i="2"/>
  <c r="AH5" i="2"/>
  <c r="AH10" i="2" s="1"/>
  <c r="AH21" i="2" l="1"/>
  <c r="AH13" i="2"/>
  <c r="AH22" i="2"/>
  <c r="AH25" i="2" l="1"/>
  <c r="AH16" i="2" l="1"/>
  <c r="AV23" i="2" s="1"/>
  <c r="AH18" i="2" l="1"/>
  <c r="AH26" i="2"/>
  <c r="AV25" i="2"/>
  <c r="AV26" i="2" s="1"/>
  <c r="AV28" i="2" s="1"/>
</calcChain>
</file>

<file path=xl/sharedStrings.xml><?xml version="1.0" encoding="utf-8"?>
<sst xmlns="http://schemas.openxmlformats.org/spreadsheetml/2006/main" count="71" uniqueCount="66">
  <si>
    <t>PSFE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</si>
  <si>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</si>
  <si>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</si>
  <si>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</si>
  <si>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</si>
  <si>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</si>
  <si>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</si>
  <si>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</si>
  <si>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</si>
  <si>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</si>
  <si>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</si>
  <si>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</si>
  <si>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Revenue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</si>
  <si>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</si>
  <si>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</si>
  <si>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</si>
  <si>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</si>
  <si>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</si>
  <si>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</si>
  <si>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</si>
  <si>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</si>
  <si>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Gross profit</t>
  </si>
  <si>
    <t>SG&amp;A</t>
  </si>
  <si>
    <t>D&amp;A</t>
  </si>
  <si>
    <t>Impairment</t>
  </si>
  <si>
    <t>Restructuring</t>
  </si>
  <si>
    <t>Operating profit</t>
  </si>
  <si>
    <t>Other income</t>
  </si>
  <si>
    <t>Interest expense</t>
  </si>
  <si>
    <t>Pretax profit</t>
  </si>
  <si>
    <t>Taxes</t>
  </si>
  <si>
    <t>MI</t>
  </si>
  <si>
    <t>Net profit</t>
  </si>
  <si>
    <t>EPS</t>
  </si>
  <si>
    <t>Revenue y/y</t>
  </si>
  <si>
    <t>Gross Margin</t>
  </si>
  <si>
    <t>Operating Margin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</si>
  <si>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</si>
  <si>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</si>
  <si>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</si>
  <si>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</si>
  <si>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</si>
  <si>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</si>
  <si>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</si>
  <si>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</si>
  <si>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</si>
  <si>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</si>
  <si>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Net Margin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</si>
  <si>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</si>
  <si>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</si>
  <si>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</si>
  <si>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</si>
  <si>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</si>
  <si>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</si>
  <si>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</si>
  <si>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</si>
  <si>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</si>
  <si>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</si>
  <si>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</si>
  <si>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</si>
  <si>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SG&amp;A Margin</t>
  </si>
  <si>
    <t>Q125</t>
  </si>
  <si>
    <t>Q225</t>
  </si>
  <si>
    <t>Q325</t>
  </si>
  <si>
    <t>Q425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</si>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</sst>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0</xdr:row>
      <xdr:rowOff>0</xdr:rowOff>
    </xdr:from>
    <xdr:to>
      <xdr:col>22</xdr:col>
      <xdr:colOff>30480</xdr:colOff>
      <xdr:row>33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3D022B-8B05-4011-B5D4-CE186BBE1B4A}"/>
            </a:ext>
          </a:extLst>
        </xdr:cNvPr>
        <xdr:cNvCxnSpPr/>
      </xdr:nvCxnSpPr>
      <xdr:spPr>
        <a:xfrm>
          <a:off x="1387602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</xdr:colOff>
      <xdr:row>0</xdr:row>
      <xdr:rowOff>0</xdr:rowOff>
    </xdr:from>
    <xdr:to>
      <xdr:col>34</xdr:col>
      <xdr:colOff>22860</xdr:colOff>
      <xdr:row>33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09818DA-8B3D-43C6-94E8-C241FF187586}"/>
            </a:ext>
          </a:extLst>
        </xdr:cNvPr>
        <xdr:cNvCxnSpPr/>
      </xdr:nvCxnSpPr>
      <xdr:spPr>
        <a:xfrm>
          <a:off x="2118360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8D8B-A67D-4BF7-9DDC-D7B5430728AA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14.96</v>
      </c>
      <c r="E3" s="3">
        <v>45751</v>
      </c>
      <c r="F3" s="3">
        <f ca="1">TODAY()</f>
        <v>45751</v>
      </c>
      <c r="G3" s="3">
        <v>45784</v>
      </c>
    </row>
    <row r="4" spans="2:7" x14ac:dyDescent="0.3">
      <c r="C4" t="s">
        <v>2</v>
      </c>
      <c r="D4" s="5">
        <f>59.9</f>
        <v>59.9</v>
      </c>
      <c r="E4" s="2" t="s">
        <v>59</v>
      </c>
    </row>
    <row r="5" spans="2:7" x14ac:dyDescent="0.3">
      <c r="C5" t="s">
        <v>3</v>
      </c>
      <c r="D5" s="5">
        <f>D3*D4</f>
        <v>896.10400000000004</v>
      </c>
    </row>
    <row r="6" spans="2:7" x14ac:dyDescent="0.3">
      <c r="C6" t="s">
        <v>4</v>
      </c>
      <c r="D6" s="5">
        <v>216.7</v>
      </c>
      <c r="E6" s="2" t="s">
        <v>59</v>
      </c>
    </row>
    <row r="7" spans="2:7" x14ac:dyDescent="0.3">
      <c r="C7" t="s">
        <v>5</v>
      </c>
      <c r="D7" s="5">
        <f>10.2+2353.4</f>
        <v>2363.6</v>
      </c>
      <c r="E7" s="2" t="s">
        <v>59</v>
      </c>
    </row>
    <row r="8" spans="2:7" x14ac:dyDescent="0.3">
      <c r="C8" t="s">
        <v>6</v>
      </c>
      <c r="D8" s="5">
        <f>D6-D7</f>
        <v>-2146.9</v>
      </c>
    </row>
    <row r="9" spans="2:7" x14ac:dyDescent="0.3">
      <c r="C9" t="s">
        <v>7</v>
      </c>
      <c r="D9" s="5">
        <f>D5-D8</f>
        <v>3043.0039999999999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17E8-1949-43A6-ACA3-451E2EBF55B0}">
  <dimension ref="B2:FF29"/>
  <sheetViews>
    <sheetView tabSelected="1" workbookViewId="0">
      <pane xSplit="2" ySplit="2" topLeftCell="AF4" activePane="bottomRight" state="frozen"/>
      <selection pane="topRight" activeCell="C1" sqref="C1"/>
      <selection pane="bottomLeft" activeCell="A3" sqref="A3"/>
      <selection pane="bottomRight" activeCell="AW26" sqref="AW26"/>
    </sheetView>
  </sheetViews>
  <sheetFormatPr defaultRowHeight="14.4" x14ac:dyDescent="0.3"/>
  <cols>
    <col min="2" max="2" width="15.21875" bestFit="1" customWidth="1"/>
    <col min="43" max="44" width="8.88671875" customWidth="1"/>
    <col min="47" max="47" width="11.88671875" bestFit="1" customWidth="1"/>
    <col min="48" max="48" width="17.5546875" bestFit="1" customWidth="1"/>
  </cols>
  <sheetData>
    <row r="2" spans="2:162" x14ac:dyDescent="0.3">
      <c r="C2" s="6" t="s">
        <v>13</v>
      </c>
      <c r="D2" s="6" t="s">
        <v>14</v>
      </c>
      <c r="E2" s="6" t="s">
        <v>15</v>
      </c>
      <c r="F2" s="6" t="s">
        <v>11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6" t="s">
        <v>59</v>
      </c>
      <c r="W2" s="6" t="s">
        <v>61</v>
      </c>
      <c r="X2" s="6" t="s">
        <v>62</v>
      </c>
      <c r="Y2" s="6" t="s">
        <v>63</v>
      </c>
      <c r="Z2" s="6" t="s">
        <v>64</v>
      </c>
      <c r="AB2">
        <v>2018</v>
      </c>
      <c r="AC2">
        <v>2019</v>
      </c>
      <c r="AD2">
        <v>2020</v>
      </c>
      <c r="AE2">
        <v>2021</v>
      </c>
      <c r="AF2">
        <v>2022</v>
      </c>
      <c r="AG2">
        <v>2023</v>
      </c>
      <c r="AH2">
        <v>2024</v>
      </c>
      <c r="AI2">
        <v>2025</v>
      </c>
      <c r="AJ2">
        <v>2026</v>
      </c>
      <c r="AK2">
        <v>2027</v>
      </c>
      <c r="AL2">
        <v>2028</v>
      </c>
      <c r="AM2">
        <v>2029</v>
      </c>
      <c r="AN2">
        <v>2030</v>
      </c>
      <c r="AO2">
        <v>2031</v>
      </c>
      <c r="AP2">
        <v>2032</v>
      </c>
      <c r="AQ2">
        <v>2033</v>
      </c>
      <c r="AR2">
        <v>2034</v>
      </c>
      <c r="AS2">
        <v>2035</v>
      </c>
    </row>
    <row r="3" spans="2:162" s="1" customFormat="1" x14ac:dyDescent="0.3">
      <c r="B3" s="1" t="s">
        <v>12</v>
      </c>
      <c r="C3" s="8">
        <v>360</v>
      </c>
      <c r="D3" s="8">
        <v>341</v>
      </c>
      <c r="E3" s="8">
        <v>355.5</v>
      </c>
      <c r="F3" s="8">
        <v>370.3</v>
      </c>
      <c r="G3" s="8">
        <v>377.4</v>
      </c>
      <c r="H3" s="8">
        <v>384.3</v>
      </c>
      <c r="I3" s="8">
        <v>353.6</v>
      </c>
      <c r="J3" s="8">
        <v>371.7</v>
      </c>
      <c r="K3" s="8">
        <v>367.7</v>
      </c>
      <c r="L3" s="8">
        <v>378.9</v>
      </c>
      <c r="M3" s="8">
        <v>366</v>
      </c>
      <c r="N3" s="8">
        <v>383.6</v>
      </c>
      <c r="O3" s="8">
        <v>387.8</v>
      </c>
      <c r="P3" s="8">
        <v>402.3</v>
      </c>
      <c r="Q3" s="8">
        <v>396.4</v>
      </c>
      <c r="R3" s="8">
        <v>414.5</v>
      </c>
      <c r="S3" s="8">
        <v>417.7</v>
      </c>
      <c r="T3" s="8">
        <v>439.9</v>
      </c>
      <c r="U3" s="8">
        <v>427.1</v>
      </c>
      <c r="V3" s="8">
        <f>AH3-U3-T3-S3</f>
        <v>420.09999999999985</v>
      </c>
      <c r="W3" s="8">
        <f>S3*1.02</f>
        <v>426.05399999999997</v>
      </c>
      <c r="X3" s="8">
        <f>T3*1.01</f>
        <v>444.29899999999998</v>
      </c>
      <c r="Y3" s="8">
        <f t="shared" ref="Y3:Z3" si="0">U3*1.02</f>
        <v>435.64200000000005</v>
      </c>
      <c r="Z3" s="8">
        <f t="shared" si="0"/>
        <v>428.50199999999984</v>
      </c>
      <c r="AA3" s="8"/>
      <c r="AB3" s="8">
        <v>1140.7</v>
      </c>
      <c r="AC3" s="8">
        <v>1418.1</v>
      </c>
      <c r="AD3" s="8">
        <v>1426.5</v>
      </c>
      <c r="AE3" s="8">
        <f>SUM(G3:J3)</f>
        <v>1487.0000000000002</v>
      </c>
      <c r="AF3" s="8">
        <f>SUM(K3:N3)</f>
        <v>1496.1999999999998</v>
      </c>
      <c r="AG3" s="8">
        <f>SUM(O3:R3)</f>
        <v>1601</v>
      </c>
      <c r="AH3" s="8">
        <v>1704.8</v>
      </c>
      <c r="AI3" s="8">
        <f>SUM(W3:Z3)</f>
        <v>1734.4969999999998</v>
      </c>
      <c r="AJ3" s="8">
        <f>AI3*1.02</f>
        <v>1769.1869399999998</v>
      </c>
      <c r="AK3" s="8">
        <f t="shared" ref="AK3:AS3" si="1">AJ3*1.02</f>
        <v>1804.5706787999998</v>
      </c>
      <c r="AL3" s="8">
        <f t="shared" si="1"/>
        <v>1840.6620923759997</v>
      </c>
      <c r="AM3" s="8">
        <f t="shared" si="1"/>
        <v>1877.4753342235197</v>
      </c>
      <c r="AN3" s="8">
        <f t="shared" si="1"/>
        <v>1915.02484090799</v>
      </c>
      <c r="AO3" s="8">
        <f t="shared" si="1"/>
        <v>1953.3253377261499</v>
      </c>
      <c r="AP3" s="8">
        <f t="shared" si="1"/>
        <v>1992.3918444806729</v>
      </c>
      <c r="AQ3" s="8">
        <f t="shared" si="1"/>
        <v>2032.2396813702865</v>
      </c>
      <c r="AR3" s="8">
        <f t="shared" si="1"/>
        <v>2072.8844749976925</v>
      </c>
      <c r="AS3" s="8">
        <f t="shared" si="1"/>
        <v>2114.3421644976465</v>
      </c>
    </row>
    <row r="4" spans="2:162" x14ac:dyDescent="0.3">
      <c r="B4" t="s">
        <v>20</v>
      </c>
      <c r="C4" s="5">
        <v>129.4</v>
      </c>
      <c r="D4" s="5">
        <v>126.2</v>
      </c>
      <c r="E4" s="5">
        <v>135.5</v>
      </c>
      <c r="F4" s="5">
        <v>143.80000000000001</v>
      </c>
      <c r="G4" s="5">
        <v>151</v>
      </c>
      <c r="H4" s="5">
        <v>155.80000000000001</v>
      </c>
      <c r="I4" s="5">
        <v>144.9</v>
      </c>
      <c r="J4" s="5">
        <v>148.1</v>
      </c>
      <c r="K4" s="5">
        <v>147.1</v>
      </c>
      <c r="L4" s="5">
        <v>159</v>
      </c>
      <c r="M4" s="5">
        <v>151.80000000000001</v>
      </c>
      <c r="N4" s="5">
        <v>156.1</v>
      </c>
      <c r="O4" s="5">
        <v>158.9</v>
      </c>
      <c r="P4" s="5">
        <v>166.6</v>
      </c>
      <c r="Q4" s="5">
        <v>164.1</v>
      </c>
      <c r="R4" s="5">
        <v>173.6</v>
      </c>
      <c r="S4" s="5">
        <v>170.4</v>
      </c>
      <c r="T4" s="5">
        <v>183.8</v>
      </c>
      <c r="U4" s="5">
        <v>178.1</v>
      </c>
      <c r="V4" s="5">
        <f>AH4-U4-T4-S4</f>
        <v>183.49999999999991</v>
      </c>
      <c r="W4" s="5">
        <f>W3-W5</f>
        <v>187.46375999999998</v>
      </c>
      <c r="X4" s="5">
        <f t="shared" ref="X4:Z4" si="2">X3-X5</f>
        <v>195.49155999999996</v>
      </c>
      <c r="Y4" s="5">
        <f t="shared" si="2"/>
        <v>191.68248</v>
      </c>
      <c r="Z4" s="5">
        <f t="shared" si="2"/>
        <v>188.5408799999999</v>
      </c>
      <c r="AB4" s="5">
        <v>390.7</v>
      </c>
      <c r="AC4" s="5">
        <v>508.7</v>
      </c>
      <c r="AD4" s="5">
        <v>534.79999999999995</v>
      </c>
      <c r="AE4" s="5">
        <f>SUM(G4:J4)</f>
        <v>599.80000000000007</v>
      </c>
      <c r="AF4" s="5">
        <f>SUM(K4:N4)</f>
        <v>614</v>
      </c>
      <c r="AG4" s="5">
        <f>SUM(O4:R4)</f>
        <v>663.2</v>
      </c>
      <c r="AH4" s="5">
        <v>715.8</v>
      </c>
      <c r="AI4" s="5">
        <f t="shared" ref="AI4:AO4" si="3">AI3-AI5</f>
        <v>693.79880000000003</v>
      </c>
      <c r="AJ4" s="5">
        <f t="shared" si="3"/>
        <v>760.75038419999998</v>
      </c>
      <c r="AK4" s="5">
        <f t="shared" si="3"/>
        <v>757.91968509599997</v>
      </c>
      <c r="AL4" s="5">
        <f t="shared" si="3"/>
        <v>773.07807879791994</v>
      </c>
      <c r="AM4" s="5">
        <f t="shared" si="3"/>
        <v>788.53964037387823</v>
      </c>
      <c r="AN4" s="5">
        <f t="shared" si="3"/>
        <v>804.31043318135585</v>
      </c>
      <c r="AO4" s="5">
        <f t="shared" si="3"/>
        <v>820.39664184498292</v>
      </c>
      <c r="AP4" s="5">
        <f t="shared" ref="AP4:AS4" si="4">AP3-AP5</f>
        <v>836.80457468188274</v>
      </c>
      <c r="AQ4" s="5">
        <f t="shared" si="4"/>
        <v>853.5406661755203</v>
      </c>
      <c r="AR4" s="5">
        <f t="shared" si="4"/>
        <v>870.61147949903102</v>
      </c>
      <c r="AS4" s="5">
        <f t="shared" si="4"/>
        <v>888.02370908901162</v>
      </c>
    </row>
    <row r="5" spans="2:162" s="1" customFormat="1" x14ac:dyDescent="0.3">
      <c r="B5" s="1" t="s">
        <v>21</v>
      </c>
      <c r="C5" s="8">
        <f t="shared" ref="C5:V5" si="5">C3-C4</f>
        <v>230.6</v>
      </c>
      <c r="D5" s="8">
        <f t="shared" si="5"/>
        <v>214.8</v>
      </c>
      <c r="E5" s="8">
        <f t="shared" si="5"/>
        <v>220</v>
      </c>
      <c r="F5" s="8">
        <f t="shared" si="5"/>
        <v>226.5</v>
      </c>
      <c r="G5" s="8">
        <f t="shared" si="5"/>
        <v>226.39999999999998</v>
      </c>
      <c r="H5" s="8">
        <f t="shared" si="5"/>
        <v>228.5</v>
      </c>
      <c r="I5" s="8">
        <f t="shared" si="5"/>
        <v>208.70000000000002</v>
      </c>
      <c r="J5" s="8">
        <f t="shared" si="5"/>
        <v>223.6</v>
      </c>
      <c r="K5" s="8">
        <f t="shared" si="5"/>
        <v>220.6</v>
      </c>
      <c r="L5" s="8">
        <f t="shared" si="5"/>
        <v>219.89999999999998</v>
      </c>
      <c r="M5" s="8">
        <f t="shared" si="5"/>
        <v>214.2</v>
      </c>
      <c r="N5" s="8">
        <f t="shared" si="5"/>
        <v>227.50000000000003</v>
      </c>
      <c r="O5" s="8">
        <f t="shared" si="5"/>
        <v>228.9</v>
      </c>
      <c r="P5" s="8">
        <f t="shared" si="5"/>
        <v>235.70000000000002</v>
      </c>
      <c r="Q5" s="8">
        <f t="shared" si="5"/>
        <v>232.29999999999998</v>
      </c>
      <c r="R5" s="8">
        <f t="shared" si="5"/>
        <v>240.9</v>
      </c>
      <c r="S5" s="8">
        <f t="shared" si="5"/>
        <v>247.29999999999998</v>
      </c>
      <c r="T5" s="8">
        <f t="shared" si="5"/>
        <v>256.09999999999997</v>
      </c>
      <c r="U5" s="8">
        <f t="shared" si="5"/>
        <v>249.00000000000003</v>
      </c>
      <c r="V5" s="8">
        <f t="shared" si="5"/>
        <v>236.59999999999994</v>
      </c>
      <c r="W5" s="8">
        <f>W3*0.56</f>
        <v>238.59023999999999</v>
      </c>
      <c r="X5" s="8">
        <f t="shared" ref="X5:Z5" si="6">X3*0.56</f>
        <v>248.80744000000001</v>
      </c>
      <c r="Y5" s="8">
        <f t="shared" si="6"/>
        <v>243.95952000000005</v>
      </c>
      <c r="Z5" s="8">
        <f t="shared" si="6"/>
        <v>239.96111999999994</v>
      </c>
      <c r="AB5" s="8">
        <f>AB3-AB4</f>
        <v>750</v>
      </c>
      <c r="AC5" s="8">
        <f>AC3-AC4</f>
        <v>909.39999999999986</v>
      </c>
      <c r="AD5" s="8">
        <f>AD3-AD4</f>
        <v>891.7</v>
      </c>
      <c r="AE5" s="8">
        <f>AE3-AE4</f>
        <v>887.20000000000016</v>
      </c>
      <c r="AF5" s="8">
        <f t="shared" ref="AF5:AH5" si="7">AF3-AF4</f>
        <v>882.19999999999982</v>
      </c>
      <c r="AG5" s="8">
        <f t="shared" si="7"/>
        <v>937.8</v>
      </c>
      <c r="AH5" s="8">
        <f t="shared" si="7"/>
        <v>989</v>
      </c>
      <c r="AI5" s="8">
        <f t="shared" ref="AI5" si="8">AI3*0.6</f>
        <v>1040.6981999999998</v>
      </c>
      <c r="AJ5" s="8">
        <f>AJ3*0.57</f>
        <v>1008.4365557999998</v>
      </c>
      <c r="AK5" s="8">
        <f>AK3*0.58</f>
        <v>1046.6509937039998</v>
      </c>
      <c r="AL5" s="8">
        <f t="shared" ref="AL5:AS5" si="9">AL3*0.58</f>
        <v>1067.5840135780797</v>
      </c>
      <c r="AM5" s="8">
        <f t="shared" si="9"/>
        <v>1088.9356938496414</v>
      </c>
      <c r="AN5" s="8">
        <f t="shared" si="9"/>
        <v>1110.7144077266341</v>
      </c>
      <c r="AO5" s="8">
        <f t="shared" si="9"/>
        <v>1132.928695881167</v>
      </c>
      <c r="AP5" s="8">
        <f t="shared" si="9"/>
        <v>1155.5872697987902</v>
      </c>
      <c r="AQ5" s="8">
        <f t="shared" si="9"/>
        <v>1178.6990151947662</v>
      </c>
      <c r="AR5" s="8">
        <f t="shared" si="9"/>
        <v>1202.2729954986614</v>
      </c>
      <c r="AS5" s="8">
        <f t="shared" si="9"/>
        <v>1226.3184554086349</v>
      </c>
    </row>
    <row r="6" spans="2:162" x14ac:dyDescent="0.3">
      <c r="B6" t="s">
        <v>22</v>
      </c>
      <c r="C6" s="5">
        <v>117.5</v>
      </c>
      <c r="D6" s="5">
        <v>104.4</v>
      </c>
      <c r="E6" s="5">
        <v>112.9</v>
      </c>
      <c r="F6" s="5">
        <v>131.1</v>
      </c>
      <c r="G6" s="5">
        <v>194</v>
      </c>
      <c r="H6" s="5">
        <v>113</v>
      </c>
      <c r="I6" s="5">
        <v>111</v>
      </c>
      <c r="J6" s="5">
        <v>127</v>
      </c>
      <c r="K6" s="5">
        <v>130.6</v>
      </c>
      <c r="L6" s="5">
        <v>134.69999999999999</v>
      </c>
      <c r="M6" s="5">
        <v>132.30000000000001</v>
      </c>
      <c r="N6" s="5">
        <v>137</v>
      </c>
      <c r="O6" s="5">
        <v>128.30000000000001</v>
      </c>
      <c r="P6" s="5">
        <v>133.6</v>
      </c>
      <c r="Q6" s="5">
        <v>121.2</v>
      </c>
      <c r="R6" s="5">
        <v>125</v>
      </c>
      <c r="S6" s="5">
        <v>144.80000000000001</v>
      </c>
      <c r="T6" s="5">
        <v>150.1</v>
      </c>
      <c r="U6" s="5">
        <v>143.9</v>
      </c>
      <c r="V6" s="5">
        <f>AH6-U6-T6-S6</f>
        <v>136.80000000000001</v>
      </c>
      <c r="W6" s="5">
        <f>W3*0.34</f>
        <v>144.85836</v>
      </c>
      <c r="X6" s="5">
        <f t="shared" ref="X6:Z6" si="10">X3*0.34</f>
        <v>151.06166000000002</v>
      </c>
      <c r="Y6" s="5">
        <f t="shared" si="10"/>
        <v>148.11828000000003</v>
      </c>
      <c r="Z6" s="5">
        <f t="shared" si="10"/>
        <v>145.69067999999996</v>
      </c>
      <c r="AB6" s="5">
        <v>342</v>
      </c>
      <c r="AC6" s="5">
        <v>443.1</v>
      </c>
      <c r="AD6" s="5">
        <v>465.9</v>
      </c>
      <c r="AE6" s="5">
        <f>SUM(G6:J6)</f>
        <v>545</v>
      </c>
      <c r="AF6" s="5">
        <f>SUM(K6:N6)</f>
        <v>534.59999999999991</v>
      </c>
      <c r="AG6" s="5">
        <f>SUM(O6:R6)</f>
        <v>508.09999999999997</v>
      </c>
      <c r="AH6" s="5">
        <v>575.6</v>
      </c>
      <c r="AI6" s="5">
        <f>AH6*1.07</f>
        <v>615.89200000000005</v>
      </c>
      <c r="AJ6" s="5">
        <f>AI6*1.04</f>
        <v>640.52768000000003</v>
      </c>
      <c r="AK6" s="5">
        <f>AJ6*1.03</f>
        <v>659.7435104000001</v>
      </c>
      <c r="AL6" s="5">
        <f>AK6*1.02</f>
        <v>672.9383806080001</v>
      </c>
      <c r="AM6" s="5">
        <f t="shared" ref="AM6:AO6" si="11">AL6*1.01</f>
        <v>679.66776441408012</v>
      </c>
      <c r="AN6" s="5">
        <f t="shared" si="11"/>
        <v>686.46444205822092</v>
      </c>
      <c r="AO6" s="5">
        <f t="shared" si="11"/>
        <v>693.32908647880311</v>
      </c>
      <c r="AP6" s="5">
        <f t="shared" ref="AP6" si="12">AO6*1.01</f>
        <v>700.2623773435912</v>
      </c>
      <c r="AQ6" s="5">
        <f t="shared" ref="AQ6" si="13">AP6*1.01</f>
        <v>707.26500111702717</v>
      </c>
      <c r="AR6" s="5">
        <f t="shared" ref="AR6" si="14">AQ6*1.01</f>
        <v>714.33765112819742</v>
      </c>
      <c r="AS6" s="5">
        <f t="shared" ref="AS6" si="15">AR6*1.01</f>
        <v>721.48102763947941</v>
      </c>
    </row>
    <row r="7" spans="2:162" x14ac:dyDescent="0.3">
      <c r="B7" t="s">
        <v>23</v>
      </c>
      <c r="C7" s="5">
        <v>70</v>
      </c>
      <c r="D7" s="5">
        <v>67.5</v>
      </c>
      <c r="E7" s="5">
        <v>66.099999999999994</v>
      </c>
      <c r="F7" s="5">
        <v>65</v>
      </c>
      <c r="G7" s="5">
        <v>65.5</v>
      </c>
      <c r="H7" s="5">
        <v>70.099999999999994</v>
      </c>
      <c r="I7" s="5">
        <v>61.8</v>
      </c>
      <c r="J7" s="5">
        <v>64</v>
      </c>
      <c r="K7" s="5">
        <v>63.4</v>
      </c>
      <c r="L7" s="5">
        <v>69.599999999999994</v>
      </c>
      <c r="M7" s="5">
        <v>66.099999999999994</v>
      </c>
      <c r="N7" s="5">
        <v>67.7</v>
      </c>
      <c r="O7" s="5">
        <v>63.6</v>
      </c>
      <c r="P7" s="5">
        <v>66.400000000000006</v>
      </c>
      <c r="Q7" s="5">
        <v>67.099999999999994</v>
      </c>
      <c r="R7" s="5">
        <v>66.400000000000006</v>
      </c>
      <c r="S7" s="5">
        <v>68.3</v>
      </c>
      <c r="T7" s="5">
        <v>68.599999999999994</v>
      </c>
      <c r="U7" s="5">
        <v>70.099999999999994</v>
      </c>
      <c r="V7" s="5">
        <f>AH7-U7-T7-S7</f>
        <v>66.399999999999991</v>
      </c>
      <c r="W7" s="5"/>
      <c r="X7" s="5"/>
      <c r="Y7" s="5"/>
      <c r="Z7" s="5"/>
      <c r="AB7" s="5">
        <v>234.3</v>
      </c>
      <c r="AC7" s="5">
        <v>279.8</v>
      </c>
      <c r="AD7" s="5">
        <v>268.2</v>
      </c>
      <c r="AE7" s="5">
        <f>SUM(G7:J7)</f>
        <v>261.39999999999998</v>
      </c>
      <c r="AF7" s="5">
        <f>SUM(K7:N7)</f>
        <v>266.8</v>
      </c>
      <c r="AG7" s="5">
        <f>SUM(O7:R7)</f>
        <v>263.5</v>
      </c>
      <c r="AH7" s="5">
        <v>273.39999999999998</v>
      </c>
      <c r="AI7" s="5">
        <f>AH7*0.98</f>
        <v>267.93199999999996</v>
      </c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2:162" x14ac:dyDescent="0.3">
      <c r="B8" t="s">
        <v>24</v>
      </c>
      <c r="C8" s="5">
        <v>53</v>
      </c>
      <c r="D8" s="5">
        <v>5</v>
      </c>
      <c r="E8" s="5">
        <v>44.4</v>
      </c>
      <c r="F8" s="5">
        <v>6.6</v>
      </c>
      <c r="G8" s="5">
        <v>0.6</v>
      </c>
      <c r="H8" s="5">
        <v>1.4</v>
      </c>
      <c r="I8" s="5">
        <v>322.2</v>
      </c>
      <c r="J8" s="5">
        <v>3.6</v>
      </c>
      <c r="K8" s="5">
        <v>1205.7</v>
      </c>
      <c r="L8" s="5">
        <v>676.5</v>
      </c>
      <c r="M8" s="5">
        <v>4</v>
      </c>
      <c r="N8" s="5">
        <v>1</v>
      </c>
      <c r="O8" s="5">
        <v>0.1</v>
      </c>
      <c r="P8" s="5">
        <v>0.2</v>
      </c>
      <c r="Q8" s="5">
        <v>0</v>
      </c>
      <c r="R8" s="5">
        <v>1</v>
      </c>
      <c r="S8" s="5">
        <v>0.7</v>
      </c>
      <c r="T8" s="5">
        <v>0</v>
      </c>
      <c r="U8" s="5">
        <v>0</v>
      </c>
      <c r="V8" s="5">
        <f>AH8-U8-T8-S8</f>
        <v>0.10000000000000009</v>
      </c>
      <c r="W8" s="5"/>
      <c r="X8" s="5"/>
      <c r="Y8" s="5"/>
      <c r="Z8" s="5"/>
      <c r="AB8" s="5">
        <v>0</v>
      </c>
      <c r="AC8" s="5">
        <v>88.8</v>
      </c>
      <c r="AD8" s="5">
        <v>130.4</v>
      </c>
      <c r="AE8" s="5">
        <f>SUM(G8:J8)</f>
        <v>327.8</v>
      </c>
      <c r="AF8" s="5">
        <f>SUM(K8:N8)</f>
        <v>1887.2</v>
      </c>
      <c r="AG8" s="5">
        <f>SUM(O8:R8)</f>
        <v>1.3</v>
      </c>
      <c r="AH8" s="5">
        <v>0.8</v>
      </c>
      <c r="AI8" s="5">
        <f t="shared" ref="AI8:AO8" si="16">AH8*0.9</f>
        <v>0.72000000000000008</v>
      </c>
      <c r="AJ8" s="5">
        <f t="shared" si="16"/>
        <v>0.64800000000000013</v>
      </c>
      <c r="AK8" s="5">
        <f t="shared" si="16"/>
        <v>0.58320000000000016</v>
      </c>
      <c r="AL8" s="5">
        <f t="shared" si="16"/>
        <v>0.52488000000000012</v>
      </c>
      <c r="AM8" s="5">
        <f t="shared" si="16"/>
        <v>0.47239200000000015</v>
      </c>
      <c r="AN8" s="5">
        <f t="shared" si="16"/>
        <v>0.42515280000000016</v>
      </c>
      <c r="AO8" s="5">
        <f t="shared" si="16"/>
        <v>0.38263752000000018</v>
      </c>
      <c r="AP8" s="5">
        <f t="shared" ref="AP8" si="17">AO8*0.9</f>
        <v>0.34437376800000019</v>
      </c>
      <c r="AQ8" s="5">
        <f t="shared" ref="AQ8" si="18">AP8*0.9</f>
        <v>0.30993639120000016</v>
      </c>
      <c r="AR8" s="5">
        <f t="shared" ref="AR8" si="19">AQ8*0.9</f>
        <v>0.27894275208000013</v>
      </c>
      <c r="AS8" s="5">
        <f t="shared" ref="AS8" si="20">AR8*0.9</f>
        <v>0.2510484768720001</v>
      </c>
    </row>
    <row r="9" spans="2:162" x14ac:dyDescent="0.3">
      <c r="B9" t="s">
        <v>25</v>
      </c>
      <c r="C9" s="5">
        <f>5.6+0.3</f>
        <v>5.8999999999999995</v>
      </c>
      <c r="D9" s="5">
        <v>4.4000000000000004</v>
      </c>
      <c r="E9" s="5">
        <v>0.6</v>
      </c>
      <c r="F9" s="5">
        <f>10.1-13.5</f>
        <v>-3.4000000000000004</v>
      </c>
      <c r="G9" s="5">
        <v>3</v>
      </c>
      <c r="H9" s="5">
        <v>4.5</v>
      </c>
      <c r="I9" s="5">
        <v>14.8</v>
      </c>
      <c r="J9" s="5">
        <v>0</v>
      </c>
      <c r="K9" s="5">
        <v>12.6</v>
      </c>
      <c r="L9" s="5">
        <f>41.6+0.7</f>
        <v>42.300000000000004</v>
      </c>
      <c r="M9" s="5">
        <f>6.4+0.7</f>
        <v>7.1000000000000005</v>
      </c>
      <c r="N9" s="5">
        <v>3.5</v>
      </c>
      <c r="O9" s="5">
        <v>2</v>
      </c>
      <c r="P9" s="5">
        <v>1.3</v>
      </c>
      <c r="Q9" s="5">
        <v>0.8</v>
      </c>
      <c r="R9" s="5">
        <f>1.9+0.4</f>
        <v>2.2999999999999998</v>
      </c>
      <c r="S9" s="5">
        <f>0.5+0.2</f>
        <v>0.7</v>
      </c>
      <c r="T9" s="5">
        <v>0.9</v>
      </c>
      <c r="U9" s="5">
        <v>0.6</v>
      </c>
      <c r="V9" s="5">
        <f>AH9-U9-T9-S9</f>
        <v>3.8</v>
      </c>
      <c r="W9" s="5"/>
      <c r="X9" s="5"/>
      <c r="Y9" s="5"/>
      <c r="Z9" s="5"/>
      <c r="AB9" s="5">
        <v>57.8</v>
      </c>
      <c r="AC9" s="5">
        <f>50.7-4.8</f>
        <v>45.900000000000006</v>
      </c>
      <c r="AD9" s="5">
        <f>20.6-13.1</f>
        <v>7.5000000000000018</v>
      </c>
      <c r="AE9" s="5">
        <f>SUM(G9:J9)</f>
        <v>22.3</v>
      </c>
      <c r="AF9" s="5">
        <f>SUM(K9:N9)</f>
        <v>65.5</v>
      </c>
      <c r="AG9" s="5">
        <f>SUM(O9:R9)</f>
        <v>6.3999999999999995</v>
      </c>
      <c r="AH9" s="5">
        <f>5.2+0.8</f>
        <v>6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</row>
    <row r="10" spans="2:162" s="1" customFormat="1" x14ac:dyDescent="0.3">
      <c r="B10" s="1" t="s">
        <v>26</v>
      </c>
      <c r="C10" s="8">
        <f t="shared" ref="C10:D10" si="21">C5-C6-C7-C8-C9</f>
        <v>-15.800000000000004</v>
      </c>
      <c r="D10" s="8">
        <f t="shared" si="21"/>
        <v>33.500000000000007</v>
      </c>
      <c r="E10" s="8">
        <f t="shared" ref="E10" si="22">E5-E6-E7-E8-E9</f>
        <v>-3.9999999999999987</v>
      </c>
      <c r="F10" s="8">
        <f t="shared" ref="F10" si="23">F5-F6-F7-F8-F9</f>
        <v>27.200000000000003</v>
      </c>
      <c r="G10" s="8">
        <f t="shared" ref="G10:H10" si="24">G5-G6-G7-G8-G9</f>
        <v>-36.700000000000024</v>
      </c>
      <c r="H10" s="8">
        <f t="shared" si="24"/>
        <v>39.500000000000007</v>
      </c>
      <c r="I10" s="8">
        <f t="shared" ref="I10:J10" si="25">I5-I6-I7-I8-I9</f>
        <v>-301.09999999999997</v>
      </c>
      <c r="J10" s="8">
        <f t="shared" si="25"/>
        <v>28.999999999999993</v>
      </c>
      <c r="K10" s="8">
        <f t="shared" ref="K10:L10" si="26">K5-K6-K7-K8-K9</f>
        <v>-1191.7</v>
      </c>
      <c r="L10" s="8">
        <f t="shared" si="26"/>
        <v>-703.19999999999993</v>
      </c>
      <c r="M10" s="8">
        <f t="shared" ref="M10" si="27">M5-M6-M7-M8-M9</f>
        <v>4.6999999999999824</v>
      </c>
      <c r="N10" s="8">
        <f t="shared" ref="N10" si="28">N5-N6-N7-N8-N9</f>
        <v>18.300000000000026</v>
      </c>
      <c r="O10" s="8">
        <f t="shared" ref="O10:P10" si="29">O5-O6-O7-O8-O9</f>
        <v>34.899999999999991</v>
      </c>
      <c r="P10" s="8">
        <f t="shared" si="29"/>
        <v>34.200000000000017</v>
      </c>
      <c r="Q10" s="8">
        <f t="shared" ref="Q10" si="30">Q5-Q6-Q7-Q8-Q9</f>
        <v>43.199999999999989</v>
      </c>
      <c r="R10" s="8">
        <f t="shared" ref="R10" si="31">R5-R6-R7-R8-R9</f>
        <v>46.2</v>
      </c>
      <c r="S10" s="8">
        <f t="shared" ref="S10:V10" si="32">S5-S6-S7-S8-S9</f>
        <v>32.799999999999969</v>
      </c>
      <c r="T10" s="8">
        <f t="shared" si="32"/>
        <v>36.499999999999979</v>
      </c>
      <c r="U10" s="8">
        <f t="shared" si="32"/>
        <v>34.400000000000027</v>
      </c>
      <c r="V10" s="8">
        <f t="shared" si="32"/>
        <v>29.499999999999932</v>
      </c>
      <c r="W10" s="8"/>
      <c r="X10" s="8"/>
      <c r="Y10" s="8"/>
      <c r="Z10" s="8"/>
      <c r="AB10" s="8">
        <f>AB5-AB6-AB7-AB8-AB9</f>
        <v>115.89999999999999</v>
      </c>
      <c r="AC10" s="8">
        <f>AC5-AC6-AC7-AC8-AC9</f>
        <v>51.799999999999827</v>
      </c>
      <c r="AD10" s="8">
        <f>AD5-AD6-AD7-AD8-AD9</f>
        <v>19.700000000000074</v>
      </c>
      <c r="AE10" s="8">
        <f>AE5-AE6-AE7-AE8-AE9</f>
        <v>-269.29999999999984</v>
      </c>
      <c r="AF10" s="8">
        <f t="shared" ref="AF10:AO10" si="33">AF5-AF6-AF7-AF8-AF9</f>
        <v>-1871.9</v>
      </c>
      <c r="AG10" s="8">
        <f t="shared" si="33"/>
        <v>158.49999999999997</v>
      </c>
      <c r="AH10" s="8">
        <f t="shared" si="33"/>
        <v>133.19999999999999</v>
      </c>
      <c r="AI10" s="8">
        <f t="shared" si="33"/>
        <v>156.1541999999998</v>
      </c>
      <c r="AJ10" s="8">
        <f t="shared" si="33"/>
        <v>367.26087579999978</v>
      </c>
      <c r="AK10" s="8">
        <f t="shared" si="33"/>
        <v>386.32428330399972</v>
      </c>
      <c r="AL10" s="8">
        <f t="shared" si="33"/>
        <v>394.12075297007965</v>
      </c>
      <c r="AM10" s="8">
        <f t="shared" si="33"/>
        <v>408.7955374355613</v>
      </c>
      <c r="AN10" s="8">
        <f t="shared" si="33"/>
        <v>423.82481286841323</v>
      </c>
      <c r="AO10" s="8">
        <f t="shared" si="33"/>
        <v>439.21697188236385</v>
      </c>
      <c r="AP10" s="8">
        <f t="shared" ref="AP10:AS10" si="34">AP5-AP6-AP7-AP8-AP9</f>
        <v>454.98051868719898</v>
      </c>
      <c r="AQ10" s="8">
        <f t="shared" si="34"/>
        <v>471.12407768653901</v>
      </c>
      <c r="AR10" s="8">
        <f t="shared" si="34"/>
        <v>487.656401618384</v>
      </c>
      <c r="AS10" s="8">
        <f t="shared" si="34"/>
        <v>504.58637929228354</v>
      </c>
    </row>
    <row r="11" spans="2:162" x14ac:dyDescent="0.3">
      <c r="B11" t="s">
        <v>27</v>
      </c>
      <c r="C11" s="5">
        <v>15.1</v>
      </c>
      <c r="D11" s="5">
        <v>9.5</v>
      </c>
      <c r="E11" s="5">
        <v>6.5</v>
      </c>
      <c r="F11" s="5">
        <v>9.6999999999999993</v>
      </c>
      <c r="G11" s="5">
        <v>-32.5</v>
      </c>
      <c r="H11" s="5">
        <v>-46.6</v>
      </c>
      <c r="I11" s="5">
        <v>-96.5</v>
      </c>
      <c r="J11" s="5">
        <v>-64.099999999999994</v>
      </c>
      <c r="K11" s="5">
        <v>-3.5</v>
      </c>
      <c r="L11" s="5">
        <v>-56.2</v>
      </c>
      <c r="M11" s="5">
        <v>-38.200000000000003</v>
      </c>
      <c r="N11" s="5">
        <v>14.1</v>
      </c>
      <c r="O11" s="5">
        <v>-2.6</v>
      </c>
      <c r="P11" s="5">
        <v>-7.4</v>
      </c>
      <c r="Q11" s="5">
        <v>-9.6999999999999993</v>
      </c>
      <c r="R11" s="5">
        <v>6.5</v>
      </c>
      <c r="S11" s="5">
        <v>-12.4</v>
      </c>
      <c r="T11" s="5">
        <v>-4.4000000000000004</v>
      </c>
      <c r="U11" s="5">
        <v>14.7</v>
      </c>
      <c r="V11" s="5">
        <f>AH11-U11-T11-S11</f>
        <v>-19.400000000000006</v>
      </c>
      <c r="W11" s="5"/>
      <c r="X11" s="5"/>
      <c r="Y11" s="5"/>
      <c r="Z11" s="5"/>
      <c r="AB11" s="5">
        <v>-6</v>
      </c>
      <c r="AC11" s="5">
        <v>13.9</v>
      </c>
      <c r="AD11" s="5">
        <v>40.799999999999997</v>
      </c>
      <c r="AE11" s="5">
        <f>SUM(G11:J11)</f>
        <v>-239.7</v>
      </c>
      <c r="AF11" s="5">
        <f>SUM(K11:N11)</f>
        <v>-83.800000000000011</v>
      </c>
      <c r="AG11" s="5">
        <f>SUM(O11:R11)</f>
        <v>-13.2</v>
      </c>
      <c r="AH11" s="5">
        <v>-21.5</v>
      </c>
      <c r="AI11" s="5">
        <f>AH11*1.05</f>
        <v>-22.574999999999999</v>
      </c>
      <c r="AJ11" s="5">
        <f t="shared" ref="AJ11:AS11" si="35">AI11*1.05</f>
        <v>-23.703749999999999</v>
      </c>
      <c r="AK11" s="5">
        <f t="shared" si="35"/>
        <v>-24.888937500000001</v>
      </c>
      <c r="AL11" s="5">
        <f t="shared" si="35"/>
        <v>-26.133384375000002</v>
      </c>
      <c r="AM11" s="5">
        <f t="shared" si="35"/>
        <v>-27.440053593750005</v>
      </c>
      <c r="AN11" s="5">
        <f t="shared" si="35"/>
        <v>-28.812056273437506</v>
      </c>
      <c r="AO11" s="5">
        <f t="shared" si="35"/>
        <v>-30.252659087109382</v>
      </c>
      <c r="AP11" s="5">
        <f t="shared" si="35"/>
        <v>-31.765292041464853</v>
      </c>
      <c r="AQ11" s="5">
        <f t="shared" si="35"/>
        <v>-33.353556643538099</v>
      </c>
      <c r="AR11" s="5">
        <f t="shared" si="35"/>
        <v>-35.021234475715005</v>
      </c>
      <c r="AS11" s="5">
        <f t="shared" si="35"/>
        <v>-36.772296199500758</v>
      </c>
    </row>
    <row r="12" spans="2:162" x14ac:dyDescent="0.3">
      <c r="B12" t="s">
        <v>28</v>
      </c>
      <c r="C12" s="5">
        <v>38.200000000000003</v>
      </c>
      <c r="D12" s="5">
        <v>42.5</v>
      </c>
      <c r="E12" s="5">
        <v>42.6</v>
      </c>
      <c r="F12" s="5">
        <v>41.5</v>
      </c>
      <c r="G12" s="5">
        <v>62.4</v>
      </c>
      <c r="H12" s="5">
        <v>62.7</v>
      </c>
      <c r="I12" s="5">
        <v>19.3</v>
      </c>
      <c r="J12" s="5">
        <v>21.5</v>
      </c>
      <c r="K12" s="5">
        <v>26</v>
      </c>
      <c r="L12" s="5">
        <v>28.4</v>
      </c>
      <c r="M12" s="5">
        <v>34.6</v>
      </c>
      <c r="N12" s="5">
        <v>37.6</v>
      </c>
      <c r="O12" s="5">
        <v>37.5</v>
      </c>
      <c r="P12" s="5">
        <v>36.799999999999997</v>
      </c>
      <c r="Q12" s="5">
        <v>38.4</v>
      </c>
      <c r="R12" s="5">
        <v>38.5</v>
      </c>
      <c r="S12" s="5">
        <v>35</v>
      </c>
      <c r="T12" s="5">
        <v>37.1</v>
      </c>
      <c r="U12" s="5">
        <v>35.5</v>
      </c>
      <c r="V12" s="5">
        <f>AH12-U12-T12-S12</f>
        <v>33.200000000000017</v>
      </c>
      <c r="W12" s="5"/>
      <c r="X12" s="5"/>
      <c r="Y12" s="5"/>
      <c r="Z12" s="5"/>
      <c r="AB12" s="5">
        <v>156</v>
      </c>
      <c r="AC12" s="5">
        <v>164.6</v>
      </c>
      <c r="AD12" s="5">
        <v>164.8</v>
      </c>
      <c r="AE12" s="5">
        <f>SUM(G12:J12)</f>
        <v>165.9</v>
      </c>
      <c r="AF12" s="5">
        <f>SUM(K12:N12)</f>
        <v>126.6</v>
      </c>
      <c r="AG12" s="5">
        <f>SUM(O12:R12)</f>
        <v>151.19999999999999</v>
      </c>
      <c r="AH12" s="5">
        <v>140.80000000000001</v>
      </c>
      <c r="AI12" s="5">
        <f t="shared" ref="AI12:AO12" si="36">AH12*0.8</f>
        <v>112.64000000000001</v>
      </c>
      <c r="AJ12" s="5">
        <f t="shared" si="36"/>
        <v>90.112000000000023</v>
      </c>
      <c r="AK12" s="5">
        <f t="shared" si="36"/>
        <v>72.089600000000019</v>
      </c>
      <c r="AL12" s="5">
        <f t="shared" si="36"/>
        <v>57.671680000000016</v>
      </c>
      <c r="AM12" s="5">
        <f t="shared" si="36"/>
        <v>46.137344000000013</v>
      </c>
      <c r="AN12" s="5">
        <f t="shared" si="36"/>
        <v>36.909875200000009</v>
      </c>
      <c r="AO12" s="5">
        <f t="shared" si="36"/>
        <v>29.527900160000009</v>
      </c>
      <c r="AP12" s="5">
        <f t="shared" ref="AP12" si="37">AO12*0.8</f>
        <v>23.622320128000009</v>
      </c>
      <c r="AQ12" s="5">
        <f t="shared" ref="AQ12" si="38">AP12*0.8</f>
        <v>18.897856102400009</v>
      </c>
      <c r="AR12" s="5">
        <f t="shared" ref="AR12" si="39">AQ12*0.8</f>
        <v>15.118284881920008</v>
      </c>
      <c r="AS12" s="5">
        <f t="shared" ref="AS12" si="40">AR12*0.8</f>
        <v>12.094627905536008</v>
      </c>
    </row>
    <row r="13" spans="2:162" s="1" customFormat="1" x14ac:dyDescent="0.3">
      <c r="B13" s="1" t="s">
        <v>29</v>
      </c>
      <c r="C13" s="8">
        <f t="shared" ref="C13:D13" si="41">C10-C11-C12</f>
        <v>-69.100000000000009</v>
      </c>
      <c r="D13" s="8">
        <f t="shared" si="41"/>
        <v>-18.499999999999993</v>
      </c>
      <c r="E13" s="8">
        <f t="shared" ref="E13" si="42">E10-E11-E12</f>
        <v>-53.1</v>
      </c>
      <c r="F13" s="8">
        <f t="shared" ref="F13" si="43">F10-F11-F12</f>
        <v>-23.999999999999996</v>
      </c>
      <c r="G13" s="8">
        <f t="shared" ref="G13:H13" si="44">G10-G11-G12</f>
        <v>-66.600000000000023</v>
      </c>
      <c r="H13" s="8">
        <f t="shared" si="44"/>
        <v>23.400000000000006</v>
      </c>
      <c r="I13" s="8">
        <f t="shared" ref="I13:J13" si="45">I10-I11-I12</f>
        <v>-223.89999999999998</v>
      </c>
      <c r="J13" s="8">
        <f t="shared" si="45"/>
        <v>71.599999999999994</v>
      </c>
      <c r="K13" s="8">
        <f t="shared" ref="K13:L13" si="46">K10-K11-K12</f>
        <v>-1214.2</v>
      </c>
      <c r="L13" s="8">
        <f t="shared" si="46"/>
        <v>-675.39999999999986</v>
      </c>
      <c r="M13" s="8">
        <f t="shared" ref="M13" si="47">M10-M11-M12</f>
        <v>8.2999999999999829</v>
      </c>
      <c r="N13" s="8">
        <f t="shared" ref="N13" si="48">N10-N11-N12</f>
        <v>-33.399999999999977</v>
      </c>
      <c r="O13" s="8">
        <f t="shared" ref="O13:P13" si="49">O10-O11-O12</f>
        <v>0</v>
      </c>
      <c r="P13" s="8">
        <f t="shared" si="49"/>
        <v>4.8000000000000185</v>
      </c>
      <c r="Q13" s="8">
        <f t="shared" ref="Q13" si="50">Q10-Q11-Q12</f>
        <v>14.499999999999993</v>
      </c>
      <c r="R13" s="8">
        <f t="shared" ref="R13" si="51">R10-R11-R12</f>
        <v>1.2000000000000028</v>
      </c>
      <c r="S13" s="8">
        <f t="shared" ref="S13:V13" si="52">S10-S11-S12</f>
        <v>10.199999999999967</v>
      </c>
      <c r="T13" s="8">
        <f t="shared" si="52"/>
        <v>3.7999999999999758</v>
      </c>
      <c r="U13" s="8">
        <f t="shared" si="52"/>
        <v>-15.799999999999972</v>
      </c>
      <c r="V13" s="8">
        <f t="shared" si="52"/>
        <v>15.699999999999918</v>
      </c>
      <c r="W13" s="8"/>
      <c r="X13" s="8"/>
      <c r="Y13" s="8"/>
      <c r="Z13" s="8"/>
      <c r="AB13" s="8">
        <f>AB10-AB11-AB12</f>
        <v>-34.100000000000009</v>
      </c>
      <c r="AC13" s="8">
        <f>AC10-AC11-AC12</f>
        <v>-126.70000000000016</v>
      </c>
      <c r="AD13" s="8">
        <f>AD10-AD11-AD12</f>
        <v>-185.89999999999992</v>
      </c>
      <c r="AE13" s="8">
        <f>AE10-AE11-AE12</f>
        <v>-195.49999999999986</v>
      </c>
      <c r="AF13" s="8">
        <f t="shared" ref="AF13:AO13" si="53">AF10-AF11-AF12</f>
        <v>-1914.7</v>
      </c>
      <c r="AG13" s="8">
        <f t="shared" si="53"/>
        <v>20.499999999999972</v>
      </c>
      <c r="AH13" s="8">
        <f t="shared" si="53"/>
        <v>13.899999999999977</v>
      </c>
      <c r="AI13" s="8">
        <f t="shared" si="53"/>
        <v>66.089199999999778</v>
      </c>
      <c r="AJ13" s="8">
        <f t="shared" si="53"/>
        <v>300.85262579999977</v>
      </c>
      <c r="AK13" s="8">
        <f t="shared" si="53"/>
        <v>339.1236208039997</v>
      </c>
      <c r="AL13" s="8">
        <f t="shared" si="53"/>
        <v>362.5824573450796</v>
      </c>
      <c r="AM13" s="8">
        <f t="shared" si="53"/>
        <v>390.09824702931132</v>
      </c>
      <c r="AN13" s="8">
        <f t="shared" si="53"/>
        <v>415.72699394185076</v>
      </c>
      <c r="AO13" s="8">
        <f t="shared" si="53"/>
        <v>439.94173080947326</v>
      </c>
      <c r="AP13" s="8">
        <f t="shared" ref="AP13:AS13" si="54">AP10-AP11-AP12</f>
        <v>463.12349060066384</v>
      </c>
      <c r="AQ13" s="8">
        <f t="shared" si="54"/>
        <v>485.57977822767708</v>
      </c>
      <c r="AR13" s="8">
        <f t="shared" si="54"/>
        <v>507.55935121217891</v>
      </c>
      <c r="AS13" s="8">
        <f t="shared" si="54"/>
        <v>529.26404758624835</v>
      </c>
    </row>
    <row r="14" spans="2:162" x14ac:dyDescent="0.3">
      <c r="B14" t="s">
        <v>30</v>
      </c>
      <c r="C14" s="5">
        <v>-17.899999999999999</v>
      </c>
      <c r="D14" s="5">
        <v>-2.7</v>
      </c>
      <c r="E14" s="5">
        <v>-14.3</v>
      </c>
      <c r="F14" s="5">
        <v>-21.1</v>
      </c>
      <c r="G14" s="5">
        <v>-5.9</v>
      </c>
      <c r="H14" s="5">
        <v>16.7</v>
      </c>
      <c r="I14" s="5">
        <v>-76.900000000000006</v>
      </c>
      <c r="J14" s="5">
        <v>-19</v>
      </c>
      <c r="K14" s="5">
        <v>-43.4</v>
      </c>
      <c r="L14" s="5">
        <v>16.600000000000001</v>
      </c>
      <c r="M14" s="5">
        <v>7.3</v>
      </c>
      <c r="N14" s="5">
        <v>-0.2</v>
      </c>
      <c r="O14" s="5">
        <v>3.9</v>
      </c>
      <c r="P14" s="5">
        <v>6.6</v>
      </c>
      <c r="Q14" s="5">
        <v>17</v>
      </c>
      <c r="R14" s="5">
        <v>13.4</v>
      </c>
      <c r="S14" s="5">
        <v>7.3</v>
      </c>
      <c r="T14" s="5">
        <v>5.2</v>
      </c>
      <c r="U14" s="5">
        <v>-2.9</v>
      </c>
      <c r="V14" s="5">
        <f>AH14-U14-T14-S14</f>
        <v>-17.7</v>
      </c>
      <c r="W14" s="5"/>
      <c r="X14" s="5"/>
      <c r="Y14" s="5"/>
      <c r="Z14" s="5"/>
      <c r="AB14" s="5">
        <v>5.6</v>
      </c>
      <c r="AC14" s="5">
        <v>-16.5</v>
      </c>
      <c r="AD14" s="5">
        <v>-59.2</v>
      </c>
      <c r="AE14" s="5">
        <f>SUM(G14:J14)</f>
        <v>-85.100000000000009</v>
      </c>
      <c r="AF14" s="5">
        <f>SUM(K14:N14)</f>
        <v>-19.699999999999996</v>
      </c>
      <c r="AG14" s="5">
        <f>SUM(O14:R14)</f>
        <v>40.9</v>
      </c>
      <c r="AH14" s="5">
        <v>-8.1</v>
      </c>
      <c r="AI14" s="5">
        <f>AI13*0.25</f>
        <v>16.522299999999944</v>
      </c>
      <c r="AJ14" s="5">
        <f t="shared" ref="AJ14:AS14" si="55">AJ13*0.25</f>
        <v>75.213156449999943</v>
      </c>
      <c r="AK14" s="5">
        <f t="shared" si="55"/>
        <v>84.780905200999925</v>
      </c>
      <c r="AL14" s="5">
        <f t="shared" si="55"/>
        <v>90.645614336269901</v>
      </c>
      <c r="AM14" s="5">
        <f t="shared" si="55"/>
        <v>97.524561757327831</v>
      </c>
      <c r="AN14" s="5">
        <f t="shared" si="55"/>
        <v>103.93174848546269</v>
      </c>
      <c r="AO14" s="5">
        <f t="shared" si="55"/>
        <v>109.98543270236831</v>
      </c>
      <c r="AP14" s="5">
        <f t="shared" si="55"/>
        <v>115.78087265016596</v>
      </c>
      <c r="AQ14" s="5">
        <f t="shared" si="55"/>
        <v>121.39494455691927</v>
      </c>
      <c r="AR14" s="5">
        <f t="shared" si="55"/>
        <v>126.88983780304473</v>
      </c>
      <c r="AS14" s="5">
        <f t="shared" si="55"/>
        <v>132.31601189656209</v>
      </c>
    </row>
    <row r="15" spans="2:162" x14ac:dyDescent="0.3">
      <c r="B15" t="s">
        <v>31</v>
      </c>
      <c r="C15" s="5">
        <v>0</v>
      </c>
      <c r="D15" s="5">
        <v>0.1</v>
      </c>
      <c r="E15" s="5">
        <v>-0.5</v>
      </c>
      <c r="F15" s="5">
        <v>0.4</v>
      </c>
      <c r="G15" s="5">
        <v>0.1</v>
      </c>
      <c r="H15" s="5">
        <v>0.2</v>
      </c>
      <c r="I15" s="5">
        <v>0.1</v>
      </c>
      <c r="J15" s="5">
        <v>0.2</v>
      </c>
      <c r="K15" s="5">
        <v>0.4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f>AH15-U15-T15-S15</f>
        <v>0</v>
      </c>
      <c r="W15" s="5"/>
      <c r="X15" s="5"/>
      <c r="Y15" s="5"/>
      <c r="Z15" s="5"/>
      <c r="AB15" s="5">
        <v>0</v>
      </c>
      <c r="AC15" s="5">
        <v>-0.1</v>
      </c>
      <c r="AD15" s="5">
        <v>0</v>
      </c>
      <c r="AE15" s="5">
        <f>SUM(G15:J15)</f>
        <v>0.60000000000000009</v>
      </c>
      <c r="AF15" s="5">
        <f>SUM(K15:N15)</f>
        <v>0.4</v>
      </c>
      <c r="AG15" s="5">
        <f>SUM(O15:R15)</f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</row>
    <row r="16" spans="2:162" s="1" customFormat="1" x14ac:dyDescent="0.3">
      <c r="B16" s="1" t="s">
        <v>32</v>
      </c>
      <c r="C16" s="8">
        <f t="shared" ref="C16:D16" si="56">C13-C14-C15</f>
        <v>-51.20000000000001</v>
      </c>
      <c r="D16" s="8">
        <f t="shared" si="56"/>
        <v>-15.899999999999993</v>
      </c>
      <c r="E16" s="8">
        <f t="shared" ref="E16" si="57">E13-E14-E15</f>
        <v>-38.299999999999997</v>
      </c>
      <c r="F16" s="8">
        <f t="shared" ref="F16" si="58">F13-F14-F15</f>
        <v>-3.2999999999999949</v>
      </c>
      <c r="G16" s="8">
        <f t="shared" ref="G16:H16" si="59">G13-G14-G15</f>
        <v>-60.800000000000026</v>
      </c>
      <c r="H16" s="8">
        <f t="shared" si="59"/>
        <v>6.5000000000000062</v>
      </c>
      <c r="I16" s="8">
        <f t="shared" ref="I16:J16" si="60">I13-I14-I15</f>
        <v>-147.09999999999997</v>
      </c>
      <c r="J16" s="8">
        <f t="shared" si="60"/>
        <v>90.399999999999991</v>
      </c>
      <c r="K16" s="8">
        <f t="shared" ref="K16:L16" si="61">K13-K14-K15</f>
        <v>-1171.2</v>
      </c>
      <c r="L16" s="8">
        <f t="shared" si="61"/>
        <v>-691.99999999999989</v>
      </c>
      <c r="M16" s="8">
        <f t="shared" ref="M16" si="62">M13-M14-M15</f>
        <v>0.99999999999998312</v>
      </c>
      <c r="N16" s="8">
        <f t="shared" ref="N16" si="63">N13-N14-N15</f>
        <v>-33.199999999999974</v>
      </c>
      <c r="O16" s="8">
        <f t="shared" ref="O16:P16" si="64">O13-O14-O15</f>
        <v>-3.9</v>
      </c>
      <c r="P16" s="8">
        <f t="shared" si="64"/>
        <v>-1.7999999999999812</v>
      </c>
      <c r="Q16" s="8">
        <f t="shared" ref="Q16" si="65">Q13-Q14-Q15</f>
        <v>-2.5000000000000071</v>
      </c>
      <c r="R16" s="8">
        <f t="shared" ref="R16" si="66">R13-R14-R15</f>
        <v>-12.199999999999998</v>
      </c>
      <c r="S16" s="8">
        <f t="shared" ref="S16:V16" si="67">S13-S14-S15</f>
        <v>2.8999999999999675</v>
      </c>
      <c r="T16" s="8">
        <f t="shared" si="67"/>
        <v>-1.4000000000000243</v>
      </c>
      <c r="U16" s="8">
        <f t="shared" si="67"/>
        <v>-12.899999999999972</v>
      </c>
      <c r="V16" s="8">
        <f t="shared" si="67"/>
        <v>33.39999999999992</v>
      </c>
      <c r="W16" s="8"/>
      <c r="X16" s="8"/>
      <c r="Y16" s="8"/>
      <c r="Z16" s="8"/>
      <c r="AB16" s="8">
        <f>AB13-AB14-AB15</f>
        <v>-39.70000000000001</v>
      </c>
      <c r="AC16" s="8">
        <f>AC13-AC14-AC15</f>
        <v>-110.10000000000016</v>
      </c>
      <c r="AD16" s="8">
        <f>AD13-AD14-AD15</f>
        <v>-126.69999999999992</v>
      </c>
      <c r="AE16" s="8">
        <f>AE13-AE14-AE15</f>
        <v>-110.99999999999984</v>
      </c>
      <c r="AF16" s="8">
        <f>AF13-AF14-AF15</f>
        <v>-1895.4</v>
      </c>
      <c r="AG16" s="8">
        <f t="shared" ref="AG16:AO16" si="68">AG13-AG14-AG15</f>
        <v>-20.400000000000027</v>
      </c>
      <c r="AH16" s="8">
        <f t="shared" si="68"/>
        <v>21.999999999999979</v>
      </c>
      <c r="AI16" s="8">
        <f t="shared" si="68"/>
        <v>49.566899999999833</v>
      </c>
      <c r="AJ16" s="8">
        <f t="shared" si="68"/>
        <v>225.63946934999984</v>
      </c>
      <c r="AK16" s="8">
        <f t="shared" si="68"/>
        <v>254.34271560299976</v>
      </c>
      <c r="AL16" s="8">
        <f t="shared" si="68"/>
        <v>271.93684300880972</v>
      </c>
      <c r="AM16" s="8">
        <f t="shared" si="68"/>
        <v>292.57368527198349</v>
      </c>
      <c r="AN16" s="8">
        <f t="shared" si="68"/>
        <v>311.7952454563881</v>
      </c>
      <c r="AO16" s="8">
        <f t="shared" si="68"/>
        <v>329.95629810710494</v>
      </c>
      <c r="AP16" s="8">
        <f t="shared" ref="AP16:AS16" si="69">AP13-AP14-AP15</f>
        <v>347.34261795049787</v>
      </c>
      <c r="AQ16" s="8">
        <f t="shared" si="69"/>
        <v>364.18483367075783</v>
      </c>
      <c r="AR16" s="8">
        <f t="shared" si="69"/>
        <v>380.6695134091342</v>
      </c>
      <c r="AS16" s="8">
        <f t="shared" si="69"/>
        <v>396.94803568968626</v>
      </c>
      <c r="AT16" s="1">
        <f>AS16*(1+$AV$21)</f>
        <v>392.97855533278943</v>
      </c>
      <c r="AU16" s="1">
        <f t="shared" ref="AU16:DF16" si="70">AT16*(1+$AV$21)</f>
        <v>389.04876977946151</v>
      </c>
      <c r="AV16" s="1">
        <f t="shared" si="70"/>
        <v>385.15828208166687</v>
      </c>
      <c r="AW16" s="1">
        <f t="shared" si="70"/>
        <v>381.30669926085022</v>
      </c>
      <c r="AX16" s="1">
        <f t="shared" si="70"/>
        <v>377.4936322682417</v>
      </c>
      <c r="AY16" s="1">
        <f t="shared" si="70"/>
        <v>373.71869594555926</v>
      </c>
      <c r="AZ16" s="1">
        <f t="shared" si="70"/>
        <v>369.98150898610368</v>
      </c>
      <c r="BA16" s="1">
        <f t="shared" si="70"/>
        <v>366.28169389624264</v>
      </c>
      <c r="BB16" s="1">
        <f t="shared" si="70"/>
        <v>362.61887695728024</v>
      </c>
      <c r="BC16" s="1">
        <f t="shared" si="70"/>
        <v>358.99268818770742</v>
      </c>
      <c r="BD16" s="1">
        <f t="shared" si="70"/>
        <v>355.40276130583032</v>
      </c>
      <c r="BE16" s="1">
        <f t="shared" si="70"/>
        <v>351.84873369277204</v>
      </c>
      <c r="BF16" s="1">
        <f t="shared" si="70"/>
        <v>348.33024635584434</v>
      </c>
      <c r="BG16" s="1">
        <f t="shared" si="70"/>
        <v>344.84694389228588</v>
      </c>
      <c r="BH16" s="1">
        <f t="shared" si="70"/>
        <v>341.39847445336301</v>
      </c>
      <c r="BI16" s="1">
        <f t="shared" si="70"/>
        <v>337.98448970882936</v>
      </c>
      <c r="BJ16" s="1">
        <f t="shared" si="70"/>
        <v>334.60464481174108</v>
      </c>
      <c r="BK16" s="1">
        <f t="shared" si="70"/>
        <v>331.25859836362366</v>
      </c>
      <c r="BL16" s="1">
        <f t="shared" si="70"/>
        <v>327.94601237998739</v>
      </c>
      <c r="BM16" s="1">
        <f t="shared" si="70"/>
        <v>324.66655225618752</v>
      </c>
      <c r="BN16" s="1">
        <f t="shared" si="70"/>
        <v>321.41988673362562</v>
      </c>
      <c r="BO16" s="1">
        <f t="shared" si="70"/>
        <v>318.20568786628934</v>
      </c>
      <c r="BP16" s="1">
        <f t="shared" si="70"/>
        <v>315.02363098762646</v>
      </c>
      <c r="BQ16" s="1">
        <f t="shared" si="70"/>
        <v>311.87339467775018</v>
      </c>
      <c r="BR16" s="1">
        <f t="shared" si="70"/>
        <v>308.75466073097266</v>
      </c>
      <c r="BS16" s="1">
        <f t="shared" si="70"/>
        <v>305.66711412366294</v>
      </c>
      <c r="BT16" s="1">
        <f t="shared" si="70"/>
        <v>302.61044298242632</v>
      </c>
      <c r="BU16" s="1">
        <f t="shared" si="70"/>
        <v>299.58433855260205</v>
      </c>
      <c r="BV16" s="1">
        <f t="shared" si="70"/>
        <v>296.58849516707602</v>
      </c>
      <c r="BW16" s="1">
        <f t="shared" si="70"/>
        <v>293.62261021540525</v>
      </c>
      <c r="BX16" s="1">
        <f t="shared" si="70"/>
        <v>290.68638411325117</v>
      </c>
      <c r="BY16" s="1">
        <f t="shared" si="70"/>
        <v>287.77952027211865</v>
      </c>
      <c r="BZ16" s="1">
        <f t="shared" si="70"/>
        <v>284.90172506939746</v>
      </c>
      <c r="CA16" s="1">
        <f t="shared" si="70"/>
        <v>282.05270781870348</v>
      </c>
      <c r="CB16" s="1">
        <f t="shared" si="70"/>
        <v>279.23218074051647</v>
      </c>
      <c r="CC16" s="1">
        <f t="shared" si="70"/>
        <v>276.43985893311128</v>
      </c>
      <c r="CD16" s="1">
        <f t="shared" si="70"/>
        <v>273.67546034378017</v>
      </c>
      <c r="CE16" s="1">
        <f t="shared" si="70"/>
        <v>270.93870574034236</v>
      </c>
      <c r="CF16" s="1">
        <f t="shared" si="70"/>
        <v>268.22931868293892</v>
      </c>
      <c r="CG16" s="1">
        <f t="shared" si="70"/>
        <v>265.54702549610954</v>
      </c>
      <c r="CH16" s="1">
        <f t="shared" si="70"/>
        <v>262.89155524114847</v>
      </c>
      <c r="CI16" s="1">
        <f t="shared" si="70"/>
        <v>260.26263968873695</v>
      </c>
      <c r="CJ16" s="1">
        <f t="shared" si="70"/>
        <v>257.66001329184957</v>
      </c>
      <c r="CK16" s="1">
        <f t="shared" si="70"/>
        <v>255.08341315893108</v>
      </c>
      <c r="CL16" s="1">
        <f t="shared" si="70"/>
        <v>252.53257902734177</v>
      </c>
      <c r="CM16" s="1">
        <f t="shared" si="70"/>
        <v>250.00725323706834</v>
      </c>
      <c r="CN16" s="1">
        <f t="shared" si="70"/>
        <v>247.50718070469765</v>
      </c>
      <c r="CO16" s="1">
        <f t="shared" si="70"/>
        <v>245.03210889765066</v>
      </c>
      <c r="CP16" s="1">
        <f t="shared" si="70"/>
        <v>242.58178780867414</v>
      </c>
      <c r="CQ16" s="1">
        <f t="shared" si="70"/>
        <v>240.15596993058739</v>
      </c>
      <c r="CR16" s="1">
        <f t="shared" si="70"/>
        <v>237.75441023128153</v>
      </c>
      <c r="CS16" s="1">
        <f t="shared" si="70"/>
        <v>235.37686612896871</v>
      </c>
      <c r="CT16" s="1">
        <f t="shared" si="70"/>
        <v>233.02309746767904</v>
      </c>
      <c r="CU16" s="1">
        <f t="shared" si="70"/>
        <v>230.69286649300224</v>
      </c>
      <c r="CV16" s="1">
        <f t="shared" si="70"/>
        <v>228.38593782807223</v>
      </c>
      <c r="CW16" s="1">
        <f t="shared" si="70"/>
        <v>226.10207844979149</v>
      </c>
      <c r="CX16" s="1">
        <f t="shared" si="70"/>
        <v>223.84105766529356</v>
      </c>
      <c r="CY16" s="1">
        <f t="shared" si="70"/>
        <v>221.60264708864062</v>
      </c>
      <c r="CZ16" s="1">
        <f t="shared" si="70"/>
        <v>219.3866206177542</v>
      </c>
      <c r="DA16" s="1">
        <f t="shared" si="70"/>
        <v>217.19275441157666</v>
      </c>
      <c r="DB16" s="1">
        <f t="shared" si="70"/>
        <v>215.0208268674609</v>
      </c>
      <c r="DC16" s="1">
        <f t="shared" si="70"/>
        <v>212.87061859878628</v>
      </c>
      <c r="DD16" s="1">
        <f t="shared" si="70"/>
        <v>210.74191241279843</v>
      </c>
      <c r="DE16" s="1">
        <f t="shared" si="70"/>
        <v>208.63449328867046</v>
      </c>
      <c r="DF16" s="1">
        <f t="shared" si="70"/>
        <v>206.54814835578375</v>
      </c>
      <c r="DG16" s="1">
        <f t="shared" ref="DG16:FF16" si="71">DF16*(1+$AV$21)</f>
        <v>204.48266687222591</v>
      </c>
      <c r="DH16" s="1">
        <f t="shared" si="71"/>
        <v>202.43784020350364</v>
      </c>
      <c r="DI16" s="1">
        <f t="shared" si="71"/>
        <v>200.4134618014686</v>
      </c>
      <c r="DJ16" s="1">
        <f t="shared" si="71"/>
        <v>198.40932718345391</v>
      </c>
      <c r="DK16" s="1">
        <f t="shared" si="71"/>
        <v>196.42523391161936</v>
      </c>
      <c r="DL16" s="1">
        <f t="shared" si="71"/>
        <v>194.46098157250316</v>
      </c>
      <c r="DM16" s="1">
        <f t="shared" si="71"/>
        <v>192.51637175677811</v>
      </c>
      <c r="DN16" s="1">
        <f t="shared" si="71"/>
        <v>190.59120803921033</v>
      </c>
      <c r="DO16" s="1">
        <f t="shared" si="71"/>
        <v>188.68529595881822</v>
      </c>
      <c r="DP16" s="1">
        <f t="shared" si="71"/>
        <v>186.79844299923002</v>
      </c>
      <c r="DQ16" s="1">
        <f t="shared" si="71"/>
        <v>184.93045856923771</v>
      </c>
      <c r="DR16" s="1">
        <f t="shared" si="71"/>
        <v>183.08115398354533</v>
      </c>
      <c r="DS16" s="1">
        <f t="shared" si="71"/>
        <v>181.25034244370988</v>
      </c>
      <c r="DT16" s="1">
        <f t="shared" si="71"/>
        <v>179.43783901927279</v>
      </c>
      <c r="DU16" s="1">
        <f t="shared" si="71"/>
        <v>177.64346062908007</v>
      </c>
      <c r="DV16" s="1">
        <f t="shared" si="71"/>
        <v>175.86702602278928</v>
      </c>
      <c r="DW16" s="1">
        <f t="shared" si="71"/>
        <v>174.10835576256139</v>
      </c>
      <c r="DX16" s="1">
        <f t="shared" si="71"/>
        <v>172.36727220493577</v>
      </c>
      <c r="DY16" s="1">
        <f t="shared" si="71"/>
        <v>170.6435994828864</v>
      </c>
      <c r="DZ16" s="1">
        <f t="shared" si="71"/>
        <v>168.93716348805754</v>
      </c>
      <c r="EA16" s="1">
        <f t="shared" si="71"/>
        <v>167.24779185317695</v>
      </c>
      <c r="EB16" s="1">
        <f t="shared" si="71"/>
        <v>165.57531393464518</v>
      </c>
      <c r="EC16" s="1">
        <f t="shared" si="71"/>
        <v>163.91956079529874</v>
      </c>
      <c r="ED16" s="1">
        <f t="shared" si="71"/>
        <v>162.28036518734575</v>
      </c>
      <c r="EE16" s="1">
        <f t="shared" si="71"/>
        <v>160.6575615354723</v>
      </c>
      <c r="EF16" s="1">
        <f t="shared" si="71"/>
        <v>159.05098592011757</v>
      </c>
      <c r="EG16" s="1">
        <f t="shared" si="71"/>
        <v>157.46047606091639</v>
      </c>
      <c r="EH16" s="1">
        <f t="shared" si="71"/>
        <v>155.88587130030723</v>
      </c>
      <c r="EI16" s="1">
        <f t="shared" si="71"/>
        <v>154.32701258730415</v>
      </c>
      <c r="EJ16" s="1">
        <f t="shared" si="71"/>
        <v>152.7837424614311</v>
      </c>
      <c r="EK16" s="1">
        <f t="shared" si="71"/>
        <v>151.25590503681678</v>
      </c>
      <c r="EL16" s="1">
        <f t="shared" si="71"/>
        <v>149.74334598644862</v>
      </c>
      <c r="EM16" s="1">
        <f t="shared" si="71"/>
        <v>148.24591252658414</v>
      </c>
      <c r="EN16" s="1">
        <f t="shared" si="71"/>
        <v>146.76345340131829</v>
      </c>
      <c r="EO16" s="1">
        <f t="shared" si="71"/>
        <v>145.29581886730512</v>
      </c>
      <c r="EP16" s="1">
        <f t="shared" si="71"/>
        <v>143.84286067863206</v>
      </c>
      <c r="EQ16" s="1">
        <f t="shared" si="71"/>
        <v>142.40443207184575</v>
      </c>
      <c r="ER16" s="1">
        <f t="shared" si="71"/>
        <v>140.9803877511273</v>
      </c>
      <c r="ES16" s="1">
        <f t="shared" si="71"/>
        <v>139.57058387361602</v>
      </c>
      <c r="ET16" s="1">
        <f t="shared" si="71"/>
        <v>138.17487803487987</v>
      </c>
      <c r="EU16" s="1">
        <f t="shared" si="71"/>
        <v>136.79312925453107</v>
      </c>
      <c r="EV16" s="1">
        <f t="shared" si="71"/>
        <v>135.42519796198576</v>
      </c>
      <c r="EW16" s="1">
        <f t="shared" si="71"/>
        <v>134.07094598236591</v>
      </c>
      <c r="EX16" s="1">
        <f t="shared" si="71"/>
        <v>132.73023652254224</v>
      </c>
      <c r="EY16" s="1">
        <f t="shared" si="71"/>
        <v>131.40293415731682</v>
      </c>
      <c r="EZ16" s="1">
        <f t="shared" si="71"/>
        <v>130.08890481574366</v>
      </c>
      <c r="FA16" s="1">
        <f t="shared" si="71"/>
        <v>128.78801576758622</v>
      </c>
      <c r="FB16" s="1">
        <f t="shared" si="71"/>
        <v>127.50013560991036</v>
      </c>
      <c r="FC16" s="1">
        <f t="shared" si="71"/>
        <v>126.22513425381125</v>
      </c>
      <c r="FD16" s="1">
        <f t="shared" si="71"/>
        <v>124.96288291127314</v>
      </c>
      <c r="FE16" s="1">
        <f t="shared" si="71"/>
        <v>123.7132540821604</v>
      </c>
      <c r="FF16" s="1">
        <f t="shared" si="71"/>
        <v>122.4761215413388</v>
      </c>
    </row>
    <row r="17" spans="2:48" x14ac:dyDescent="0.3">
      <c r="B17" t="s">
        <v>2</v>
      </c>
      <c r="C17" s="5">
        <v>183.4</v>
      </c>
      <c r="D17" s="5">
        <v>183.4</v>
      </c>
      <c r="E17" s="5">
        <v>183.4</v>
      </c>
      <c r="F17" s="5">
        <v>183.4</v>
      </c>
      <c r="G17" s="5">
        <v>183.4</v>
      </c>
      <c r="H17" s="5">
        <v>183.4</v>
      </c>
      <c r="I17" s="5">
        <v>183.4</v>
      </c>
      <c r="J17" s="5">
        <v>61.6</v>
      </c>
      <c r="K17" s="5">
        <v>61.6</v>
      </c>
      <c r="L17" s="5">
        <v>61.6</v>
      </c>
      <c r="M17" s="5">
        <v>61.6</v>
      </c>
      <c r="N17" s="5">
        <v>61.6</v>
      </c>
      <c r="O17" s="5">
        <v>61.6</v>
      </c>
      <c r="P17" s="5">
        <v>61.6</v>
      </c>
      <c r="Q17" s="5">
        <v>61.6</v>
      </c>
      <c r="R17" s="5">
        <v>61.6</v>
      </c>
      <c r="S17" s="5">
        <v>61.6</v>
      </c>
      <c r="T17" s="5">
        <v>60.7</v>
      </c>
      <c r="U17" s="5">
        <v>60.7</v>
      </c>
      <c r="V17" s="5">
        <v>60.7</v>
      </c>
      <c r="W17" s="5"/>
      <c r="X17" s="5"/>
      <c r="Y17" s="5"/>
      <c r="Z17" s="5"/>
      <c r="AB17" s="5">
        <v>183.4</v>
      </c>
      <c r="AC17" s="5">
        <v>183.4</v>
      </c>
      <c r="AD17" s="5">
        <v>183.4</v>
      </c>
      <c r="AE17" s="5">
        <v>183.4</v>
      </c>
      <c r="AF17" s="5">
        <v>183.4</v>
      </c>
      <c r="AG17" s="5">
        <v>183.4</v>
      </c>
      <c r="AH17" s="5">
        <v>60.7</v>
      </c>
      <c r="AI17" s="5">
        <v>60.7</v>
      </c>
      <c r="AJ17" s="5">
        <v>60.7</v>
      </c>
      <c r="AK17" s="5">
        <v>60.7</v>
      </c>
      <c r="AL17" s="5">
        <v>60.7</v>
      </c>
      <c r="AM17" s="5">
        <v>60.7</v>
      </c>
      <c r="AN17" s="5">
        <v>60.7</v>
      </c>
      <c r="AO17" s="5">
        <v>60.7</v>
      </c>
      <c r="AP17" s="5">
        <v>60.7</v>
      </c>
      <c r="AQ17" s="5">
        <v>60.7</v>
      </c>
      <c r="AR17" s="5">
        <v>60.7</v>
      </c>
      <c r="AS17" s="5">
        <v>60.7</v>
      </c>
    </row>
    <row r="18" spans="2:48" s="1" customFormat="1" x14ac:dyDescent="0.3">
      <c r="B18" s="1" t="s">
        <v>33</v>
      </c>
      <c r="C18" s="7">
        <f t="shared" ref="C18:H18" si="72">C16/C17</f>
        <v>-0.27917121046892046</v>
      </c>
      <c r="D18" s="7">
        <f t="shared" si="72"/>
        <v>-8.6695747001090478E-2</v>
      </c>
      <c r="E18" s="7">
        <f t="shared" si="72"/>
        <v>-0.20883315158124316</v>
      </c>
      <c r="F18" s="7">
        <f t="shared" si="72"/>
        <v>-1.7993456924754608E-2</v>
      </c>
      <c r="G18" s="7">
        <f t="shared" si="72"/>
        <v>-0.33151581243184308</v>
      </c>
      <c r="H18" s="7">
        <f t="shared" si="72"/>
        <v>3.5441657579062195E-2</v>
      </c>
      <c r="I18" s="7">
        <f t="shared" ref="I18:J18" si="73">I16/I17</f>
        <v>-0.80207197382769879</v>
      </c>
      <c r="J18" s="7">
        <f t="shared" si="73"/>
        <v>1.4675324675324675</v>
      </c>
      <c r="K18" s="7">
        <f t="shared" ref="K18:L18" si="74">K16/K17</f>
        <v>-19.012987012987015</v>
      </c>
      <c r="L18" s="7">
        <f t="shared" si="74"/>
        <v>-11.233766233766232</v>
      </c>
      <c r="M18" s="7">
        <f t="shared" ref="M18" si="75">M16/M17</f>
        <v>1.6233766233765958E-2</v>
      </c>
      <c r="N18" s="7">
        <f t="shared" ref="N18" si="76">N16/N17</f>
        <v>-0.53896103896103853</v>
      </c>
      <c r="O18" s="7">
        <f t="shared" ref="O18:P18" si="77">O16/O17</f>
        <v>-6.3311688311688305E-2</v>
      </c>
      <c r="P18" s="7">
        <f t="shared" si="77"/>
        <v>-2.9220779220778915E-2</v>
      </c>
      <c r="Q18" s="7">
        <f t="shared" ref="Q18" si="78">Q16/Q17</f>
        <v>-4.0584415584415702E-2</v>
      </c>
      <c r="R18" s="7">
        <f t="shared" ref="R18" si="79">R16/R17</f>
        <v>-0.19805194805194801</v>
      </c>
      <c r="S18" s="7">
        <f t="shared" ref="S18:V18" si="80">S16/S17</f>
        <v>4.7077922077921552E-2</v>
      </c>
      <c r="T18" s="7">
        <f t="shared" si="80"/>
        <v>-2.3064250411862015E-2</v>
      </c>
      <c r="U18" s="7">
        <f t="shared" si="80"/>
        <v>-0.21252059308072441</v>
      </c>
      <c r="V18" s="7">
        <f t="shared" si="80"/>
        <v>0.55024711696869721</v>
      </c>
      <c r="W18" s="7"/>
      <c r="X18" s="7"/>
      <c r="Y18" s="7"/>
      <c r="Z18" s="7"/>
      <c r="AB18" s="7">
        <f>AB16/AB17</f>
        <v>-0.21646673936750277</v>
      </c>
      <c r="AC18" s="7">
        <f>AC16/AC17</f>
        <v>-0.60032715376226919</v>
      </c>
      <c r="AD18" s="7">
        <f>AD16/AD17</f>
        <v>-0.69083969465648809</v>
      </c>
      <c r="AE18" s="7">
        <f>AE16/AE17</f>
        <v>-0.60523446019629135</v>
      </c>
      <c r="AF18" s="7">
        <f>AF16/AF17</f>
        <v>-10.334787350054526</v>
      </c>
      <c r="AG18" s="7">
        <f t="shared" ref="AG18:AO18" si="81">AG16/AG17</f>
        <v>-0.11123227917121062</v>
      </c>
      <c r="AH18" s="7">
        <f t="shared" si="81"/>
        <v>0.362438220757825</v>
      </c>
      <c r="AI18" s="7">
        <f t="shared" si="81"/>
        <v>0.81658813838549971</v>
      </c>
      <c r="AJ18" s="7">
        <f t="shared" si="81"/>
        <v>3.7172894456342642</v>
      </c>
      <c r="AK18" s="7">
        <f t="shared" si="81"/>
        <v>4.1901600593574919</v>
      </c>
      <c r="AL18" s="7">
        <f t="shared" si="81"/>
        <v>4.4800138881187763</v>
      </c>
      <c r="AM18" s="7">
        <f t="shared" si="81"/>
        <v>4.8199948150244394</v>
      </c>
      <c r="AN18" s="7">
        <f t="shared" si="81"/>
        <v>5.1366597274528516</v>
      </c>
      <c r="AO18" s="7">
        <f t="shared" si="81"/>
        <v>5.4358533460808056</v>
      </c>
      <c r="AP18" s="7">
        <f t="shared" ref="AP18:AS18" si="82">AP16/AP17</f>
        <v>5.7222836565156152</v>
      </c>
      <c r="AQ18" s="7">
        <f t="shared" si="82"/>
        <v>5.999750142846092</v>
      </c>
      <c r="AR18" s="7">
        <f t="shared" si="82"/>
        <v>6.2713264153069881</v>
      </c>
      <c r="AS18" s="7">
        <f t="shared" si="82"/>
        <v>6.5395063540310749</v>
      </c>
    </row>
    <row r="20" spans="2:48" x14ac:dyDescent="0.3">
      <c r="B20" s="1" t="s">
        <v>34</v>
      </c>
      <c r="C20" s="9"/>
      <c r="D20" s="9"/>
      <c r="E20" s="9"/>
      <c r="F20" s="9"/>
      <c r="G20" s="9">
        <f>G3/C3-1</f>
        <v>4.8333333333333339E-2</v>
      </c>
      <c r="H20" s="9">
        <f t="shared" ref="H20:J20" si="83">H3/D3-1</f>
        <v>0.12697947214076244</v>
      </c>
      <c r="I20" s="9">
        <f t="shared" si="83"/>
        <v>-5.3445850914204396E-3</v>
      </c>
      <c r="J20" s="9">
        <f t="shared" si="83"/>
        <v>3.780718336483968E-3</v>
      </c>
      <c r="K20" s="9">
        <f t="shared" ref="K20" si="84">K3/G3-1</f>
        <v>-2.5702172760996289E-2</v>
      </c>
      <c r="L20" s="9">
        <f t="shared" ref="L20" si="85">L3/H3-1</f>
        <v>-1.4051522248243686E-2</v>
      </c>
      <c r="M20" s="9">
        <f t="shared" ref="M20" si="86">M3/I3-1</f>
        <v>3.5067873303167296E-2</v>
      </c>
      <c r="N20" s="9">
        <f t="shared" ref="N20" si="87">N3/J3-1</f>
        <v>3.201506591337111E-2</v>
      </c>
      <c r="O20" s="9">
        <f t="shared" ref="O20" si="88">O3/K3-1</f>
        <v>5.4664128365515374E-2</v>
      </c>
      <c r="P20" s="9">
        <f t="shared" ref="P20" si="89">P3/L3-1</f>
        <v>6.1757719714964354E-2</v>
      </c>
      <c r="Q20" s="9">
        <f t="shared" ref="Q20" si="90">Q3/M3-1</f>
        <v>8.306010928961749E-2</v>
      </c>
      <c r="R20" s="9">
        <f t="shared" ref="R20" si="91">R3/N3-1</f>
        <v>8.0552659019812234E-2</v>
      </c>
      <c r="S20" s="9">
        <f t="shared" ref="S20" si="92">S3/O3-1</f>
        <v>7.7101598762248535E-2</v>
      </c>
      <c r="T20" s="9">
        <f t="shared" ref="T20" si="93">T3/P3-1</f>
        <v>9.346259010688529E-2</v>
      </c>
      <c r="U20" s="9">
        <f t="shared" ref="U20" si="94">U3/Q3-1</f>
        <v>7.7447023208879973E-2</v>
      </c>
      <c r="V20" s="9">
        <f t="shared" ref="V20" si="95">V3/R3-1</f>
        <v>1.351025331724931E-2</v>
      </c>
      <c r="W20" s="9">
        <f t="shared" ref="W20" si="96">W3/S3-1</f>
        <v>2.0000000000000018E-2</v>
      </c>
      <c r="X20" s="9">
        <f t="shared" ref="X20" si="97">X3/T3-1</f>
        <v>1.0000000000000009E-2</v>
      </c>
      <c r="Y20" s="9">
        <f t="shared" ref="Y20" si="98">Y3/U3-1</f>
        <v>2.0000000000000018E-2</v>
      </c>
      <c r="Z20" s="9">
        <f t="shared" ref="Z20" si="99">Z3/V3-1</f>
        <v>2.0000000000000018E-2</v>
      </c>
      <c r="AB20" s="9"/>
      <c r="AC20" s="9">
        <f>AC3/AB3-1</f>
        <v>0.24318400981853228</v>
      </c>
      <c r="AD20" s="9">
        <f t="shared" ref="AD20:AO20" si="100">AD3/AC3-1</f>
        <v>5.9234186587688864E-3</v>
      </c>
      <c r="AE20" s="9">
        <f t="shared" si="100"/>
        <v>4.2411496670171855E-2</v>
      </c>
      <c r="AF20" s="9">
        <f t="shared" si="100"/>
        <v>6.1869535978478218E-3</v>
      </c>
      <c r="AG20" s="9">
        <f t="shared" si="100"/>
        <v>7.0044111749766103E-2</v>
      </c>
      <c r="AH20" s="9">
        <f t="shared" si="100"/>
        <v>6.4834478450968014E-2</v>
      </c>
      <c r="AI20" s="9">
        <f t="shared" si="100"/>
        <v>1.7419638667292237E-2</v>
      </c>
      <c r="AJ20" s="9">
        <f t="shared" si="100"/>
        <v>2.0000000000000018E-2</v>
      </c>
      <c r="AK20" s="9">
        <f t="shared" si="100"/>
        <v>2.0000000000000018E-2</v>
      </c>
      <c r="AL20" s="9">
        <f t="shared" si="100"/>
        <v>2.0000000000000018E-2</v>
      </c>
      <c r="AM20" s="9">
        <f t="shared" si="100"/>
        <v>2.0000000000000018E-2</v>
      </c>
      <c r="AN20" s="9">
        <f t="shared" si="100"/>
        <v>2.0000000000000018E-2</v>
      </c>
      <c r="AO20" s="9">
        <f t="shared" si="100"/>
        <v>2.0000000000000018E-2</v>
      </c>
      <c r="AP20" s="9">
        <f t="shared" ref="AP20" si="101">AP3/AO3-1</f>
        <v>2.0000000000000018E-2</v>
      </c>
      <c r="AQ20" s="9">
        <f t="shared" ref="AQ20" si="102">AQ3/AP3-1</f>
        <v>2.0000000000000018E-2</v>
      </c>
      <c r="AR20" s="9">
        <f t="shared" ref="AR20" si="103">AR3/AQ3-1</f>
        <v>2.0000000000000018E-2</v>
      </c>
      <c r="AS20" s="9">
        <f t="shared" ref="AS20" si="104">AS3/AR3-1</f>
        <v>2.0000000000000018E-2</v>
      </c>
    </row>
    <row r="21" spans="2:48" x14ac:dyDescent="0.3">
      <c r="B21" s="1" t="s">
        <v>35</v>
      </c>
      <c r="C21" s="9">
        <f t="shared" ref="C21:F21" si="105">C5/C3</f>
        <v>0.64055555555555554</v>
      </c>
      <c r="D21" s="9">
        <f t="shared" si="105"/>
        <v>0.62991202346041064</v>
      </c>
      <c r="E21" s="9">
        <f t="shared" si="105"/>
        <v>0.61884669479606191</v>
      </c>
      <c r="F21" s="9">
        <f t="shared" si="105"/>
        <v>0.61166621658115039</v>
      </c>
      <c r="G21" s="9">
        <f>G5/G3</f>
        <v>0.59989401165871747</v>
      </c>
      <c r="H21" s="9">
        <f t="shared" ref="H21:J21" si="106">H5/H3</f>
        <v>0.59458756180067651</v>
      </c>
      <c r="I21" s="9">
        <f t="shared" si="106"/>
        <v>0.59021493212669685</v>
      </c>
      <c r="J21" s="9">
        <f t="shared" si="106"/>
        <v>0.60156039817056761</v>
      </c>
      <c r="K21" s="9">
        <f t="shared" ref="K21:V21" si="107">K5/K3</f>
        <v>0.59994560783247208</v>
      </c>
      <c r="L21" s="9">
        <f t="shared" si="107"/>
        <v>0.58036421219319079</v>
      </c>
      <c r="M21" s="9">
        <f t="shared" si="107"/>
        <v>0.5852459016393442</v>
      </c>
      <c r="N21" s="9">
        <f t="shared" si="107"/>
        <v>0.59306569343065696</v>
      </c>
      <c r="O21" s="9">
        <f t="shared" si="107"/>
        <v>0.59025270758122739</v>
      </c>
      <c r="P21" s="9">
        <f t="shared" si="107"/>
        <v>0.58588118319661942</v>
      </c>
      <c r="Q21" s="9">
        <f t="shared" si="107"/>
        <v>0.58602421796165494</v>
      </c>
      <c r="R21" s="9">
        <f t="shared" si="107"/>
        <v>0.5811821471652594</v>
      </c>
      <c r="S21" s="9">
        <f t="shared" si="107"/>
        <v>0.59205171175484794</v>
      </c>
      <c r="T21" s="9">
        <f t="shared" si="107"/>
        <v>0.58217776767447138</v>
      </c>
      <c r="U21" s="9">
        <f t="shared" si="107"/>
        <v>0.58300163896043089</v>
      </c>
      <c r="V21" s="9">
        <f t="shared" si="107"/>
        <v>0.5631992382766009</v>
      </c>
      <c r="W21" s="9">
        <f t="shared" ref="W21:Z21" si="108">W5/W3</f>
        <v>0.56000000000000005</v>
      </c>
      <c r="X21" s="9">
        <f t="shared" si="108"/>
        <v>0.56000000000000005</v>
      </c>
      <c r="Y21" s="9">
        <f t="shared" si="108"/>
        <v>0.56000000000000005</v>
      </c>
      <c r="Z21" s="9">
        <f t="shared" si="108"/>
        <v>0.56000000000000005</v>
      </c>
      <c r="AB21" s="9">
        <f t="shared" ref="AB21:AO21" si="109">AB5/AB3</f>
        <v>0.65749101428947132</v>
      </c>
      <c r="AC21" s="9">
        <f t="shared" si="109"/>
        <v>0.64128058670051469</v>
      </c>
      <c r="AD21" s="9">
        <f t="shared" si="109"/>
        <v>0.62509638976515947</v>
      </c>
      <c r="AE21" s="9">
        <f t="shared" si="109"/>
        <v>0.59663752521856084</v>
      </c>
      <c r="AF21" s="9">
        <f t="shared" si="109"/>
        <v>0.58962705520652314</v>
      </c>
      <c r="AG21" s="9">
        <f t="shared" si="109"/>
        <v>0.58575890068707059</v>
      </c>
      <c r="AH21" s="9">
        <f t="shared" si="109"/>
        <v>0.58012670107930553</v>
      </c>
      <c r="AI21" s="9">
        <f t="shared" si="109"/>
        <v>0.6</v>
      </c>
      <c r="AJ21" s="9">
        <f t="shared" si="109"/>
        <v>0.56999999999999995</v>
      </c>
      <c r="AK21" s="9">
        <f t="shared" si="109"/>
        <v>0.57999999999999996</v>
      </c>
      <c r="AL21" s="9">
        <f t="shared" si="109"/>
        <v>0.57999999999999996</v>
      </c>
      <c r="AM21" s="9">
        <f t="shared" si="109"/>
        <v>0.58000000000000007</v>
      </c>
      <c r="AN21" s="9">
        <f t="shared" si="109"/>
        <v>0.57999999999999996</v>
      </c>
      <c r="AO21" s="9">
        <f t="shared" si="109"/>
        <v>0.57999999999999996</v>
      </c>
      <c r="AP21" s="9">
        <f t="shared" ref="AP21:AS21" si="110">AP5/AP3</f>
        <v>0.57999999999999996</v>
      </c>
      <c r="AQ21" s="9">
        <f t="shared" si="110"/>
        <v>0.57999999999999996</v>
      </c>
      <c r="AR21" s="9">
        <f t="shared" si="110"/>
        <v>0.57999999999999996</v>
      </c>
      <c r="AS21" s="9">
        <f t="shared" si="110"/>
        <v>0.57999999999999996</v>
      </c>
      <c r="AU21" t="s">
        <v>38</v>
      </c>
      <c r="AV21" s="9">
        <v>-0.01</v>
      </c>
    </row>
    <row r="22" spans="2:48" x14ac:dyDescent="0.3">
      <c r="B22" t="s">
        <v>36</v>
      </c>
      <c r="C22" s="9">
        <f t="shared" ref="C22:F22" si="111">C10/C3</f>
        <v>-4.3888888888888901E-2</v>
      </c>
      <c r="D22" s="9">
        <f t="shared" si="111"/>
        <v>9.8240469208211167E-2</v>
      </c>
      <c r="E22" s="9">
        <f t="shared" si="111"/>
        <v>-1.1251758087201122E-2</v>
      </c>
      <c r="F22" s="9">
        <f t="shared" si="111"/>
        <v>7.3453956251687824E-2</v>
      </c>
      <c r="G22" s="9">
        <f>G10/G3</f>
        <v>-9.7244303126656134E-2</v>
      </c>
      <c r="H22" s="9">
        <f t="shared" ref="H22:J22" si="112">H10/H3</f>
        <v>0.10278428311215199</v>
      </c>
      <c r="I22" s="9">
        <f t="shared" si="112"/>
        <v>-0.85152714932126683</v>
      </c>
      <c r="J22" s="9">
        <f t="shared" si="112"/>
        <v>7.8019908528383086E-2</v>
      </c>
      <c r="K22" s="9">
        <f t="shared" ref="K22:V22" si="113">K10/K3</f>
        <v>-3.240957302148491</v>
      </c>
      <c r="L22" s="9">
        <f t="shared" si="113"/>
        <v>-1.8558986539984164</v>
      </c>
      <c r="M22" s="9">
        <f t="shared" si="113"/>
        <v>1.2841530054644761E-2</v>
      </c>
      <c r="N22" s="9">
        <f t="shared" si="113"/>
        <v>4.7705943691345218E-2</v>
      </c>
      <c r="O22" s="9">
        <f t="shared" si="113"/>
        <v>8.9994842702423902E-2</v>
      </c>
      <c r="P22" s="9">
        <f t="shared" si="113"/>
        <v>8.5011185682326657E-2</v>
      </c>
      <c r="Q22" s="9">
        <f t="shared" si="113"/>
        <v>0.10898082744702318</v>
      </c>
      <c r="R22" s="9">
        <f t="shared" si="113"/>
        <v>0.11145958986731001</v>
      </c>
      <c r="S22" s="9">
        <f t="shared" si="113"/>
        <v>7.8525257361742803E-2</v>
      </c>
      <c r="T22" s="9">
        <f t="shared" si="113"/>
        <v>8.297340304614681E-2</v>
      </c>
      <c r="U22" s="9">
        <f t="shared" si="113"/>
        <v>8.054319831421218E-2</v>
      </c>
      <c r="V22" s="9">
        <f t="shared" si="113"/>
        <v>7.0221375862889651E-2</v>
      </c>
      <c r="W22" s="9">
        <f t="shared" ref="W22:Z22" si="114">W10/W3</f>
        <v>0</v>
      </c>
      <c r="X22" s="9">
        <f t="shared" si="114"/>
        <v>0</v>
      </c>
      <c r="Y22" s="9">
        <f t="shared" si="114"/>
        <v>0</v>
      </c>
      <c r="Z22" s="9">
        <f t="shared" si="114"/>
        <v>0</v>
      </c>
      <c r="AB22" s="9">
        <f t="shared" ref="AB22:AO22" si="115">AB10/AB3</f>
        <v>0.1016042780748663</v>
      </c>
      <c r="AC22" s="9">
        <f t="shared" si="115"/>
        <v>3.6527748395740661E-2</v>
      </c>
      <c r="AD22" s="9">
        <f t="shared" si="115"/>
        <v>1.3810024535576637E-2</v>
      </c>
      <c r="AE22" s="9">
        <f t="shared" si="115"/>
        <v>-0.1811028917283119</v>
      </c>
      <c r="AF22" s="9">
        <f t="shared" si="115"/>
        <v>-1.2511027937441521</v>
      </c>
      <c r="AG22" s="9">
        <f t="shared" si="115"/>
        <v>9.9000624609618976E-2</v>
      </c>
      <c r="AH22" s="9">
        <f t="shared" si="115"/>
        <v>7.8132332238385727E-2</v>
      </c>
      <c r="AI22" s="9">
        <f t="shared" si="115"/>
        <v>9.0028521236992523E-2</v>
      </c>
      <c r="AJ22" s="9">
        <f t="shared" si="115"/>
        <v>0.20758737671893498</v>
      </c>
      <c r="AK22" s="9">
        <f t="shared" si="115"/>
        <v>0.21408099324815416</v>
      </c>
      <c r="AL22" s="9">
        <f t="shared" si="115"/>
        <v>0.21411901434952296</v>
      </c>
      <c r="AM22" s="9">
        <f t="shared" si="115"/>
        <v>0.21773683519769366</v>
      </c>
      <c r="AN22" s="9">
        <f t="shared" si="115"/>
        <v>0.22131556928914869</v>
      </c>
      <c r="AO22" s="9">
        <f t="shared" si="115"/>
        <v>0.22485602546560562</v>
      </c>
      <c r="AP22" s="9">
        <f t="shared" ref="AP22:AS22" si="116">AP10/AP3</f>
        <v>0.22835895456387595</v>
      </c>
      <c r="AQ22" s="9">
        <f t="shared" si="116"/>
        <v>0.23182505587572833</v>
      </c>
      <c r="AR22" s="9">
        <f t="shared" si="116"/>
        <v>0.23525498285133659</v>
      </c>
      <c r="AS22" s="9">
        <f t="shared" si="116"/>
        <v>0.23864934813527208</v>
      </c>
      <c r="AU22" t="s">
        <v>39</v>
      </c>
      <c r="AV22" s="9">
        <v>0.09</v>
      </c>
    </row>
    <row r="23" spans="2:48" x14ac:dyDescent="0.3">
      <c r="B23" t="s">
        <v>37</v>
      </c>
      <c r="C23" s="9"/>
      <c r="D23" s="9"/>
      <c r="E23" s="9"/>
      <c r="F23" s="9"/>
      <c r="G23" s="9">
        <f>G6/C6-1</f>
        <v>0.65106382978723398</v>
      </c>
      <c r="H23" s="9">
        <f t="shared" ref="H23:J23" si="117">H6/D6-1</f>
        <v>8.2375478927203094E-2</v>
      </c>
      <c r="I23" s="9">
        <f t="shared" si="117"/>
        <v>-1.6829052258635957E-2</v>
      </c>
      <c r="J23" s="9">
        <f t="shared" si="117"/>
        <v>-3.1273836765827623E-2</v>
      </c>
      <c r="K23" s="9">
        <f t="shared" ref="K23" si="118">K6/G6-1</f>
        <v>-0.32680412371134027</v>
      </c>
      <c r="L23" s="9">
        <f t="shared" ref="L23" si="119">L6/H6-1</f>
        <v>0.19203539823008842</v>
      </c>
      <c r="M23" s="9">
        <f t="shared" ref="M23" si="120">M6/I6-1</f>
        <v>0.19189189189189193</v>
      </c>
      <c r="N23" s="9">
        <f t="shared" ref="N23" si="121">N6/J6-1</f>
        <v>7.8740157480315043E-2</v>
      </c>
      <c r="O23" s="9">
        <f t="shared" ref="O23" si="122">O6/K6-1</f>
        <v>-1.761102603369058E-2</v>
      </c>
      <c r="P23" s="9">
        <f t="shared" ref="P23" si="123">P6/L6-1</f>
        <v>-8.1662954714178948E-3</v>
      </c>
      <c r="Q23" s="9">
        <f t="shared" ref="Q23" si="124">Q6/M6-1</f>
        <v>-8.3900226757369634E-2</v>
      </c>
      <c r="R23" s="9">
        <f t="shared" ref="R23" si="125">R6/N6-1</f>
        <v>-8.7591240875912413E-2</v>
      </c>
      <c r="S23" s="9">
        <f t="shared" ref="S23" si="126">S6/O6-1</f>
        <v>0.12860483242400633</v>
      </c>
      <c r="T23" s="9">
        <f t="shared" ref="T23" si="127">T6/P6-1</f>
        <v>0.12350299401197606</v>
      </c>
      <c r="U23" s="9">
        <f t="shared" ref="U23" si="128">U6/Q6-1</f>
        <v>0.18729372937293731</v>
      </c>
      <c r="V23" s="9">
        <f t="shared" ref="V23" si="129">V6/R6-1</f>
        <v>9.4400000000000039E-2</v>
      </c>
      <c r="W23" s="9">
        <f t="shared" ref="W23" si="130">W6/S6-1</f>
        <v>4.030386740330183E-4</v>
      </c>
      <c r="X23" s="9">
        <f t="shared" ref="X23" si="131">X6/T6-1</f>
        <v>6.4067954696869212E-3</v>
      </c>
      <c r="Y23" s="9">
        <f t="shared" ref="Y23" si="132">Y6/U6-1</f>
        <v>2.931396803335673E-2</v>
      </c>
      <c r="Z23" s="9">
        <f t="shared" ref="Z23" si="133">Z6/V6-1</f>
        <v>6.4990350877192515E-2</v>
      </c>
      <c r="AB23" s="9"/>
      <c r="AC23" s="9">
        <f t="shared" ref="AC23:AO23" si="134">AC6/AB6-1</f>
        <v>0.29561403508771944</v>
      </c>
      <c r="AD23" s="9">
        <f t="shared" si="134"/>
        <v>5.1455653351387909E-2</v>
      </c>
      <c r="AE23" s="9">
        <f t="shared" si="134"/>
        <v>0.16977892251556126</v>
      </c>
      <c r="AF23" s="9">
        <f t="shared" si="134"/>
        <v>-1.9082568807339606E-2</v>
      </c>
      <c r="AG23" s="9">
        <f t="shared" si="134"/>
        <v>-4.9569771791993955E-2</v>
      </c>
      <c r="AH23" s="9">
        <f t="shared" si="134"/>
        <v>0.132847864593584</v>
      </c>
      <c r="AI23" s="9">
        <f t="shared" si="134"/>
        <v>7.0000000000000062E-2</v>
      </c>
      <c r="AJ23" s="9">
        <f t="shared" si="134"/>
        <v>4.0000000000000036E-2</v>
      </c>
      <c r="AK23" s="9">
        <f t="shared" si="134"/>
        <v>3.0000000000000027E-2</v>
      </c>
      <c r="AL23" s="9">
        <f t="shared" si="134"/>
        <v>2.0000000000000018E-2</v>
      </c>
      <c r="AM23" s="9">
        <f t="shared" si="134"/>
        <v>1.0000000000000009E-2</v>
      </c>
      <c r="AN23" s="9">
        <f t="shared" si="134"/>
        <v>1.0000000000000009E-2</v>
      </c>
      <c r="AO23" s="9">
        <f t="shared" si="134"/>
        <v>1.0000000000000009E-2</v>
      </c>
      <c r="AP23" s="9">
        <f t="shared" ref="AP23" si="135">AP6/AO6-1</f>
        <v>1.0000000000000009E-2</v>
      </c>
      <c r="AQ23" s="9">
        <f t="shared" ref="AQ23" si="136">AQ6/AP6-1</f>
        <v>1.0000000000000009E-2</v>
      </c>
      <c r="AR23" s="9">
        <f t="shared" ref="AR23" si="137">AR6/AQ6-1</f>
        <v>1.0000000000000009E-2</v>
      </c>
      <c r="AS23" s="9">
        <f t="shared" ref="AS23" si="138">AS6/AR6-1</f>
        <v>1.0000000000000009E-2</v>
      </c>
      <c r="AU23" t="s">
        <v>40</v>
      </c>
      <c r="AV23" s="5">
        <f>NPV(AV22,AH16:FF16)</f>
        <v>3103.2396140817746</v>
      </c>
    </row>
    <row r="24" spans="2:48" x14ac:dyDescent="0.3">
      <c r="B24" t="s">
        <v>60</v>
      </c>
      <c r="C24" s="9">
        <f>C6/C3</f>
        <v>0.3263888888888889</v>
      </c>
      <c r="D24" s="9">
        <f t="shared" ref="D24:V24" si="139">D6/D3</f>
        <v>0.30615835777126099</v>
      </c>
      <c r="E24" s="9">
        <f t="shared" si="139"/>
        <v>0.31758087201125179</v>
      </c>
      <c r="F24" s="9">
        <f t="shared" si="139"/>
        <v>0.35403726708074529</v>
      </c>
      <c r="G24" s="9">
        <f t="shared" si="139"/>
        <v>0.51404345521992589</v>
      </c>
      <c r="H24" s="9">
        <f t="shared" si="139"/>
        <v>0.29404111371324487</v>
      </c>
      <c r="I24" s="9">
        <f t="shared" si="139"/>
        <v>0.31391402714932126</v>
      </c>
      <c r="J24" s="9">
        <f t="shared" si="139"/>
        <v>0.34167339252085016</v>
      </c>
      <c r="K24" s="9">
        <f t="shared" si="139"/>
        <v>0.3551808539570302</v>
      </c>
      <c r="L24" s="9">
        <f t="shared" si="139"/>
        <v>0.35550277117973078</v>
      </c>
      <c r="M24" s="9">
        <f t="shared" si="139"/>
        <v>0.36147540983606563</v>
      </c>
      <c r="N24" s="9">
        <f t="shared" si="139"/>
        <v>0.3571428571428571</v>
      </c>
      <c r="O24" s="9">
        <f t="shared" si="139"/>
        <v>0.33084063950489945</v>
      </c>
      <c r="P24" s="9">
        <f t="shared" si="139"/>
        <v>0.33209047974148642</v>
      </c>
      <c r="Q24" s="9">
        <f t="shared" si="139"/>
        <v>0.30575176589303737</v>
      </c>
      <c r="R24" s="9">
        <f t="shared" si="139"/>
        <v>0.30156815440289503</v>
      </c>
      <c r="S24" s="9">
        <f t="shared" si="139"/>
        <v>0.34666028249940151</v>
      </c>
      <c r="T24" s="9">
        <f t="shared" si="139"/>
        <v>0.34121391225278475</v>
      </c>
      <c r="U24" s="9">
        <f t="shared" si="139"/>
        <v>0.33692343713416062</v>
      </c>
      <c r="V24" s="9">
        <f t="shared" si="139"/>
        <v>0.32563675315401108</v>
      </c>
      <c r="W24" s="9">
        <f t="shared" ref="W24:Z24" si="140">W6/W3</f>
        <v>0.34</v>
      </c>
      <c r="X24" s="9">
        <f t="shared" si="140"/>
        <v>0.34000000000000008</v>
      </c>
      <c r="Y24" s="9">
        <f t="shared" si="140"/>
        <v>0.34</v>
      </c>
      <c r="Z24" s="9">
        <f t="shared" si="140"/>
        <v>0.34</v>
      </c>
      <c r="AB24" s="9">
        <f t="shared" ref="AB24:AS24" si="141">AB6/AB3</f>
        <v>0.29981590251599893</v>
      </c>
      <c r="AC24" s="9">
        <f t="shared" si="141"/>
        <v>0.31246033425005293</v>
      </c>
      <c r="AD24" s="9">
        <f t="shared" si="141"/>
        <v>0.32660357518401678</v>
      </c>
      <c r="AE24" s="9">
        <f t="shared" si="141"/>
        <v>0.36650975117686613</v>
      </c>
      <c r="AF24" s="9">
        <f t="shared" si="141"/>
        <v>0.35730517310519982</v>
      </c>
      <c r="AG24" s="9">
        <f t="shared" si="141"/>
        <v>0.31736414740787006</v>
      </c>
      <c r="AH24" s="9">
        <f t="shared" si="141"/>
        <v>0.33763491318629751</v>
      </c>
      <c r="AI24" s="9">
        <f t="shared" si="141"/>
        <v>0.35508392346599627</v>
      </c>
      <c r="AJ24" s="9">
        <f t="shared" si="141"/>
        <v>0.36204635333787855</v>
      </c>
      <c r="AK24" s="9">
        <f t="shared" si="141"/>
        <v>0.36559582739021074</v>
      </c>
      <c r="AL24" s="9">
        <f t="shared" si="141"/>
        <v>0.36559582739021074</v>
      </c>
      <c r="AM24" s="9">
        <f t="shared" si="141"/>
        <v>0.36201155457265966</v>
      </c>
      <c r="AN24" s="9">
        <f t="shared" si="141"/>
        <v>0.35846242168469244</v>
      </c>
      <c r="AO24" s="9">
        <f t="shared" si="141"/>
        <v>0.35494808421719543</v>
      </c>
      <c r="AP24" s="9">
        <f t="shared" si="141"/>
        <v>0.3514682010385955</v>
      </c>
      <c r="AQ24" s="9">
        <f t="shared" si="141"/>
        <v>0.34802243436174651</v>
      </c>
      <c r="AR24" s="9">
        <f t="shared" si="141"/>
        <v>0.34461044971114108</v>
      </c>
      <c r="AS24" s="9">
        <f t="shared" si="141"/>
        <v>0.3412319158904436</v>
      </c>
      <c r="AU24" t="s">
        <v>41</v>
      </c>
      <c r="AV24" s="5">
        <f>Main!D8</f>
        <v>-2146.9</v>
      </c>
    </row>
    <row r="25" spans="2:48" x14ac:dyDescent="0.3">
      <c r="B25" t="s">
        <v>30</v>
      </c>
      <c r="C25" s="9">
        <f t="shared" ref="C25:F25" si="142">C14/C13</f>
        <v>0.25904486251808967</v>
      </c>
      <c r="D25" s="9">
        <f t="shared" si="142"/>
        <v>0.14594594594594601</v>
      </c>
      <c r="E25" s="9">
        <f t="shared" si="142"/>
        <v>0.26930320150659132</v>
      </c>
      <c r="F25" s="9">
        <f t="shared" si="142"/>
        <v>0.87916666666666687</v>
      </c>
      <c r="G25" s="9">
        <f>G14/G13</f>
        <v>8.8588588588588563E-2</v>
      </c>
      <c r="H25" s="9">
        <f t="shared" ref="H25:J25" si="143">H14/H13</f>
        <v>0.71367521367521347</v>
      </c>
      <c r="I25" s="9">
        <f t="shared" si="143"/>
        <v>0.34345690040196525</v>
      </c>
      <c r="J25" s="9">
        <f t="shared" si="143"/>
        <v>-0.26536312849162014</v>
      </c>
      <c r="K25" s="9">
        <f t="shared" ref="K25:V25" si="144">K14/K13</f>
        <v>3.5743699555262722E-2</v>
      </c>
      <c r="L25" s="9">
        <f t="shared" si="144"/>
        <v>-2.4578027835356831E-2</v>
      </c>
      <c r="M25" s="9">
        <f t="shared" si="144"/>
        <v>0.87951807228915846</v>
      </c>
      <c r="N25" s="9">
        <f t="shared" si="144"/>
        <v>5.9880239520958131E-3</v>
      </c>
      <c r="O25" s="9" t="e">
        <f t="shared" si="144"/>
        <v>#DIV/0!</v>
      </c>
      <c r="P25" s="9">
        <f t="shared" si="144"/>
        <v>1.3749999999999947</v>
      </c>
      <c r="Q25" s="9">
        <f t="shared" si="144"/>
        <v>1.1724137931034488</v>
      </c>
      <c r="R25" s="9">
        <f t="shared" si="144"/>
        <v>11.166666666666641</v>
      </c>
      <c r="S25" s="9">
        <f t="shared" si="144"/>
        <v>0.71568627450980615</v>
      </c>
      <c r="T25" s="9">
        <f t="shared" si="144"/>
        <v>1.3684210526315876</v>
      </c>
      <c r="U25" s="9">
        <f t="shared" si="144"/>
        <v>0.18354430379746867</v>
      </c>
      <c r="V25" s="9">
        <f t="shared" si="144"/>
        <v>-1.1273885350318531</v>
      </c>
      <c r="W25" s="9" t="e">
        <f t="shared" ref="W25:Z25" si="145">W14/W13</f>
        <v>#DIV/0!</v>
      </c>
      <c r="X25" s="9" t="e">
        <f t="shared" si="145"/>
        <v>#DIV/0!</v>
      </c>
      <c r="Y25" s="9" t="e">
        <f t="shared" si="145"/>
        <v>#DIV/0!</v>
      </c>
      <c r="Z25" s="9" t="e">
        <f t="shared" si="145"/>
        <v>#DIV/0!</v>
      </c>
      <c r="AB25" s="9">
        <f t="shared" ref="AB25:AO25" si="146">AB14/AB13</f>
        <v>-0.16422287390029319</v>
      </c>
      <c r="AC25" s="9">
        <f t="shared" si="146"/>
        <v>0.13022888713496433</v>
      </c>
      <c r="AD25" s="9">
        <f t="shared" si="146"/>
        <v>0.31845077998924171</v>
      </c>
      <c r="AE25" s="9">
        <f t="shared" si="146"/>
        <v>0.43529411764705916</v>
      </c>
      <c r="AF25" s="9">
        <f t="shared" si="146"/>
        <v>1.0288818091607038E-2</v>
      </c>
      <c r="AG25" s="9">
        <f t="shared" si="146"/>
        <v>1.9951219512195149</v>
      </c>
      <c r="AH25" s="9">
        <f t="shared" si="146"/>
        <v>-0.58273381294964122</v>
      </c>
      <c r="AI25" s="9">
        <f t="shared" si="146"/>
        <v>0.25</v>
      </c>
      <c r="AJ25" s="9">
        <f t="shared" si="146"/>
        <v>0.25</v>
      </c>
      <c r="AK25" s="9">
        <f t="shared" si="146"/>
        <v>0.25</v>
      </c>
      <c r="AL25" s="9">
        <f t="shared" si="146"/>
        <v>0.25</v>
      </c>
      <c r="AM25" s="9">
        <f t="shared" si="146"/>
        <v>0.25</v>
      </c>
      <c r="AN25" s="9">
        <f t="shared" si="146"/>
        <v>0.25</v>
      </c>
      <c r="AO25" s="9">
        <f t="shared" si="146"/>
        <v>0.25</v>
      </c>
      <c r="AP25" s="9">
        <f t="shared" ref="AP25:AS25" si="147">AP14/AP13</f>
        <v>0.25</v>
      </c>
      <c r="AQ25" s="9">
        <f t="shared" si="147"/>
        <v>0.25</v>
      </c>
      <c r="AR25" s="9">
        <f t="shared" si="147"/>
        <v>0.25</v>
      </c>
      <c r="AS25" s="9">
        <f t="shared" si="147"/>
        <v>0.25</v>
      </c>
      <c r="AU25" t="s">
        <v>42</v>
      </c>
      <c r="AV25" s="5">
        <f>AV23+AV24</f>
        <v>956.33961408177447</v>
      </c>
    </row>
    <row r="26" spans="2:48" x14ac:dyDescent="0.3">
      <c r="B26" t="s">
        <v>47</v>
      </c>
      <c r="C26" s="9">
        <f>C16/C3</f>
        <v>-0.14222222222222225</v>
      </c>
      <c r="D26" s="9">
        <f t="shared" ref="D26:J26" si="148">D16/D3</f>
        <v>-4.6627565982404674E-2</v>
      </c>
      <c r="E26" s="9">
        <f t="shared" si="148"/>
        <v>-0.10773558368495076</v>
      </c>
      <c r="F26" s="9">
        <f t="shared" si="148"/>
        <v>-8.9116932217121105E-3</v>
      </c>
      <c r="G26" s="9">
        <f t="shared" si="148"/>
        <v>-0.16110227874933766</v>
      </c>
      <c r="H26" s="9">
        <f t="shared" si="148"/>
        <v>1.6913869372885783E-2</v>
      </c>
      <c r="I26" s="9">
        <f t="shared" si="148"/>
        <v>-0.4160067873303166</v>
      </c>
      <c r="J26" s="9">
        <f t="shared" si="148"/>
        <v>0.24320688727468387</v>
      </c>
      <c r="K26" s="9">
        <f t="shared" ref="K26:V26" si="149">K16/K3</f>
        <v>-3.1852053304324182</v>
      </c>
      <c r="L26" s="9">
        <f t="shared" si="149"/>
        <v>-1.826339403536553</v>
      </c>
      <c r="M26" s="9">
        <f t="shared" si="149"/>
        <v>2.732240437158424E-3</v>
      </c>
      <c r="N26" s="9">
        <f t="shared" si="149"/>
        <v>-8.6548488008341945E-2</v>
      </c>
      <c r="O26" s="9">
        <f t="shared" si="149"/>
        <v>-1.0056730273336771E-2</v>
      </c>
      <c r="P26" s="9">
        <f t="shared" si="149"/>
        <v>-4.4742729306487226E-3</v>
      </c>
      <c r="Q26" s="9">
        <f t="shared" si="149"/>
        <v>-6.3067608476286762E-3</v>
      </c>
      <c r="R26" s="9">
        <f t="shared" si="149"/>
        <v>-2.9433051869722553E-2</v>
      </c>
      <c r="S26" s="9">
        <f t="shared" si="149"/>
        <v>6.9427819008857257E-3</v>
      </c>
      <c r="T26" s="9">
        <f t="shared" si="149"/>
        <v>-3.1825414867015784E-3</v>
      </c>
      <c r="U26" s="9">
        <f t="shared" si="149"/>
        <v>-3.0203699367829479E-2</v>
      </c>
      <c r="V26" s="9">
        <f t="shared" si="149"/>
        <v>7.9504879790525909E-2</v>
      </c>
      <c r="W26" s="9">
        <f t="shared" ref="W26:Z26" si="150">W16/W3</f>
        <v>0</v>
      </c>
      <c r="X26" s="9">
        <f t="shared" si="150"/>
        <v>0</v>
      </c>
      <c r="Y26" s="9">
        <f t="shared" si="150"/>
        <v>0</v>
      </c>
      <c r="Z26" s="9">
        <f t="shared" si="150"/>
        <v>0</v>
      </c>
      <c r="AB26" s="9">
        <f t="shared" ref="AB26:AO26" si="151">AB16/AB3</f>
        <v>-3.4803191023056027E-2</v>
      </c>
      <c r="AC26" s="9">
        <f t="shared" si="151"/>
        <v>-7.7639094563147992E-2</v>
      </c>
      <c r="AD26" s="9">
        <f t="shared" si="151"/>
        <v>-8.8818787241500122E-2</v>
      </c>
      <c r="AE26" s="9">
        <f t="shared" si="151"/>
        <v>-7.4646940147948773E-2</v>
      </c>
      <c r="AF26" s="9">
        <f t="shared" si="151"/>
        <v>-1.2668092501002541</v>
      </c>
      <c r="AG26" s="9">
        <f t="shared" si="151"/>
        <v>-1.2742036227357919E-2</v>
      </c>
      <c r="AH26" s="9">
        <f t="shared" si="151"/>
        <v>1.2904739558892526E-2</v>
      </c>
      <c r="AI26" s="9">
        <f t="shared" si="151"/>
        <v>2.8577103333127608E-2</v>
      </c>
      <c r="AJ26" s="9">
        <f t="shared" si="151"/>
        <v>0.12753851175840122</v>
      </c>
      <c r="AK26" s="9">
        <f t="shared" si="151"/>
        <v>0.14094361533798838</v>
      </c>
      <c r="AL26" s="9">
        <f t="shared" si="151"/>
        <v>0.14773860130828403</v>
      </c>
      <c r="AM26" s="9">
        <f t="shared" si="151"/>
        <v>0.15583357072064288</v>
      </c>
      <c r="AN26" s="9">
        <f t="shared" si="151"/>
        <v>0.16281524855236523</v>
      </c>
      <c r="AO26" s="9">
        <f t="shared" si="151"/>
        <v>0.16892029798333769</v>
      </c>
      <c r="AP26" s="9">
        <f t="shared" ref="AP26:AS26" si="152">AP16/AP3</f>
        <v>0.17433449093495687</v>
      </c>
      <c r="AQ26" s="9">
        <f t="shared" si="152"/>
        <v>0.17920368203085055</v>
      </c>
      <c r="AR26" s="9">
        <f t="shared" si="152"/>
        <v>0.18364241616000235</v>
      </c>
      <c r="AS26" s="9">
        <f t="shared" si="152"/>
        <v>0.18774067998781005</v>
      </c>
      <c r="AU26" t="s">
        <v>43</v>
      </c>
      <c r="AV26" s="4">
        <f>AV25/AO17</f>
        <v>15.755183098546532</v>
      </c>
    </row>
    <row r="27" spans="2:48" x14ac:dyDescent="0.3">
      <c r="AU27" t="s">
        <v>44</v>
      </c>
      <c r="AV27" s="4">
        <f>Main!D3</f>
        <v>14.96</v>
      </c>
    </row>
    <row r="28" spans="2:48" x14ac:dyDescent="0.3">
      <c r="AU28" s="1" t="s">
        <v>45</v>
      </c>
      <c r="AV28" s="10">
        <f>AV26/AV27-1</f>
        <v>5.3153950437602404E-2</v>
      </c>
    </row>
    <row r="29" spans="2:48" x14ac:dyDescent="0.3">
      <c r="AU29" t="s">
        <v>46</v>
      </c>
      <c r="AV29" s="6" t="s">
        <v>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2021-04-19T17:44:59Z</dcterms:created>
  <dcterms:modified xsi:type="dcterms:W3CDTF">2025-04-04T09:34:52Z</dcterms:modified>
</cp:coreProperties>
</file>