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71542DE-9220-4ADB-9935-916A5D612A6E}" xr6:coauthVersionLast="47" xr6:coauthVersionMax="47" xr10:uidLastSave="{00000000-0000-0000-0000-000000000000}"/>
  <bookViews>
    <workbookView xWindow="-108" yWindow="-108" windowWidth="23256" windowHeight="12576" activeTab="1" xr2:uid="{20A32264-496F-49BA-BE16-734192C30A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8" i="2" l="1"/>
  <c r="AX9" i="2"/>
  <c r="AY9" i="2" s="1"/>
  <c r="AZ9" i="2" s="1"/>
  <c r="BA9" i="2" s="1"/>
  <c r="BB9" i="2" s="1"/>
  <c r="AW9" i="2"/>
  <c r="AT9" i="2"/>
  <c r="AS9" i="2"/>
  <c r="AW6" i="2"/>
  <c r="AV6" i="2"/>
  <c r="AU6" i="2"/>
  <c r="AT6" i="2"/>
  <c r="AS6" i="2"/>
  <c r="BB5" i="2"/>
  <c r="BA5" i="2"/>
  <c r="AZ5" i="2"/>
  <c r="AY5" i="2"/>
  <c r="AX5" i="2"/>
  <c r="AW5" i="2"/>
  <c r="AV5" i="2"/>
  <c r="AU5" i="2"/>
  <c r="AT5" i="2"/>
  <c r="BB4" i="2"/>
  <c r="BA4" i="2"/>
  <c r="AZ4" i="2"/>
  <c r="AY4" i="2"/>
  <c r="AX4" i="2"/>
  <c r="AW4" i="2"/>
  <c r="AV4" i="2"/>
  <c r="AU4" i="2"/>
  <c r="AT4" i="2"/>
  <c r="AS4" i="2"/>
  <c r="AY3" i="2"/>
  <c r="AX3" i="2"/>
  <c r="AW3" i="2"/>
  <c r="AV3" i="2"/>
  <c r="AU3" i="2"/>
  <c r="AT3" i="2"/>
  <c r="AS3" i="2"/>
  <c r="AR18" i="2"/>
  <c r="AR17" i="2"/>
  <c r="AR15" i="2"/>
  <c r="AR14" i="2"/>
  <c r="AR11" i="2"/>
  <c r="AR10" i="2"/>
  <c r="AR9" i="2"/>
  <c r="AR6" i="2"/>
  <c r="AR5" i="2"/>
  <c r="AR4" i="2"/>
  <c r="AR3" i="2"/>
  <c r="AH20" i="2"/>
  <c r="AG20" i="2"/>
  <c r="AF20" i="2"/>
  <c r="AE20" i="2"/>
  <c r="AH19" i="2"/>
  <c r="AH21" i="2" s="1"/>
  <c r="AG19" i="2"/>
  <c r="AG21" i="2" s="1"/>
  <c r="AF19" i="2"/>
  <c r="AF21" i="2" s="1"/>
  <c r="AE19" i="2"/>
  <c r="AE21" i="2" s="1"/>
  <c r="AH18" i="2"/>
  <c r="AG18" i="2"/>
  <c r="AF18" i="2"/>
  <c r="AE18" i="2"/>
  <c r="AH17" i="2"/>
  <c r="AH32" i="2" s="1"/>
  <c r="AG17" i="2"/>
  <c r="AF17" i="2"/>
  <c r="AE17" i="2"/>
  <c r="AE32" i="2" s="1"/>
  <c r="AH16" i="2"/>
  <c r="AG16" i="2"/>
  <c r="AF16" i="2"/>
  <c r="AE16" i="2"/>
  <c r="AH15" i="2"/>
  <c r="AG15" i="2"/>
  <c r="AF15" i="2"/>
  <c r="AE15" i="2"/>
  <c r="AH14" i="2"/>
  <c r="AG14" i="2"/>
  <c r="AF14" i="2"/>
  <c r="AE14" i="2"/>
  <c r="AH13" i="2"/>
  <c r="AG13" i="2"/>
  <c r="AH12" i="2"/>
  <c r="AG12" i="2"/>
  <c r="AF12" i="2"/>
  <c r="AF13" i="2" s="1"/>
  <c r="AE12" i="2"/>
  <c r="AE13" i="2" s="1"/>
  <c r="AH11" i="2"/>
  <c r="AG11" i="2"/>
  <c r="AF11" i="2"/>
  <c r="AE11" i="2"/>
  <c r="AH10" i="2"/>
  <c r="AG10" i="2"/>
  <c r="AF10" i="2"/>
  <c r="AE10" i="2"/>
  <c r="AE30" i="2"/>
  <c r="AH9" i="2"/>
  <c r="AH29" i="2" s="1"/>
  <c r="AG9" i="2"/>
  <c r="AF9" i="2"/>
  <c r="AE9" i="2"/>
  <c r="AG29" i="2"/>
  <c r="AF29" i="2"/>
  <c r="AE29" i="2"/>
  <c r="AH3" i="2"/>
  <c r="AH31" i="2" s="1"/>
  <c r="AE3" i="2"/>
  <c r="AG7" i="2"/>
  <c r="AG8" i="2" s="1"/>
  <c r="AF7" i="2"/>
  <c r="AF8" i="2" s="1"/>
  <c r="AH6" i="2"/>
  <c r="AG6" i="2"/>
  <c r="AF6" i="2"/>
  <c r="AE6" i="2"/>
  <c r="AE26" i="2" s="1"/>
  <c r="AG5" i="2"/>
  <c r="AF5" i="2"/>
  <c r="AG4" i="2"/>
  <c r="AF4" i="2"/>
  <c r="AE4" i="2"/>
  <c r="AE24" i="2" s="1"/>
  <c r="AG3" i="2"/>
  <c r="AF3" i="2"/>
  <c r="AF31" i="2" s="1"/>
  <c r="AF32" i="2"/>
  <c r="AE31" i="2"/>
  <c r="AH30" i="2"/>
  <c r="AG30" i="2"/>
  <c r="AF30" i="2"/>
  <c r="AH26" i="2"/>
  <c r="AG26" i="2"/>
  <c r="AF26" i="2"/>
  <c r="AE23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D20" i="2"/>
  <c r="AD15" i="2"/>
  <c r="D6" i="1"/>
  <c r="D4" i="1"/>
  <c r="AQ18" i="2"/>
  <c r="AQ17" i="2"/>
  <c r="AQ14" i="2"/>
  <c r="AM24" i="2"/>
  <c r="AD30" i="2"/>
  <c r="AD29" i="2"/>
  <c r="AQ6" i="2"/>
  <c r="AM7" i="2"/>
  <c r="AM8" i="2" s="1"/>
  <c r="AC7" i="2"/>
  <c r="AC8" i="2" s="1"/>
  <c r="AC27" i="2" s="1"/>
  <c r="AB7" i="2"/>
  <c r="AB8" i="2" s="1"/>
  <c r="AB27" i="2" s="1"/>
  <c r="AA7" i="2"/>
  <c r="AA8" i="2" s="1"/>
  <c r="AA27" i="2" s="1"/>
  <c r="Z7" i="2"/>
  <c r="Z8" i="2" s="1"/>
  <c r="Z27" i="2" s="1"/>
  <c r="Y7" i="2"/>
  <c r="Y8" i="2" s="1"/>
  <c r="Y27" i="2" s="1"/>
  <c r="X7" i="2"/>
  <c r="X8" i="2" s="1"/>
  <c r="X27" i="2" s="1"/>
  <c r="W7" i="2"/>
  <c r="W8" i="2" s="1"/>
  <c r="W27" i="2" s="1"/>
  <c r="V7" i="2"/>
  <c r="V8" i="2" s="1"/>
  <c r="V27" i="2" s="1"/>
  <c r="U7" i="2"/>
  <c r="U8" i="2" s="1"/>
  <c r="T7" i="2"/>
  <c r="T8" i="2" s="1"/>
  <c r="T27" i="2" s="1"/>
  <c r="S7" i="2"/>
  <c r="S8" i="2" s="1"/>
  <c r="R7" i="2"/>
  <c r="R8" i="2" s="1"/>
  <c r="Q7" i="2"/>
  <c r="Q8" i="2" s="1"/>
  <c r="P7" i="2"/>
  <c r="P8" i="2" s="1"/>
  <c r="O7" i="2"/>
  <c r="O8" i="2" s="1"/>
  <c r="M7" i="2"/>
  <c r="M8" i="2" s="1"/>
  <c r="L7" i="2"/>
  <c r="L8" i="2" s="1"/>
  <c r="K7" i="2"/>
  <c r="K8" i="2" s="1"/>
  <c r="J7" i="2"/>
  <c r="J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M24" i="2"/>
  <c r="L24" i="2"/>
  <c r="K24" i="2"/>
  <c r="J24" i="2"/>
  <c r="I24" i="2"/>
  <c r="H24" i="2"/>
  <c r="G24" i="2"/>
  <c r="F24" i="2"/>
  <c r="E24" i="2"/>
  <c r="D24" i="2"/>
  <c r="C24" i="2"/>
  <c r="AQ3" i="2"/>
  <c r="AP18" i="2"/>
  <c r="AP17" i="2"/>
  <c r="AP14" i="2"/>
  <c r="AP11" i="2"/>
  <c r="AP10" i="2"/>
  <c r="AP9" i="2"/>
  <c r="AP6" i="2"/>
  <c r="AP5" i="2"/>
  <c r="AP4" i="2"/>
  <c r="AP24" i="2" s="1"/>
  <c r="AP3" i="2"/>
  <c r="AO18" i="2"/>
  <c r="AO17" i="2"/>
  <c r="AO14" i="2"/>
  <c r="AO11" i="2"/>
  <c r="AO10" i="2"/>
  <c r="AO9" i="2"/>
  <c r="AO6" i="2"/>
  <c r="AO5" i="2"/>
  <c r="AO4" i="2"/>
  <c r="AO3" i="2"/>
  <c r="AM12" i="2"/>
  <c r="AN15" i="2"/>
  <c r="R12" i="2"/>
  <c r="AC20" i="2"/>
  <c r="O12" i="2"/>
  <c r="M12" i="2"/>
  <c r="L12" i="2"/>
  <c r="K12" i="2"/>
  <c r="J12" i="2"/>
  <c r="I12" i="2"/>
  <c r="H12" i="2"/>
  <c r="G12" i="2"/>
  <c r="F12" i="2"/>
  <c r="E12" i="2"/>
  <c r="D12" i="2"/>
  <c r="C12" i="2"/>
  <c r="S15" i="2"/>
  <c r="S12" i="2"/>
  <c r="P12" i="2"/>
  <c r="P30" i="2"/>
  <c r="T15" i="2"/>
  <c r="T12" i="2"/>
  <c r="Q12" i="2"/>
  <c r="U15" i="2"/>
  <c r="U12" i="2"/>
  <c r="V15" i="2"/>
  <c r="V12" i="2"/>
  <c r="Z15" i="2"/>
  <c r="Z12" i="2"/>
  <c r="W15" i="2"/>
  <c r="W12" i="2"/>
  <c r="AA15" i="2"/>
  <c r="AA12" i="2"/>
  <c r="X15" i="2"/>
  <c r="X12" i="2"/>
  <c r="AB15" i="2"/>
  <c r="AB12" i="2"/>
  <c r="Y15" i="2"/>
  <c r="Y12" i="2"/>
  <c r="AC15" i="2"/>
  <c r="AC12" i="2"/>
  <c r="AC31" i="2"/>
  <c r="AB31" i="2"/>
  <c r="AA31" i="2"/>
  <c r="Z31" i="2"/>
  <c r="Y31" i="2"/>
  <c r="X31" i="2"/>
  <c r="W31" i="2"/>
  <c r="V31" i="2"/>
  <c r="U31" i="2"/>
  <c r="T31" i="2"/>
  <c r="S31" i="2"/>
  <c r="AC30" i="2"/>
  <c r="AB30" i="2"/>
  <c r="AA30" i="2"/>
  <c r="Z30" i="2"/>
  <c r="Y30" i="2"/>
  <c r="X30" i="2"/>
  <c r="W30" i="2"/>
  <c r="U30" i="2"/>
  <c r="T30" i="2"/>
  <c r="S30" i="2"/>
  <c r="AC29" i="2"/>
  <c r="AB29" i="2"/>
  <c r="AA29" i="2"/>
  <c r="Z29" i="2"/>
  <c r="Y29" i="2"/>
  <c r="X29" i="2"/>
  <c r="W29" i="2"/>
  <c r="U29" i="2"/>
  <c r="T29" i="2"/>
  <c r="S29" i="2"/>
  <c r="AD26" i="2"/>
  <c r="AC26" i="2"/>
  <c r="AB26" i="2"/>
  <c r="AA26" i="2"/>
  <c r="Z26" i="2"/>
  <c r="Y26" i="2"/>
  <c r="X26" i="2"/>
  <c r="W26" i="2"/>
  <c r="U26" i="2"/>
  <c r="T26" i="2"/>
  <c r="S26" i="2"/>
  <c r="AC25" i="2"/>
  <c r="AB25" i="2"/>
  <c r="AA25" i="2"/>
  <c r="Z25" i="2"/>
  <c r="Y25" i="2"/>
  <c r="X25" i="2"/>
  <c r="W25" i="2"/>
  <c r="V25" i="2"/>
  <c r="U25" i="2"/>
  <c r="T25" i="2"/>
  <c r="S25" i="2"/>
  <c r="AD23" i="2"/>
  <c r="AC23" i="2"/>
  <c r="AB23" i="2"/>
  <c r="AA23" i="2"/>
  <c r="Z23" i="2"/>
  <c r="Y23" i="2"/>
  <c r="X23" i="2"/>
  <c r="W23" i="2"/>
  <c r="U23" i="2"/>
  <c r="T23" i="2"/>
  <c r="S23" i="2"/>
  <c r="Q30" i="2"/>
  <c r="Q29" i="2"/>
  <c r="P29" i="2"/>
  <c r="O29" i="2"/>
  <c r="AN18" i="2"/>
  <c r="AN14" i="2"/>
  <c r="O26" i="2"/>
  <c r="P26" i="2"/>
  <c r="AG32" i="2" l="1"/>
  <c r="AE28" i="2"/>
  <c r="AG28" i="2"/>
  <c r="AH4" i="2"/>
  <c r="AH5" i="2"/>
  <c r="AE7" i="2"/>
  <c r="AE8" i="2" s="1"/>
  <c r="AE27" i="2" s="1"/>
  <c r="AE5" i="2"/>
  <c r="AE25" i="2" s="1"/>
  <c r="AG31" i="2"/>
  <c r="AG27" i="2"/>
  <c r="AG25" i="2"/>
  <c r="AG24" i="2"/>
  <c r="AG23" i="2"/>
  <c r="AH23" i="2"/>
  <c r="AH28" i="2"/>
  <c r="AH24" i="2"/>
  <c r="AH25" i="2"/>
  <c r="AF28" i="2"/>
  <c r="AF24" i="2"/>
  <c r="AF23" i="2"/>
  <c r="AF25" i="2"/>
  <c r="AF27" i="2"/>
  <c r="AQ15" i="2"/>
  <c r="AO7" i="2"/>
  <c r="AO8" i="2" s="1"/>
  <c r="AQ11" i="2"/>
  <c r="AM13" i="2"/>
  <c r="AQ5" i="2"/>
  <c r="AP8" i="2"/>
  <c r="AR26" i="2"/>
  <c r="AS11" i="2"/>
  <c r="AR24" i="2"/>
  <c r="AR25" i="2"/>
  <c r="AO24" i="2"/>
  <c r="AD12" i="2"/>
  <c r="AQ9" i="2"/>
  <c r="AQ10" i="2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AP7" i="2"/>
  <c r="AO15" i="2"/>
  <c r="AQ4" i="2"/>
  <c r="AP15" i="2"/>
  <c r="AD25" i="2"/>
  <c r="R13" i="2"/>
  <c r="R16" i="2" s="1"/>
  <c r="R19" i="2" s="1"/>
  <c r="R21" i="2" s="1"/>
  <c r="H13" i="2"/>
  <c r="D13" i="2"/>
  <c r="O13" i="2"/>
  <c r="S13" i="2"/>
  <c r="S16" i="2" s="1"/>
  <c r="S27" i="2"/>
  <c r="P13" i="2"/>
  <c r="P16" i="2" s="1"/>
  <c r="P19" i="2" s="1"/>
  <c r="P21" i="2" s="1"/>
  <c r="T13" i="2"/>
  <c r="Q13" i="2"/>
  <c r="Q16" i="2" s="1"/>
  <c r="Q19" i="2" s="1"/>
  <c r="Q21" i="2" s="1"/>
  <c r="U13" i="2"/>
  <c r="U16" i="2" s="1"/>
  <c r="U27" i="2"/>
  <c r="V13" i="2"/>
  <c r="Z13" i="2"/>
  <c r="W13" i="2"/>
  <c r="AA13" i="2"/>
  <c r="AA28" i="2" s="1"/>
  <c r="X13" i="2"/>
  <c r="AB13" i="2"/>
  <c r="Y13" i="2"/>
  <c r="Y16" i="2" s="1"/>
  <c r="AC13" i="2"/>
  <c r="Q26" i="2"/>
  <c r="O30" i="2"/>
  <c r="Q31" i="2"/>
  <c r="Q23" i="2"/>
  <c r="P23" i="2"/>
  <c r="P31" i="2"/>
  <c r="O27" i="2"/>
  <c r="O25" i="2"/>
  <c r="O31" i="2"/>
  <c r="O23" i="2"/>
  <c r="N18" i="2"/>
  <c r="N17" i="2"/>
  <c r="N15" i="2"/>
  <c r="N14" i="2"/>
  <c r="N11" i="2"/>
  <c r="N10" i="2"/>
  <c r="V30" i="2" s="1"/>
  <c r="N9" i="2"/>
  <c r="N6" i="2"/>
  <c r="N5" i="2"/>
  <c r="N4" i="2"/>
  <c r="N3" i="2"/>
  <c r="AL18" i="2"/>
  <c r="AL17" i="2"/>
  <c r="AL15" i="2"/>
  <c r="AL14" i="2"/>
  <c r="AL11" i="2"/>
  <c r="AL10" i="2"/>
  <c r="AL9" i="2"/>
  <c r="AL6" i="2"/>
  <c r="AL5" i="2"/>
  <c r="AL4" i="2"/>
  <c r="AL3" i="2"/>
  <c r="AK18" i="2"/>
  <c r="AK17" i="2"/>
  <c r="AK15" i="2"/>
  <c r="AK14" i="2"/>
  <c r="AK11" i="2"/>
  <c r="AK10" i="2"/>
  <c r="AK9" i="2"/>
  <c r="AK6" i="2"/>
  <c r="AK5" i="2"/>
  <c r="AK4" i="2"/>
  <c r="AK3" i="2"/>
  <c r="M30" i="2"/>
  <c r="L30" i="2"/>
  <c r="K30" i="2"/>
  <c r="J30" i="2"/>
  <c r="I30" i="2"/>
  <c r="H30" i="2"/>
  <c r="G30" i="2"/>
  <c r="M29" i="2"/>
  <c r="L29" i="2"/>
  <c r="K29" i="2"/>
  <c r="J29" i="2"/>
  <c r="I29" i="2"/>
  <c r="H29" i="2"/>
  <c r="G29" i="2"/>
  <c r="M26" i="2"/>
  <c r="L26" i="2"/>
  <c r="K26" i="2"/>
  <c r="J26" i="2"/>
  <c r="I26" i="2"/>
  <c r="H26" i="2"/>
  <c r="G26" i="2"/>
  <c r="L31" i="2"/>
  <c r="K31" i="2"/>
  <c r="J31" i="2"/>
  <c r="I31" i="2"/>
  <c r="H31" i="2"/>
  <c r="G31" i="2"/>
  <c r="F31" i="2"/>
  <c r="E31" i="2"/>
  <c r="D31" i="2"/>
  <c r="C31" i="2"/>
  <c r="L25" i="2"/>
  <c r="K25" i="2"/>
  <c r="J25" i="2"/>
  <c r="I25" i="2"/>
  <c r="H25" i="2"/>
  <c r="G25" i="2"/>
  <c r="F25" i="2"/>
  <c r="E25" i="2"/>
  <c r="D25" i="2"/>
  <c r="C25" i="2"/>
  <c r="L23" i="2"/>
  <c r="K23" i="2"/>
  <c r="J23" i="2"/>
  <c r="I23" i="2"/>
  <c r="H23" i="2"/>
  <c r="G23" i="2"/>
  <c r="M13" i="2"/>
  <c r="L13" i="2"/>
  <c r="L27" i="2"/>
  <c r="K27" i="2"/>
  <c r="J27" i="2"/>
  <c r="I13" i="2"/>
  <c r="I27" i="2"/>
  <c r="H27" i="2"/>
  <c r="G27" i="2"/>
  <c r="F27" i="2"/>
  <c r="E27" i="2"/>
  <c r="D27" i="2"/>
  <c r="C13" i="2"/>
  <c r="C27" i="2"/>
  <c r="BE32" i="2"/>
  <c r="D8" i="1"/>
  <c r="BE29" i="2" s="1"/>
  <c r="AS14" i="2"/>
  <c r="AT14" i="2" s="1"/>
  <c r="AU14" i="2" s="1"/>
  <c r="AV14" i="2" s="1"/>
  <c r="AW14" i="2" s="1"/>
  <c r="AX14" i="2" s="1"/>
  <c r="AY14" i="2" s="1"/>
  <c r="AZ14" i="2" s="1"/>
  <c r="BA14" i="2" s="1"/>
  <c r="BB14" i="2" s="1"/>
  <c r="AH7" i="2" l="1"/>
  <c r="AH8" i="2" s="1"/>
  <c r="AH27" i="2" s="1"/>
  <c r="AT11" i="2"/>
  <c r="AD31" i="2"/>
  <c r="AL24" i="2"/>
  <c r="AS24" i="2"/>
  <c r="AK24" i="2"/>
  <c r="AS5" i="2"/>
  <c r="AS25" i="2" s="1"/>
  <c r="AS26" i="2"/>
  <c r="AK12" i="2"/>
  <c r="AL7" i="2"/>
  <c r="AL8" i="2" s="1"/>
  <c r="AL12" i="2"/>
  <c r="N7" i="2"/>
  <c r="N8" i="2" s="1"/>
  <c r="N27" i="2" s="1"/>
  <c r="AK7" i="2"/>
  <c r="AK8" i="2" s="1"/>
  <c r="AD24" i="2"/>
  <c r="AD7" i="2"/>
  <c r="AD8" i="2" s="1"/>
  <c r="N24" i="2"/>
  <c r="V23" i="2"/>
  <c r="V29" i="2"/>
  <c r="N12" i="2"/>
  <c r="S28" i="2"/>
  <c r="S32" i="2"/>
  <c r="S19" i="2"/>
  <c r="S21" i="2" s="1"/>
  <c r="T16" i="2"/>
  <c r="T28" i="2"/>
  <c r="U28" i="2"/>
  <c r="U32" i="2"/>
  <c r="U19" i="2"/>
  <c r="U21" i="2" s="1"/>
  <c r="V28" i="2"/>
  <c r="V16" i="2"/>
  <c r="Z16" i="2"/>
  <c r="Z28" i="2"/>
  <c r="W16" i="2"/>
  <c r="W28" i="2"/>
  <c r="AA16" i="2"/>
  <c r="AA19" i="2" s="1"/>
  <c r="AA21" i="2" s="1"/>
  <c r="X28" i="2"/>
  <c r="X16" i="2"/>
  <c r="AB16" i="2"/>
  <c r="AB28" i="2"/>
  <c r="Y28" i="2"/>
  <c r="Y19" i="2"/>
  <c r="Y21" i="2" s="1"/>
  <c r="Y32" i="2"/>
  <c r="AC16" i="2"/>
  <c r="AC32" i="2" s="1"/>
  <c r="AC28" i="2"/>
  <c r="K13" i="2"/>
  <c r="J13" i="2"/>
  <c r="E13" i="2"/>
  <c r="F13" i="2"/>
  <c r="R29" i="2"/>
  <c r="G13" i="2"/>
  <c r="R30" i="2"/>
  <c r="Q25" i="2"/>
  <c r="Q32" i="2"/>
  <c r="Q27" i="2"/>
  <c r="P28" i="2"/>
  <c r="AN10" i="2"/>
  <c r="AN9" i="2"/>
  <c r="P27" i="2"/>
  <c r="N26" i="2"/>
  <c r="V26" i="2"/>
  <c r="P25" i="2"/>
  <c r="O28" i="2"/>
  <c r="O16" i="2"/>
  <c r="AL25" i="2"/>
  <c r="AL31" i="2"/>
  <c r="AM29" i="2"/>
  <c r="AL30" i="2"/>
  <c r="AL29" i="2"/>
  <c r="AL26" i="2"/>
  <c r="AK25" i="2"/>
  <c r="AK31" i="2"/>
  <c r="AL23" i="2"/>
  <c r="N29" i="2"/>
  <c r="N31" i="2"/>
  <c r="N23" i="2"/>
  <c r="N25" i="2"/>
  <c r="M16" i="2"/>
  <c r="M19" i="2" s="1"/>
  <c r="M21" i="2" s="1"/>
  <c r="AS15" i="2"/>
  <c r="AT15" i="2" s="1"/>
  <c r="AU15" i="2" s="1"/>
  <c r="AV15" i="2" s="1"/>
  <c r="AW15" i="2" s="1"/>
  <c r="AX15" i="2" s="1"/>
  <c r="AY15" i="2" s="1"/>
  <c r="AZ15" i="2" s="1"/>
  <c r="BA15" i="2" s="1"/>
  <c r="BB15" i="2" s="1"/>
  <c r="M23" i="2"/>
  <c r="M25" i="2"/>
  <c r="M31" i="2"/>
  <c r="M27" i="2"/>
  <c r="D5" i="1"/>
  <c r="D9" i="1" s="1"/>
  <c r="F3" i="1"/>
  <c r="AT25" i="2" l="1"/>
  <c r="AT24" i="2"/>
  <c r="AU25" i="2"/>
  <c r="AK13" i="2"/>
  <c r="AT26" i="2"/>
  <c r="AD27" i="2"/>
  <c r="AD13" i="2"/>
  <c r="AL13" i="2"/>
  <c r="AL27" i="2"/>
  <c r="AU9" i="2"/>
  <c r="AV9" i="2" s="1"/>
  <c r="AK27" i="2"/>
  <c r="R27" i="2"/>
  <c r="AN5" i="2"/>
  <c r="AN3" i="2"/>
  <c r="R23" i="2"/>
  <c r="R31" i="2"/>
  <c r="T19" i="2"/>
  <c r="T21" i="2" s="1"/>
  <c r="T32" i="2"/>
  <c r="V19" i="2"/>
  <c r="V21" i="2" s="1"/>
  <c r="V32" i="2"/>
  <c r="Z19" i="2"/>
  <c r="Z21" i="2" s="1"/>
  <c r="Z32" i="2"/>
  <c r="W32" i="2"/>
  <c r="W19" i="2"/>
  <c r="W21" i="2" s="1"/>
  <c r="AA32" i="2"/>
  <c r="X19" i="2"/>
  <c r="X21" i="2" s="1"/>
  <c r="X32" i="2"/>
  <c r="AB19" i="2"/>
  <c r="AB21" i="2" s="1"/>
  <c r="AB32" i="2"/>
  <c r="AC19" i="2"/>
  <c r="AC21" i="2" s="1"/>
  <c r="AK16" i="2"/>
  <c r="AL16" i="2"/>
  <c r="Q28" i="2"/>
  <c r="P32" i="2"/>
  <c r="AN11" i="2"/>
  <c r="AN12" i="2" s="1"/>
  <c r="R26" i="2"/>
  <c r="AN6" i="2"/>
  <c r="O19" i="2"/>
  <c r="O21" i="2" s="1"/>
  <c r="AN29" i="2"/>
  <c r="AP29" i="2"/>
  <c r="AO29" i="2"/>
  <c r="AR29" i="2"/>
  <c r="AS29" i="2"/>
  <c r="AT29" i="2"/>
  <c r="AM26" i="2"/>
  <c r="N13" i="2"/>
  <c r="N30" i="2"/>
  <c r="F16" i="2"/>
  <c r="F28" i="2"/>
  <c r="H16" i="2"/>
  <c r="H28" i="2"/>
  <c r="I16" i="2"/>
  <c r="I28" i="2"/>
  <c r="J16" i="2"/>
  <c r="J28" i="2"/>
  <c r="G16" i="2"/>
  <c r="G28" i="2"/>
  <c r="K16" i="2"/>
  <c r="K28" i="2"/>
  <c r="C16" i="2"/>
  <c r="C28" i="2"/>
  <c r="L16" i="2"/>
  <c r="L28" i="2"/>
  <c r="D16" i="2"/>
  <c r="D28" i="2"/>
  <c r="E16" i="2"/>
  <c r="E28" i="2"/>
  <c r="AM25" i="2"/>
  <c r="AU11" i="2" l="1"/>
  <c r="AU24" i="2"/>
  <c r="AU26" i="2"/>
  <c r="AV11" i="2"/>
  <c r="AV24" i="2"/>
  <c r="AV25" i="2"/>
  <c r="AD16" i="2"/>
  <c r="AD28" i="2"/>
  <c r="AQ29" i="2"/>
  <c r="AO12" i="2"/>
  <c r="AX29" i="2"/>
  <c r="R25" i="2"/>
  <c r="AN4" i="2"/>
  <c r="AN24" i="2" s="1"/>
  <c r="AP12" i="2"/>
  <c r="O32" i="2"/>
  <c r="AL28" i="2"/>
  <c r="AU29" i="2"/>
  <c r="AW29" i="2"/>
  <c r="AV29" i="2"/>
  <c r="AK28" i="2"/>
  <c r="AM30" i="2"/>
  <c r="AN26" i="2"/>
  <c r="F19" i="2"/>
  <c r="F21" i="2" s="1"/>
  <c r="F32" i="2"/>
  <c r="D19" i="2"/>
  <c r="D21" i="2" s="1"/>
  <c r="D32" i="2"/>
  <c r="E19" i="2"/>
  <c r="E21" i="2" s="1"/>
  <c r="E32" i="2"/>
  <c r="K19" i="2"/>
  <c r="K21" i="2" s="1"/>
  <c r="K32" i="2"/>
  <c r="G19" i="2"/>
  <c r="G21" i="2" s="1"/>
  <c r="G32" i="2"/>
  <c r="J19" i="2"/>
  <c r="J21" i="2" s="1"/>
  <c r="J32" i="2"/>
  <c r="C19" i="2"/>
  <c r="C21" i="2" s="1"/>
  <c r="C32" i="2"/>
  <c r="I19" i="2"/>
  <c r="I21" i="2" s="1"/>
  <c r="I32" i="2"/>
  <c r="L19" i="2"/>
  <c r="L21" i="2" s="1"/>
  <c r="L32" i="2"/>
  <c r="H19" i="2"/>
  <c r="H21" i="2" s="1"/>
  <c r="H32" i="2"/>
  <c r="N16" i="2"/>
  <c r="N28" i="2"/>
  <c r="M28" i="2"/>
  <c r="AL32" i="2"/>
  <c r="AL19" i="2"/>
  <c r="AL21" i="2" s="1"/>
  <c r="AM23" i="2"/>
  <c r="AM27" i="2"/>
  <c r="AK32" i="2"/>
  <c r="AK19" i="2"/>
  <c r="AK21" i="2" s="1"/>
  <c r="AM31" i="2"/>
  <c r="M32" i="2"/>
  <c r="AV26" i="2" l="1"/>
  <c r="AW24" i="2"/>
  <c r="AW25" i="2"/>
  <c r="AW11" i="2"/>
  <c r="AD32" i="2"/>
  <c r="AD19" i="2"/>
  <c r="AD21" i="2" s="1"/>
  <c r="AN7" i="2"/>
  <c r="AN8" i="2" s="1"/>
  <c r="AN13" i="2" s="1"/>
  <c r="AY29" i="2"/>
  <c r="R28" i="2"/>
  <c r="AN30" i="2"/>
  <c r="AO26" i="2"/>
  <c r="N19" i="2"/>
  <c r="N21" i="2" s="1"/>
  <c r="N32" i="2"/>
  <c r="AN23" i="2"/>
  <c r="AN25" i="2"/>
  <c r="AX6" i="2" l="1"/>
  <c r="AW26" i="2"/>
  <c r="AX24" i="2"/>
  <c r="AX25" i="2"/>
  <c r="AX11" i="2"/>
  <c r="AQ12" i="2"/>
  <c r="AZ29" i="2"/>
  <c r="R32" i="2"/>
  <c r="AN17" i="2"/>
  <c r="AO25" i="2"/>
  <c r="AP26" i="2"/>
  <c r="AO30" i="2"/>
  <c r="AM16" i="2"/>
  <c r="AM28" i="2"/>
  <c r="AO23" i="2"/>
  <c r="AN31" i="2"/>
  <c r="AY6" i="2" l="1"/>
  <c r="AX26" i="2"/>
  <c r="AR12" i="2"/>
  <c r="BA29" i="2"/>
  <c r="BB29" i="2"/>
  <c r="AP25" i="2"/>
  <c r="AP30" i="2"/>
  <c r="AQ26" i="2"/>
  <c r="AO31" i="2"/>
  <c r="AP23" i="2"/>
  <c r="AM32" i="2"/>
  <c r="AM19" i="2"/>
  <c r="AM21" i="2" s="1"/>
  <c r="AZ6" i="2" l="1"/>
  <c r="AY26" i="2"/>
  <c r="AQ25" i="2"/>
  <c r="AQ30" i="2"/>
  <c r="AQ23" i="2"/>
  <c r="AP31" i="2"/>
  <c r="BA6" i="2" l="1"/>
  <c r="AZ26" i="2"/>
  <c r="AR30" i="2"/>
  <c r="AR23" i="2"/>
  <c r="AQ31" i="2"/>
  <c r="BB6" i="2" l="1"/>
  <c r="BB26" i="2" s="1"/>
  <c r="BA26" i="2"/>
  <c r="AS12" i="2"/>
  <c r="AS30" i="2"/>
  <c r="AR31" i="2"/>
  <c r="AS23" i="2"/>
  <c r="AT12" i="2" l="1"/>
  <c r="AT30" i="2"/>
  <c r="AS31" i="2"/>
  <c r="AT23" i="2"/>
  <c r="AU12" i="2" l="1"/>
  <c r="AX23" i="2"/>
  <c r="AU30" i="2"/>
  <c r="AU23" i="2"/>
  <c r="AT31" i="2"/>
  <c r="AY24" i="2" l="1"/>
  <c r="AY25" i="2"/>
  <c r="AY11" i="2"/>
  <c r="AZ3" i="2"/>
  <c r="AV12" i="2"/>
  <c r="AX31" i="2"/>
  <c r="AY23" i="2"/>
  <c r="AV30" i="2"/>
  <c r="AV23" i="2"/>
  <c r="AU31" i="2"/>
  <c r="AZ24" i="2" l="1"/>
  <c r="AZ25" i="2"/>
  <c r="AZ11" i="2"/>
  <c r="BA3" i="2"/>
  <c r="AW12" i="2"/>
  <c r="AW30" i="2"/>
  <c r="AY31" i="2"/>
  <c r="AZ23" i="2"/>
  <c r="AW23" i="2"/>
  <c r="AV31" i="2"/>
  <c r="BA25" i="2" l="1"/>
  <c r="BA11" i="2"/>
  <c r="BA24" i="2"/>
  <c r="BB3" i="2"/>
  <c r="AX30" i="2"/>
  <c r="AX12" i="2"/>
  <c r="AZ31" i="2"/>
  <c r="BA23" i="2"/>
  <c r="AW31" i="2"/>
  <c r="BB25" i="2" l="1"/>
  <c r="BB11" i="2"/>
  <c r="BB24" i="2"/>
  <c r="AY30" i="2"/>
  <c r="AY12" i="2"/>
  <c r="BA31" i="2"/>
  <c r="BB23" i="2"/>
  <c r="AZ30" i="2" l="1"/>
  <c r="AZ12" i="2"/>
  <c r="BB31" i="2"/>
  <c r="BA30" i="2" l="1"/>
  <c r="BA12" i="2"/>
  <c r="AN27" i="2"/>
  <c r="BB30" i="2" l="1"/>
  <c r="BB12" i="2"/>
  <c r="AN16" i="2"/>
  <c r="AN28" i="2"/>
  <c r="AN19" i="2" l="1"/>
  <c r="AN32" i="2"/>
  <c r="AN21" i="2" l="1"/>
  <c r="AO13" i="2" l="1"/>
  <c r="AO16" i="2" s="1"/>
  <c r="AP13" i="2"/>
  <c r="AP16" i="2" s="1"/>
  <c r="AP27" i="2"/>
  <c r="AO27" i="2"/>
  <c r="AS7" i="2" l="1"/>
  <c r="AS8" i="2" s="1"/>
  <c r="AR7" i="2"/>
  <c r="AR8" i="2" s="1"/>
  <c r="AT7" i="2"/>
  <c r="AT8" i="2" s="1"/>
  <c r="AQ7" i="2"/>
  <c r="AQ8" i="2" s="1"/>
  <c r="AQ24" i="2"/>
  <c r="AX7" i="2"/>
  <c r="AX8" i="2" s="1"/>
  <c r="BA7" i="2"/>
  <c r="BA8" i="2" s="1"/>
  <c r="BB7" i="2"/>
  <c r="BB8" i="2" s="1"/>
  <c r="AY7" i="2"/>
  <c r="AY8" i="2" s="1"/>
  <c r="AZ7" i="2"/>
  <c r="AZ8" i="2" s="1"/>
  <c r="AU7" i="2"/>
  <c r="AU8" i="2" s="1"/>
  <c r="AV7" i="2"/>
  <c r="AV8" i="2" s="1"/>
  <c r="AW7" i="2"/>
  <c r="AW8" i="2" s="1"/>
  <c r="AO28" i="2"/>
  <c r="AP19" i="2"/>
  <c r="AP21" i="2" s="1"/>
  <c r="AP32" i="2"/>
  <c r="AP28" i="2"/>
  <c r="AO32" i="2"/>
  <c r="AO19" i="2"/>
  <c r="AX27" i="2" l="1"/>
  <c r="AX13" i="2"/>
  <c r="BA27" i="2"/>
  <c r="BA13" i="2"/>
  <c r="AV13" i="2"/>
  <c r="AV27" i="2"/>
  <c r="AW27" i="2"/>
  <c r="AW13" i="2"/>
  <c r="AU13" i="2"/>
  <c r="AU27" i="2"/>
  <c r="AT13" i="2"/>
  <c r="AT27" i="2"/>
  <c r="AZ13" i="2"/>
  <c r="AZ27" i="2"/>
  <c r="BB13" i="2"/>
  <c r="BB27" i="2"/>
  <c r="AR27" i="2"/>
  <c r="AR13" i="2"/>
  <c r="AY13" i="2"/>
  <c r="AY27" i="2"/>
  <c r="AS27" i="2"/>
  <c r="AS13" i="2"/>
  <c r="AQ27" i="2"/>
  <c r="AQ13" i="2"/>
  <c r="AO21" i="2"/>
  <c r="AZ28" i="2" l="1"/>
  <c r="AZ16" i="2"/>
  <c r="AV28" i="2"/>
  <c r="AV16" i="2"/>
  <c r="BB28" i="2"/>
  <c r="BB16" i="2"/>
  <c r="BA16" i="2"/>
  <c r="BA28" i="2"/>
  <c r="AT16" i="2"/>
  <c r="AT28" i="2"/>
  <c r="AW28" i="2"/>
  <c r="AW16" i="2"/>
  <c r="AY28" i="2"/>
  <c r="AY16" i="2"/>
  <c r="AX28" i="2"/>
  <c r="AX16" i="2"/>
  <c r="AS16" i="2"/>
  <c r="AS28" i="2"/>
  <c r="AR16" i="2"/>
  <c r="AR28" i="2"/>
  <c r="AU28" i="2"/>
  <c r="AU16" i="2"/>
  <c r="AQ16" i="2"/>
  <c r="AQ28" i="2"/>
  <c r="AX18" i="2" l="1"/>
  <c r="AX19" i="2" s="1"/>
  <c r="AX21" i="2" s="1"/>
  <c r="AX32" i="2"/>
  <c r="AY18" i="2"/>
  <c r="AY19" i="2" s="1"/>
  <c r="AY21" i="2" s="1"/>
  <c r="AY32" i="2"/>
  <c r="AV32" i="2"/>
  <c r="AV18" i="2"/>
  <c r="AV19" i="2" s="1"/>
  <c r="AV21" i="2" s="1"/>
  <c r="AU18" i="2"/>
  <c r="AU19" i="2" s="1"/>
  <c r="AU21" i="2" s="1"/>
  <c r="AU32" i="2"/>
  <c r="AR19" i="2"/>
  <c r="AR21" i="2" s="1"/>
  <c r="AR32" i="2"/>
  <c r="BB32" i="2"/>
  <c r="BB18" i="2"/>
  <c r="BB19" i="2" s="1"/>
  <c r="AW18" i="2"/>
  <c r="AW19" i="2" s="1"/>
  <c r="AW21" i="2" s="1"/>
  <c r="AZ18" i="2"/>
  <c r="AZ19" i="2" s="1"/>
  <c r="AZ21" i="2" s="1"/>
  <c r="AZ32" i="2"/>
  <c r="BA18" i="2"/>
  <c r="BA19" i="2" s="1"/>
  <c r="BA21" i="2" s="1"/>
  <c r="BA32" i="2"/>
  <c r="AW32" i="2"/>
  <c r="AS18" i="2"/>
  <c r="AS19" i="2" s="1"/>
  <c r="AS21" i="2" s="1"/>
  <c r="AS32" i="2"/>
  <c r="AT18" i="2"/>
  <c r="AT19" i="2" s="1"/>
  <c r="AT21" i="2" s="1"/>
  <c r="AT32" i="2"/>
  <c r="AQ32" i="2"/>
  <c r="AQ19" i="2"/>
  <c r="AQ21" i="2" s="1"/>
  <c r="BB21" i="2" l="1"/>
  <c r="BC19" i="2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BE30" i="2" l="1"/>
  <c r="BE31" i="2" s="1"/>
  <c r="BE33" i="2" s="1"/>
</calcChain>
</file>

<file path=xl/sharedStrings.xml><?xml version="1.0" encoding="utf-8"?>
<sst xmlns="http://schemas.openxmlformats.org/spreadsheetml/2006/main" count="86" uniqueCount="81">
  <si>
    <t>RBLX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</si>
  <si>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</si>
  <si>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</si>
  <si>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</si>
  <si>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</si>
  <si>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</si>
  <si>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</si>
  <si>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</si>
  <si>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</si>
  <si>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</si>
  <si>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</si>
  <si>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</si>
  <si>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Q119</t>
  </si>
  <si>
    <t>Q219</t>
  </si>
  <si>
    <t>Q319</t>
  </si>
  <si>
    <t>Q419</t>
  </si>
  <si>
    <t>Q120</t>
  </si>
  <si>
    <t>Q220</t>
  </si>
  <si>
    <t>Q320</t>
  </si>
  <si>
    <t>Cost of sales</t>
  </si>
  <si>
    <t>R&amp;D</t>
  </si>
  <si>
    <t>G&amp;A</t>
  </si>
  <si>
    <t>S&amp;M</t>
  </si>
  <si>
    <t>Total operating expenses</t>
  </si>
  <si>
    <t>Gross profit</t>
  </si>
  <si>
    <t>Operating profit</t>
  </si>
  <si>
    <t>Interest income</t>
  </si>
  <si>
    <t>Other expense</t>
  </si>
  <si>
    <t>Pretax profit</t>
  </si>
  <si>
    <t>Taxes</t>
  </si>
  <si>
    <t>MI</t>
  </si>
  <si>
    <t>Net profit</t>
  </si>
  <si>
    <t>EPS</t>
  </si>
  <si>
    <t>Developer fees</t>
  </si>
  <si>
    <t>Infrastructure costs</t>
  </si>
  <si>
    <t>Revenue y/y</t>
  </si>
  <si>
    <t>Gross Margin</t>
  </si>
  <si>
    <t>Operating Margin</t>
  </si>
  <si>
    <t>S&amp;M Margin</t>
  </si>
  <si>
    <t>Developer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</si>
  <si>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</si>
  <si>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</si>
  <si>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</si>
  <si>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</si>
  <si>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</si>
  <si>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</si>
  <si>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</si>
  <si>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</si>
  <si>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</si>
  <si>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Q118</t>
  </si>
  <si>
    <t>Q218</t>
  </si>
  <si>
    <t>Q318</t>
  </si>
  <si>
    <t>Q418</t>
  </si>
  <si>
    <t>Infrastructure y/y</t>
  </si>
  <si>
    <t>R&amp;D y/y</t>
  </si>
  <si>
    <t>G&amp;A y/y</t>
  </si>
  <si>
    <t>Q420</t>
  </si>
  <si>
    <t>Q121</t>
  </si>
  <si>
    <t>Q221</t>
  </si>
  <si>
    <t>Q321</t>
  </si>
  <si>
    <t>Q421</t>
  </si>
  <si>
    <t>Q324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</si>
  <si>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</si>
  <si>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</si>
  <si>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</si>
  <si>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</si>
  <si>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</si>
  <si>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</si>
  <si>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</si>
  <si>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</si>
  <si>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</si>
  <si>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</si>
  <si>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</si>
  <si>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Sales Margin</t>
  </si>
  <si>
    <t>Total cost of sales</t>
  </si>
  <si>
    <t>even with huge gross margin looks bad</t>
  </si>
  <si>
    <t>Q125</t>
  </si>
  <si>
    <t>Q225</t>
  </si>
  <si>
    <t>Q325</t>
  </si>
  <si>
    <t>Q425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</si>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</sst>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</xdr:colOff>
      <xdr:row>0</xdr:row>
      <xdr:rowOff>0</xdr:rowOff>
    </xdr:from>
    <xdr:to>
      <xdr:col>30</xdr:col>
      <xdr:colOff>15240</xdr:colOff>
      <xdr:row>35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EFA42E2-708B-43DF-8460-A2C4F2EF7F60}"/>
            </a:ext>
          </a:extLst>
        </xdr:cNvPr>
        <xdr:cNvCxnSpPr/>
      </xdr:nvCxnSpPr>
      <xdr:spPr>
        <a:xfrm>
          <a:off x="19179540" y="0"/>
          <a:ext cx="0" cy="649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</xdr:colOff>
      <xdr:row>0</xdr:row>
      <xdr:rowOff>0</xdr:rowOff>
    </xdr:from>
    <xdr:to>
      <xdr:col>43</xdr:col>
      <xdr:colOff>22860</xdr:colOff>
      <xdr:row>35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610B2A4-8065-4CBA-9BE3-E89010817B63}"/>
            </a:ext>
          </a:extLst>
        </xdr:cNvPr>
        <xdr:cNvCxnSpPr/>
      </xdr:nvCxnSpPr>
      <xdr:spPr>
        <a:xfrm>
          <a:off x="27111960" y="0"/>
          <a:ext cx="0" cy="6492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DD9B-855F-46C3-BAC9-446F2F2A1831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58.22</v>
      </c>
      <c r="E3" s="3">
        <v>45751</v>
      </c>
      <c r="F3" s="3">
        <f ca="1">TODAY()</f>
        <v>45751</v>
      </c>
      <c r="G3" s="3">
        <v>45784</v>
      </c>
    </row>
    <row r="4" spans="2:7" x14ac:dyDescent="0.3">
      <c r="C4" t="s">
        <v>2</v>
      </c>
      <c r="D4" s="5">
        <f>619+48.3</f>
        <v>667.3</v>
      </c>
      <c r="E4" s="2" t="s">
        <v>72</v>
      </c>
    </row>
    <row r="5" spans="2:7" x14ac:dyDescent="0.3">
      <c r="C5" t="s">
        <v>3</v>
      </c>
      <c r="D5" s="5">
        <f>D3*D4</f>
        <v>38850.205999999998</v>
      </c>
    </row>
    <row r="6" spans="2:7" x14ac:dyDescent="0.3">
      <c r="C6" t="s">
        <v>4</v>
      </c>
      <c r="D6" s="5">
        <f>711.7+1697.9+1610.2</f>
        <v>4019.8</v>
      </c>
      <c r="E6" s="2" t="s">
        <v>72</v>
      </c>
    </row>
    <row r="7" spans="2:7" x14ac:dyDescent="0.3">
      <c r="C7" t="s">
        <v>5</v>
      </c>
      <c r="D7" s="5">
        <v>1006.4</v>
      </c>
      <c r="E7" s="2" t="s">
        <v>72</v>
      </c>
    </row>
    <row r="8" spans="2:7" x14ac:dyDescent="0.3">
      <c r="C8" t="s">
        <v>6</v>
      </c>
      <c r="D8" s="5">
        <f>D6-D7</f>
        <v>3013.4</v>
      </c>
    </row>
    <row r="9" spans="2:7" x14ac:dyDescent="0.3">
      <c r="C9" t="s">
        <v>7</v>
      </c>
      <c r="D9" s="5">
        <f>D5-D8</f>
        <v>35836.805999999997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E306-D0AF-4AEC-99D7-81A5EBC23309}">
  <dimension ref="B2:FK34"/>
  <sheetViews>
    <sheetView tabSelected="1" workbookViewId="0">
      <pane xSplit="2" ySplit="2" topLeftCell="AS8" activePane="bottomRight" state="frozen"/>
      <selection pane="topRight" activeCell="C1" sqref="C1"/>
      <selection pane="bottomLeft" activeCell="A3" sqref="A3"/>
      <selection pane="bottomRight" activeCell="BF34" sqref="BF34"/>
    </sheetView>
  </sheetViews>
  <sheetFormatPr defaultRowHeight="14.4" x14ac:dyDescent="0.3"/>
  <cols>
    <col min="2" max="2" width="21.6640625" bestFit="1" customWidth="1"/>
    <col min="3" max="6" width="8.88671875" customWidth="1"/>
    <col min="55" max="55" width="11.88671875" bestFit="1" customWidth="1"/>
    <col min="56" max="56" width="12" bestFit="1" customWidth="1"/>
    <col min="57" max="57" width="17.33203125" bestFit="1" customWidth="1"/>
  </cols>
  <sheetData>
    <row r="2" spans="2:55" x14ac:dyDescent="0.3">
      <c r="C2" s="6" t="s">
        <v>49</v>
      </c>
      <c r="D2" s="6" t="s">
        <v>50</v>
      </c>
      <c r="E2" s="6" t="s">
        <v>51</v>
      </c>
      <c r="F2" s="6" t="s">
        <v>52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56</v>
      </c>
      <c r="O2" s="6" t="s">
        <v>57</v>
      </c>
      <c r="P2" s="6" t="s">
        <v>58</v>
      </c>
      <c r="Q2" s="6" t="s">
        <v>59</v>
      </c>
      <c r="R2" s="6" t="s">
        <v>60</v>
      </c>
      <c r="S2" s="6" t="s">
        <v>62</v>
      </c>
      <c r="T2" s="6" t="s">
        <v>63</v>
      </c>
      <c r="U2" s="6" t="s">
        <v>64</v>
      </c>
      <c r="V2" s="6" t="s">
        <v>65</v>
      </c>
      <c r="W2" s="6" t="s">
        <v>66</v>
      </c>
      <c r="X2" s="6" t="s">
        <v>67</v>
      </c>
      <c r="Y2" s="6" t="s">
        <v>68</v>
      </c>
      <c r="Z2" s="6" t="s">
        <v>69</v>
      </c>
      <c r="AA2" s="6" t="s">
        <v>70</v>
      </c>
      <c r="AB2" s="6" t="s">
        <v>71</v>
      </c>
      <c r="AC2" s="6" t="s">
        <v>61</v>
      </c>
      <c r="AD2" s="6" t="s">
        <v>72</v>
      </c>
      <c r="AE2" s="6" t="s">
        <v>76</v>
      </c>
      <c r="AF2" s="6" t="s">
        <v>77</v>
      </c>
      <c r="AG2" s="6" t="s">
        <v>78</v>
      </c>
      <c r="AH2" s="6" t="s">
        <v>79</v>
      </c>
      <c r="AI2" s="6"/>
      <c r="AK2">
        <v>2018</v>
      </c>
      <c r="AL2">
        <v>2019</v>
      </c>
      <c r="AM2">
        <v>2020</v>
      </c>
      <c r="AN2">
        <v>2021</v>
      </c>
      <c r="AO2">
        <v>2022</v>
      </c>
      <c r="AP2">
        <v>2023</v>
      </c>
      <c r="AQ2">
        <v>2024</v>
      </c>
      <c r="AR2">
        <v>2025</v>
      </c>
      <c r="AS2">
        <v>2026</v>
      </c>
      <c r="AT2"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2:55" s="1" customFormat="1" x14ac:dyDescent="0.3">
      <c r="B3" s="1" t="s">
        <v>11</v>
      </c>
      <c r="C3" s="9">
        <v>63.4</v>
      </c>
      <c r="D3" s="9">
        <v>75.400000000000006</v>
      </c>
      <c r="E3" s="9">
        <v>86.6</v>
      </c>
      <c r="F3" s="9">
        <v>99.6</v>
      </c>
      <c r="G3" s="9">
        <v>110.5</v>
      </c>
      <c r="H3" s="9">
        <v>119.2</v>
      </c>
      <c r="I3" s="9">
        <v>131.1</v>
      </c>
      <c r="J3" s="9">
        <v>147.6</v>
      </c>
      <c r="K3" s="9">
        <v>161.6</v>
      </c>
      <c r="L3" s="9">
        <v>200.4</v>
      </c>
      <c r="M3" s="9">
        <v>251.9</v>
      </c>
      <c r="N3" s="9">
        <f>AM3-M3-L3-K3</f>
        <v>310</v>
      </c>
      <c r="O3" s="9">
        <v>387</v>
      </c>
      <c r="P3" s="9">
        <v>454.1</v>
      </c>
      <c r="Q3" s="9">
        <v>509.3</v>
      </c>
      <c r="R3" s="9">
        <v>568.79999999999995</v>
      </c>
      <c r="S3" s="9">
        <v>537.1</v>
      </c>
      <c r="T3" s="9">
        <v>591.20000000000005</v>
      </c>
      <c r="U3" s="9">
        <v>517.70000000000005</v>
      </c>
      <c r="V3" s="9">
        <v>579</v>
      </c>
      <c r="W3" s="9">
        <v>655.29999999999995</v>
      </c>
      <c r="X3" s="9">
        <v>680.8</v>
      </c>
      <c r="Y3" s="9">
        <v>713.2</v>
      </c>
      <c r="Z3" s="9">
        <v>749.9</v>
      </c>
      <c r="AA3" s="9">
        <v>801.3</v>
      </c>
      <c r="AB3" s="9">
        <v>893.5</v>
      </c>
      <c r="AC3" s="9">
        <v>919</v>
      </c>
      <c r="AD3" s="9">
        <v>988.2</v>
      </c>
      <c r="AE3" s="9">
        <f>AA3*1.25</f>
        <v>1001.625</v>
      </c>
      <c r="AF3" s="9">
        <f>AB3*1.28</f>
        <v>1143.68</v>
      </c>
      <c r="AG3" s="9">
        <f t="shared" ref="AG3" si="0">AC3*1.28</f>
        <v>1176.32</v>
      </c>
      <c r="AH3" s="9">
        <f>AD3*1.23</f>
        <v>1215.4860000000001</v>
      </c>
      <c r="AI3" s="10"/>
      <c r="AK3" s="9">
        <f>SUM(C3:F3)</f>
        <v>325</v>
      </c>
      <c r="AL3" s="9">
        <f>SUM(G3:J3)</f>
        <v>508.4</v>
      </c>
      <c r="AM3" s="9">
        <v>923.9</v>
      </c>
      <c r="AN3" s="9">
        <f>SUM(O3:R3)</f>
        <v>1919.2</v>
      </c>
      <c r="AO3" s="9">
        <f>SUM(S3:V3)</f>
        <v>2225</v>
      </c>
      <c r="AP3" s="9">
        <f>SUM(W3:Z3)</f>
        <v>2799.2000000000003</v>
      </c>
      <c r="AQ3" s="9">
        <f>SUM(AA3:AD3)</f>
        <v>3602</v>
      </c>
      <c r="AR3" s="9">
        <f>SUM(AE3:AH3)</f>
        <v>4537.1109999999999</v>
      </c>
      <c r="AS3" s="9">
        <f>AR3*1.22</f>
        <v>5535.2754199999999</v>
      </c>
      <c r="AT3" s="9">
        <f>AS3*1.18</f>
        <v>6531.6249955999992</v>
      </c>
      <c r="AU3" s="9">
        <f>AT3*1.15</f>
        <v>7511.3687449399986</v>
      </c>
      <c r="AV3" s="9">
        <f>AU3*1.12</f>
        <v>8412.7329943327986</v>
      </c>
      <c r="AW3" s="9">
        <f>AV3*1.09</f>
        <v>9169.8789638227518</v>
      </c>
      <c r="AX3" s="9">
        <f>AW3*1.07</f>
        <v>9811.7704912903446</v>
      </c>
      <c r="AY3" s="9">
        <f>AX3*1.06</f>
        <v>10400.476720767765</v>
      </c>
      <c r="AZ3" s="9">
        <f t="shared" ref="AZ3:BB3" si="1">AY3*1.05</f>
        <v>10920.500556806153</v>
      </c>
      <c r="BA3" s="9">
        <f t="shared" si="1"/>
        <v>11466.525584646461</v>
      </c>
      <c r="BB3" s="9">
        <f t="shared" si="1"/>
        <v>12039.851863878785</v>
      </c>
      <c r="BC3" s="9"/>
    </row>
    <row r="4" spans="2:55" x14ac:dyDescent="0.3">
      <c r="B4" t="s">
        <v>19</v>
      </c>
      <c r="C4" s="5">
        <v>13.8</v>
      </c>
      <c r="D4" s="5">
        <v>16.7</v>
      </c>
      <c r="E4" s="5">
        <v>19.600000000000001</v>
      </c>
      <c r="F4" s="5">
        <v>22.9</v>
      </c>
      <c r="G4" s="5">
        <v>25.9</v>
      </c>
      <c r="H4" s="5">
        <v>27.7</v>
      </c>
      <c r="I4" s="5">
        <v>31.6</v>
      </c>
      <c r="J4" s="5">
        <v>37.200000000000003</v>
      </c>
      <c r="K4" s="5">
        <v>41.8</v>
      </c>
      <c r="L4" s="5">
        <v>53.7</v>
      </c>
      <c r="M4" s="5">
        <v>65.8</v>
      </c>
      <c r="N4" s="5">
        <f>AM4-M4-L4-K4</f>
        <v>78.600000000000023</v>
      </c>
      <c r="O4" s="5">
        <v>97.9</v>
      </c>
      <c r="P4" s="5">
        <v>116.9</v>
      </c>
      <c r="Q4" s="5">
        <v>130</v>
      </c>
      <c r="R4" s="5">
        <v>152</v>
      </c>
      <c r="S4" s="5">
        <v>135.6</v>
      </c>
      <c r="T4" s="5">
        <v>143.19999999999999</v>
      </c>
      <c r="U4" s="5">
        <v>126.4</v>
      </c>
      <c r="V4" s="5">
        <v>142.4</v>
      </c>
      <c r="W4" s="5">
        <v>151.80000000000001</v>
      </c>
      <c r="X4" s="5">
        <v>162</v>
      </c>
      <c r="Y4" s="5">
        <v>163.6</v>
      </c>
      <c r="Z4" s="5">
        <v>171.7</v>
      </c>
      <c r="AA4" s="5">
        <v>178.9</v>
      </c>
      <c r="AB4" s="5">
        <v>198.6</v>
      </c>
      <c r="AC4" s="5">
        <v>205</v>
      </c>
      <c r="AD4" s="5">
        <v>218.7</v>
      </c>
      <c r="AE4" s="5">
        <f>AE3*0.22</f>
        <v>220.35749999999999</v>
      </c>
      <c r="AF4" s="5">
        <f t="shared" ref="AF4:AH4" si="2">AF3*0.22</f>
        <v>251.60960000000003</v>
      </c>
      <c r="AG4" s="5">
        <f t="shared" si="2"/>
        <v>258.79039999999998</v>
      </c>
      <c r="AH4" s="5">
        <f t="shared" si="2"/>
        <v>267.40692000000001</v>
      </c>
      <c r="AK4" s="5">
        <f>SUM(C4:F4)</f>
        <v>73</v>
      </c>
      <c r="AL4" s="5">
        <f>SUM(G4:J4)</f>
        <v>122.39999999999999</v>
      </c>
      <c r="AM4" s="5">
        <v>239.9</v>
      </c>
      <c r="AN4" s="5">
        <f>SUM(O4:R4)</f>
        <v>496.8</v>
      </c>
      <c r="AO4" s="5">
        <f>SUM(S4:V4)</f>
        <v>547.59999999999991</v>
      </c>
      <c r="AP4" s="5">
        <f>SUM(W4:Z4)</f>
        <v>649.09999999999991</v>
      </c>
      <c r="AQ4" s="5">
        <f>SUM(AA4:AD4)</f>
        <v>801.2</v>
      </c>
      <c r="AR4" s="5">
        <f>SUM(AE4:AH4)</f>
        <v>998.16441999999995</v>
      </c>
      <c r="AS4" s="5">
        <f>AS3*0.22</f>
        <v>1217.7605924</v>
      </c>
      <c r="AT4" s="5">
        <f t="shared" ref="AT4:BB4" si="3">AT3*0.22</f>
        <v>1436.9574990319998</v>
      </c>
      <c r="AU4" s="5">
        <f t="shared" si="3"/>
        <v>1652.5011238867996</v>
      </c>
      <c r="AV4" s="5">
        <f t="shared" si="3"/>
        <v>1850.8012587532157</v>
      </c>
      <c r="AW4" s="5">
        <f t="shared" si="3"/>
        <v>2017.3733720410055</v>
      </c>
      <c r="AX4" s="5">
        <f t="shared" si="3"/>
        <v>2158.5895080838759</v>
      </c>
      <c r="AY4" s="5">
        <f t="shared" si="3"/>
        <v>2288.1048785689081</v>
      </c>
      <c r="AZ4" s="5">
        <f t="shared" si="3"/>
        <v>2402.5101224973537</v>
      </c>
      <c r="BA4" s="5">
        <f t="shared" si="3"/>
        <v>2522.6356286222212</v>
      </c>
      <c r="BB4" s="5">
        <f t="shared" si="3"/>
        <v>2648.7674100533327</v>
      </c>
    </row>
    <row r="5" spans="2:55" x14ac:dyDescent="0.3">
      <c r="B5" t="s">
        <v>33</v>
      </c>
      <c r="C5" s="5">
        <v>16.3</v>
      </c>
      <c r="D5" s="5">
        <v>16.5</v>
      </c>
      <c r="E5" s="5">
        <v>18</v>
      </c>
      <c r="F5" s="5">
        <v>21.1</v>
      </c>
      <c r="G5" s="5">
        <v>22.7</v>
      </c>
      <c r="H5" s="5">
        <v>23.3</v>
      </c>
      <c r="I5" s="5">
        <v>26.2</v>
      </c>
      <c r="J5" s="5">
        <v>39.799999999999997</v>
      </c>
      <c r="K5" s="5">
        <v>44.5</v>
      </c>
      <c r="L5" s="5">
        <v>85.1</v>
      </c>
      <c r="M5" s="5">
        <v>85.5</v>
      </c>
      <c r="N5" s="5">
        <f>AM5-M5-L5-K5</f>
        <v>113.6</v>
      </c>
      <c r="O5" s="5">
        <v>118.9</v>
      </c>
      <c r="P5" s="5">
        <v>129.69999999999999</v>
      </c>
      <c r="Q5" s="5">
        <v>130</v>
      </c>
      <c r="R5" s="5">
        <v>159.69999999999999</v>
      </c>
      <c r="S5" s="5">
        <v>147.1</v>
      </c>
      <c r="T5" s="5">
        <v>143.1</v>
      </c>
      <c r="U5" s="5">
        <v>151.5</v>
      </c>
      <c r="V5" s="5">
        <v>182.1</v>
      </c>
      <c r="W5" s="5">
        <v>182.4</v>
      </c>
      <c r="X5" s="5">
        <v>165.8</v>
      </c>
      <c r="Y5" s="5">
        <v>170.7</v>
      </c>
      <c r="Z5" s="5">
        <v>221.8</v>
      </c>
      <c r="AA5" s="5">
        <v>202.4</v>
      </c>
      <c r="AB5" s="5">
        <v>208.3</v>
      </c>
      <c r="AC5" s="5">
        <v>231.5</v>
      </c>
      <c r="AD5" s="5">
        <v>280.60000000000002</v>
      </c>
      <c r="AE5" s="5">
        <f>AE3*0.24</f>
        <v>240.39</v>
      </c>
      <c r="AF5" s="5">
        <f t="shared" ref="AF5:AG5" si="4">AF3*0.24</f>
        <v>274.48320000000001</v>
      </c>
      <c r="AG5" s="5">
        <f t="shared" si="4"/>
        <v>282.3168</v>
      </c>
      <c r="AH5" s="5">
        <f>AH3*0.27</f>
        <v>328.18122000000005</v>
      </c>
      <c r="AK5" s="5">
        <f>SUM(C5:F5)</f>
        <v>71.900000000000006</v>
      </c>
      <c r="AL5" s="5">
        <f>SUM(G5:J5)</f>
        <v>112</v>
      </c>
      <c r="AM5" s="5">
        <v>328.7</v>
      </c>
      <c r="AN5" s="5">
        <f>SUM(O5:R5)</f>
        <v>538.29999999999995</v>
      </c>
      <c r="AO5" s="5">
        <f>SUM(S5:V5)</f>
        <v>623.79999999999995</v>
      </c>
      <c r="AP5" s="5">
        <f>SUM(W5:Z5)</f>
        <v>740.7</v>
      </c>
      <c r="AQ5" s="5">
        <f>SUM(AA5:AD5)</f>
        <v>922.80000000000007</v>
      </c>
      <c r="AR5" s="5">
        <f>SUM(AE5:AH5)</f>
        <v>1125.37122</v>
      </c>
      <c r="AS5" s="5">
        <f>AS3*0.24</f>
        <v>1328.4661008</v>
      </c>
      <c r="AT5" s="5">
        <f>AT3*0.23</f>
        <v>1502.2737489879999</v>
      </c>
      <c r="AU5" s="5">
        <f>AU3*0.22</f>
        <v>1652.5011238867996</v>
      </c>
      <c r="AV5" s="5">
        <f>AV3*0.21</f>
        <v>1766.6739288098877</v>
      </c>
      <c r="AW5" s="5">
        <f t="shared" ref="AW5:BB5" si="5">AW3*0.21</f>
        <v>1925.6745824027778</v>
      </c>
      <c r="AX5" s="5">
        <f t="shared" si="5"/>
        <v>2060.4718031709722</v>
      </c>
      <c r="AY5" s="5">
        <f t="shared" si="5"/>
        <v>2184.1001113612306</v>
      </c>
      <c r="AZ5" s="5">
        <f t="shared" si="5"/>
        <v>2293.3051169292921</v>
      </c>
      <c r="BA5" s="5">
        <f t="shared" si="5"/>
        <v>2407.9703727757565</v>
      </c>
      <c r="BB5" s="5">
        <f t="shared" si="5"/>
        <v>2528.3688914145446</v>
      </c>
    </row>
    <row r="6" spans="2:55" x14ac:dyDescent="0.3">
      <c r="B6" t="s">
        <v>34</v>
      </c>
      <c r="C6" s="5">
        <v>18.8</v>
      </c>
      <c r="D6" s="5">
        <v>27.8</v>
      </c>
      <c r="E6" s="5">
        <v>29.1</v>
      </c>
      <c r="F6" s="5">
        <v>29.8</v>
      </c>
      <c r="G6" s="5">
        <v>33.5</v>
      </c>
      <c r="H6" s="5">
        <v>37.200000000000003</v>
      </c>
      <c r="I6" s="5">
        <v>41</v>
      </c>
      <c r="J6" s="5">
        <v>45</v>
      </c>
      <c r="K6" s="5">
        <v>52.6</v>
      </c>
      <c r="L6" s="5">
        <v>61.9</v>
      </c>
      <c r="M6" s="5">
        <v>71.400000000000006</v>
      </c>
      <c r="N6" s="5">
        <f>AM6-M6-L6-K6</f>
        <v>78.299999999999983</v>
      </c>
      <c r="O6" s="5">
        <v>94.1</v>
      </c>
      <c r="P6" s="5">
        <v>109</v>
      </c>
      <c r="Q6" s="5">
        <v>117.4</v>
      </c>
      <c r="R6" s="5">
        <v>136</v>
      </c>
      <c r="S6" s="5">
        <v>141.4</v>
      </c>
      <c r="T6" s="5">
        <v>158.19999999999999</v>
      </c>
      <c r="U6" s="5">
        <v>191</v>
      </c>
      <c r="V6" s="5">
        <v>198.5</v>
      </c>
      <c r="W6" s="5">
        <v>211</v>
      </c>
      <c r="X6" s="5">
        <v>225</v>
      </c>
      <c r="Y6" s="5">
        <v>219</v>
      </c>
      <c r="Z6" s="5">
        <v>223.3</v>
      </c>
      <c r="AA6" s="5">
        <v>226.9</v>
      </c>
      <c r="AB6" s="5">
        <v>221.1</v>
      </c>
      <c r="AC6" s="5">
        <v>244.6</v>
      </c>
      <c r="AD6" s="5">
        <v>222.8</v>
      </c>
      <c r="AE6" s="5">
        <f>AA6*1.04</f>
        <v>235.97600000000003</v>
      </c>
      <c r="AF6" s="5">
        <f t="shared" ref="AF6:AH6" si="6">AB6*1.04</f>
        <v>229.94399999999999</v>
      </c>
      <c r="AG6" s="5">
        <f t="shared" si="6"/>
        <v>254.38400000000001</v>
      </c>
      <c r="AH6" s="5">
        <f t="shared" si="6"/>
        <v>231.71200000000002</v>
      </c>
      <c r="AK6" s="5">
        <f>SUM(C6:F6)</f>
        <v>105.5</v>
      </c>
      <c r="AL6" s="5">
        <f>SUM(G6:J6)</f>
        <v>156.69999999999999</v>
      </c>
      <c r="AM6" s="5">
        <v>264.2</v>
      </c>
      <c r="AN6" s="5">
        <f>SUM(O6:R6)</f>
        <v>456.5</v>
      </c>
      <c r="AO6" s="5">
        <f>SUM(S6:V6)</f>
        <v>689.1</v>
      </c>
      <c r="AP6" s="5">
        <f>SUM(W6:Z6)</f>
        <v>878.3</v>
      </c>
      <c r="AQ6" s="5">
        <f>SUM(AA6:AD6)</f>
        <v>915.40000000000009</v>
      </c>
      <c r="AR6" s="5">
        <f>SUM(AE6:AH6)</f>
        <v>952.01600000000008</v>
      </c>
      <c r="AS6" s="5">
        <f>AR6*1.03</f>
        <v>980.57648000000006</v>
      </c>
      <c r="AT6" s="5">
        <f>AS6*1.02</f>
        <v>1000.1880096000001</v>
      </c>
      <c r="AU6" s="5">
        <f>AT6*1.02</f>
        <v>1020.1917697920002</v>
      </c>
      <c r="AV6" s="5">
        <f>AU6*1.02</f>
        <v>1040.5956051878402</v>
      </c>
      <c r="AW6" s="5">
        <f>AV6*1.02</f>
        <v>1061.4075172915971</v>
      </c>
      <c r="AX6" s="5">
        <f t="shared" ref="AX6:BB6" si="7">AW6*1.01</f>
        <v>1072.0215924645131</v>
      </c>
      <c r="AY6" s="5">
        <f t="shared" si="7"/>
        <v>1082.7418083891582</v>
      </c>
      <c r="AZ6" s="5">
        <f t="shared" si="7"/>
        <v>1093.5692264730499</v>
      </c>
      <c r="BA6" s="5">
        <f t="shared" si="7"/>
        <v>1104.5049187377804</v>
      </c>
      <c r="BB6" s="5">
        <f t="shared" si="7"/>
        <v>1115.5499679251582</v>
      </c>
    </row>
    <row r="7" spans="2:55" x14ac:dyDescent="0.3">
      <c r="B7" t="s">
        <v>74</v>
      </c>
      <c r="C7" s="5">
        <f t="shared" ref="C7:AC7" si="8">SUM(C4:C6)</f>
        <v>48.900000000000006</v>
      </c>
      <c r="D7" s="5">
        <f t="shared" si="8"/>
        <v>61</v>
      </c>
      <c r="E7" s="5">
        <f t="shared" si="8"/>
        <v>66.7</v>
      </c>
      <c r="F7" s="5">
        <f t="shared" si="8"/>
        <v>73.8</v>
      </c>
      <c r="G7" s="5">
        <f t="shared" si="8"/>
        <v>82.1</v>
      </c>
      <c r="H7" s="5">
        <f t="shared" si="8"/>
        <v>88.2</v>
      </c>
      <c r="I7" s="5">
        <f t="shared" si="8"/>
        <v>98.8</v>
      </c>
      <c r="J7" s="5">
        <f t="shared" si="8"/>
        <v>122</v>
      </c>
      <c r="K7" s="5">
        <f t="shared" si="8"/>
        <v>138.9</v>
      </c>
      <c r="L7" s="5">
        <f t="shared" si="8"/>
        <v>200.70000000000002</v>
      </c>
      <c r="M7" s="5">
        <f t="shared" si="8"/>
        <v>222.70000000000002</v>
      </c>
      <c r="N7" s="5">
        <f t="shared" si="8"/>
        <v>270.5</v>
      </c>
      <c r="O7" s="5">
        <f t="shared" si="8"/>
        <v>310.89999999999998</v>
      </c>
      <c r="P7" s="5">
        <f t="shared" si="8"/>
        <v>355.6</v>
      </c>
      <c r="Q7" s="5">
        <f t="shared" si="8"/>
        <v>377.4</v>
      </c>
      <c r="R7" s="5">
        <f t="shared" si="8"/>
        <v>447.7</v>
      </c>
      <c r="S7" s="5">
        <f t="shared" si="8"/>
        <v>424.1</v>
      </c>
      <c r="T7" s="5">
        <f t="shared" si="8"/>
        <v>444.49999999999994</v>
      </c>
      <c r="U7" s="5">
        <f t="shared" si="8"/>
        <v>468.9</v>
      </c>
      <c r="V7" s="5">
        <f t="shared" si="8"/>
        <v>523</v>
      </c>
      <c r="W7" s="5">
        <f t="shared" si="8"/>
        <v>545.20000000000005</v>
      </c>
      <c r="X7" s="5">
        <f t="shared" si="8"/>
        <v>552.79999999999995</v>
      </c>
      <c r="Y7" s="5">
        <f t="shared" si="8"/>
        <v>553.29999999999995</v>
      </c>
      <c r="Z7" s="5">
        <f t="shared" si="8"/>
        <v>616.79999999999995</v>
      </c>
      <c r="AA7" s="5">
        <f t="shared" si="8"/>
        <v>608.20000000000005</v>
      </c>
      <c r="AB7" s="5">
        <f t="shared" si="8"/>
        <v>628</v>
      </c>
      <c r="AC7" s="5">
        <f t="shared" si="8"/>
        <v>681.1</v>
      </c>
      <c r="AD7" s="5">
        <f>SUM(AD4:AD6)</f>
        <v>722.1</v>
      </c>
      <c r="AE7" s="5">
        <f t="shared" ref="AE7:AH7" si="9">SUM(AE4:AE6)</f>
        <v>696.72349999999994</v>
      </c>
      <c r="AF7" s="5">
        <f t="shared" si="9"/>
        <v>756.03679999999997</v>
      </c>
      <c r="AG7" s="5">
        <f t="shared" si="9"/>
        <v>795.49119999999994</v>
      </c>
      <c r="AH7" s="5">
        <f t="shared" si="9"/>
        <v>827.30014000000006</v>
      </c>
      <c r="AK7" s="5">
        <f t="shared" ref="AK7:BB7" si="10">SUM(AK4:AK6)</f>
        <v>250.4</v>
      </c>
      <c r="AL7" s="5">
        <f t="shared" si="10"/>
        <v>391.09999999999997</v>
      </c>
      <c r="AM7" s="5">
        <f t="shared" si="10"/>
        <v>832.8</v>
      </c>
      <c r="AN7" s="5">
        <f t="shared" si="10"/>
        <v>1491.6</v>
      </c>
      <c r="AO7" s="5">
        <f t="shared" si="10"/>
        <v>1860.5</v>
      </c>
      <c r="AP7" s="5">
        <f t="shared" si="10"/>
        <v>2268.1</v>
      </c>
      <c r="AQ7" s="5">
        <f t="shared" si="10"/>
        <v>2639.4</v>
      </c>
      <c r="AR7" s="5">
        <f t="shared" si="10"/>
        <v>3075.5516400000001</v>
      </c>
      <c r="AS7" s="5">
        <f t="shared" si="10"/>
        <v>3526.8031732000004</v>
      </c>
      <c r="AT7" s="5">
        <f t="shared" si="10"/>
        <v>3939.4192576199998</v>
      </c>
      <c r="AU7" s="5">
        <f t="shared" si="10"/>
        <v>4325.1940175655991</v>
      </c>
      <c r="AV7" s="5">
        <f t="shared" si="10"/>
        <v>4658.0707927509438</v>
      </c>
      <c r="AW7" s="5">
        <f t="shared" si="10"/>
        <v>5004.4554717353803</v>
      </c>
      <c r="AX7" s="5">
        <f t="shared" si="10"/>
        <v>5291.0829037193616</v>
      </c>
      <c r="AY7" s="5">
        <f t="shared" si="10"/>
        <v>5554.9467983192962</v>
      </c>
      <c r="AZ7" s="5">
        <f t="shared" si="10"/>
        <v>5789.384465899695</v>
      </c>
      <c r="BA7" s="5">
        <f t="shared" si="10"/>
        <v>6035.1109201357576</v>
      </c>
      <c r="BB7" s="5">
        <f t="shared" si="10"/>
        <v>6292.6862693930352</v>
      </c>
    </row>
    <row r="8" spans="2:55" s="1" customFormat="1" x14ac:dyDescent="0.3">
      <c r="B8" s="1" t="s">
        <v>24</v>
      </c>
      <c r="C8" s="9">
        <f>C3-C7</f>
        <v>14.499999999999993</v>
      </c>
      <c r="D8" s="9">
        <f t="shared" ref="D8:AD8" si="11">D3-D7</f>
        <v>14.400000000000006</v>
      </c>
      <c r="E8" s="9">
        <f t="shared" si="11"/>
        <v>19.899999999999991</v>
      </c>
      <c r="F8" s="9">
        <f t="shared" si="11"/>
        <v>25.799999999999997</v>
      </c>
      <c r="G8" s="9">
        <f t="shared" si="11"/>
        <v>28.400000000000006</v>
      </c>
      <c r="H8" s="9">
        <f t="shared" si="11"/>
        <v>31</v>
      </c>
      <c r="I8" s="9">
        <f t="shared" si="11"/>
        <v>32.299999999999997</v>
      </c>
      <c r="J8" s="9">
        <f t="shared" si="11"/>
        <v>25.599999999999994</v>
      </c>
      <c r="K8" s="9">
        <f t="shared" si="11"/>
        <v>22.699999999999989</v>
      </c>
      <c r="L8" s="9">
        <f t="shared" si="11"/>
        <v>-0.30000000000001137</v>
      </c>
      <c r="M8" s="9">
        <f t="shared" si="11"/>
        <v>29.199999999999989</v>
      </c>
      <c r="N8" s="9">
        <f t="shared" si="11"/>
        <v>39.5</v>
      </c>
      <c r="O8" s="9">
        <f t="shared" si="11"/>
        <v>76.100000000000023</v>
      </c>
      <c r="P8" s="9">
        <f t="shared" si="11"/>
        <v>98.5</v>
      </c>
      <c r="Q8" s="9">
        <f t="shared" si="11"/>
        <v>131.90000000000003</v>
      </c>
      <c r="R8" s="9">
        <f t="shared" si="11"/>
        <v>121.09999999999997</v>
      </c>
      <c r="S8" s="9">
        <f t="shared" si="11"/>
        <v>113</v>
      </c>
      <c r="T8" s="9">
        <f t="shared" si="11"/>
        <v>146.7000000000001</v>
      </c>
      <c r="U8" s="9">
        <f t="shared" si="11"/>
        <v>48.800000000000068</v>
      </c>
      <c r="V8" s="9">
        <f t="shared" si="11"/>
        <v>56</v>
      </c>
      <c r="W8" s="9">
        <f t="shared" si="11"/>
        <v>110.09999999999991</v>
      </c>
      <c r="X8" s="9">
        <f t="shared" si="11"/>
        <v>128</v>
      </c>
      <c r="Y8" s="9">
        <f t="shared" si="11"/>
        <v>159.90000000000009</v>
      </c>
      <c r="Z8" s="9">
        <f t="shared" si="11"/>
        <v>133.10000000000002</v>
      </c>
      <c r="AA8" s="9">
        <f t="shared" si="11"/>
        <v>193.09999999999991</v>
      </c>
      <c r="AB8" s="9">
        <f t="shared" si="11"/>
        <v>265.5</v>
      </c>
      <c r="AC8" s="9">
        <f t="shared" si="11"/>
        <v>237.89999999999998</v>
      </c>
      <c r="AD8" s="9">
        <f t="shared" si="11"/>
        <v>266.10000000000002</v>
      </c>
      <c r="AE8" s="9">
        <f t="shared" ref="AE8:AH8" si="12">AE3-AE7</f>
        <v>304.90150000000006</v>
      </c>
      <c r="AF8" s="9">
        <f t="shared" si="12"/>
        <v>387.64320000000009</v>
      </c>
      <c r="AG8" s="9">
        <f t="shared" si="12"/>
        <v>380.8288</v>
      </c>
      <c r="AH8" s="9">
        <f t="shared" si="12"/>
        <v>388.18586000000005</v>
      </c>
      <c r="AK8" s="9">
        <f t="shared" ref="AK8" si="13">AK3-AK7</f>
        <v>74.599999999999994</v>
      </c>
      <c r="AL8" s="9">
        <f t="shared" ref="AL8" si="14">AL3-AL7</f>
        <v>117.30000000000001</v>
      </c>
      <c r="AM8" s="9">
        <f t="shared" ref="AM8" si="15">AM3-AM7</f>
        <v>91.100000000000023</v>
      </c>
      <c r="AN8" s="9">
        <f t="shared" ref="AN8" si="16">AN3-AN7</f>
        <v>427.60000000000014</v>
      </c>
      <c r="AO8" s="9">
        <f t="shared" ref="AO8" si="17">AO3-AO7</f>
        <v>364.5</v>
      </c>
      <c r="AP8" s="9">
        <f t="shared" ref="AP8" si="18">AP3-AP7</f>
        <v>531.10000000000036</v>
      </c>
      <c r="AQ8" s="9">
        <f t="shared" ref="AQ8" si="19">AQ3-AQ7</f>
        <v>962.59999999999991</v>
      </c>
      <c r="AR8" s="9">
        <f t="shared" ref="AR8" si="20">AR3-AR7</f>
        <v>1461.5593599999997</v>
      </c>
      <c r="AS8" s="9">
        <f t="shared" ref="AS8" si="21">AS3-AS7</f>
        <v>2008.4722467999995</v>
      </c>
      <c r="AT8" s="9">
        <f t="shared" ref="AT8" si="22">AT3-AT7</f>
        <v>2592.2057379799994</v>
      </c>
      <c r="AU8" s="9">
        <f t="shared" ref="AU8" si="23">AU3-AU7</f>
        <v>3186.1747273743995</v>
      </c>
      <c r="AV8" s="9">
        <f t="shared" ref="AV8" si="24">AV3-AV7</f>
        <v>3754.6622015818548</v>
      </c>
      <c r="AW8" s="9">
        <f t="shared" ref="AW8" si="25">AW3-AW7</f>
        <v>4165.4234920873714</v>
      </c>
      <c r="AX8" s="9">
        <f t="shared" ref="AX8" si="26">AX3-AX7</f>
        <v>4520.6875875709829</v>
      </c>
      <c r="AY8" s="9">
        <f t="shared" ref="AY8" si="27">AY3-AY7</f>
        <v>4845.5299224484688</v>
      </c>
      <c r="AZ8" s="9">
        <f t="shared" ref="AZ8" si="28">AZ3-AZ7</f>
        <v>5131.1160909064583</v>
      </c>
      <c r="BA8" s="9">
        <f t="shared" ref="BA8" si="29">BA3-BA7</f>
        <v>5431.414664510703</v>
      </c>
      <c r="BB8" s="9">
        <f t="shared" ref="BB8" si="30">BB3-BB7</f>
        <v>5747.1655944857494</v>
      </c>
    </row>
    <row r="9" spans="2:55" x14ac:dyDescent="0.3">
      <c r="B9" t="s">
        <v>20</v>
      </c>
      <c r="C9" s="5">
        <v>13.8</v>
      </c>
      <c r="D9" s="5">
        <v>16.399999999999999</v>
      </c>
      <c r="E9" s="5">
        <v>35.9</v>
      </c>
      <c r="F9" s="5">
        <v>21</v>
      </c>
      <c r="G9" s="5">
        <v>21.6</v>
      </c>
      <c r="H9" s="5">
        <v>24.8</v>
      </c>
      <c r="I9" s="5">
        <v>28</v>
      </c>
      <c r="J9" s="5">
        <v>32.700000000000003</v>
      </c>
      <c r="K9" s="5">
        <v>49.4</v>
      </c>
      <c r="L9" s="5">
        <v>40.200000000000003</v>
      </c>
      <c r="M9" s="5">
        <v>51.7</v>
      </c>
      <c r="N9" s="5">
        <f>AM9-M9-L9-K9</f>
        <v>60.099999999999987</v>
      </c>
      <c r="O9" s="5">
        <v>96.6</v>
      </c>
      <c r="P9" s="5">
        <v>124.7</v>
      </c>
      <c r="Q9" s="5">
        <v>138.19999999999999</v>
      </c>
      <c r="R9" s="5">
        <v>173.6</v>
      </c>
      <c r="S9" s="5">
        <v>177.8</v>
      </c>
      <c r="T9" s="5">
        <v>211.8</v>
      </c>
      <c r="U9" s="5">
        <v>235.6</v>
      </c>
      <c r="V9" s="5">
        <v>248.4</v>
      </c>
      <c r="W9" s="5">
        <v>275.5</v>
      </c>
      <c r="X9" s="5">
        <v>315.3</v>
      </c>
      <c r="Y9" s="5">
        <v>321.60000000000002</v>
      </c>
      <c r="Z9" s="5">
        <v>341.1</v>
      </c>
      <c r="AA9" s="5">
        <v>362.1</v>
      </c>
      <c r="AB9" s="5">
        <v>361.7</v>
      </c>
      <c r="AC9" s="5">
        <v>365.4</v>
      </c>
      <c r="AD9" s="5">
        <v>355</v>
      </c>
      <c r="AE9" s="5">
        <f>AA9*1.03</f>
        <v>372.96300000000002</v>
      </c>
      <c r="AF9" s="5">
        <f t="shared" ref="AF9:AG10" si="31">AB9*1.03</f>
        <v>372.55099999999999</v>
      </c>
      <c r="AG9" s="5">
        <f t="shared" si="31"/>
        <v>376.36199999999997</v>
      </c>
      <c r="AH9" s="5">
        <f>AD9*1.07</f>
        <v>379.85</v>
      </c>
      <c r="AK9" s="5">
        <f>SUM(C9:F9)</f>
        <v>87.1</v>
      </c>
      <c r="AL9" s="5">
        <f>SUM(G9:J9)</f>
        <v>107.10000000000001</v>
      </c>
      <c r="AM9" s="5">
        <v>201.4</v>
      </c>
      <c r="AN9" s="5">
        <f>SUM(O9:R9)</f>
        <v>533.1</v>
      </c>
      <c r="AO9" s="5">
        <f>SUM(S9:V9)</f>
        <v>873.6</v>
      </c>
      <c r="AP9" s="5">
        <f>SUM(W9:Z9)</f>
        <v>1253.5</v>
      </c>
      <c r="AQ9" s="5">
        <f>SUM(AA9:AD9)</f>
        <v>1444.1999999999998</v>
      </c>
      <c r="AR9" s="5">
        <f>SUM(AE9:AH9)</f>
        <v>1501.7260000000001</v>
      </c>
      <c r="AS9" s="5">
        <f>AR9*1.02</f>
        <v>1531.76052</v>
      </c>
      <c r="AT9" s="5">
        <f>AS9*1.02</f>
        <v>1562.3957304</v>
      </c>
      <c r="AU9" s="5">
        <f>AT9*1.02</f>
        <v>1593.643645008</v>
      </c>
      <c r="AV9" s="5">
        <f t="shared" ref="AV9:AW10" si="32">AU9*1.02</f>
        <v>1625.51651790816</v>
      </c>
      <c r="AW9" s="5">
        <f>AV9*1.01</f>
        <v>1641.7716830872416</v>
      </c>
      <c r="AX9" s="5">
        <f t="shared" ref="AX9:BB9" si="33">AW9*1.01</f>
        <v>1658.1893999181141</v>
      </c>
      <c r="AY9" s="5">
        <f t="shared" si="33"/>
        <v>1674.7712939172952</v>
      </c>
      <c r="AZ9" s="5">
        <f t="shared" si="33"/>
        <v>1691.5190068564682</v>
      </c>
      <c r="BA9" s="5">
        <f t="shared" si="33"/>
        <v>1708.4341969250329</v>
      </c>
      <c r="BB9" s="5">
        <f t="shared" si="33"/>
        <v>1725.5185388942832</v>
      </c>
    </row>
    <row r="10" spans="2:55" x14ac:dyDescent="0.3">
      <c r="B10" t="s">
        <v>21</v>
      </c>
      <c r="C10" s="5">
        <v>5.7</v>
      </c>
      <c r="D10" s="5">
        <v>7.2</v>
      </c>
      <c r="E10" s="5">
        <v>13.5</v>
      </c>
      <c r="F10" s="5">
        <v>8.1</v>
      </c>
      <c r="G10" s="5">
        <v>8.8000000000000007</v>
      </c>
      <c r="H10" s="5">
        <v>9.8000000000000007</v>
      </c>
      <c r="I10" s="5">
        <v>10.3</v>
      </c>
      <c r="J10" s="5">
        <v>13</v>
      </c>
      <c r="K10" s="5">
        <v>30.6</v>
      </c>
      <c r="L10" s="5">
        <v>18.7</v>
      </c>
      <c r="M10" s="5">
        <v>16.2</v>
      </c>
      <c r="N10" s="5">
        <f>AM10-M10-L10-K10</f>
        <v>31.79999999999999</v>
      </c>
      <c r="O10" s="5">
        <v>94.4</v>
      </c>
      <c r="P10" s="5">
        <v>97.7</v>
      </c>
      <c r="Q10" s="5">
        <v>51.6</v>
      </c>
      <c r="R10" s="5">
        <v>59.4</v>
      </c>
      <c r="S10" s="5">
        <v>57.8</v>
      </c>
      <c r="T10" s="5">
        <v>78.7</v>
      </c>
      <c r="U10" s="5">
        <v>81.2</v>
      </c>
      <c r="V10" s="5">
        <v>79.7</v>
      </c>
      <c r="W10" s="5">
        <v>97.6</v>
      </c>
      <c r="X10" s="5">
        <v>96.2</v>
      </c>
      <c r="Y10" s="5">
        <v>97.5</v>
      </c>
      <c r="Z10" s="5">
        <v>98.8</v>
      </c>
      <c r="AA10" s="5">
        <v>97.8</v>
      </c>
      <c r="AB10" s="5">
        <v>105.6</v>
      </c>
      <c r="AC10" s="5">
        <v>98.7</v>
      </c>
      <c r="AD10" s="5">
        <v>105.3</v>
      </c>
      <c r="AE10" s="5">
        <f>AA10*1.03</f>
        <v>100.73399999999999</v>
      </c>
      <c r="AF10" s="5">
        <f t="shared" si="31"/>
        <v>108.768</v>
      </c>
      <c r="AG10" s="5">
        <f t="shared" si="31"/>
        <v>101.661</v>
      </c>
      <c r="AH10" s="5">
        <f t="shared" ref="AH10" si="34">AD10*1.03</f>
        <v>108.459</v>
      </c>
      <c r="AK10" s="5">
        <f>SUM(C10:F10)</f>
        <v>34.5</v>
      </c>
      <c r="AL10" s="5">
        <f>SUM(G10:J10)</f>
        <v>41.900000000000006</v>
      </c>
      <c r="AM10" s="5">
        <v>97.3</v>
      </c>
      <c r="AN10" s="5">
        <f>SUM(O10:R10)</f>
        <v>303.10000000000002</v>
      </c>
      <c r="AO10" s="5">
        <f>SUM(S10:V10)</f>
        <v>297.39999999999998</v>
      </c>
      <c r="AP10" s="5">
        <f>SUM(W10:Z10)</f>
        <v>390.1</v>
      </c>
      <c r="AQ10" s="5">
        <f>SUM(AA10:AD10)</f>
        <v>407.4</v>
      </c>
      <c r="AR10" s="5">
        <f>SUM(AE10:AH10)</f>
        <v>419.62200000000001</v>
      </c>
      <c r="AS10" s="5">
        <f>AR10*1.02</f>
        <v>428.01444000000004</v>
      </c>
      <c r="AT10" s="5">
        <f t="shared" ref="AT10:AU10" si="35">AS10*1.02</f>
        <v>436.57472880000006</v>
      </c>
      <c r="AU10" s="5">
        <f t="shared" si="35"/>
        <v>445.30622337600005</v>
      </c>
      <c r="AV10" s="5">
        <f t="shared" si="32"/>
        <v>454.21234784352004</v>
      </c>
      <c r="AW10" s="5">
        <f t="shared" si="32"/>
        <v>463.29659480039044</v>
      </c>
      <c r="AX10" s="5">
        <f t="shared" ref="AX10" si="36">AW10*1.02</f>
        <v>472.56252669639827</v>
      </c>
      <c r="AY10" s="5">
        <f t="shared" ref="AY10" si="37">AX10*1.02</f>
        <v>482.01377723032624</v>
      </c>
      <c r="AZ10" s="5">
        <f t="shared" ref="AZ10" si="38">AY10*1.02</f>
        <v>491.65405277493278</v>
      </c>
      <c r="BA10" s="5">
        <f t="shared" ref="BA10" si="39">AZ10*1.02</f>
        <v>501.48713383043145</v>
      </c>
      <c r="BB10" s="5">
        <f t="shared" ref="BB10" si="40">BA10*1.02</f>
        <v>511.51687650704008</v>
      </c>
    </row>
    <row r="11" spans="2:55" x14ac:dyDescent="0.3">
      <c r="B11" t="s">
        <v>22</v>
      </c>
      <c r="C11" s="5">
        <v>9.4</v>
      </c>
      <c r="D11" s="5">
        <v>11</v>
      </c>
      <c r="E11" s="5">
        <v>11.3</v>
      </c>
      <c r="F11" s="5">
        <v>8.9</v>
      </c>
      <c r="G11" s="5">
        <v>8.4</v>
      </c>
      <c r="H11" s="5">
        <v>10.199999999999999</v>
      </c>
      <c r="I11" s="5">
        <v>12.7</v>
      </c>
      <c r="J11" s="5">
        <v>13.5</v>
      </c>
      <c r="K11" s="5">
        <v>15.7</v>
      </c>
      <c r="L11" s="5">
        <v>13.9</v>
      </c>
      <c r="M11" s="5">
        <v>12.9</v>
      </c>
      <c r="N11" s="5">
        <f>AM11-M11-L11-K11</f>
        <v>15.900000000000002</v>
      </c>
      <c r="O11" s="5">
        <v>20</v>
      </c>
      <c r="P11" s="5">
        <v>19</v>
      </c>
      <c r="Q11" s="5">
        <v>19.600000000000001</v>
      </c>
      <c r="R11" s="5">
        <v>27.8</v>
      </c>
      <c r="S11" s="5">
        <v>29.1</v>
      </c>
      <c r="T11" s="5">
        <v>26.5</v>
      </c>
      <c r="U11" s="5">
        <v>32.1</v>
      </c>
      <c r="V11" s="5">
        <v>29.7</v>
      </c>
      <c r="W11" s="5">
        <v>26.8</v>
      </c>
      <c r="X11" s="5">
        <v>30.3</v>
      </c>
      <c r="Y11" s="5">
        <v>40.9</v>
      </c>
      <c r="Z11" s="5">
        <v>48.5</v>
      </c>
      <c r="AA11" s="5">
        <v>35.5</v>
      </c>
      <c r="AB11" s="5">
        <v>36.299999999999997</v>
      </c>
      <c r="AC11" s="5">
        <v>52.6</v>
      </c>
      <c r="AD11" s="5">
        <v>49.8</v>
      </c>
      <c r="AE11" s="5">
        <f>AE3*0.04</f>
        <v>40.064999999999998</v>
      </c>
      <c r="AF11" s="5">
        <f t="shared" ref="AF11" si="41">AF3*0.04</f>
        <v>45.747200000000007</v>
      </c>
      <c r="AG11" s="5">
        <f>AG3*0.05</f>
        <v>58.816000000000003</v>
      </c>
      <c r="AH11" s="5">
        <f>AH3*0.05</f>
        <v>60.774300000000011</v>
      </c>
      <c r="AK11" s="5">
        <f>SUM(C11:F11)</f>
        <v>40.6</v>
      </c>
      <c r="AL11" s="5">
        <f>SUM(G11:J11)</f>
        <v>44.8</v>
      </c>
      <c r="AM11" s="5">
        <v>58.4</v>
      </c>
      <c r="AN11" s="5">
        <f>SUM(O11:R11)</f>
        <v>86.4</v>
      </c>
      <c r="AO11" s="5">
        <f>SUM(S11:V11)</f>
        <v>117.4</v>
      </c>
      <c r="AP11" s="5">
        <f>SUM(W11:Z11)</f>
        <v>146.5</v>
      </c>
      <c r="AQ11" s="5">
        <f>SUM(AA11:AD11)</f>
        <v>174.2</v>
      </c>
      <c r="AR11" s="5">
        <f>SUM(AE11:AH11)</f>
        <v>205.4025</v>
      </c>
      <c r="AS11" s="5">
        <f t="shared" ref="AS11:BB11" si="42">AS3*0.05</f>
        <v>276.76377100000002</v>
      </c>
      <c r="AT11" s="5">
        <f t="shared" si="42"/>
        <v>326.58124978000001</v>
      </c>
      <c r="AU11" s="5">
        <f t="shared" si="42"/>
        <v>375.56843724699996</v>
      </c>
      <c r="AV11" s="5">
        <f t="shared" si="42"/>
        <v>420.63664971663997</v>
      </c>
      <c r="AW11" s="5">
        <f t="shared" si="42"/>
        <v>458.49394819113763</v>
      </c>
      <c r="AX11" s="5">
        <f t="shared" si="42"/>
        <v>490.58852456451723</v>
      </c>
      <c r="AY11" s="5">
        <f t="shared" si="42"/>
        <v>520.02383603838825</v>
      </c>
      <c r="AZ11" s="5">
        <f t="shared" si="42"/>
        <v>546.02502784030764</v>
      </c>
      <c r="BA11" s="5">
        <f t="shared" si="42"/>
        <v>573.32627923232303</v>
      </c>
      <c r="BB11" s="5">
        <f t="shared" si="42"/>
        <v>601.99259319393923</v>
      </c>
    </row>
    <row r="12" spans="2:55" x14ac:dyDescent="0.3">
      <c r="B12" t="s">
        <v>23</v>
      </c>
      <c r="C12" s="5">
        <f t="shared" ref="C12:O12" si="43">SUM(C9:C11)</f>
        <v>28.9</v>
      </c>
      <c r="D12" s="5">
        <f t="shared" si="43"/>
        <v>34.599999999999994</v>
      </c>
      <c r="E12" s="5">
        <f t="shared" si="43"/>
        <v>60.7</v>
      </c>
      <c r="F12" s="5">
        <f t="shared" si="43"/>
        <v>38</v>
      </c>
      <c r="G12" s="5">
        <f t="shared" si="43"/>
        <v>38.800000000000004</v>
      </c>
      <c r="H12" s="5">
        <f t="shared" si="43"/>
        <v>44.8</v>
      </c>
      <c r="I12" s="5">
        <f t="shared" si="43"/>
        <v>51</v>
      </c>
      <c r="J12" s="5">
        <f t="shared" si="43"/>
        <v>59.2</v>
      </c>
      <c r="K12" s="5">
        <f t="shared" si="43"/>
        <v>95.7</v>
      </c>
      <c r="L12" s="5">
        <f t="shared" si="43"/>
        <v>72.800000000000011</v>
      </c>
      <c r="M12" s="5">
        <f t="shared" si="43"/>
        <v>80.800000000000011</v>
      </c>
      <c r="N12" s="5">
        <f t="shared" si="43"/>
        <v>107.79999999999998</v>
      </c>
      <c r="O12" s="5">
        <f t="shared" si="43"/>
        <v>211</v>
      </c>
      <c r="P12" s="5">
        <f t="shared" ref="P12:AC12" si="44">SUM(P9:P11)</f>
        <v>241.4</v>
      </c>
      <c r="Q12" s="5">
        <f t="shared" si="44"/>
        <v>209.39999999999998</v>
      </c>
      <c r="R12" s="5">
        <f t="shared" si="44"/>
        <v>260.8</v>
      </c>
      <c r="S12" s="5">
        <f t="shared" si="44"/>
        <v>264.70000000000005</v>
      </c>
      <c r="T12" s="5">
        <f t="shared" si="44"/>
        <v>317</v>
      </c>
      <c r="U12" s="5">
        <f t="shared" si="44"/>
        <v>348.90000000000003</v>
      </c>
      <c r="V12" s="5">
        <f t="shared" si="44"/>
        <v>357.8</v>
      </c>
      <c r="W12" s="5">
        <f t="shared" si="44"/>
        <v>399.90000000000003</v>
      </c>
      <c r="X12" s="5">
        <f t="shared" si="44"/>
        <v>441.8</v>
      </c>
      <c r="Y12" s="5">
        <f t="shared" si="44"/>
        <v>460</v>
      </c>
      <c r="Z12" s="5">
        <f t="shared" si="44"/>
        <v>488.40000000000003</v>
      </c>
      <c r="AA12" s="5">
        <f t="shared" si="44"/>
        <v>495.40000000000003</v>
      </c>
      <c r="AB12" s="5">
        <f t="shared" si="44"/>
        <v>503.59999999999997</v>
      </c>
      <c r="AC12" s="5">
        <f t="shared" si="44"/>
        <v>516.69999999999993</v>
      </c>
      <c r="AD12" s="5">
        <f t="shared" ref="AD12:AH12" si="45">SUM(AD9:AD11)</f>
        <v>510.1</v>
      </c>
      <c r="AE12" s="5">
        <f t="shared" si="45"/>
        <v>513.76199999999994</v>
      </c>
      <c r="AF12" s="5">
        <f t="shared" si="45"/>
        <v>527.06619999999998</v>
      </c>
      <c r="AG12" s="5">
        <f t="shared" si="45"/>
        <v>536.83899999999994</v>
      </c>
      <c r="AH12" s="5">
        <f t="shared" si="45"/>
        <v>549.08330000000001</v>
      </c>
      <c r="AK12" s="5">
        <f t="shared" ref="AK12:AN12" si="46">SUM(AK9:AK11)</f>
        <v>162.19999999999999</v>
      </c>
      <c r="AL12" s="5">
        <f t="shared" si="46"/>
        <v>193.8</v>
      </c>
      <c r="AM12" s="5">
        <f t="shared" si="46"/>
        <v>357.09999999999997</v>
      </c>
      <c r="AN12" s="5">
        <f t="shared" si="46"/>
        <v>922.6</v>
      </c>
      <c r="AO12" s="5">
        <f t="shared" ref="AO12" si="47">SUM(AO9:AO11)</f>
        <v>1288.4000000000001</v>
      </c>
      <c r="AP12" s="5">
        <f t="shared" ref="AP12" si="48">SUM(AP9:AP11)</f>
        <v>1790.1</v>
      </c>
      <c r="AQ12" s="5">
        <f t="shared" ref="AQ12" si="49">SUM(AQ9:AQ11)</f>
        <v>2025.8</v>
      </c>
      <c r="AR12" s="5">
        <f t="shared" ref="AR12" si="50">SUM(AR9:AR11)</f>
        <v>2126.7505000000001</v>
      </c>
      <c r="AS12" s="5">
        <f t="shared" ref="AS12" si="51">SUM(AS9:AS11)</f>
        <v>2236.5387310000001</v>
      </c>
      <c r="AT12" s="5">
        <f t="shared" ref="AT12" si="52">SUM(AT9:AT11)</f>
        <v>2325.5517089800001</v>
      </c>
      <c r="AU12" s="5">
        <f t="shared" ref="AU12" si="53">SUM(AU9:AU11)</f>
        <v>2414.5183056310002</v>
      </c>
      <c r="AV12" s="5">
        <f t="shared" ref="AV12" si="54">SUM(AV9:AV11)</f>
        <v>2500.3655154683202</v>
      </c>
      <c r="AW12" s="5">
        <f t="shared" ref="AW12" si="55">SUM(AW9:AW11)</f>
        <v>2563.5622260787695</v>
      </c>
      <c r="AX12" s="5">
        <f t="shared" ref="AX12" si="56">SUM(AX9:AX11)</f>
        <v>2621.3404511790295</v>
      </c>
      <c r="AY12" s="5">
        <f t="shared" ref="AY12" si="57">SUM(AY9:AY11)</f>
        <v>2676.8089071860095</v>
      </c>
      <c r="AZ12" s="5">
        <f t="shared" ref="AZ12" si="58">SUM(AZ9:AZ11)</f>
        <v>2729.1980874717087</v>
      </c>
      <c r="BA12" s="5">
        <f t="shared" ref="BA12" si="59">SUM(BA9:BA11)</f>
        <v>2783.2476099877872</v>
      </c>
      <c r="BB12" s="5">
        <f t="shared" ref="BB12" si="60">SUM(BB9:BB11)</f>
        <v>2839.0280085952627</v>
      </c>
    </row>
    <row r="13" spans="2:55" s="1" customFormat="1" x14ac:dyDescent="0.3">
      <c r="B13" s="1" t="s">
        <v>25</v>
      </c>
      <c r="C13" s="9">
        <f t="shared" ref="C13:O13" si="61">C8-C12</f>
        <v>-14.400000000000006</v>
      </c>
      <c r="D13" s="9">
        <f t="shared" si="61"/>
        <v>-20.199999999999989</v>
      </c>
      <c r="E13" s="9">
        <f t="shared" si="61"/>
        <v>-40.800000000000011</v>
      </c>
      <c r="F13" s="9">
        <f t="shared" si="61"/>
        <v>-12.200000000000003</v>
      </c>
      <c r="G13" s="9">
        <f t="shared" si="61"/>
        <v>-10.399999999999999</v>
      </c>
      <c r="H13" s="9">
        <f t="shared" si="61"/>
        <v>-13.799999999999997</v>
      </c>
      <c r="I13" s="9">
        <f t="shared" si="61"/>
        <v>-18.700000000000003</v>
      </c>
      <c r="J13" s="9">
        <f t="shared" si="61"/>
        <v>-33.600000000000009</v>
      </c>
      <c r="K13" s="9">
        <f t="shared" si="61"/>
        <v>-73.000000000000014</v>
      </c>
      <c r="L13" s="9">
        <f t="shared" si="61"/>
        <v>-73.100000000000023</v>
      </c>
      <c r="M13" s="9">
        <f t="shared" si="61"/>
        <v>-51.600000000000023</v>
      </c>
      <c r="N13" s="9">
        <f t="shared" si="61"/>
        <v>-68.299999999999983</v>
      </c>
      <c r="O13" s="9">
        <f t="shared" si="61"/>
        <v>-134.89999999999998</v>
      </c>
      <c r="P13" s="9">
        <f t="shared" ref="P13:AC13" si="62">P8-P12</f>
        <v>-142.9</v>
      </c>
      <c r="Q13" s="9">
        <f t="shared" si="62"/>
        <v>-77.499999999999943</v>
      </c>
      <c r="R13" s="9">
        <f t="shared" si="62"/>
        <v>-139.70000000000005</v>
      </c>
      <c r="S13" s="9">
        <f t="shared" si="62"/>
        <v>-151.70000000000005</v>
      </c>
      <c r="T13" s="9">
        <f t="shared" si="62"/>
        <v>-170.2999999999999</v>
      </c>
      <c r="U13" s="9">
        <f t="shared" si="62"/>
        <v>-300.09999999999997</v>
      </c>
      <c r="V13" s="9">
        <f t="shared" si="62"/>
        <v>-301.8</v>
      </c>
      <c r="W13" s="9">
        <f t="shared" si="62"/>
        <v>-289.80000000000013</v>
      </c>
      <c r="X13" s="9">
        <f t="shared" si="62"/>
        <v>-313.8</v>
      </c>
      <c r="Y13" s="9">
        <f t="shared" si="62"/>
        <v>-300.09999999999991</v>
      </c>
      <c r="Z13" s="9">
        <f t="shared" si="62"/>
        <v>-355.3</v>
      </c>
      <c r="AA13" s="9">
        <f t="shared" si="62"/>
        <v>-302.30000000000013</v>
      </c>
      <c r="AB13" s="9">
        <f t="shared" si="62"/>
        <v>-238.09999999999997</v>
      </c>
      <c r="AC13" s="9">
        <f t="shared" si="62"/>
        <v>-278.79999999999995</v>
      </c>
      <c r="AD13" s="9">
        <f t="shared" ref="AD13:AH13" si="63">AD8-AD12</f>
        <v>-244</v>
      </c>
      <c r="AE13" s="9">
        <f t="shared" si="63"/>
        <v>-208.86049999999989</v>
      </c>
      <c r="AF13" s="9">
        <f t="shared" si="63"/>
        <v>-139.42299999999989</v>
      </c>
      <c r="AG13" s="9">
        <f t="shared" si="63"/>
        <v>-156.01019999999994</v>
      </c>
      <c r="AH13" s="9">
        <f t="shared" si="63"/>
        <v>-160.89743999999996</v>
      </c>
      <c r="AK13" s="9">
        <f t="shared" ref="AK13:AN13" si="64">AK8-AK12</f>
        <v>-87.6</v>
      </c>
      <c r="AL13" s="9">
        <f t="shared" si="64"/>
        <v>-76.5</v>
      </c>
      <c r="AM13" s="9">
        <f t="shared" si="64"/>
        <v>-265.99999999999994</v>
      </c>
      <c r="AN13" s="9">
        <f t="shared" si="64"/>
        <v>-494.99999999999989</v>
      </c>
      <c r="AO13" s="9">
        <f t="shared" ref="AO13" si="65">AO8-AO12</f>
        <v>-923.90000000000009</v>
      </c>
      <c r="AP13" s="9">
        <f t="shared" ref="AP13" si="66">AP8-AP12</f>
        <v>-1258.9999999999995</v>
      </c>
      <c r="AQ13" s="9">
        <f t="shared" ref="AQ13" si="67">AQ8-AQ12</f>
        <v>-1063.2</v>
      </c>
      <c r="AR13" s="9">
        <f t="shared" ref="AR13" si="68">AR8-AR12</f>
        <v>-665.19114000000036</v>
      </c>
      <c r="AS13" s="9">
        <f t="shared" ref="AS13" si="69">AS8-AS12</f>
        <v>-228.06648420000056</v>
      </c>
      <c r="AT13" s="9">
        <f t="shared" ref="AT13" si="70">AT8-AT12</f>
        <v>266.65402899999935</v>
      </c>
      <c r="AU13" s="9">
        <f t="shared" ref="AU13" si="71">AU8-AU12</f>
        <v>771.65642174339928</v>
      </c>
      <c r="AV13" s="9">
        <f t="shared" ref="AV13" si="72">AV8-AV12</f>
        <v>1254.2966861135346</v>
      </c>
      <c r="AW13" s="9">
        <f t="shared" ref="AW13" si="73">AW8-AW12</f>
        <v>1601.8612660086019</v>
      </c>
      <c r="AX13" s="9">
        <f t="shared" ref="AX13" si="74">AX8-AX12</f>
        <v>1899.3471363919534</v>
      </c>
      <c r="AY13" s="9">
        <f t="shared" ref="AY13" si="75">AY8-AY12</f>
        <v>2168.7210152624593</v>
      </c>
      <c r="AZ13" s="9">
        <f t="shared" ref="AZ13" si="76">AZ8-AZ12</f>
        <v>2401.9180034347496</v>
      </c>
      <c r="BA13" s="9">
        <f t="shared" ref="BA13" si="77">BA8-BA12</f>
        <v>2648.1670545229158</v>
      </c>
      <c r="BB13" s="9">
        <f t="shared" ref="BB13" si="78">BB8-BB12</f>
        <v>2908.1375858904867</v>
      </c>
    </row>
    <row r="14" spans="2:55" x14ac:dyDescent="0.3">
      <c r="B14" t="s">
        <v>26</v>
      </c>
      <c r="C14" s="5">
        <v>-0.4</v>
      </c>
      <c r="D14" s="5">
        <v>-0.6</v>
      </c>
      <c r="E14" s="5">
        <v>-1.2</v>
      </c>
      <c r="F14" s="5">
        <v>-1.5</v>
      </c>
      <c r="G14" s="5">
        <v>-1.6</v>
      </c>
      <c r="H14" s="5">
        <v>-1.7</v>
      </c>
      <c r="I14" s="5">
        <v>-1.8</v>
      </c>
      <c r="J14" s="5">
        <v>-1.5</v>
      </c>
      <c r="K14" s="5">
        <v>-1.3</v>
      </c>
      <c r="L14" s="5">
        <v>-1.3</v>
      </c>
      <c r="M14" s="5">
        <v>-0.2</v>
      </c>
      <c r="N14" s="5">
        <f>AM14-M14-L14-K14</f>
        <v>1</v>
      </c>
      <c r="O14" s="5">
        <v>0</v>
      </c>
      <c r="P14" s="5">
        <v>0</v>
      </c>
      <c r="Q14" s="5">
        <v>0</v>
      </c>
      <c r="R14" s="5">
        <v>0</v>
      </c>
      <c r="S14" s="5">
        <v>-0.2</v>
      </c>
      <c r="T14" s="5">
        <v>-4.2</v>
      </c>
      <c r="U14" s="5">
        <v>-12.8</v>
      </c>
      <c r="V14" s="5">
        <v>-21.6</v>
      </c>
      <c r="W14" s="5">
        <v>-31.1</v>
      </c>
      <c r="X14" s="5">
        <v>-34.799999999999997</v>
      </c>
      <c r="Y14" s="5">
        <v>-36.4</v>
      </c>
      <c r="Z14" s="5">
        <v>-39.5</v>
      </c>
      <c r="AA14" s="5">
        <v>-42.2</v>
      </c>
      <c r="AB14" s="5">
        <v>-44.4</v>
      </c>
      <c r="AC14" s="5">
        <v>-46.7</v>
      </c>
      <c r="AD14" s="5">
        <v>-46.3</v>
      </c>
      <c r="AE14" s="5">
        <f>AA14*1.1</f>
        <v>-46.420000000000009</v>
      </c>
      <c r="AF14" s="5">
        <f t="shared" ref="AF14:AH15" si="79">AB14*1.1</f>
        <v>-48.84</v>
      </c>
      <c r="AG14" s="5">
        <f t="shared" si="79"/>
        <v>-51.370000000000005</v>
      </c>
      <c r="AH14" s="5">
        <f t="shared" si="79"/>
        <v>-50.93</v>
      </c>
      <c r="AK14" s="5">
        <f>SUM(C14:F14)</f>
        <v>-3.7</v>
      </c>
      <c r="AL14" s="5">
        <f>SUM(G14:J14)</f>
        <v>-6.6</v>
      </c>
      <c r="AM14" s="5">
        <v>-1.8</v>
      </c>
      <c r="AN14" s="5">
        <f>SUM(O14:R14)</f>
        <v>0</v>
      </c>
      <c r="AO14" s="5">
        <f>SUM(S14:V14)</f>
        <v>-38.800000000000004</v>
      </c>
      <c r="AP14" s="5">
        <f>SUM(W14:Z14)</f>
        <v>-141.80000000000001</v>
      </c>
      <c r="AQ14" s="5">
        <f>SUM(AA14:AD14)</f>
        <v>-179.60000000000002</v>
      </c>
      <c r="AR14" s="5">
        <f>SUM(AE14:AH14)</f>
        <v>-197.56000000000003</v>
      </c>
      <c r="AS14" s="5">
        <f t="shared" ref="AS14:AW14" si="80">AR14*1.01</f>
        <v>-199.53560000000004</v>
      </c>
      <c r="AT14" s="5">
        <f t="shared" si="80"/>
        <v>-201.53095600000006</v>
      </c>
      <c r="AU14" s="5">
        <f t="shared" si="80"/>
        <v>-203.54626556000005</v>
      </c>
      <c r="AV14" s="5">
        <f t="shared" si="80"/>
        <v>-205.58172821560007</v>
      </c>
      <c r="AW14" s="5">
        <f t="shared" si="80"/>
        <v>-207.63754549775607</v>
      </c>
      <c r="AX14" s="5">
        <f t="shared" ref="AX14" si="81">AW14*1.01</f>
        <v>-209.71392095273362</v>
      </c>
      <c r="AY14" s="5">
        <f t="shared" ref="AY14" si="82">AX14*1.01</f>
        <v>-211.81106016226096</v>
      </c>
      <c r="AZ14" s="5">
        <f t="shared" ref="AZ14" si="83">AY14*1.01</f>
        <v>-213.92917076388358</v>
      </c>
      <c r="BA14" s="5">
        <f t="shared" ref="BA14" si="84">AZ14*1.01</f>
        <v>-216.06846247152242</v>
      </c>
      <c r="BB14" s="5">
        <f t="shared" ref="BB14" si="85">BA14*1.01</f>
        <v>-218.22914709623765</v>
      </c>
    </row>
    <row r="15" spans="2:55" x14ac:dyDescent="0.3">
      <c r="B15" t="s">
        <v>27</v>
      </c>
      <c r="C15" s="5">
        <v>0.4</v>
      </c>
      <c r="D15" s="5">
        <v>4</v>
      </c>
      <c r="E15" s="5">
        <v>0</v>
      </c>
      <c r="F15" s="5">
        <v>-0.1</v>
      </c>
      <c r="G15" s="5">
        <v>0.1</v>
      </c>
      <c r="H15" s="5">
        <v>0.1</v>
      </c>
      <c r="I15" s="5">
        <v>0.4</v>
      </c>
      <c r="J15" s="5">
        <v>0.7</v>
      </c>
      <c r="K15" s="5">
        <v>3.2</v>
      </c>
      <c r="L15" s="5">
        <v>3.2</v>
      </c>
      <c r="M15" s="5">
        <v>-1.3</v>
      </c>
      <c r="N15" s="5">
        <f>AM15-M15-L15-K15</f>
        <v>-5.1000000000000005</v>
      </c>
      <c r="O15" s="5">
        <v>1.1000000000000001</v>
      </c>
      <c r="P15" s="5">
        <v>0</v>
      </c>
      <c r="Q15" s="5">
        <v>0.8</v>
      </c>
      <c r="R15" s="5">
        <v>7</v>
      </c>
      <c r="S15" s="5">
        <f>10+0.4</f>
        <v>10.4</v>
      </c>
      <c r="T15" s="5">
        <f>9.9+3.1</f>
        <v>13</v>
      </c>
      <c r="U15" s="5">
        <f>10+4.3</f>
        <v>14.3</v>
      </c>
      <c r="V15" s="5">
        <f>10-2</f>
        <v>8</v>
      </c>
      <c r="W15" s="5">
        <f>10+0.4</f>
        <v>10.4</v>
      </c>
      <c r="X15" s="5">
        <f>10.1-3.3</f>
        <v>6.8</v>
      </c>
      <c r="Y15" s="5">
        <f>10.3+4.3</f>
        <v>14.600000000000001</v>
      </c>
      <c r="Z15" s="5">
        <f>10.3-0.9</f>
        <v>9.4</v>
      </c>
      <c r="AA15" s="5">
        <f>10.4+0.3</f>
        <v>10.700000000000001</v>
      </c>
      <c r="AB15" s="5">
        <f>10.2+3.3</f>
        <v>13.5</v>
      </c>
      <c r="AC15" s="5">
        <f>10.3-2.4</f>
        <v>7.9</v>
      </c>
      <c r="AD15" s="5">
        <f>10.3+10.2</f>
        <v>20.5</v>
      </c>
      <c r="AE15" s="5">
        <f>AA15*1.1</f>
        <v>11.770000000000001</v>
      </c>
      <c r="AF15" s="5">
        <f t="shared" si="79"/>
        <v>14.850000000000001</v>
      </c>
      <c r="AG15" s="5">
        <f t="shared" si="79"/>
        <v>8.6900000000000013</v>
      </c>
      <c r="AH15" s="5">
        <f t="shared" si="79"/>
        <v>22.55</v>
      </c>
      <c r="AK15" s="5">
        <f>SUM(C15:F15)</f>
        <v>4.3000000000000007</v>
      </c>
      <c r="AL15" s="5">
        <f>SUM(G15:J15)</f>
        <v>1.3</v>
      </c>
      <c r="AM15" s="5">
        <v>0</v>
      </c>
      <c r="AN15" s="5">
        <f>SUM(O15:R15)</f>
        <v>8.9</v>
      </c>
      <c r="AO15" s="5">
        <f>SUM(S15:V15)</f>
        <v>45.7</v>
      </c>
      <c r="AP15" s="5">
        <f>SUM(W15:Z15)</f>
        <v>41.2</v>
      </c>
      <c r="AQ15" s="5">
        <f>SUM(AA15:AD15)</f>
        <v>52.6</v>
      </c>
      <c r="AR15" s="5">
        <f>SUM(AE15:AH15)</f>
        <v>57.86</v>
      </c>
      <c r="AS15" s="5">
        <f t="shared" ref="AS15:AW15" si="86">AR15*0.9</f>
        <v>52.073999999999998</v>
      </c>
      <c r="AT15" s="5">
        <f t="shared" si="86"/>
        <v>46.866599999999998</v>
      </c>
      <c r="AU15" s="5">
        <f t="shared" si="86"/>
        <v>42.179940000000002</v>
      </c>
      <c r="AV15" s="5">
        <f t="shared" si="86"/>
        <v>37.961946000000005</v>
      </c>
      <c r="AW15" s="5">
        <f t="shared" si="86"/>
        <v>34.165751400000005</v>
      </c>
      <c r="AX15" s="5">
        <f t="shared" ref="AX15" si="87">AW15*0.9</f>
        <v>30.749176260000006</v>
      </c>
      <c r="AY15" s="5">
        <f t="shared" ref="AY15" si="88">AX15*0.9</f>
        <v>27.674258634000005</v>
      </c>
      <c r="AZ15" s="5">
        <f t="shared" ref="AZ15" si="89">AY15*0.9</f>
        <v>24.906832770600005</v>
      </c>
      <c r="BA15" s="5">
        <f t="shared" ref="BA15" si="90">AZ15*0.9</f>
        <v>22.416149493540004</v>
      </c>
      <c r="BB15" s="5">
        <f t="shared" ref="BB15" si="91">BA15*0.9</f>
        <v>20.174534544186006</v>
      </c>
    </row>
    <row r="16" spans="2:55" s="1" customFormat="1" x14ac:dyDescent="0.3">
      <c r="B16" s="1" t="s">
        <v>28</v>
      </c>
      <c r="C16" s="9">
        <f t="shared" ref="C16:Q16" si="92">C13-C14-C15</f>
        <v>-14.400000000000006</v>
      </c>
      <c r="D16" s="9">
        <f t="shared" si="92"/>
        <v>-23.599999999999987</v>
      </c>
      <c r="E16" s="9">
        <f t="shared" si="92"/>
        <v>-39.600000000000009</v>
      </c>
      <c r="F16" s="9">
        <f t="shared" si="92"/>
        <v>-10.600000000000003</v>
      </c>
      <c r="G16" s="9">
        <f t="shared" si="92"/>
        <v>-8.8999999999999986</v>
      </c>
      <c r="H16" s="9">
        <f t="shared" si="92"/>
        <v>-12.199999999999998</v>
      </c>
      <c r="I16" s="9">
        <f t="shared" si="92"/>
        <v>-17.3</v>
      </c>
      <c r="J16" s="9">
        <f t="shared" si="92"/>
        <v>-32.800000000000011</v>
      </c>
      <c r="K16" s="9">
        <f t="shared" si="92"/>
        <v>-74.90000000000002</v>
      </c>
      <c r="L16" s="9">
        <f t="shared" si="92"/>
        <v>-75.000000000000028</v>
      </c>
      <c r="M16" s="9">
        <f t="shared" si="92"/>
        <v>-50.100000000000023</v>
      </c>
      <c r="N16" s="9">
        <f t="shared" si="92"/>
        <v>-64.199999999999989</v>
      </c>
      <c r="O16" s="9">
        <f t="shared" si="92"/>
        <v>-135.99999999999997</v>
      </c>
      <c r="P16" s="9">
        <f t="shared" si="92"/>
        <v>-142.9</v>
      </c>
      <c r="Q16" s="9">
        <f t="shared" si="92"/>
        <v>-78.29999999999994</v>
      </c>
      <c r="R16" s="9">
        <f t="shared" ref="R16:S16" si="93">R13-R14-R15</f>
        <v>-146.70000000000005</v>
      </c>
      <c r="S16" s="9">
        <f t="shared" si="93"/>
        <v>-161.90000000000006</v>
      </c>
      <c r="T16" s="9">
        <f t="shared" ref="T16" si="94">T13-T14-T15</f>
        <v>-179.09999999999991</v>
      </c>
      <c r="U16" s="9">
        <f t="shared" ref="U16:V16" si="95">U13-U14-U15</f>
        <v>-301.59999999999997</v>
      </c>
      <c r="V16" s="9">
        <f t="shared" si="95"/>
        <v>-288.2</v>
      </c>
      <c r="W16" s="9">
        <f t="shared" ref="W16" si="96">W13-W14-W15</f>
        <v>-269.10000000000008</v>
      </c>
      <c r="X16" s="9">
        <f t="shared" ref="X16" si="97">X13-X14-X15</f>
        <v>-285.8</v>
      </c>
      <c r="Y16" s="9">
        <f t="shared" ref="Y16:Z16" si="98">Y13-Y14-Y15</f>
        <v>-278.29999999999995</v>
      </c>
      <c r="Z16" s="9">
        <f t="shared" si="98"/>
        <v>-325.2</v>
      </c>
      <c r="AA16" s="9">
        <f t="shared" ref="AA16" si="99">AA13-AA14-AA15</f>
        <v>-270.80000000000013</v>
      </c>
      <c r="AB16" s="9">
        <f t="shared" ref="AB16" si="100">AB13-AB14-AB15</f>
        <v>-207.19999999999996</v>
      </c>
      <c r="AC16" s="9">
        <f t="shared" ref="AC16:AH16" si="101">AC13-AC14-AC15</f>
        <v>-239.99999999999997</v>
      </c>
      <c r="AD16" s="9">
        <f t="shared" si="101"/>
        <v>-218.2</v>
      </c>
      <c r="AE16" s="9">
        <f t="shared" si="101"/>
        <v>-174.21049999999988</v>
      </c>
      <c r="AF16" s="9">
        <f t="shared" si="101"/>
        <v>-105.43299999999988</v>
      </c>
      <c r="AG16" s="9">
        <f t="shared" si="101"/>
        <v>-113.33019999999993</v>
      </c>
      <c r="AH16" s="9">
        <f t="shared" si="101"/>
        <v>-132.51743999999997</v>
      </c>
      <c r="AK16" s="9">
        <f>AK13-AK14-AK15</f>
        <v>-88.199999999999989</v>
      </c>
      <c r="AL16" s="9">
        <f>AL13-AL14-AL15</f>
        <v>-71.2</v>
      </c>
      <c r="AM16" s="9">
        <f>AM13-AM14-AM15</f>
        <v>-264.19999999999993</v>
      </c>
      <c r="AN16" s="9">
        <f t="shared" ref="AN16:AW16" si="102">AN13-AN14-AN15</f>
        <v>-503.89999999999986</v>
      </c>
      <c r="AO16" s="9">
        <f t="shared" si="102"/>
        <v>-930.80000000000018</v>
      </c>
      <c r="AP16" s="9">
        <f t="shared" si="102"/>
        <v>-1158.3999999999996</v>
      </c>
      <c r="AQ16" s="9">
        <f t="shared" si="102"/>
        <v>-936.2</v>
      </c>
      <c r="AR16" s="9">
        <f t="shared" si="102"/>
        <v>-525.49114000000031</v>
      </c>
      <c r="AS16" s="9">
        <f t="shared" si="102"/>
        <v>-80.604884200000512</v>
      </c>
      <c r="AT16" s="9">
        <f t="shared" si="102"/>
        <v>421.31838499999941</v>
      </c>
      <c r="AU16" s="9">
        <f t="shared" si="102"/>
        <v>933.02274730339934</v>
      </c>
      <c r="AV16" s="9">
        <f t="shared" si="102"/>
        <v>1421.9164683291349</v>
      </c>
      <c r="AW16" s="9">
        <f t="shared" si="102"/>
        <v>1775.3330601063578</v>
      </c>
      <c r="AX16" s="9">
        <f t="shared" ref="AX16:BB16" si="103">AX13-AX14-AX15</f>
        <v>2078.3118810846872</v>
      </c>
      <c r="AY16" s="9">
        <f t="shared" si="103"/>
        <v>2352.8578167907203</v>
      </c>
      <c r="AZ16" s="9">
        <f t="shared" si="103"/>
        <v>2590.9403414280332</v>
      </c>
      <c r="BA16" s="9">
        <f t="shared" si="103"/>
        <v>2841.8193675008979</v>
      </c>
      <c r="BB16" s="9">
        <f t="shared" si="103"/>
        <v>3106.1921984425385</v>
      </c>
    </row>
    <row r="17" spans="2:167" x14ac:dyDescent="0.3">
      <c r="B17" t="s">
        <v>29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>AM17-M17-L17-K17</f>
        <v>-6.7</v>
      </c>
      <c r="O17" s="5">
        <v>0</v>
      </c>
      <c r="P17" s="5">
        <v>0</v>
      </c>
      <c r="Q17" s="5">
        <v>-1</v>
      </c>
      <c r="R17" s="5">
        <v>0.7</v>
      </c>
      <c r="S17" s="5">
        <v>0.3</v>
      </c>
      <c r="T17" s="5">
        <v>-0.3</v>
      </c>
      <c r="U17" s="5">
        <v>0.4</v>
      </c>
      <c r="V17" s="5">
        <v>3.2</v>
      </c>
      <c r="W17" s="5">
        <v>0.7</v>
      </c>
      <c r="X17" s="5">
        <v>-1.2</v>
      </c>
      <c r="Y17" s="5">
        <v>0.7</v>
      </c>
      <c r="Z17" s="5">
        <v>0.3</v>
      </c>
      <c r="AA17" s="5">
        <v>1.1000000000000001</v>
      </c>
      <c r="AB17" s="5">
        <v>0.1</v>
      </c>
      <c r="AC17" s="5">
        <v>0.3</v>
      </c>
      <c r="AD17" s="5">
        <v>2.6</v>
      </c>
      <c r="AE17" s="5">
        <f>AE16*0.01</f>
        <v>-1.7421049999999989</v>
      </c>
      <c r="AF17" s="5">
        <f t="shared" ref="AF17:AH17" si="104">AF16*0.01</f>
        <v>-1.0543299999999989</v>
      </c>
      <c r="AG17" s="5">
        <f t="shared" si="104"/>
        <v>-1.1333019999999994</v>
      </c>
      <c r="AH17" s="5">
        <f t="shared" si="104"/>
        <v>-1.3251743999999996</v>
      </c>
      <c r="AK17" s="5">
        <f>SUM(C17:F17)</f>
        <v>0</v>
      </c>
      <c r="AL17" s="5">
        <f>SUM(G17:J17)</f>
        <v>0</v>
      </c>
      <c r="AM17" s="5">
        <v>-6.7</v>
      </c>
      <c r="AN17" s="5">
        <f>SUM(O17:R17)</f>
        <v>-0.30000000000000004</v>
      </c>
      <c r="AO17" s="5">
        <f>SUM(S17:V17)</f>
        <v>3.6</v>
      </c>
      <c r="AP17" s="5">
        <f>SUM(W17:Z17)</f>
        <v>0.49999999999999994</v>
      </c>
      <c r="AQ17" s="5">
        <f>SUM(AA17:AD17)</f>
        <v>4.1000000000000005</v>
      </c>
      <c r="AR17" s="5">
        <f>SUM(AE17:AH17)</f>
        <v>-5.2549113999999975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</row>
    <row r="18" spans="2:167" x14ac:dyDescent="0.3">
      <c r="B18" t="s">
        <v>30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0.1</v>
      </c>
      <c r="J18" s="5">
        <v>-0.2</v>
      </c>
      <c r="K18" s="5">
        <v>-0.5</v>
      </c>
      <c r="L18" s="5">
        <v>-0.7</v>
      </c>
      <c r="M18" s="5">
        <v>-1.4</v>
      </c>
      <c r="N18" s="5">
        <f>AM18-M18-L18-K18</f>
        <v>-1.8000000000000007</v>
      </c>
      <c r="O18" s="5">
        <v>-1.9</v>
      </c>
      <c r="P18" s="5">
        <v>-2.8</v>
      </c>
      <c r="Q18" s="5">
        <v>-3.2</v>
      </c>
      <c r="R18" s="5">
        <v>-4</v>
      </c>
      <c r="S18" s="5">
        <v>-1.8</v>
      </c>
      <c r="T18" s="5">
        <v>-2.2999999999999998</v>
      </c>
      <c r="U18" s="5">
        <v>-4.0999999999999996</v>
      </c>
      <c r="V18" s="5">
        <v>-1.6</v>
      </c>
      <c r="W18" s="5">
        <v>-1.6</v>
      </c>
      <c r="X18" s="5">
        <v>-2.1</v>
      </c>
      <c r="Y18" s="5">
        <v>-1.7</v>
      </c>
      <c r="Z18" s="5">
        <v>-1.6</v>
      </c>
      <c r="AA18" s="5">
        <v>-1.3</v>
      </c>
      <c r="AB18" s="5">
        <v>-1.3</v>
      </c>
      <c r="AC18" s="5">
        <v>-1.1000000000000001</v>
      </c>
      <c r="AD18" s="5">
        <v>-1.5</v>
      </c>
      <c r="AE18" s="5">
        <f>AE16*0.01</f>
        <v>-1.7421049999999989</v>
      </c>
      <c r="AF18" s="5">
        <f t="shared" ref="AF18:AH18" si="105">AF16*0.01</f>
        <v>-1.0543299999999989</v>
      </c>
      <c r="AG18" s="5">
        <f t="shared" si="105"/>
        <v>-1.1333019999999994</v>
      </c>
      <c r="AH18" s="5">
        <f t="shared" si="105"/>
        <v>-1.3251743999999996</v>
      </c>
      <c r="AK18" s="5">
        <f>SUM(C18:F18)</f>
        <v>0</v>
      </c>
      <c r="AL18" s="5">
        <f>SUM(G18:J18)</f>
        <v>-0.1</v>
      </c>
      <c r="AM18" s="5">
        <v>-4.4000000000000004</v>
      </c>
      <c r="AN18" s="5">
        <f>SUM(O18:R18)</f>
        <v>-11.899999999999999</v>
      </c>
      <c r="AO18" s="5">
        <f>SUM(S18:V18)</f>
        <v>-9.7999999999999989</v>
      </c>
      <c r="AP18" s="5">
        <f>SUM(W18:Z18)</f>
        <v>-7</v>
      </c>
      <c r="AQ18" s="5">
        <f>SUM(AA18:AD18)</f>
        <v>-5.2</v>
      </c>
      <c r="AR18" s="5">
        <f>SUM(AE18:AH18)</f>
        <v>-5.2549113999999975</v>
      </c>
      <c r="AS18" s="5">
        <f t="shared" ref="AS18:BB18" si="106">AS16*0.01</f>
        <v>-0.80604884200000515</v>
      </c>
      <c r="AT18" s="5">
        <f t="shared" si="106"/>
        <v>4.2131838499999938</v>
      </c>
      <c r="AU18" s="5">
        <f t="shared" si="106"/>
        <v>9.3302274730339931</v>
      </c>
      <c r="AV18" s="5">
        <f t="shared" si="106"/>
        <v>14.21916468329135</v>
      </c>
      <c r="AW18" s="5">
        <f t="shared" si="106"/>
        <v>17.753330601063578</v>
      </c>
      <c r="AX18" s="5">
        <f t="shared" si="106"/>
        <v>20.783118810846872</v>
      </c>
      <c r="AY18" s="5">
        <f t="shared" si="106"/>
        <v>23.528578167907202</v>
      </c>
      <c r="AZ18" s="5">
        <f t="shared" si="106"/>
        <v>25.909403414280334</v>
      </c>
      <c r="BA18" s="5">
        <f t="shared" si="106"/>
        <v>28.418193675008979</v>
      </c>
      <c r="BB18" s="5">
        <f t="shared" si="106"/>
        <v>31.061921984425386</v>
      </c>
    </row>
    <row r="19" spans="2:167" s="1" customFormat="1" x14ac:dyDescent="0.3">
      <c r="B19" s="1" t="s">
        <v>31</v>
      </c>
      <c r="C19" s="9">
        <f t="shared" ref="C19:N19" si="107">C16-C17-C18</f>
        <v>-14.400000000000006</v>
      </c>
      <c r="D19" s="9">
        <f t="shared" si="107"/>
        <v>-23.599999999999987</v>
      </c>
      <c r="E19" s="9">
        <f t="shared" si="107"/>
        <v>-39.600000000000009</v>
      </c>
      <c r="F19" s="9">
        <f t="shared" si="107"/>
        <v>-10.600000000000003</v>
      </c>
      <c r="G19" s="9">
        <f t="shared" si="107"/>
        <v>-8.8999999999999986</v>
      </c>
      <c r="H19" s="9">
        <f t="shared" si="107"/>
        <v>-12.199999999999998</v>
      </c>
      <c r="I19" s="9">
        <f t="shared" si="107"/>
        <v>-17.400000000000002</v>
      </c>
      <c r="J19" s="9">
        <f t="shared" si="107"/>
        <v>-32.600000000000009</v>
      </c>
      <c r="K19" s="9">
        <f t="shared" si="107"/>
        <v>-74.40000000000002</v>
      </c>
      <c r="L19" s="9">
        <f t="shared" si="107"/>
        <v>-74.300000000000026</v>
      </c>
      <c r="M19" s="9">
        <f t="shared" si="107"/>
        <v>-48.700000000000024</v>
      </c>
      <c r="N19" s="9">
        <f t="shared" si="107"/>
        <v>-55.699999999999989</v>
      </c>
      <c r="O19" s="9">
        <f t="shared" ref="O19:Q19" si="108">O16-O17-O18</f>
        <v>-134.09999999999997</v>
      </c>
      <c r="P19" s="9">
        <f t="shared" si="108"/>
        <v>-140.1</v>
      </c>
      <c r="Q19" s="9">
        <f t="shared" si="108"/>
        <v>-74.099999999999937</v>
      </c>
      <c r="R19" s="9">
        <f t="shared" ref="R19:S19" si="109">R16-R17-R18</f>
        <v>-143.40000000000003</v>
      </c>
      <c r="S19" s="9">
        <f t="shared" si="109"/>
        <v>-160.40000000000006</v>
      </c>
      <c r="T19" s="9">
        <f t="shared" ref="T19" si="110">T16-T17-T18</f>
        <v>-176.49999999999989</v>
      </c>
      <c r="U19" s="9">
        <f t="shared" ref="U19:V19" si="111">U16-U17-U18</f>
        <v>-297.89999999999992</v>
      </c>
      <c r="V19" s="9">
        <f t="shared" si="111"/>
        <v>-289.79999999999995</v>
      </c>
      <c r="W19" s="9">
        <f t="shared" ref="W19" si="112">W16-W17-W18</f>
        <v>-268.20000000000005</v>
      </c>
      <c r="X19" s="9">
        <f t="shared" ref="X19" si="113">X16-X17-X18</f>
        <v>-282.5</v>
      </c>
      <c r="Y19" s="9">
        <f t="shared" ref="Y19:Z19" si="114">Y16-Y17-Y18</f>
        <v>-277.29999999999995</v>
      </c>
      <c r="Z19" s="9">
        <f t="shared" si="114"/>
        <v>-323.89999999999998</v>
      </c>
      <c r="AA19" s="9">
        <f t="shared" ref="AA19" si="115">AA16-AA17-AA18</f>
        <v>-270.60000000000014</v>
      </c>
      <c r="AB19" s="9">
        <f t="shared" ref="AB19" si="116">AB16-AB17-AB18</f>
        <v>-205.99999999999994</v>
      </c>
      <c r="AC19" s="9">
        <f t="shared" ref="AC19:AD19" si="117">AC16-AC17-AC18</f>
        <v>-239.2</v>
      </c>
      <c r="AD19" s="9">
        <f t="shared" si="117"/>
        <v>-219.29999999999998</v>
      </c>
      <c r="AE19" s="9">
        <f t="shared" ref="AE19:AH19" si="118">AE16-AE17-AE18</f>
        <v>-170.72628999999986</v>
      </c>
      <c r="AF19" s="9">
        <f t="shared" si="118"/>
        <v>-103.32433999999989</v>
      </c>
      <c r="AG19" s="9">
        <f t="shared" si="118"/>
        <v>-111.06359599999993</v>
      </c>
      <c r="AH19" s="9">
        <f t="shared" si="118"/>
        <v>-129.86709119999995</v>
      </c>
      <c r="AK19" s="9">
        <f>AK16-AK17-AK18</f>
        <v>-88.199999999999989</v>
      </c>
      <c r="AL19" s="9">
        <f>AL16-AL17-AL18</f>
        <v>-71.100000000000009</v>
      </c>
      <c r="AM19" s="9">
        <f>AM16-AM17-AM18</f>
        <v>-253.09999999999994</v>
      </c>
      <c r="AN19" s="9">
        <f t="shared" ref="AN19:AW19" si="119">AN16-AN17-AN18</f>
        <v>-491.69999999999987</v>
      </c>
      <c r="AO19" s="9">
        <f t="shared" si="119"/>
        <v>-924.60000000000025</v>
      </c>
      <c r="AP19" s="9">
        <f t="shared" si="119"/>
        <v>-1151.8999999999996</v>
      </c>
      <c r="AQ19" s="9">
        <f t="shared" si="119"/>
        <v>-935.1</v>
      </c>
      <c r="AR19" s="9">
        <f t="shared" si="119"/>
        <v>-514.98131720000038</v>
      </c>
      <c r="AS19" s="9">
        <f t="shared" si="119"/>
        <v>-79.798835358000503</v>
      </c>
      <c r="AT19" s="9">
        <f t="shared" si="119"/>
        <v>417.1052011499994</v>
      </c>
      <c r="AU19" s="9">
        <f t="shared" si="119"/>
        <v>923.69251983036531</v>
      </c>
      <c r="AV19" s="9">
        <f t="shared" si="119"/>
        <v>1407.6973036458435</v>
      </c>
      <c r="AW19" s="9">
        <f t="shared" si="119"/>
        <v>1757.5797295052942</v>
      </c>
      <c r="AX19" s="9">
        <f t="shared" ref="AX19:BB19" si="120">AX16-AX17-AX18</f>
        <v>2057.5287622738406</v>
      </c>
      <c r="AY19" s="9">
        <f t="shared" si="120"/>
        <v>2329.3292386228131</v>
      </c>
      <c r="AZ19" s="9">
        <f t="shared" si="120"/>
        <v>2565.0309380137528</v>
      </c>
      <c r="BA19" s="9">
        <f t="shared" si="120"/>
        <v>2813.4011738258887</v>
      </c>
      <c r="BB19" s="9">
        <f t="shared" si="120"/>
        <v>3075.1302764581133</v>
      </c>
      <c r="BC19" s="1">
        <f>BB19*(1+$BE$26)</f>
        <v>3044.3789736935323</v>
      </c>
      <c r="BD19" s="1">
        <f t="shared" ref="BD19:DO19" si="121">BC19*(1+$BE$26)</f>
        <v>3013.935183956597</v>
      </c>
      <c r="BE19" s="1">
        <f t="shared" si="121"/>
        <v>2983.7958321170308</v>
      </c>
      <c r="BF19" s="1">
        <f t="shared" si="121"/>
        <v>2953.9578737958605</v>
      </c>
      <c r="BG19" s="1">
        <f t="shared" si="121"/>
        <v>2924.418295057902</v>
      </c>
      <c r="BH19" s="1">
        <f t="shared" si="121"/>
        <v>2895.1741121073228</v>
      </c>
      <c r="BI19" s="1">
        <f t="shared" si="121"/>
        <v>2866.2223709862496</v>
      </c>
      <c r="BJ19" s="1">
        <f t="shared" si="121"/>
        <v>2837.5601472763869</v>
      </c>
      <c r="BK19" s="1">
        <f t="shared" si="121"/>
        <v>2809.1845458036232</v>
      </c>
      <c r="BL19" s="1">
        <f t="shared" si="121"/>
        <v>2781.0927003455868</v>
      </c>
      <c r="BM19" s="1">
        <f t="shared" si="121"/>
        <v>2753.2817733421307</v>
      </c>
      <c r="BN19" s="1">
        <f t="shared" si="121"/>
        <v>2725.7489556087094</v>
      </c>
      <c r="BO19" s="1">
        <f t="shared" si="121"/>
        <v>2698.4914660526224</v>
      </c>
      <c r="BP19" s="1">
        <f t="shared" si="121"/>
        <v>2671.5065513920963</v>
      </c>
      <c r="BQ19" s="1">
        <f t="shared" si="121"/>
        <v>2644.7914858781755</v>
      </c>
      <c r="BR19" s="1">
        <f t="shared" si="121"/>
        <v>2618.3435710193939</v>
      </c>
      <c r="BS19" s="1">
        <f t="shared" si="121"/>
        <v>2592.1601353092001</v>
      </c>
      <c r="BT19" s="1">
        <f t="shared" si="121"/>
        <v>2566.2385339561079</v>
      </c>
      <c r="BU19" s="1">
        <f t="shared" si="121"/>
        <v>2540.5761486165466</v>
      </c>
      <c r="BV19" s="1">
        <f t="shared" si="121"/>
        <v>2515.1703871303812</v>
      </c>
      <c r="BW19" s="1">
        <f t="shared" si="121"/>
        <v>2490.0186832590775</v>
      </c>
      <c r="BX19" s="1">
        <f t="shared" si="121"/>
        <v>2465.1184964264867</v>
      </c>
      <c r="BY19" s="1">
        <f t="shared" si="121"/>
        <v>2440.4673114622219</v>
      </c>
      <c r="BZ19" s="1">
        <f t="shared" si="121"/>
        <v>2416.0626383475997</v>
      </c>
      <c r="CA19" s="1">
        <f t="shared" si="121"/>
        <v>2391.9020119641236</v>
      </c>
      <c r="CB19" s="1">
        <f t="shared" si="121"/>
        <v>2367.9829918444825</v>
      </c>
      <c r="CC19" s="1">
        <f t="shared" si="121"/>
        <v>2344.3031619260378</v>
      </c>
      <c r="CD19" s="1">
        <f t="shared" si="121"/>
        <v>2320.8601303067776</v>
      </c>
      <c r="CE19" s="1">
        <f t="shared" si="121"/>
        <v>2297.6515290037096</v>
      </c>
      <c r="CF19" s="1">
        <f t="shared" si="121"/>
        <v>2274.6750137136723</v>
      </c>
      <c r="CG19" s="1">
        <f t="shared" si="121"/>
        <v>2251.9282635765358</v>
      </c>
      <c r="CH19" s="1">
        <f t="shared" si="121"/>
        <v>2229.4089809407706</v>
      </c>
      <c r="CI19" s="1">
        <f t="shared" si="121"/>
        <v>2207.114891131363</v>
      </c>
      <c r="CJ19" s="1">
        <f t="shared" si="121"/>
        <v>2185.0437422200494</v>
      </c>
      <c r="CK19" s="1">
        <f t="shared" si="121"/>
        <v>2163.1933047978487</v>
      </c>
      <c r="CL19" s="1">
        <f t="shared" si="121"/>
        <v>2141.56137174987</v>
      </c>
      <c r="CM19" s="1">
        <f t="shared" si="121"/>
        <v>2120.1457580323713</v>
      </c>
      <c r="CN19" s="1">
        <f t="shared" si="121"/>
        <v>2098.9443004520476</v>
      </c>
      <c r="CO19" s="1">
        <f t="shared" si="121"/>
        <v>2077.954857447527</v>
      </c>
      <c r="CP19" s="1">
        <f t="shared" si="121"/>
        <v>2057.1753088730516</v>
      </c>
      <c r="CQ19" s="1">
        <f t="shared" si="121"/>
        <v>2036.6035557843211</v>
      </c>
      <c r="CR19" s="1">
        <f t="shared" si="121"/>
        <v>2016.237520226478</v>
      </c>
      <c r="CS19" s="1">
        <f t="shared" si="121"/>
        <v>1996.0751450242133</v>
      </c>
      <c r="CT19" s="1">
        <f t="shared" si="121"/>
        <v>1976.114393573971</v>
      </c>
      <c r="CU19" s="1">
        <f t="shared" si="121"/>
        <v>1956.3532496382313</v>
      </c>
      <c r="CV19" s="1">
        <f t="shared" si="121"/>
        <v>1936.789717141849</v>
      </c>
      <c r="CW19" s="1">
        <f t="shared" si="121"/>
        <v>1917.4218199704305</v>
      </c>
      <c r="CX19" s="1">
        <f t="shared" si="121"/>
        <v>1898.2476017707263</v>
      </c>
      <c r="CY19" s="1">
        <f t="shared" si="121"/>
        <v>1879.265125753019</v>
      </c>
      <c r="CZ19" s="1">
        <f t="shared" si="121"/>
        <v>1860.4724744954888</v>
      </c>
      <c r="DA19" s="1">
        <f t="shared" si="121"/>
        <v>1841.8677497505339</v>
      </c>
      <c r="DB19" s="1">
        <f t="shared" si="121"/>
        <v>1823.4490722530286</v>
      </c>
      <c r="DC19" s="1">
        <f t="shared" si="121"/>
        <v>1805.2145815304982</v>
      </c>
      <c r="DD19" s="1">
        <f t="shared" si="121"/>
        <v>1787.1624357151932</v>
      </c>
      <c r="DE19" s="1">
        <f t="shared" si="121"/>
        <v>1769.2908113580413</v>
      </c>
      <c r="DF19" s="1">
        <f t="shared" si="121"/>
        <v>1751.5979032444609</v>
      </c>
      <c r="DG19" s="1">
        <f t="shared" si="121"/>
        <v>1734.0819242120162</v>
      </c>
      <c r="DH19" s="1">
        <f t="shared" si="121"/>
        <v>1716.741104969896</v>
      </c>
      <c r="DI19" s="1">
        <f t="shared" si="121"/>
        <v>1699.573693920197</v>
      </c>
      <c r="DJ19" s="1">
        <f t="shared" si="121"/>
        <v>1682.5779569809949</v>
      </c>
      <c r="DK19" s="1">
        <f t="shared" si="121"/>
        <v>1665.7521774111849</v>
      </c>
      <c r="DL19" s="1">
        <f t="shared" si="121"/>
        <v>1649.0946556370729</v>
      </c>
      <c r="DM19" s="1">
        <f t="shared" si="121"/>
        <v>1632.6037090807022</v>
      </c>
      <c r="DN19" s="1">
        <f t="shared" si="121"/>
        <v>1616.2776719898952</v>
      </c>
      <c r="DO19" s="1">
        <f t="shared" si="121"/>
        <v>1600.1148952699962</v>
      </c>
      <c r="DP19" s="1">
        <f t="shared" ref="DP19:FK19" si="122">DO19*(1+$BE$26)</f>
        <v>1584.1137463172961</v>
      </c>
      <c r="DQ19" s="1">
        <f t="shared" si="122"/>
        <v>1568.2726088541231</v>
      </c>
      <c r="DR19" s="1">
        <f t="shared" si="122"/>
        <v>1552.5898827655817</v>
      </c>
      <c r="DS19" s="1">
        <f t="shared" si="122"/>
        <v>1537.063983937926</v>
      </c>
      <c r="DT19" s="1">
        <f t="shared" si="122"/>
        <v>1521.6933440985467</v>
      </c>
      <c r="DU19" s="1">
        <f t="shared" si="122"/>
        <v>1506.4764106575612</v>
      </c>
      <c r="DV19" s="1">
        <f t="shared" si="122"/>
        <v>1491.4116465509856</v>
      </c>
      <c r="DW19" s="1">
        <f t="shared" si="122"/>
        <v>1476.4975300854758</v>
      </c>
      <c r="DX19" s="1">
        <f t="shared" si="122"/>
        <v>1461.732554784621</v>
      </c>
      <c r="DY19" s="1">
        <f t="shared" si="122"/>
        <v>1447.1152292367749</v>
      </c>
      <c r="DZ19" s="1">
        <f t="shared" si="122"/>
        <v>1432.6440769444071</v>
      </c>
      <c r="EA19" s="1">
        <f t="shared" si="122"/>
        <v>1418.3176361749629</v>
      </c>
      <c r="EB19" s="1">
        <f t="shared" si="122"/>
        <v>1404.1344598132132</v>
      </c>
      <c r="EC19" s="1">
        <f t="shared" si="122"/>
        <v>1390.0931152150811</v>
      </c>
      <c r="ED19" s="1">
        <f t="shared" si="122"/>
        <v>1376.1921840629302</v>
      </c>
      <c r="EE19" s="1">
        <f t="shared" si="122"/>
        <v>1362.4302622223008</v>
      </c>
      <c r="EF19" s="1">
        <f t="shared" si="122"/>
        <v>1348.8059596000778</v>
      </c>
      <c r="EG19" s="1">
        <f t="shared" si="122"/>
        <v>1335.317900004077</v>
      </c>
      <c r="EH19" s="1">
        <f t="shared" si="122"/>
        <v>1321.9647210040362</v>
      </c>
      <c r="EI19" s="1">
        <f t="shared" si="122"/>
        <v>1308.7450737939957</v>
      </c>
      <c r="EJ19" s="1">
        <f t="shared" si="122"/>
        <v>1295.6576230560559</v>
      </c>
      <c r="EK19" s="1">
        <f t="shared" si="122"/>
        <v>1282.7010468254953</v>
      </c>
      <c r="EL19" s="1">
        <f t="shared" si="122"/>
        <v>1269.8740363572404</v>
      </c>
      <c r="EM19" s="1">
        <f t="shared" si="122"/>
        <v>1257.175295993668</v>
      </c>
      <c r="EN19" s="1">
        <f t="shared" si="122"/>
        <v>1244.6035430337313</v>
      </c>
      <c r="EO19" s="1">
        <f t="shared" si="122"/>
        <v>1232.1575076033939</v>
      </c>
      <c r="EP19" s="1">
        <f t="shared" si="122"/>
        <v>1219.83593252736</v>
      </c>
      <c r="EQ19" s="1">
        <f t="shared" si="122"/>
        <v>1207.6375732020863</v>
      </c>
      <c r="ER19" s="1">
        <f t="shared" si="122"/>
        <v>1195.5611974700655</v>
      </c>
      <c r="ES19" s="1">
        <f t="shared" si="122"/>
        <v>1183.6055854953649</v>
      </c>
      <c r="ET19" s="1">
        <f t="shared" si="122"/>
        <v>1171.7695296404113</v>
      </c>
      <c r="EU19" s="1">
        <f t="shared" si="122"/>
        <v>1160.0518343440071</v>
      </c>
      <c r="EV19" s="1">
        <f t="shared" si="122"/>
        <v>1148.451316000567</v>
      </c>
      <c r="EW19" s="1">
        <f t="shared" si="122"/>
        <v>1136.9668028405613</v>
      </c>
      <c r="EX19" s="1">
        <f t="shared" si="122"/>
        <v>1125.5971348121557</v>
      </c>
      <c r="EY19" s="1">
        <f t="shared" si="122"/>
        <v>1114.341163464034</v>
      </c>
      <c r="EZ19" s="1">
        <f t="shared" si="122"/>
        <v>1103.1977518293936</v>
      </c>
      <c r="FA19" s="1">
        <f t="shared" si="122"/>
        <v>1092.1657743110998</v>
      </c>
      <c r="FB19" s="1">
        <f t="shared" si="122"/>
        <v>1081.2441165679888</v>
      </c>
      <c r="FC19" s="1">
        <f t="shared" si="122"/>
        <v>1070.4316754023089</v>
      </c>
      <c r="FD19" s="1">
        <f t="shared" si="122"/>
        <v>1059.7273586482859</v>
      </c>
      <c r="FE19" s="1">
        <f t="shared" si="122"/>
        <v>1049.1300850618029</v>
      </c>
      <c r="FF19" s="1">
        <f t="shared" si="122"/>
        <v>1038.6387842111849</v>
      </c>
      <c r="FG19" s="1">
        <f t="shared" si="122"/>
        <v>1028.252396369073</v>
      </c>
      <c r="FH19" s="1">
        <f t="shared" si="122"/>
        <v>1017.9698724053823</v>
      </c>
      <c r="FI19" s="1">
        <f t="shared" si="122"/>
        <v>1007.7901736813284</v>
      </c>
      <c r="FJ19" s="1">
        <f t="shared" si="122"/>
        <v>997.71227194451512</v>
      </c>
      <c r="FK19" s="1">
        <f t="shared" si="122"/>
        <v>987.73514922507002</v>
      </c>
    </row>
    <row r="20" spans="2:167" x14ac:dyDescent="0.3">
      <c r="B20" t="s">
        <v>2</v>
      </c>
      <c r="C20" s="5">
        <v>147.30000000000001</v>
      </c>
      <c r="D20" s="5">
        <v>147.30000000000001</v>
      </c>
      <c r="E20" s="5">
        <v>147.30000000000001</v>
      </c>
      <c r="F20" s="5">
        <v>147.30000000000001</v>
      </c>
      <c r="G20" s="5">
        <v>147.30000000000001</v>
      </c>
      <c r="H20" s="5">
        <v>147.30000000000001</v>
      </c>
      <c r="I20" s="5">
        <v>147.30000000000001</v>
      </c>
      <c r="J20" s="5">
        <v>147.30000000000001</v>
      </c>
      <c r="K20" s="5">
        <v>147.30000000000001</v>
      </c>
      <c r="L20" s="5">
        <v>147.30000000000001</v>
      </c>
      <c r="M20" s="5">
        <v>147.30000000000001</v>
      </c>
      <c r="N20" s="5">
        <v>182.1</v>
      </c>
      <c r="O20" s="5">
        <v>489</v>
      </c>
      <c r="P20" s="5">
        <v>489</v>
      </c>
      <c r="Q20" s="5">
        <v>489</v>
      </c>
      <c r="R20" s="5">
        <v>489</v>
      </c>
      <c r="S20" s="5">
        <v>489</v>
      </c>
      <c r="T20" s="5">
        <v>489</v>
      </c>
      <c r="U20" s="5">
        <v>489</v>
      </c>
      <c r="V20" s="5">
        <v>489</v>
      </c>
      <c r="W20" s="5">
        <v>489</v>
      </c>
      <c r="X20" s="5">
        <v>489</v>
      </c>
      <c r="Y20" s="5">
        <v>489</v>
      </c>
      <c r="Z20" s="5">
        <v>489</v>
      </c>
      <c r="AA20" s="5">
        <v>489</v>
      </c>
      <c r="AB20" s="5">
        <v>489</v>
      </c>
      <c r="AC20" s="5">
        <f>607.5+48.7</f>
        <v>656.2</v>
      </c>
      <c r="AD20" s="5">
        <f>619+48.3</f>
        <v>667.3</v>
      </c>
      <c r="AE20" s="5">
        <f t="shared" ref="AE20:AH20" si="123">619+48.3</f>
        <v>667.3</v>
      </c>
      <c r="AF20" s="5">
        <f t="shared" si="123"/>
        <v>667.3</v>
      </c>
      <c r="AG20" s="5">
        <f t="shared" si="123"/>
        <v>667.3</v>
      </c>
      <c r="AH20" s="5">
        <f t="shared" si="123"/>
        <v>667.3</v>
      </c>
      <c r="AK20" s="5">
        <v>147.30000000000001</v>
      </c>
      <c r="AL20" s="5">
        <v>163.1</v>
      </c>
      <c r="AM20" s="5">
        <v>177.8</v>
      </c>
      <c r="AN20" s="5">
        <v>198.9</v>
      </c>
      <c r="AO20" s="5">
        <v>489</v>
      </c>
      <c r="AP20" s="5">
        <v>489</v>
      </c>
      <c r="AQ20" s="5">
        <f t="shared" ref="AQ20:BB20" si="124">619+48.3</f>
        <v>667.3</v>
      </c>
      <c r="AR20" s="5">
        <f t="shared" si="124"/>
        <v>667.3</v>
      </c>
      <c r="AS20" s="5">
        <f t="shared" si="124"/>
        <v>667.3</v>
      </c>
      <c r="AT20" s="5">
        <f t="shared" si="124"/>
        <v>667.3</v>
      </c>
      <c r="AU20" s="5">
        <f t="shared" si="124"/>
        <v>667.3</v>
      </c>
      <c r="AV20" s="5">
        <f t="shared" si="124"/>
        <v>667.3</v>
      </c>
      <c r="AW20" s="5">
        <f t="shared" si="124"/>
        <v>667.3</v>
      </c>
      <c r="AX20" s="5">
        <f t="shared" si="124"/>
        <v>667.3</v>
      </c>
      <c r="AY20" s="5">
        <f t="shared" si="124"/>
        <v>667.3</v>
      </c>
      <c r="AZ20" s="5">
        <f t="shared" si="124"/>
        <v>667.3</v>
      </c>
      <c r="BA20" s="5">
        <f t="shared" si="124"/>
        <v>667.3</v>
      </c>
      <c r="BB20" s="5">
        <f t="shared" si="124"/>
        <v>667.3</v>
      </c>
    </row>
    <row r="21" spans="2:167" s="1" customFormat="1" x14ac:dyDescent="0.3">
      <c r="B21" s="1" t="s">
        <v>32</v>
      </c>
      <c r="C21" s="8">
        <f t="shared" ref="C21:N21" si="125">C19/C20</f>
        <v>-9.7759674134419577E-2</v>
      </c>
      <c r="D21" s="8">
        <f t="shared" si="125"/>
        <v>-0.16021724372029861</v>
      </c>
      <c r="E21" s="8">
        <f t="shared" si="125"/>
        <v>-0.26883910386965382</v>
      </c>
      <c r="F21" s="8">
        <f t="shared" si="125"/>
        <v>-7.1961982348947739E-2</v>
      </c>
      <c r="G21" s="8">
        <f t="shared" si="125"/>
        <v>-6.0420909708078736E-2</v>
      </c>
      <c r="H21" s="8">
        <f t="shared" si="125"/>
        <v>-8.2824168363883205E-2</v>
      </c>
      <c r="I21" s="8">
        <f t="shared" si="125"/>
        <v>-0.11812627291242363</v>
      </c>
      <c r="J21" s="8">
        <f t="shared" si="125"/>
        <v>-0.22131704005431097</v>
      </c>
      <c r="K21" s="8">
        <f t="shared" si="125"/>
        <v>-0.50509164969450115</v>
      </c>
      <c r="L21" s="8">
        <f t="shared" si="125"/>
        <v>-0.50441276306856764</v>
      </c>
      <c r="M21" s="8">
        <f t="shared" si="125"/>
        <v>-0.33061778682959958</v>
      </c>
      <c r="N21" s="8">
        <f t="shared" si="125"/>
        <v>-0.30587589236683138</v>
      </c>
      <c r="O21" s="8">
        <f t="shared" ref="O21:Q21" si="126">O19/O20</f>
        <v>-0.27423312883435574</v>
      </c>
      <c r="P21" s="8">
        <f t="shared" si="126"/>
        <v>-0.28650306748466259</v>
      </c>
      <c r="Q21" s="8">
        <f t="shared" si="126"/>
        <v>-0.15153374233128822</v>
      </c>
      <c r="R21" s="8">
        <f t="shared" ref="R21:S21" si="127">R19/R20</f>
        <v>-0.29325153374233137</v>
      </c>
      <c r="S21" s="8">
        <f t="shared" si="127"/>
        <v>-0.32801635991820055</v>
      </c>
      <c r="T21" s="8">
        <f t="shared" ref="T21" si="128">T19/T20</f>
        <v>-0.36094069529652328</v>
      </c>
      <c r="U21" s="8">
        <f t="shared" ref="U21:V21" si="129">U19/U20</f>
        <v>-0.60920245398772987</v>
      </c>
      <c r="V21" s="8">
        <f t="shared" si="129"/>
        <v>-0.59263803680981586</v>
      </c>
      <c r="W21" s="8">
        <f t="shared" ref="W21" si="130">W19/W20</f>
        <v>-0.54846625766871171</v>
      </c>
      <c r="X21" s="8">
        <f t="shared" ref="X21" si="131">X19/X20</f>
        <v>-0.57770961145194277</v>
      </c>
      <c r="Y21" s="8">
        <f t="shared" ref="Y21:Z21" si="132">Y19/Y20</f>
        <v>-0.5670756646216768</v>
      </c>
      <c r="Z21" s="8">
        <f t="shared" si="132"/>
        <v>-0.66237218813905929</v>
      </c>
      <c r="AA21" s="8">
        <f t="shared" ref="AA21" si="133">AA19/AA20</f>
        <v>-0.5533742331288346</v>
      </c>
      <c r="AB21" s="8">
        <f t="shared" ref="AB21" si="134">AB19/AB20</f>
        <v>-0.42126789366053158</v>
      </c>
      <c r="AC21" s="8">
        <f t="shared" ref="AC21:AD21" si="135">AC19/AC20</f>
        <v>-0.36452301127704961</v>
      </c>
      <c r="AD21" s="8">
        <f t="shared" si="135"/>
        <v>-0.32863779409560917</v>
      </c>
      <c r="AE21" s="8">
        <f t="shared" ref="AE21:AH21" si="136">AE19/AE20</f>
        <v>-0.25584638093810863</v>
      </c>
      <c r="AF21" s="8">
        <f t="shared" si="136"/>
        <v>-0.15483941255806968</v>
      </c>
      <c r="AG21" s="8">
        <f t="shared" si="136"/>
        <v>-0.16643727858534382</v>
      </c>
      <c r="AH21" s="8">
        <f t="shared" si="136"/>
        <v>-0.19461575183575597</v>
      </c>
      <c r="AK21" s="8">
        <f>AK19/AK20</f>
        <v>-0.5987780040733196</v>
      </c>
      <c r="AL21" s="8">
        <f>AL19/AL20</f>
        <v>-0.4359288779889639</v>
      </c>
      <c r="AM21" s="8">
        <f>AM19/AM20</f>
        <v>-1.4235095613048365</v>
      </c>
      <c r="AN21" s="8">
        <f t="shared" ref="AN21:AW21" si="137">AN19/AN20</f>
        <v>-2.4720965309200595</v>
      </c>
      <c r="AO21" s="8">
        <f t="shared" si="137"/>
        <v>-1.8907975460122703</v>
      </c>
      <c r="AP21" s="8">
        <f t="shared" si="137"/>
        <v>-2.3556237218813898</v>
      </c>
      <c r="AQ21" s="8">
        <f t="shared" si="137"/>
        <v>-1.4013187471901696</v>
      </c>
      <c r="AR21" s="8">
        <f t="shared" si="137"/>
        <v>-0.77173882391727922</v>
      </c>
      <c r="AS21" s="8">
        <f t="shared" si="137"/>
        <v>-0.11958464762176009</v>
      </c>
      <c r="AT21" s="8">
        <f t="shared" si="137"/>
        <v>0.6250639909336122</v>
      </c>
      <c r="AU21" s="8">
        <f t="shared" si="137"/>
        <v>1.3842237671667397</v>
      </c>
      <c r="AV21" s="8">
        <f t="shared" si="137"/>
        <v>2.1095418906726264</v>
      </c>
      <c r="AW21" s="8">
        <f t="shared" si="137"/>
        <v>2.6338674202087433</v>
      </c>
      <c r="AX21" s="8">
        <f t="shared" ref="AX21:BB21" si="138">AX19/AX20</f>
        <v>3.0833639476604837</v>
      </c>
      <c r="AY21" s="8">
        <f t="shared" si="138"/>
        <v>3.4906777141058196</v>
      </c>
      <c r="AZ21" s="8">
        <f t="shared" si="138"/>
        <v>3.8438947070489329</v>
      </c>
      <c r="BA21" s="8">
        <f t="shared" si="138"/>
        <v>4.2160964690931948</v>
      </c>
      <c r="BB21" s="8">
        <f t="shared" si="138"/>
        <v>4.6083175130497729</v>
      </c>
    </row>
    <row r="23" spans="2:167" x14ac:dyDescent="0.3">
      <c r="B23" s="1" t="s">
        <v>35</v>
      </c>
      <c r="C23" s="7"/>
      <c r="D23" s="7"/>
      <c r="E23" s="7"/>
      <c r="F23" s="7"/>
      <c r="G23" s="7">
        <f t="shared" ref="G23:R23" si="139">G3/C3-1</f>
        <v>0.74290220820189279</v>
      </c>
      <c r="H23" s="7">
        <f t="shared" si="139"/>
        <v>0.58090185676392569</v>
      </c>
      <c r="I23" s="7">
        <f t="shared" si="139"/>
        <v>0.51385681293302543</v>
      </c>
      <c r="J23" s="7">
        <f t="shared" si="139"/>
        <v>0.48192771084337349</v>
      </c>
      <c r="K23" s="7">
        <f t="shared" si="139"/>
        <v>0.46244343891402706</v>
      </c>
      <c r="L23" s="7">
        <f t="shared" si="139"/>
        <v>0.68120805369127524</v>
      </c>
      <c r="M23" s="7">
        <f t="shared" si="139"/>
        <v>0.92143401983218931</v>
      </c>
      <c r="N23" s="7">
        <f t="shared" si="139"/>
        <v>1.1002710027100271</v>
      </c>
      <c r="O23" s="7">
        <f t="shared" si="139"/>
        <v>1.3948019801980198</v>
      </c>
      <c r="P23" s="7">
        <f t="shared" si="139"/>
        <v>1.2659680638722555</v>
      </c>
      <c r="Q23" s="7">
        <f t="shared" si="139"/>
        <v>1.0218340611353711</v>
      </c>
      <c r="R23" s="7">
        <f t="shared" si="139"/>
        <v>0.83483870967741924</v>
      </c>
      <c r="S23" s="7">
        <f t="shared" ref="S23:AD23" si="140">S3/O3-1</f>
        <v>0.38785529715762279</v>
      </c>
      <c r="T23" s="7">
        <f t="shared" si="140"/>
        <v>0.30191587756000882</v>
      </c>
      <c r="U23" s="7">
        <f t="shared" si="140"/>
        <v>1.6493225996465855E-2</v>
      </c>
      <c r="V23" s="7">
        <f t="shared" si="140"/>
        <v>1.7932489451476963E-2</v>
      </c>
      <c r="W23" s="7">
        <f t="shared" si="140"/>
        <v>0.22007075032582368</v>
      </c>
      <c r="X23" s="7">
        <f t="shared" si="140"/>
        <v>0.15155615696887659</v>
      </c>
      <c r="Y23" s="7">
        <f t="shared" si="140"/>
        <v>0.37763183310797754</v>
      </c>
      <c r="Z23" s="7">
        <f t="shared" si="140"/>
        <v>0.29516407599309158</v>
      </c>
      <c r="AA23" s="7">
        <f t="shared" si="140"/>
        <v>0.22279871814436136</v>
      </c>
      <c r="AB23" s="7">
        <f t="shared" si="140"/>
        <v>0.31242655699177457</v>
      </c>
      <c r="AC23" s="7">
        <f t="shared" si="140"/>
        <v>0.28855860908581032</v>
      </c>
      <c r="AD23" s="7">
        <f t="shared" si="140"/>
        <v>0.3177757034271238</v>
      </c>
      <c r="AE23" s="7">
        <f t="shared" ref="AE23" si="141">AE3/AA3-1</f>
        <v>0.25</v>
      </c>
      <c r="AF23" s="7">
        <f t="shared" ref="AF23" si="142">AF3/AB3-1</f>
        <v>0.28000000000000003</v>
      </c>
      <c r="AG23" s="7">
        <f t="shared" ref="AG23" si="143">AG3/AC3-1</f>
        <v>0.28000000000000003</v>
      </c>
      <c r="AH23" s="7">
        <f t="shared" ref="AH23" si="144">AH3/AD3-1</f>
        <v>0.22999999999999998</v>
      </c>
      <c r="AL23" s="7">
        <f t="shared" ref="AL23:AX23" si="145">AL3/AK3-1</f>
        <v>0.56430769230769218</v>
      </c>
      <c r="AM23" s="7">
        <f t="shared" si="145"/>
        <v>0.81726986624704967</v>
      </c>
      <c r="AN23" s="7">
        <f t="shared" si="145"/>
        <v>1.0772810910271677</v>
      </c>
      <c r="AO23" s="7">
        <f t="shared" si="145"/>
        <v>0.15933722384326798</v>
      </c>
      <c r="AP23" s="7">
        <f t="shared" si="145"/>
        <v>0.25806741573033709</v>
      </c>
      <c r="AQ23" s="7">
        <f t="shared" si="145"/>
        <v>0.28679622749356937</v>
      </c>
      <c r="AR23" s="7">
        <f t="shared" si="145"/>
        <v>0.25960882842865063</v>
      </c>
      <c r="AS23" s="7">
        <f t="shared" si="145"/>
        <v>0.21999999999999997</v>
      </c>
      <c r="AT23" s="7">
        <f t="shared" si="145"/>
        <v>0.17999999999999994</v>
      </c>
      <c r="AU23" s="7">
        <f t="shared" si="145"/>
        <v>0.14999999999999991</v>
      </c>
      <c r="AV23" s="7">
        <f t="shared" si="145"/>
        <v>0.12000000000000011</v>
      </c>
      <c r="AW23" s="7">
        <f t="shared" si="145"/>
        <v>9.000000000000008E-2</v>
      </c>
      <c r="AX23" s="7">
        <f t="shared" si="145"/>
        <v>7.0000000000000062E-2</v>
      </c>
      <c r="AY23" s="7">
        <f t="shared" ref="AY23:BB23" si="146">AY3/AX3-1</f>
        <v>6.0000000000000053E-2</v>
      </c>
      <c r="AZ23" s="7">
        <f t="shared" si="146"/>
        <v>5.0000000000000044E-2</v>
      </c>
      <c r="BA23" s="7">
        <f t="shared" si="146"/>
        <v>5.0000000000000044E-2</v>
      </c>
      <c r="BB23" s="7">
        <f t="shared" si="146"/>
        <v>5.0000000000000044E-2</v>
      </c>
    </row>
    <row r="24" spans="2:167" x14ac:dyDescent="0.3">
      <c r="B24" t="s">
        <v>73</v>
      </c>
      <c r="C24" s="7">
        <f t="shared" ref="C24:AC24" si="147">C4/C3</f>
        <v>0.21766561514195584</v>
      </c>
      <c r="D24" s="7">
        <f t="shared" si="147"/>
        <v>0.22148541114058354</v>
      </c>
      <c r="E24" s="7">
        <f t="shared" si="147"/>
        <v>0.2263279445727483</v>
      </c>
      <c r="F24" s="7">
        <f t="shared" si="147"/>
        <v>0.22991967871485944</v>
      </c>
      <c r="G24" s="7">
        <f t="shared" si="147"/>
        <v>0.23438914027149321</v>
      </c>
      <c r="H24" s="7">
        <f t="shared" si="147"/>
        <v>0.23238255033557045</v>
      </c>
      <c r="I24" s="7">
        <f t="shared" si="147"/>
        <v>0.24103737604881773</v>
      </c>
      <c r="J24" s="7">
        <f t="shared" si="147"/>
        <v>0.25203252032520329</v>
      </c>
      <c r="K24" s="7">
        <f t="shared" si="147"/>
        <v>0.25866336633663367</v>
      </c>
      <c r="L24" s="7">
        <f t="shared" si="147"/>
        <v>0.26796407185628746</v>
      </c>
      <c r="M24" s="7">
        <f t="shared" si="147"/>
        <v>0.26121476776498609</v>
      </c>
      <c r="N24" s="7">
        <f t="shared" si="147"/>
        <v>0.25354838709677424</v>
      </c>
      <c r="O24" s="7">
        <f t="shared" si="147"/>
        <v>0.25297157622739019</v>
      </c>
      <c r="P24" s="7">
        <f t="shared" si="147"/>
        <v>0.25743228363796522</v>
      </c>
      <c r="Q24" s="7">
        <f t="shared" si="147"/>
        <v>0.25525230708816021</v>
      </c>
      <c r="R24" s="7">
        <f t="shared" si="147"/>
        <v>0.26722925457102675</v>
      </c>
      <c r="S24" s="7">
        <f t="shared" si="147"/>
        <v>0.25246695215043752</v>
      </c>
      <c r="T24" s="7">
        <f t="shared" si="147"/>
        <v>0.24221921515561565</v>
      </c>
      <c r="U24" s="7">
        <f t="shared" si="147"/>
        <v>0.24415684759513231</v>
      </c>
      <c r="V24" s="7">
        <f t="shared" si="147"/>
        <v>0.2459412780656304</v>
      </c>
      <c r="W24" s="7">
        <f t="shared" si="147"/>
        <v>0.23164962612543877</v>
      </c>
      <c r="X24" s="7">
        <f t="shared" si="147"/>
        <v>0.23795534665099885</v>
      </c>
      <c r="Y24" s="7">
        <f t="shared" si="147"/>
        <v>0.22938867077958494</v>
      </c>
      <c r="Z24" s="7">
        <f t="shared" si="147"/>
        <v>0.22896386184824644</v>
      </c>
      <c r="AA24" s="7">
        <f t="shared" si="147"/>
        <v>0.22326219892674407</v>
      </c>
      <c r="AB24" s="7">
        <f t="shared" si="147"/>
        <v>0.22227196418578624</v>
      </c>
      <c r="AC24" s="7">
        <f t="shared" si="147"/>
        <v>0.22306855277475518</v>
      </c>
      <c r="AD24" s="7">
        <f>AD4/AD3</f>
        <v>0.22131147540983603</v>
      </c>
      <c r="AE24" s="7">
        <f t="shared" ref="AE24:AH24" si="148">AE4/AE3</f>
        <v>0.22</v>
      </c>
      <c r="AF24" s="7">
        <f t="shared" si="148"/>
        <v>0.22</v>
      </c>
      <c r="AG24" s="7">
        <f t="shared" si="148"/>
        <v>0.22</v>
      </c>
      <c r="AH24" s="7">
        <f t="shared" si="148"/>
        <v>0.22</v>
      </c>
      <c r="AK24" s="7">
        <f t="shared" ref="AK24:AQ24" si="149">AK4/AK3</f>
        <v>0.22461538461538461</v>
      </c>
      <c r="AL24" s="7">
        <f t="shared" si="149"/>
        <v>0.24075531077891424</v>
      </c>
      <c r="AM24" s="7">
        <f t="shared" si="149"/>
        <v>0.25966013637839597</v>
      </c>
      <c r="AN24" s="7">
        <f t="shared" si="149"/>
        <v>0.25885785744060025</v>
      </c>
      <c r="AO24" s="7">
        <f t="shared" si="149"/>
        <v>0.24611235955056177</v>
      </c>
      <c r="AP24" s="7">
        <f t="shared" si="149"/>
        <v>0.23188768219491276</v>
      </c>
      <c r="AQ24" s="7">
        <f t="shared" si="149"/>
        <v>0.22243198223209329</v>
      </c>
      <c r="AR24" s="7">
        <f t="shared" ref="AR24:BB24" si="150">AR4/AR3</f>
        <v>0.22</v>
      </c>
      <c r="AS24" s="7">
        <f t="shared" si="150"/>
        <v>0.22</v>
      </c>
      <c r="AT24" s="7">
        <f t="shared" si="150"/>
        <v>0.22</v>
      </c>
      <c r="AU24" s="7">
        <f t="shared" si="150"/>
        <v>0.22</v>
      </c>
      <c r="AV24" s="7">
        <f t="shared" si="150"/>
        <v>0.22</v>
      </c>
      <c r="AW24" s="7">
        <f t="shared" si="150"/>
        <v>0.22</v>
      </c>
      <c r="AX24" s="7">
        <f t="shared" si="150"/>
        <v>0.22</v>
      </c>
      <c r="AY24" s="7">
        <f t="shared" si="150"/>
        <v>0.21999999999999997</v>
      </c>
      <c r="AZ24" s="7">
        <f t="shared" si="150"/>
        <v>0.22</v>
      </c>
      <c r="BA24" s="7">
        <f t="shared" si="150"/>
        <v>0.22</v>
      </c>
      <c r="BB24" s="7">
        <f t="shared" si="150"/>
        <v>0.22</v>
      </c>
    </row>
    <row r="25" spans="2:167" x14ac:dyDescent="0.3">
      <c r="B25" t="s">
        <v>39</v>
      </c>
      <c r="C25" s="7">
        <f t="shared" ref="C25:AD25" si="151">C5/C3</f>
        <v>0.25709779179810727</v>
      </c>
      <c r="D25" s="7">
        <f t="shared" si="151"/>
        <v>0.21883289124668434</v>
      </c>
      <c r="E25" s="7">
        <f t="shared" si="151"/>
        <v>0.20785219399538107</v>
      </c>
      <c r="F25" s="7">
        <f t="shared" si="151"/>
        <v>0.21184738955823296</v>
      </c>
      <c r="G25" s="7">
        <f t="shared" si="151"/>
        <v>0.20542986425339366</v>
      </c>
      <c r="H25" s="7">
        <f t="shared" si="151"/>
        <v>0.19546979865771813</v>
      </c>
      <c r="I25" s="7">
        <f t="shared" si="151"/>
        <v>0.19984744469870327</v>
      </c>
      <c r="J25" s="7">
        <f t="shared" si="151"/>
        <v>0.26964769647696474</v>
      </c>
      <c r="K25" s="7">
        <f t="shared" si="151"/>
        <v>0.27537128712871289</v>
      </c>
      <c r="L25" s="7">
        <f t="shared" si="151"/>
        <v>0.42465069860279436</v>
      </c>
      <c r="M25" s="7">
        <f t="shared" si="151"/>
        <v>0.33942040492258835</v>
      </c>
      <c r="N25" s="7">
        <f t="shared" si="151"/>
        <v>0.36645161290322581</v>
      </c>
      <c r="O25" s="7">
        <f t="shared" si="151"/>
        <v>0.30723514211886305</v>
      </c>
      <c r="P25" s="7">
        <f t="shared" si="151"/>
        <v>0.28561990750935912</v>
      </c>
      <c r="Q25" s="7">
        <f t="shared" si="151"/>
        <v>0.25525230708816021</v>
      </c>
      <c r="R25" s="7">
        <f t="shared" si="151"/>
        <v>0.2807665260196906</v>
      </c>
      <c r="S25" s="7">
        <f t="shared" si="151"/>
        <v>0.27387823496555574</v>
      </c>
      <c r="T25" s="7">
        <f t="shared" si="151"/>
        <v>0.24205006765899861</v>
      </c>
      <c r="U25" s="7">
        <f t="shared" si="151"/>
        <v>0.29264052540081126</v>
      </c>
      <c r="V25" s="7">
        <f t="shared" si="151"/>
        <v>0.31450777202072538</v>
      </c>
      <c r="W25" s="7">
        <f t="shared" si="151"/>
        <v>0.278345795818709</v>
      </c>
      <c r="X25" s="7">
        <f t="shared" si="151"/>
        <v>0.24353701527614574</v>
      </c>
      <c r="Y25" s="7">
        <f t="shared" si="151"/>
        <v>0.23934380257992144</v>
      </c>
      <c r="Z25" s="7">
        <f t="shared" si="151"/>
        <v>0.29577276970262706</v>
      </c>
      <c r="AA25" s="7">
        <f t="shared" si="151"/>
        <v>0.25258954199425937</v>
      </c>
      <c r="AB25" s="7">
        <f t="shared" si="151"/>
        <v>0.2331281477336318</v>
      </c>
      <c r="AC25" s="7">
        <f t="shared" si="151"/>
        <v>0.25190424374319914</v>
      </c>
      <c r="AD25" s="7">
        <f t="shared" si="151"/>
        <v>0.2839506172839506</v>
      </c>
      <c r="AE25" s="7">
        <f t="shared" ref="AE25:AH25" si="152">AE5/AE3</f>
        <v>0.24</v>
      </c>
      <c r="AF25" s="7">
        <f t="shared" si="152"/>
        <v>0.24</v>
      </c>
      <c r="AG25" s="7">
        <f t="shared" si="152"/>
        <v>0.24000000000000002</v>
      </c>
      <c r="AH25" s="7">
        <f t="shared" si="152"/>
        <v>0.27</v>
      </c>
      <c r="AK25" s="7">
        <f t="shared" ref="AK25:AQ25" si="153">AK5/AK3</f>
        <v>0.22123076923076926</v>
      </c>
      <c r="AL25" s="7">
        <f t="shared" si="153"/>
        <v>0.22029897718332023</v>
      </c>
      <c r="AM25" s="7">
        <f t="shared" si="153"/>
        <v>0.35577443446260415</v>
      </c>
      <c r="AN25" s="7">
        <f t="shared" si="153"/>
        <v>0.28048145060441848</v>
      </c>
      <c r="AO25" s="7">
        <f t="shared" si="153"/>
        <v>0.28035955056179773</v>
      </c>
      <c r="AP25" s="7">
        <f t="shared" si="153"/>
        <v>0.26461131751929123</v>
      </c>
      <c r="AQ25" s="7">
        <f t="shared" si="153"/>
        <v>0.2561910049972238</v>
      </c>
      <c r="AR25" s="7">
        <f t="shared" ref="AR25:BB25" si="154">AR5/AR3</f>
        <v>0.24803696008318951</v>
      </c>
      <c r="AS25" s="7">
        <f t="shared" si="154"/>
        <v>0.24000000000000002</v>
      </c>
      <c r="AT25" s="7">
        <f t="shared" si="154"/>
        <v>0.23</v>
      </c>
      <c r="AU25" s="7">
        <f t="shared" si="154"/>
        <v>0.22</v>
      </c>
      <c r="AV25" s="7">
        <f t="shared" si="154"/>
        <v>0.21</v>
      </c>
      <c r="AW25" s="7">
        <f t="shared" si="154"/>
        <v>0.21</v>
      </c>
      <c r="AX25" s="7">
        <f t="shared" si="154"/>
        <v>0.21</v>
      </c>
      <c r="AY25" s="7">
        <f t="shared" si="154"/>
        <v>0.21</v>
      </c>
      <c r="AZ25" s="7">
        <f t="shared" si="154"/>
        <v>0.21</v>
      </c>
      <c r="BA25" s="7">
        <f t="shared" si="154"/>
        <v>0.20999999999999996</v>
      </c>
      <c r="BB25" s="7">
        <f t="shared" si="154"/>
        <v>0.21</v>
      </c>
    </row>
    <row r="26" spans="2:167" x14ac:dyDescent="0.3">
      <c r="B26" t="s">
        <v>53</v>
      </c>
      <c r="C26" s="7"/>
      <c r="D26" s="7"/>
      <c r="E26" s="7"/>
      <c r="F26" s="7"/>
      <c r="G26" s="7">
        <f t="shared" ref="G26:AD26" si="155">G6/C6-1</f>
        <v>0.78191489361702127</v>
      </c>
      <c r="H26" s="7">
        <f t="shared" si="155"/>
        <v>0.33812949640287782</v>
      </c>
      <c r="I26" s="7">
        <f t="shared" si="155"/>
        <v>0.40893470790377995</v>
      </c>
      <c r="J26" s="7">
        <f t="shared" si="155"/>
        <v>0.51006711409395966</v>
      </c>
      <c r="K26" s="7">
        <f t="shared" si="155"/>
        <v>0.57014925373134329</v>
      </c>
      <c r="L26" s="7">
        <f t="shared" si="155"/>
        <v>0.66397849462365577</v>
      </c>
      <c r="M26" s="7">
        <f t="shared" si="155"/>
        <v>0.74146341463414656</v>
      </c>
      <c r="N26" s="7">
        <f t="shared" si="155"/>
        <v>0.73999999999999955</v>
      </c>
      <c r="O26" s="7">
        <f t="shared" si="155"/>
        <v>0.78897338403041806</v>
      </c>
      <c r="P26" s="7">
        <f t="shared" si="155"/>
        <v>0.76090468497576746</v>
      </c>
      <c r="Q26" s="7">
        <f t="shared" si="155"/>
        <v>0.64425770308123242</v>
      </c>
      <c r="R26" s="7">
        <f t="shared" si="155"/>
        <v>0.73690932311622004</v>
      </c>
      <c r="S26" s="7">
        <f t="shared" si="155"/>
        <v>0.50265674814027639</v>
      </c>
      <c r="T26" s="7">
        <f t="shared" si="155"/>
        <v>0.45137614678899074</v>
      </c>
      <c r="U26" s="7">
        <f t="shared" si="155"/>
        <v>0.62691652470187376</v>
      </c>
      <c r="V26" s="7">
        <f t="shared" si="155"/>
        <v>0.45955882352941169</v>
      </c>
      <c r="W26" s="7">
        <f t="shared" si="155"/>
        <v>0.49222065063649212</v>
      </c>
      <c r="X26" s="7">
        <f t="shared" si="155"/>
        <v>0.42225031605562591</v>
      </c>
      <c r="Y26" s="7">
        <f t="shared" si="155"/>
        <v>0.14659685863874339</v>
      </c>
      <c r="Z26" s="7">
        <f t="shared" si="155"/>
        <v>0.12493702770780857</v>
      </c>
      <c r="AA26" s="7">
        <f t="shared" si="155"/>
        <v>7.5355450236966881E-2</v>
      </c>
      <c r="AB26" s="7">
        <f t="shared" si="155"/>
        <v>-1.7333333333333312E-2</v>
      </c>
      <c r="AC26" s="7">
        <f t="shared" si="155"/>
        <v>0.11689497716894981</v>
      </c>
      <c r="AD26" s="7">
        <f t="shared" si="155"/>
        <v>-2.2391401701746805E-3</v>
      </c>
      <c r="AE26" s="7">
        <f t="shared" ref="AE26" si="156">AE6/AA6-1</f>
        <v>4.0000000000000036E-2</v>
      </c>
      <c r="AF26" s="7">
        <f t="shared" ref="AF26" si="157">AF6/AB6-1</f>
        <v>4.0000000000000036E-2</v>
      </c>
      <c r="AG26" s="7">
        <f t="shared" ref="AG26" si="158">AG6/AC6-1</f>
        <v>4.0000000000000036E-2</v>
      </c>
      <c r="AH26" s="7">
        <f t="shared" ref="AH26" si="159">AH6/AD6-1</f>
        <v>4.0000000000000036E-2</v>
      </c>
      <c r="AK26" s="7"/>
      <c r="AL26" s="7">
        <f t="shared" ref="AL26:AQ26" si="160">AL6/AK6-1</f>
        <v>0.48530805687203782</v>
      </c>
      <c r="AM26" s="7">
        <f t="shared" si="160"/>
        <v>0.68602425015954061</v>
      </c>
      <c r="AN26" s="7">
        <f t="shared" si="160"/>
        <v>0.72785768357305081</v>
      </c>
      <c r="AO26" s="7">
        <f t="shared" si="160"/>
        <v>0.50952902519167576</v>
      </c>
      <c r="AP26" s="7">
        <f t="shared" si="160"/>
        <v>0.27456102162240592</v>
      </c>
      <c r="AQ26" s="7">
        <f t="shared" si="160"/>
        <v>4.2240692246385159E-2</v>
      </c>
      <c r="AR26" s="7">
        <f t="shared" ref="AR26:BB26" si="161">AR6/AQ6-1</f>
        <v>4.0000000000000036E-2</v>
      </c>
      <c r="AS26" s="7">
        <f t="shared" si="161"/>
        <v>3.0000000000000027E-2</v>
      </c>
      <c r="AT26" s="7">
        <f t="shared" si="161"/>
        <v>2.0000000000000018E-2</v>
      </c>
      <c r="AU26" s="7">
        <f t="shared" si="161"/>
        <v>2.0000000000000018E-2</v>
      </c>
      <c r="AV26" s="7">
        <f t="shared" si="161"/>
        <v>2.0000000000000018E-2</v>
      </c>
      <c r="AW26" s="7">
        <f t="shared" si="161"/>
        <v>2.0000000000000018E-2</v>
      </c>
      <c r="AX26" s="7">
        <f t="shared" si="161"/>
        <v>1.0000000000000009E-2</v>
      </c>
      <c r="AY26" s="7">
        <f t="shared" si="161"/>
        <v>1.0000000000000009E-2</v>
      </c>
      <c r="AZ26" s="7">
        <f t="shared" si="161"/>
        <v>1.0000000000000009E-2</v>
      </c>
      <c r="BA26" s="7">
        <f t="shared" si="161"/>
        <v>1.0000000000000009E-2</v>
      </c>
      <c r="BB26" s="7">
        <f t="shared" si="161"/>
        <v>1.0000000000000009E-2</v>
      </c>
      <c r="BD26" t="s">
        <v>40</v>
      </c>
      <c r="BE26" s="7">
        <v>-0.01</v>
      </c>
    </row>
    <row r="27" spans="2:167" x14ac:dyDescent="0.3">
      <c r="B27" s="1" t="s">
        <v>36</v>
      </c>
      <c r="C27" s="7">
        <f t="shared" ref="C27:AD27" si="162">C8/C3</f>
        <v>0.22870662460567812</v>
      </c>
      <c r="D27" s="7">
        <f t="shared" si="162"/>
        <v>0.19098143236074278</v>
      </c>
      <c r="E27" s="7">
        <f t="shared" si="162"/>
        <v>0.22979214780600454</v>
      </c>
      <c r="F27" s="7">
        <f t="shared" si="162"/>
        <v>0.25903614457831325</v>
      </c>
      <c r="G27" s="7">
        <f t="shared" si="162"/>
        <v>0.25701357466063351</v>
      </c>
      <c r="H27" s="7">
        <f t="shared" si="162"/>
        <v>0.26006711409395972</v>
      </c>
      <c r="I27" s="7">
        <f t="shared" si="162"/>
        <v>0.24637681159420288</v>
      </c>
      <c r="J27" s="7">
        <f t="shared" si="162"/>
        <v>0.17344173441734415</v>
      </c>
      <c r="K27" s="7">
        <f t="shared" si="162"/>
        <v>0.1404702970297029</v>
      </c>
      <c r="L27" s="7">
        <f t="shared" si="162"/>
        <v>-1.4970059880240088E-3</v>
      </c>
      <c r="M27" s="7">
        <f t="shared" si="162"/>
        <v>0.11591901548233421</v>
      </c>
      <c r="N27" s="7">
        <f t="shared" si="162"/>
        <v>0.12741935483870967</v>
      </c>
      <c r="O27" s="7">
        <f t="shared" si="162"/>
        <v>0.19664082687338508</v>
      </c>
      <c r="P27" s="7">
        <f t="shared" si="162"/>
        <v>0.21691257432283637</v>
      </c>
      <c r="Q27" s="7">
        <f t="shared" si="162"/>
        <v>0.25898291773021803</v>
      </c>
      <c r="R27" s="7">
        <f t="shared" si="162"/>
        <v>0.21290436005625873</v>
      </c>
      <c r="S27" s="7">
        <f t="shared" si="162"/>
        <v>0.21038912679203128</v>
      </c>
      <c r="T27" s="7">
        <f t="shared" si="162"/>
        <v>0.2481393775372126</v>
      </c>
      <c r="U27" s="7">
        <f t="shared" si="162"/>
        <v>9.4263086729766396E-2</v>
      </c>
      <c r="V27" s="7">
        <f t="shared" si="162"/>
        <v>9.6718480138169263E-2</v>
      </c>
      <c r="W27" s="7">
        <f t="shared" si="162"/>
        <v>0.16801464977872718</v>
      </c>
      <c r="X27" s="7">
        <f t="shared" si="162"/>
        <v>0.18801410105757932</v>
      </c>
      <c r="Y27" s="7">
        <f t="shared" si="162"/>
        <v>0.22420078519349423</v>
      </c>
      <c r="Z27" s="7">
        <f t="shared" si="162"/>
        <v>0.17749033204427261</v>
      </c>
      <c r="AA27" s="7">
        <f t="shared" si="162"/>
        <v>0.24098340197179574</v>
      </c>
      <c r="AB27" s="7">
        <f t="shared" si="162"/>
        <v>0.29714605484051482</v>
      </c>
      <c r="AC27" s="7">
        <f t="shared" si="162"/>
        <v>0.25886833514689878</v>
      </c>
      <c r="AD27" s="7">
        <f t="shared" si="162"/>
        <v>0.26927747419550702</v>
      </c>
      <c r="AE27" s="7">
        <f t="shared" ref="AE27:AH27" si="163">AE8/AE3</f>
        <v>0.30440683888680897</v>
      </c>
      <c r="AF27" s="7">
        <f t="shared" si="163"/>
        <v>0.33894376049244551</v>
      </c>
      <c r="AG27" s="7">
        <f t="shared" si="163"/>
        <v>0.32374591947769316</v>
      </c>
      <c r="AH27" s="7">
        <f t="shared" si="163"/>
        <v>0.31936678826411824</v>
      </c>
      <c r="AK27" s="7">
        <f t="shared" ref="AK27:AX27" si="164">AK8/AK3</f>
        <v>0.22953846153846152</v>
      </c>
      <c r="AL27" s="7">
        <f t="shared" si="164"/>
        <v>0.23072383949645953</v>
      </c>
      <c r="AM27" s="7">
        <f t="shared" si="164"/>
        <v>9.8603744994047005E-2</v>
      </c>
      <c r="AN27" s="7">
        <f t="shared" si="164"/>
        <v>0.22280116715298048</v>
      </c>
      <c r="AO27" s="7">
        <f t="shared" si="164"/>
        <v>0.16382022471910113</v>
      </c>
      <c r="AP27" s="7">
        <f t="shared" si="164"/>
        <v>0.18973278079451283</v>
      </c>
      <c r="AQ27" s="7">
        <f t="shared" si="164"/>
        <v>0.26724042198778453</v>
      </c>
      <c r="AR27" s="7">
        <f t="shared" si="164"/>
        <v>0.32213436259328893</v>
      </c>
      <c r="AS27" s="7">
        <f t="shared" si="164"/>
        <v>0.36284955930883012</v>
      </c>
      <c r="AT27" s="7">
        <f t="shared" si="164"/>
        <v>0.3968699580466159</v>
      </c>
      <c r="AU27" s="7">
        <f t="shared" si="164"/>
        <v>0.42418031061525935</v>
      </c>
      <c r="AV27" s="7">
        <f t="shared" si="164"/>
        <v>0.44630706859603969</v>
      </c>
      <c r="AW27" s="7">
        <f t="shared" si="164"/>
        <v>0.4542506513467528</v>
      </c>
      <c r="AX27" s="7">
        <f t="shared" si="164"/>
        <v>0.46074126902824325</v>
      </c>
      <c r="AY27" s="7">
        <f t="shared" ref="AY27:BB27" si="165">AY8/AY3</f>
        <v>0.46589498275332625</v>
      </c>
      <c r="AZ27" s="7">
        <f t="shared" si="165"/>
        <v>0.46986088817224714</v>
      </c>
      <c r="BA27" s="7">
        <f t="shared" si="165"/>
        <v>0.47367571147997101</v>
      </c>
      <c r="BB27" s="7">
        <f t="shared" si="165"/>
        <v>0.47734520818549592</v>
      </c>
      <c r="BD27" t="s">
        <v>41</v>
      </c>
      <c r="BE27" s="7">
        <v>0.08</v>
      </c>
    </row>
    <row r="28" spans="2:167" x14ac:dyDescent="0.3">
      <c r="B28" t="s">
        <v>37</v>
      </c>
      <c r="C28" s="7">
        <f t="shared" ref="C28:R28" si="166">C13/C3</f>
        <v>-0.22712933753943226</v>
      </c>
      <c r="D28" s="7">
        <f t="shared" si="166"/>
        <v>-0.26790450928381948</v>
      </c>
      <c r="E28" s="7">
        <f t="shared" si="166"/>
        <v>-0.47113163972286393</v>
      </c>
      <c r="F28" s="7">
        <f t="shared" si="166"/>
        <v>-0.12248995983935747</v>
      </c>
      <c r="G28" s="7">
        <f t="shared" si="166"/>
        <v>-9.4117647058823514E-2</v>
      </c>
      <c r="H28" s="7">
        <f t="shared" si="166"/>
        <v>-0.11577181208053688</v>
      </c>
      <c r="I28" s="7">
        <f t="shared" si="166"/>
        <v>-0.1426392067124333</v>
      </c>
      <c r="J28" s="7">
        <f t="shared" si="166"/>
        <v>-0.2276422764227643</v>
      </c>
      <c r="K28" s="7">
        <f t="shared" si="166"/>
        <v>-0.45173267326732686</v>
      </c>
      <c r="L28" s="7">
        <f t="shared" si="166"/>
        <v>-0.36477045908183642</v>
      </c>
      <c r="M28" s="7">
        <f t="shared" si="166"/>
        <v>-0.20484319174275514</v>
      </c>
      <c r="N28" s="7">
        <f t="shared" si="166"/>
        <v>-0.22032258064516125</v>
      </c>
      <c r="O28" s="7">
        <f t="shared" si="166"/>
        <v>-0.34857881136950897</v>
      </c>
      <c r="P28" s="7">
        <f t="shared" si="166"/>
        <v>-0.3146883946267342</v>
      </c>
      <c r="Q28" s="7">
        <f t="shared" si="166"/>
        <v>-0.15216964461024926</v>
      </c>
      <c r="R28" s="7">
        <f t="shared" si="166"/>
        <v>-0.24560478199718716</v>
      </c>
      <c r="S28" s="7">
        <f t="shared" ref="S28:AD28" si="167">S13/S3</f>
        <v>-0.28244274809160314</v>
      </c>
      <c r="T28" s="7">
        <f t="shared" si="167"/>
        <v>-0.2880581867388361</v>
      </c>
      <c r="U28" s="7">
        <f t="shared" si="167"/>
        <v>-0.5796793509754683</v>
      </c>
      <c r="V28" s="7">
        <f t="shared" si="167"/>
        <v>-0.52124352331606216</v>
      </c>
      <c r="W28" s="7">
        <f t="shared" si="167"/>
        <v>-0.44224019533038328</v>
      </c>
      <c r="X28" s="7">
        <f t="shared" si="167"/>
        <v>-0.46092831962397185</v>
      </c>
      <c r="Y28" s="7">
        <f t="shared" si="167"/>
        <v>-0.42077958496915296</v>
      </c>
      <c r="Z28" s="7">
        <f t="shared" si="167"/>
        <v>-0.47379650620082681</v>
      </c>
      <c r="AA28" s="7">
        <f t="shared" si="167"/>
        <v>-0.37726194933233514</v>
      </c>
      <c r="AB28" s="7">
        <f t="shared" si="167"/>
        <v>-0.26648013430330159</v>
      </c>
      <c r="AC28" s="7">
        <f t="shared" si="167"/>
        <v>-0.30337323177366698</v>
      </c>
      <c r="AD28" s="7">
        <f t="shared" si="167"/>
        <v>-0.24691358024691357</v>
      </c>
      <c r="AE28" s="7">
        <f t="shared" ref="AE28:AH28" si="168">AE13/AE3</f>
        <v>-0.20852165231498804</v>
      </c>
      <c r="AF28" s="7">
        <f t="shared" si="168"/>
        <v>-0.12190735170677101</v>
      </c>
      <c r="AG28" s="7">
        <f t="shared" si="168"/>
        <v>-0.13262564608269853</v>
      </c>
      <c r="AH28" s="7">
        <f t="shared" si="168"/>
        <v>-0.13237292737226092</v>
      </c>
      <c r="AK28" s="7">
        <f t="shared" ref="AK28:AX28" si="169">AK13/AK3</f>
        <v>-0.2695384615384615</v>
      </c>
      <c r="AL28" s="7">
        <f t="shared" si="169"/>
        <v>-0.15047206923682141</v>
      </c>
      <c r="AM28" s="7">
        <f t="shared" si="169"/>
        <v>-0.28790994696395711</v>
      </c>
      <c r="AN28" s="7">
        <f t="shared" si="169"/>
        <v>-0.25791996665277195</v>
      </c>
      <c r="AO28" s="7">
        <f t="shared" si="169"/>
        <v>-0.41523595505617983</v>
      </c>
      <c r="AP28" s="7">
        <f t="shared" si="169"/>
        <v>-0.44977136324664169</v>
      </c>
      <c r="AQ28" s="7">
        <f t="shared" si="169"/>
        <v>-0.29516935036091063</v>
      </c>
      <c r="AR28" s="7">
        <f t="shared" si="169"/>
        <v>-0.1466111673265213</v>
      </c>
      <c r="AS28" s="7">
        <f t="shared" si="169"/>
        <v>-4.1202373304850035E-2</v>
      </c>
      <c r="AT28" s="7">
        <f t="shared" si="169"/>
        <v>4.0825067143265219E-2</v>
      </c>
      <c r="AU28" s="7">
        <f t="shared" si="169"/>
        <v>0.10273179868359177</v>
      </c>
      <c r="AV28" s="7">
        <f t="shared" si="169"/>
        <v>0.1490950309439853</v>
      </c>
      <c r="AW28" s="7">
        <f t="shared" si="169"/>
        <v>0.1746872856586556</v>
      </c>
      <c r="AX28" s="7">
        <f t="shared" si="169"/>
        <v>0.19357843093435123</v>
      </c>
      <c r="AY28" s="7">
        <f t="shared" ref="AY28:BB28" si="170">AY13/AY3</f>
        <v>0.20852130854078427</v>
      </c>
      <c r="AZ28" s="7">
        <f t="shared" si="170"/>
        <v>0.21994577912802402</v>
      </c>
      <c r="BA28" s="7">
        <f t="shared" si="170"/>
        <v>0.23094764276885926</v>
      </c>
      <c r="BB28" s="7">
        <f t="shared" si="170"/>
        <v>0.24154263846179871</v>
      </c>
      <c r="BD28" t="s">
        <v>42</v>
      </c>
      <c r="BE28" s="5">
        <f>NPV(BE27,AR19:FK19)</f>
        <v>23401.417074707984</v>
      </c>
    </row>
    <row r="29" spans="2:167" x14ac:dyDescent="0.3">
      <c r="B29" t="s">
        <v>54</v>
      </c>
      <c r="C29" s="7"/>
      <c r="D29" s="7"/>
      <c r="E29" s="7"/>
      <c r="F29" s="7"/>
      <c r="G29" s="7">
        <f t="shared" ref="G29:G30" si="171">G9/C9-1</f>
        <v>0.56521739130434789</v>
      </c>
      <c r="H29" s="7">
        <f t="shared" ref="H29:H30" si="172">H9/D9-1</f>
        <v>0.51219512195121975</v>
      </c>
      <c r="I29" s="7">
        <f t="shared" ref="I29:I30" si="173">I9/E9-1</f>
        <v>-0.22005571030640669</v>
      </c>
      <c r="J29" s="7">
        <f t="shared" ref="J29:J30" si="174">J9/F9-1</f>
        <v>0.55714285714285738</v>
      </c>
      <c r="K29" s="7">
        <f t="shared" ref="K29:K30" si="175">K9/G9-1</f>
        <v>1.2870370370370368</v>
      </c>
      <c r="L29" s="7">
        <f t="shared" ref="L29:L30" si="176">L9/H9-1</f>
        <v>0.62096774193548399</v>
      </c>
      <c r="M29" s="7">
        <f t="shared" ref="M29:M30" si="177">M9/I9-1</f>
        <v>0.84642857142857153</v>
      </c>
      <c r="N29" s="7">
        <f t="shared" ref="N29:N30" si="178">N9/J9-1</f>
        <v>0.83792048929663543</v>
      </c>
      <c r="O29" s="7">
        <f t="shared" ref="O29:O30" si="179">O9/K9-1</f>
        <v>0.95546558704453433</v>
      </c>
      <c r="P29" s="7">
        <f t="shared" ref="P29:P30" si="180">P9/L9-1</f>
        <v>2.1019900497512438</v>
      </c>
      <c r="Q29" s="7">
        <f t="shared" ref="Q29:Q30" si="181">Q9/M9-1</f>
        <v>1.67311411992263</v>
      </c>
      <c r="R29" s="7">
        <f t="shared" ref="R29:R30" si="182">R9/N9-1</f>
        <v>1.8885191347753749</v>
      </c>
      <c r="S29" s="7">
        <f t="shared" ref="S29:S30" si="183">S9/O9-1</f>
        <v>0.84057971014492772</v>
      </c>
      <c r="T29" s="7">
        <f t="shared" ref="T29:T30" si="184">T9/P9-1</f>
        <v>0.69847634322373708</v>
      </c>
      <c r="U29" s="7">
        <f t="shared" ref="U29:U30" si="185">U9/Q9-1</f>
        <v>0.70477568740955143</v>
      </c>
      <c r="V29" s="7">
        <f t="shared" ref="V29:V30" si="186">V9/R9-1</f>
        <v>0.43087557603686655</v>
      </c>
      <c r="W29" s="7">
        <f t="shared" ref="W29:W30" si="187">W9/S9-1</f>
        <v>0.54949381327334068</v>
      </c>
      <c r="X29" s="7">
        <f t="shared" ref="X29:X30" si="188">X9/T9-1</f>
        <v>0.48866855524079322</v>
      </c>
      <c r="Y29" s="7">
        <f t="shared" ref="Y29:Y30" si="189">Y9/U9-1</f>
        <v>0.36502546689303927</v>
      </c>
      <c r="Z29" s="7">
        <f t="shared" ref="Z29:Z30" si="190">Z9/V9-1</f>
        <v>0.37318840579710155</v>
      </c>
      <c r="AA29" s="7">
        <f t="shared" ref="AA29:AA30" si="191">AA9/W9-1</f>
        <v>0.31433756805807622</v>
      </c>
      <c r="AB29" s="7">
        <f t="shared" ref="AB29:AB30" si="192">AB9/X9-1</f>
        <v>0.14716143355534395</v>
      </c>
      <c r="AC29" s="7">
        <f t="shared" ref="AC29:AC30" si="193">AC9/Y9-1</f>
        <v>0.13619402985074602</v>
      </c>
      <c r="AD29" s="7">
        <f t="shared" ref="AD29:AD30" si="194">AD9/Z9-1</f>
        <v>4.0750513046027503E-2</v>
      </c>
      <c r="AE29" s="7">
        <f t="shared" ref="AE29:AE30" si="195">AE9/AA9-1</f>
        <v>3.0000000000000027E-2</v>
      </c>
      <c r="AF29" s="7">
        <f t="shared" ref="AF29:AF30" si="196">AF9/AB9-1</f>
        <v>3.0000000000000027E-2</v>
      </c>
      <c r="AG29" s="7">
        <f t="shared" ref="AG29:AG30" si="197">AG9/AC9-1</f>
        <v>3.0000000000000027E-2</v>
      </c>
      <c r="AH29" s="7">
        <f t="shared" ref="AH29:AH30" si="198">AH9/AD9-1</f>
        <v>7.0000000000000062E-2</v>
      </c>
      <c r="AK29" s="7"/>
      <c r="AL29" s="7">
        <f t="shared" ref="AL29:AW29" si="199">AL9/AK9-1</f>
        <v>0.2296211251435134</v>
      </c>
      <c r="AM29" s="7">
        <f t="shared" si="199"/>
        <v>0.88048552754435105</v>
      </c>
      <c r="AN29" s="7">
        <f t="shared" si="199"/>
        <v>1.6469712015888778</v>
      </c>
      <c r="AO29" s="7">
        <f t="shared" si="199"/>
        <v>0.63871693866066392</v>
      </c>
      <c r="AP29" s="7">
        <f t="shared" si="199"/>
        <v>0.43486721611721602</v>
      </c>
      <c r="AQ29" s="7">
        <f t="shared" si="199"/>
        <v>0.15213402473075366</v>
      </c>
      <c r="AR29" s="7">
        <f t="shared" si="199"/>
        <v>3.9832433181000049E-2</v>
      </c>
      <c r="AS29" s="7">
        <f t="shared" si="199"/>
        <v>2.0000000000000018E-2</v>
      </c>
      <c r="AT29" s="7">
        <f t="shared" si="199"/>
        <v>2.0000000000000018E-2</v>
      </c>
      <c r="AU29" s="7">
        <f t="shared" si="199"/>
        <v>2.0000000000000018E-2</v>
      </c>
      <c r="AV29" s="7">
        <f t="shared" si="199"/>
        <v>2.0000000000000018E-2</v>
      </c>
      <c r="AW29" s="7">
        <f t="shared" si="199"/>
        <v>1.0000000000000009E-2</v>
      </c>
      <c r="AX29" s="7">
        <f t="shared" ref="AX29:AX30" si="200">AX9/AW9-1</f>
        <v>1.0000000000000009E-2</v>
      </c>
      <c r="AY29" s="7">
        <f t="shared" ref="AY29:AY30" si="201">AY9/AX9-1</f>
        <v>1.0000000000000009E-2</v>
      </c>
      <c r="AZ29" s="7">
        <f t="shared" ref="AZ29:AZ30" si="202">AZ9/AY9-1</f>
        <v>1.0000000000000009E-2</v>
      </c>
      <c r="BA29" s="7">
        <f t="shared" ref="BA29:BA30" si="203">BA9/AZ9-1</f>
        <v>1.0000000000000009E-2</v>
      </c>
      <c r="BB29" s="7">
        <f t="shared" ref="BB29:BB30" si="204">BB9/BA9-1</f>
        <v>1.0000000000000009E-2</v>
      </c>
      <c r="BD29" t="s">
        <v>43</v>
      </c>
      <c r="BE29" s="5">
        <f>Main!D8</f>
        <v>3013.4</v>
      </c>
      <c r="BG29" t="s">
        <v>75</v>
      </c>
    </row>
    <row r="30" spans="2:167" x14ac:dyDescent="0.3">
      <c r="B30" t="s">
        <v>55</v>
      </c>
      <c r="C30" s="7"/>
      <c r="D30" s="7"/>
      <c r="E30" s="7"/>
      <c r="F30" s="7"/>
      <c r="G30" s="7">
        <f t="shared" si="171"/>
        <v>0.54385964912280715</v>
      </c>
      <c r="H30" s="7">
        <f t="shared" si="172"/>
        <v>0.36111111111111116</v>
      </c>
      <c r="I30" s="7">
        <f t="shared" si="173"/>
        <v>-0.23703703703703694</v>
      </c>
      <c r="J30" s="7">
        <f t="shared" si="174"/>
        <v>0.60493827160493829</v>
      </c>
      <c r="K30" s="7">
        <f t="shared" si="175"/>
        <v>2.4772727272727271</v>
      </c>
      <c r="L30" s="7">
        <f t="shared" si="176"/>
        <v>0.90816326530612224</v>
      </c>
      <c r="M30" s="7">
        <f t="shared" si="177"/>
        <v>0.57281553398058227</v>
      </c>
      <c r="N30" s="7">
        <f t="shared" si="178"/>
        <v>1.4461538461538455</v>
      </c>
      <c r="O30" s="7">
        <f t="shared" si="179"/>
        <v>2.0849673202614381</v>
      </c>
      <c r="P30" s="7">
        <f t="shared" si="180"/>
        <v>4.2245989304812834</v>
      </c>
      <c r="Q30" s="7">
        <f t="shared" si="181"/>
        <v>2.1851851851851856</v>
      </c>
      <c r="R30" s="7">
        <f t="shared" si="182"/>
        <v>0.86792452830188727</v>
      </c>
      <c r="S30" s="7">
        <f t="shared" si="183"/>
        <v>-0.38771186440677974</v>
      </c>
      <c r="T30" s="7">
        <f t="shared" si="184"/>
        <v>-0.19447287615148412</v>
      </c>
      <c r="U30" s="7">
        <f t="shared" si="185"/>
        <v>0.57364341085271309</v>
      </c>
      <c r="V30" s="7">
        <f t="shared" si="186"/>
        <v>0.34175084175084192</v>
      </c>
      <c r="W30" s="7">
        <f t="shared" si="187"/>
        <v>0.68858131487889263</v>
      </c>
      <c r="X30" s="7">
        <f t="shared" si="188"/>
        <v>0.22236340533672183</v>
      </c>
      <c r="Y30" s="7">
        <f t="shared" si="189"/>
        <v>0.2007389162561577</v>
      </c>
      <c r="Z30" s="7">
        <f t="shared" si="190"/>
        <v>0.23964868255959848</v>
      </c>
      <c r="AA30" s="7">
        <f t="shared" si="191"/>
        <v>2.049180327868827E-3</v>
      </c>
      <c r="AB30" s="7">
        <f t="shared" si="192"/>
        <v>9.7713097713097552E-2</v>
      </c>
      <c r="AC30" s="7">
        <f t="shared" si="193"/>
        <v>1.2307692307692353E-2</v>
      </c>
      <c r="AD30" s="7">
        <f t="shared" si="194"/>
        <v>6.578947368421062E-2</v>
      </c>
      <c r="AE30" s="7">
        <f t="shared" si="195"/>
        <v>3.0000000000000027E-2</v>
      </c>
      <c r="AF30" s="7">
        <f t="shared" si="196"/>
        <v>3.0000000000000027E-2</v>
      </c>
      <c r="AG30" s="7">
        <f t="shared" si="197"/>
        <v>3.0000000000000027E-2</v>
      </c>
      <c r="AH30" s="7">
        <f t="shared" si="198"/>
        <v>3.0000000000000027E-2</v>
      </c>
      <c r="AK30" s="7"/>
      <c r="AL30" s="7">
        <f t="shared" ref="AL30:AW30" si="205">AL10/AK10-1</f>
        <v>0.21449275362318865</v>
      </c>
      <c r="AM30" s="7">
        <f t="shared" si="205"/>
        <v>1.3221957040572789</v>
      </c>
      <c r="AN30" s="7">
        <f t="shared" si="205"/>
        <v>2.1151079136690649</v>
      </c>
      <c r="AO30" s="7">
        <f t="shared" si="205"/>
        <v>-1.8805674694820307E-2</v>
      </c>
      <c r="AP30" s="7">
        <f t="shared" si="205"/>
        <v>0.31170141223940839</v>
      </c>
      <c r="AQ30" s="7">
        <f t="shared" si="205"/>
        <v>4.4347603178672035E-2</v>
      </c>
      <c r="AR30" s="7">
        <f t="shared" si="205"/>
        <v>3.0000000000000027E-2</v>
      </c>
      <c r="AS30" s="7">
        <f t="shared" si="205"/>
        <v>2.0000000000000018E-2</v>
      </c>
      <c r="AT30" s="7">
        <f t="shared" si="205"/>
        <v>2.0000000000000018E-2</v>
      </c>
      <c r="AU30" s="7">
        <f t="shared" si="205"/>
        <v>2.0000000000000018E-2</v>
      </c>
      <c r="AV30" s="7">
        <f t="shared" si="205"/>
        <v>2.0000000000000018E-2</v>
      </c>
      <c r="AW30" s="7">
        <f t="shared" si="205"/>
        <v>2.0000000000000018E-2</v>
      </c>
      <c r="AX30" s="7">
        <f t="shared" si="200"/>
        <v>2.0000000000000018E-2</v>
      </c>
      <c r="AY30" s="7">
        <f t="shared" si="201"/>
        <v>2.0000000000000018E-2</v>
      </c>
      <c r="AZ30" s="7">
        <f t="shared" si="202"/>
        <v>2.0000000000000018E-2</v>
      </c>
      <c r="BA30" s="7">
        <f t="shared" si="203"/>
        <v>2.0000000000000018E-2</v>
      </c>
      <c r="BB30" s="7">
        <f t="shared" si="204"/>
        <v>2.0000000000000018E-2</v>
      </c>
      <c r="BD30" t="s">
        <v>44</v>
      </c>
      <c r="BE30" s="5">
        <f>BE28+BE29</f>
        <v>26414.817074707986</v>
      </c>
    </row>
    <row r="31" spans="2:167" x14ac:dyDescent="0.3">
      <c r="B31" t="s">
        <v>38</v>
      </c>
      <c r="C31" s="7">
        <f t="shared" ref="C31:R31" si="206">C11/C3</f>
        <v>0.14826498422712936</v>
      </c>
      <c r="D31" s="7">
        <f t="shared" si="206"/>
        <v>0.14588859416445621</v>
      </c>
      <c r="E31" s="7">
        <f t="shared" si="206"/>
        <v>0.13048498845265591</v>
      </c>
      <c r="F31" s="7">
        <f t="shared" si="206"/>
        <v>8.9357429718875517E-2</v>
      </c>
      <c r="G31" s="7">
        <f t="shared" si="206"/>
        <v>7.601809954751132E-2</v>
      </c>
      <c r="H31" s="7">
        <f t="shared" si="206"/>
        <v>8.5570469798657706E-2</v>
      </c>
      <c r="I31" s="7">
        <f t="shared" si="206"/>
        <v>9.6872616323417232E-2</v>
      </c>
      <c r="J31" s="7">
        <f t="shared" si="206"/>
        <v>9.1463414634146339E-2</v>
      </c>
      <c r="K31" s="7">
        <f t="shared" si="206"/>
        <v>9.7153465346534656E-2</v>
      </c>
      <c r="L31" s="7">
        <f t="shared" si="206"/>
        <v>6.9361277445109781E-2</v>
      </c>
      <c r="M31" s="7">
        <f t="shared" si="206"/>
        <v>5.1210797935688765E-2</v>
      </c>
      <c r="N31" s="7">
        <f t="shared" si="206"/>
        <v>5.129032258064517E-2</v>
      </c>
      <c r="O31" s="7">
        <f t="shared" si="206"/>
        <v>5.1679586563307491E-2</v>
      </c>
      <c r="P31" s="7">
        <f t="shared" si="206"/>
        <v>4.1841004184100417E-2</v>
      </c>
      <c r="Q31" s="7">
        <f t="shared" si="206"/>
        <v>3.8484193991753388E-2</v>
      </c>
      <c r="R31" s="7">
        <f t="shared" si="206"/>
        <v>4.8874824191279892E-2</v>
      </c>
      <c r="S31" s="7">
        <f t="shared" ref="S31:AD31" si="207">S11/S3</f>
        <v>5.4179854775646991E-2</v>
      </c>
      <c r="T31" s="7">
        <f t="shared" si="207"/>
        <v>4.4824086603518262E-2</v>
      </c>
      <c r="U31" s="7">
        <f t="shared" si="207"/>
        <v>6.200502221363724E-2</v>
      </c>
      <c r="V31" s="7">
        <f t="shared" si="207"/>
        <v>5.1295336787564767E-2</v>
      </c>
      <c r="W31" s="7">
        <f t="shared" si="207"/>
        <v>4.0897298947047155E-2</v>
      </c>
      <c r="X31" s="7">
        <f t="shared" si="207"/>
        <v>4.4506462984723862E-2</v>
      </c>
      <c r="Y31" s="7">
        <f t="shared" si="207"/>
        <v>5.7347167694896235E-2</v>
      </c>
      <c r="Z31" s="7">
        <f t="shared" si="207"/>
        <v>6.4675290038671826E-2</v>
      </c>
      <c r="AA31" s="7">
        <f t="shared" si="207"/>
        <v>4.430300761262948E-2</v>
      </c>
      <c r="AB31" s="7">
        <f t="shared" si="207"/>
        <v>4.0626748740906542E-2</v>
      </c>
      <c r="AC31" s="7">
        <f t="shared" si="207"/>
        <v>5.7236126224156691E-2</v>
      </c>
      <c r="AD31" s="7">
        <f t="shared" si="207"/>
        <v>5.0394656952033996E-2</v>
      </c>
      <c r="AE31" s="7">
        <f t="shared" ref="AE31:AH31" si="208">AE11/AE3</f>
        <v>0.04</v>
      </c>
      <c r="AF31" s="7">
        <f t="shared" si="208"/>
        <v>0.04</v>
      </c>
      <c r="AG31" s="7">
        <f t="shared" si="208"/>
        <v>0.05</v>
      </c>
      <c r="AH31" s="7">
        <f t="shared" si="208"/>
        <v>0.05</v>
      </c>
      <c r="AK31" s="7">
        <f t="shared" ref="AK31:AX31" si="209">AK11/AK3</f>
        <v>0.12492307692307693</v>
      </c>
      <c r="AL31" s="7">
        <f t="shared" si="209"/>
        <v>8.8119590873328088E-2</v>
      </c>
      <c r="AM31" s="7">
        <f t="shared" si="209"/>
        <v>6.3210304145470284E-2</v>
      </c>
      <c r="AN31" s="7">
        <f t="shared" si="209"/>
        <v>4.5018757815756566E-2</v>
      </c>
      <c r="AO31" s="7">
        <f t="shared" si="209"/>
        <v>5.2764044943820226E-2</v>
      </c>
      <c r="AP31" s="7">
        <f t="shared" si="209"/>
        <v>5.2336381823378103E-2</v>
      </c>
      <c r="AQ31" s="7">
        <f t="shared" si="209"/>
        <v>4.8362021099389224E-2</v>
      </c>
      <c r="AR31" s="7">
        <f t="shared" si="209"/>
        <v>4.5271649734820243E-2</v>
      </c>
      <c r="AS31" s="7">
        <f t="shared" si="209"/>
        <v>0.05</v>
      </c>
      <c r="AT31" s="7">
        <f t="shared" si="209"/>
        <v>5.000000000000001E-2</v>
      </c>
      <c r="AU31" s="7">
        <f t="shared" si="209"/>
        <v>0.05</v>
      </c>
      <c r="AV31" s="7">
        <f t="shared" si="209"/>
        <v>0.05</v>
      </c>
      <c r="AW31" s="7">
        <f t="shared" si="209"/>
        <v>0.05</v>
      </c>
      <c r="AX31" s="7">
        <f t="shared" si="209"/>
        <v>0.05</v>
      </c>
      <c r="AY31" s="7">
        <f t="shared" ref="AY31:BB31" si="210">AY11/AY3</f>
        <v>0.05</v>
      </c>
      <c r="AZ31" s="7">
        <f t="shared" si="210"/>
        <v>4.9999999999999996E-2</v>
      </c>
      <c r="BA31" s="7">
        <f t="shared" si="210"/>
        <v>0.05</v>
      </c>
      <c r="BB31" s="7">
        <f t="shared" si="210"/>
        <v>0.05</v>
      </c>
      <c r="BD31" t="s">
        <v>45</v>
      </c>
      <c r="BE31" s="4">
        <f>BE30/AW20</f>
        <v>39.584620222850276</v>
      </c>
    </row>
    <row r="32" spans="2:167" x14ac:dyDescent="0.3">
      <c r="B32" t="s">
        <v>29</v>
      </c>
      <c r="C32" s="7">
        <f t="shared" ref="C32:L32" si="211">C17/C16</f>
        <v>0</v>
      </c>
      <c r="D32" s="7">
        <f t="shared" si="211"/>
        <v>0</v>
      </c>
      <c r="E32" s="7">
        <f t="shared" si="211"/>
        <v>0</v>
      </c>
      <c r="F32" s="7">
        <f t="shared" si="211"/>
        <v>0</v>
      </c>
      <c r="G32" s="7">
        <f t="shared" si="211"/>
        <v>0</v>
      </c>
      <c r="H32" s="7">
        <f t="shared" si="211"/>
        <v>0</v>
      </c>
      <c r="I32" s="7">
        <f t="shared" si="211"/>
        <v>0</v>
      </c>
      <c r="J32" s="7">
        <f t="shared" si="211"/>
        <v>0</v>
      </c>
      <c r="K32" s="7">
        <f t="shared" si="211"/>
        <v>0</v>
      </c>
      <c r="L32" s="7">
        <f t="shared" si="211"/>
        <v>0</v>
      </c>
      <c r="M32" s="7">
        <f>M17/M16</f>
        <v>0</v>
      </c>
      <c r="N32" s="7">
        <f t="shared" ref="N32:R32" si="212">N17/N16</f>
        <v>0.10436137071651093</v>
      </c>
      <c r="O32" s="7">
        <f t="shared" si="212"/>
        <v>0</v>
      </c>
      <c r="P32" s="7">
        <f t="shared" si="212"/>
        <v>0</v>
      </c>
      <c r="Q32" s="7">
        <f t="shared" si="212"/>
        <v>1.2771392081736919E-2</v>
      </c>
      <c r="R32" s="7">
        <f t="shared" si="212"/>
        <v>-4.771642808452623E-3</v>
      </c>
      <c r="S32" s="7">
        <f t="shared" ref="S32:AD32" si="213">S17/S16</f>
        <v>-1.852995676343421E-3</v>
      </c>
      <c r="T32" s="7">
        <f t="shared" si="213"/>
        <v>1.6750418760469021E-3</v>
      </c>
      <c r="U32" s="7">
        <f t="shared" si="213"/>
        <v>-1.3262599469496023E-3</v>
      </c>
      <c r="V32" s="7">
        <f t="shared" si="213"/>
        <v>-1.1103400416377517E-2</v>
      </c>
      <c r="W32" s="7">
        <f t="shared" si="213"/>
        <v>-2.6012634708286872E-3</v>
      </c>
      <c r="X32" s="7">
        <f t="shared" si="213"/>
        <v>4.1987403778866337E-3</v>
      </c>
      <c r="Y32" s="7">
        <f t="shared" si="213"/>
        <v>-2.5152712899748474E-3</v>
      </c>
      <c r="Z32" s="7">
        <f t="shared" si="213"/>
        <v>-9.225092250922509E-4</v>
      </c>
      <c r="AA32" s="7">
        <f t="shared" si="213"/>
        <v>-4.0620384047267344E-3</v>
      </c>
      <c r="AB32" s="7">
        <f t="shared" si="213"/>
        <v>-4.8262548262548275E-4</v>
      </c>
      <c r="AC32" s="7">
        <f t="shared" si="213"/>
        <v>-1.25E-3</v>
      </c>
      <c r="AD32" s="7">
        <f t="shared" si="213"/>
        <v>-1.1915673693858845E-2</v>
      </c>
      <c r="AE32" s="7">
        <f t="shared" ref="AE32:AH32" si="214">AE17/AE16</f>
        <v>0.01</v>
      </c>
      <c r="AF32" s="7">
        <f t="shared" si="214"/>
        <v>0.01</v>
      </c>
      <c r="AG32" s="7">
        <f t="shared" si="214"/>
        <v>0.01</v>
      </c>
      <c r="AH32" s="7">
        <f t="shared" si="214"/>
        <v>0.01</v>
      </c>
      <c r="AK32" s="7">
        <f t="shared" ref="AK32:AM32" si="215">AK17/AK16</f>
        <v>0</v>
      </c>
      <c r="AL32" s="7">
        <f t="shared" si="215"/>
        <v>0</v>
      </c>
      <c r="AM32" s="7">
        <f t="shared" si="215"/>
        <v>2.5359576078728244E-2</v>
      </c>
      <c r="AN32" s="7">
        <f t="shared" ref="AN32:AW32" si="216">AN17/AN16</f>
        <v>5.953562214725146E-4</v>
      </c>
      <c r="AO32" s="7">
        <f t="shared" si="216"/>
        <v>-3.8676407391491185E-3</v>
      </c>
      <c r="AP32" s="7">
        <f t="shared" si="216"/>
        <v>-4.3162983425414374E-4</v>
      </c>
      <c r="AQ32" s="7">
        <f t="shared" si="216"/>
        <v>-4.3794061098055975E-3</v>
      </c>
      <c r="AR32" s="7">
        <f t="shared" si="216"/>
        <v>9.9999999999999898E-3</v>
      </c>
      <c r="AS32" s="7">
        <f t="shared" si="216"/>
        <v>0</v>
      </c>
      <c r="AT32" s="7">
        <f t="shared" si="216"/>
        <v>0</v>
      </c>
      <c r="AU32" s="7">
        <f t="shared" si="216"/>
        <v>0</v>
      </c>
      <c r="AV32" s="7">
        <f t="shared" si="216"/>
        <v>0</v>
      </c>
      <c r="AW32" s="7">
        <f t="shared" si="216"/>
        <v>0</v>
      </c>
      <c r="AX32" s="7">
        <f t="shared" ref="AX32:BB32" si="217">AX17/AX16</f>
        <v>0</v>
      </c>
      <c r="AY32" s="7">
        <f t="shared" si="217"/>
        <v>0</v>
      </c>
      <c r="AZ32" s="7">
        <f t="shared" si="217"/>
        <v>0</v>
      </c>
      <c r="BA32" s="7">
        <f t="shared" si="217"/>
        <v>0</v>
      </c>
      <c r="BB32" s="7">
        <f t="shared" si="217"/>
        <v>0</v>
      </c>
      <c r="BD32" t="s">
        <v>46</v>
      </c>
      <c r="BE32" s="4">
        <f>Main!D3</f>
        <v>58.22</v>
      </c>
    </row>
    <row r="33" spans="56:57" x14ac:dyDescent="0.3">
      <c r="BD33" s="1" t="s">
        <v>47</v>
      </c>
      <c r="BE33" s="10">
        <f>BE31/BE32-1</f>
        <v>-0.32008553378821236</v>
      </c>
    </row>
    <row r="34" spans="56:57" x14ac:dyDescent="0.3">
      <c r="BD34" t="s">
        <v>48</v>
      </c>
      <c r="BE34" s="6" t="s">
        <v>80</v>
      </c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2020-12-02T21:54:13Z</dcterms:created>
  <dcterms:modified xsi:type="dcterms:W3CDTF">2025-04-04T09:09:25Z</dcterms:modified>
</cp:coreProperties>
</file>