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0F213B0B-99FC-41EC-81EA-DF4E86662DF3}" xr6:coauthVersionLast="46" xr6:coauthVersionMax="46" xr10:uidLastSave="{00000000-0000-0000-0000-000000000000}"/>
  <bookViews>
    <workbookView xWindow="-108" yWindow="-108" windowWidth="23256" windowHeight="12576" activeTab="1" xr2:uid="{F4F6A62A-F4FA-4A0C-A32F-FD3B354E856C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7" i="2" l="1"/>
  <c r="AM13" i="2"/>
  <c r="AM12" i="2"/>
  <c r="AM11" i="2"/>
  <c r="AM8" i="2"/>
  <c r="AM7" i="2"/>
  <c r="AM6" i="2"/>
  <c r="AM23" i="2" s="1"/>
  <c r="AM3" i="2"/>
  <c r="AM5" i="2" s="1"/>
  <c r="AG6" i="2"/>
  <c r="AE6" i="2"/>
  <c r="AD6" i="2"/>
  <c r="AE11" i="2"/>
  <c r="AF11" i="2" s="1"/>
  <c r="AG11" i="2" s="1"/>
  <c r="AH11" i="2" s="1"/>
  <c r="AI11" i="2" s="1"/>
  <c r="AJ11" i="2" s="1"/>
  <c r="AK11" i="2" s="1"/>
  <c r="AL11" i="2" s="1"/>
  <c r="AD11" i="2"/>
  <c r="AD12" i="2"/>
  <c r="AC15" i="2"/>
  <c r="AC13" i="2"/>
  <c r="AC12" i="2"/>
  <c r="AC11" i="2"/>
  <c r="AC8" i="2"/>
  <c r="AC7" i="2"/>
  <c r="AC6" i="2"/>
  <c r="AC4" i="2"/>
  <c r="AC5" i="2"/>
  <c r="V3" i="2"/>
  <c r="AC3" i="2" s="1"/>
  <c r="V17" i="2"/>
  <c r="U17" i="2"/>
  <c r="T17" i="2"/>
  <c r="S17" i="2"/>
  <c r="S16" i="2"/>
  <c r="S18" i="2" s="1"/>
  <c r="S15" i="2"/>
  <c r="S24" i="2" s="1"/>
  <c r="T14" i="2"/>
  <c r="T15" i="2" s="1"/>
  <c r="S14" i="2"/>
  <c r="T12" i="2"/>
  <c r="V6" i="2"/>
  <c r="V23" i="2" s="1"/>
  <c r="U9" i="2"/>
  <c r="U10" i="2" s="1"/>
  <c r="T9" i="2"/>
  <c r="T10" i="2" s="1"/>
  <c r="S9" i="2"/>
  <c r="S10" i="2" s="1"/>
  <c r="S6" i="2"/>
  <c r="S23" i="2" s="1"/>
  <c r="U6" i="2"/>
  <c r="U23" i="2" s="1"/>
  <c r="T6" i="2"/>
  <c r="T23" i="2" s="1"/>
  <c r="U5" i="2"/>
  <c r="U21" i="2" s="1"/>
  <c r="T5" i="2"/>
  <c r="T21" i="2" s="1"/>
  <c r="S5" i="2"/>
  <c r="U3" i="2"/>
  <c r="S3" i="2"/>
  <c r="T3" i="2"/>
  <c r="U20" i="2"/>
  <c r="R5" i="2"/>
  <c r="AL17" i="2"/>
  <c r="AK17" i="2"/>
  <c r="AJ17" i="2"/>
  <c r="AI17" i="2"/>
  <c r="AH17" i="2"/>
  <c r="AG17" i="2"/>
  <c r="AF17" i="2"/>
  <c r="AE17" i="2"/>
  <c r="AD17" i="2"/>
  <c r="AC17" i="2"/>
  <c r="AB17" i="2"/>
  <c r="R17" i="2"/>
  <c r="D6" i="1"/>
  <c r="D4" i="1"/>
  <c r="AM21" i="2" l="1"/>
  <c r="AM9" i="2"/>
  <c r="AM10" i="2" s="1"/>
  <c r="AM20" i="2"/>
  <c r="AM4" i="2"/>
  <c r="V20" i="2"/>
  <c r="T16" i="2"/>
  <c r="T24" i="2"/>
  <c r="V9" i="2"/>
  <c r="S25" i="2"/>
  <c r="V5" i="2"/>
  <c r="T20" i="2"/>
  <c r="T22" i="2"/>
  <c r="T4" i="2"/>
  <c r="U4" i="2"/>
  <c r="S21" i="2"/>
  <c r="S4" i="2"/>
  <c r="U22" i="2"/>
  <c r="S20" i="2"/>
  <c r="S22" i="2"/>
  <c r="AM14" i="2" l="1"/>
  <c r="AM22" i="2"/>
  <c r="V10" i="2"/>
  <c r="V22" i="2" s="1"/>
  <c r="T18" i="2"/>
  <c r="U12" i="2"/>
  <c r="U14" i="2" s="1"/>
  <c r="T25" i="2"/>
  <c r="V4" i="2"/>
  <c r="V21" i="2"/>
  <c r="AP28" i="2"/>
  <c r="AB3" i="2"/>
  <c r="AD3" i="2" s="1"/>
  <c r="R9" i="2"/>
  <c r="Q9" i="2"/>
  <c r="R23" i="2"/>
  <c r="Q23" i="2"/>
  <c r="AB13" i="2"/>
  <c r="AD13" i="2" s="1"/>
  <c r="AE13" i="2" s="1"/>
  <c r="AF13" i="2" s="1"/>
  <c r="AG13" i="2" s="1"/>
  <c r="AH13" i="2" s="1"/>
  <c r="AI13" i="2" s="1"/>
  <c r="AJ13" i="2" s="1"/>
  <c r="AK13" i="2" s="1"/>
  <c r="AL13" i="2" s="1"/>
  <c r="AB12" i="2"/>
  <c r="AB11" i="2"/>
  <c r="AB8" i="2"/>
  <c r="AD8" i="2" s="1"/>
  <c r="AE8" i="2" s="1"/>
  <c r="AF8" i="2" s="1"/>
  <c r="AG8" i="2" s="1"/>
  <c r="AH8" i="2" s="1"/>
  <c r="AI8" i="2" s="1"/>
  <c r="AJ8" i="2" s="1"/>
  <c r="AK8" i="2" s="1"/>
  <c r="AL8" i="2" s="1"/>
  <c r="AB7" i="2"/>
  <c r="AD7" i="2" s="1"/>
  <c r="AE7" i="2" s="1"/>
  <c r="AF7" i="2" s="1"/>
  <c r="AG7" i="2" s="1"/>
  <c r="AH7" i="2" s="1"/>
  <c r="AI7" i="2" s="1"/>
  <c r="AJ7" i="2" s="1"/>
  <c r="AK7" i="2" s="1"/>
  <c r="AL7" i="2" s="1"/>
  <c r="AA15" i="2"/>
  <c r="AA13" i="2"/>
  <c r="AA12" i="2"/>
  <c r="AA11" i="2"/>
  <c r="AA8" i="2"/>
  <c r="AA7" i="2"/>
  <c r="AA6" i="2"/>
  <c r="AA4" i="2"/>
  <c r="AA3" i="2"/>
  <c r="Z13" i="2"/>
  <c r="Z15" i="2"/>
  <c r="Z12" i="2"/>
  <c r="Z11" i="2"/>
  <c r="Z8" i="2"/>
  <c r="Z7" i="2"/>
  <c r="Z6" i="2"/>
  <c r="Z4" i="2"/>
  <c r="Z3" i="2"/>
  <c r="Y15" i="2"/>
  <c r="Y12" i="2"/>
  <c r="Y11" i="2"/>
  <c r="Y8" i="2"/>
  <c r="Y6" i="2"/>
  <c r="Y4" i="2"/>
  <c r="Y3" i="2"/>
  <c r="P23" i="2"/>
  <c r="O23" i="2"/>
  <c r="N23" i="2"/>
  <c r="M23" i="2"/>
  <c r="L23" i="2"/>
  <c r="K23" i="2"/>
  <c r="J23" i="2"/>
  <c r="I23" i="2"/>
  <c r="H23" i="2"/>
  <c r="R20" i="2"/>
  <c r="P20" i="2"/>
  <c r="O20" i="2"/>
  <c r="N20" i="2"/>
  <c r="M20" i="2"/>
  <c r="L20" i="2"/>
  <c r="K20" i="2"/>
  <c r="J20" i="2"/>
  <c r="I20" i="2"/>
  <c r="H20" i="2"/>
  <c r="G23" i="2"/>
  <c r="G20" i="2"/>
  <c r="AM15" i="2" l="1"/>
  <c r="AM24" i="2" s="1"/>
  <c r="AM16" i="2"/>
  <c r="U15" i="2"/>
  <c r="U24" i="2" s="1"/>
  <c r="AA23" i="2"/>
  <c r="Z20" i="2"/>
  <c r="Z23" i="2"/>
  <c r="AA20" i="2"/>
  <c r="Y5" i="2"/>
  <c r="Y21" i="2" s="1"/>
  <c r="Z5" i="2"/>
  <c r="Z21" i="2" s="1"/>
  <c r="AB20" i="2"/>
  <c r="AB6" i="2"/>
  <c r="AA9" i="2"/>
  <c r="AA5" i="2"/>
  <c r="Z9" i="2"/>
  <c r="Q20" i="2"/>
  <c r="E13" i="2"/>
  <c r="Y13" i="2" s="1"/>
  <c r="E7" i="2"/>
  <c r="E5" i="2"/>
  <c r="E21" i="2" s="1"/>
  <c r="F9" i="2"/>
  <c r="F5" i="2"/>
  <c r="F21" i="2" s="1"/>
  <c r="C9" i="2"/>
  <c r="C5" i="2"/>
  <c r="C21" i="2" s="1"/>
  <c r="G9" i="2"/>
  <c r="G5" i="2"/>
  <c r="G21" i="2" s="1"/>
  <c r="D9" i="2"/>
  <c r="D5" i="2"/>
  <c r="D21" i="2" s="1"/>
  <c r="H9" i="2"/>
  <c r="H5" i="2"/>
  <c r="H21" i="2" s="1"/>
  <c r="I9" i="2"/>
  <c r="I5" i="2"/>
  <c r="M9" i="2"/>
  <c r="M5" i="2"/>
  <c r="J9" i="2"/>
  <c r="J5" i="2"/>
  <c r="J21" i="2" s="1"/>
  <c r="N9" i="2"/>
  <c r="N5" i="2"/>
  <c r="N21" i="2" s="1"/>
  <c r="K9" i="2"/>
  <c r="K5" i="2"/>
  <c r="K21" i="2" s="1"/>
  <c r="O9" i="2"/>
  <c r="O5" i="2"/>
  <c r="O21" i="2" s="1"/>
  <c r="L9" i="2"/>
  <c r="L5" i="2"/>
  <c r="L21" i="2" s="1"/>
  <c r="P9" i="2"/>
  <c r="P5" i="2"/>
  <c r="P21" i="2" s="1"/>
  <c r="F3" i="1"/>
  <c r="D8" i="1"/>
  <c r="AP25" i="2" s="1"/>
  <c r="D5" i="1"/>
  <c r="AM18" i="2" l="1"/>
  <c r="AM25" i="2"/>
  <c r="U16" i="2"/>
  <c r="Z10" i="2"/>
  <c r="AA10" i="2"/>
  <c r="AA21" i="2"/>
  <c r="P10" i="2"/>
  <c r="P22" i="2" s="1"/>
  <c r="M10" i="2"/>
  <c r="M21" i="2"/>
  <c r="I10" i="2"/>
  <c r="I21" i="2"/>
  <c r="E9" i="2"/>
  <c r="E10" i="2" s="1"/>
  <c r="Y7" i="2"/>
  <c r="Y9" i="2" s="1"/>
  <c r="Y10" i="2" s="1"/>
  <c r="Y14" i="2" s="1"/>
  <c r="D9" i="1"/>
  <c r="AD20" i="2"/>
  <c r="AC20" i="2"/>
  <c r="P14" i="2"/>
  <c r="AB23" i="2"/>
  <c r="AB9" i="2"/>
  <c r="F10" i="2"/>
  <c r="C10" i="2"/>
  <c r="G10" i="2"/>
  <c r="D10" i="2"/>
  <c r="H10" i="2"/>
  <c r="J10" i="2"/>
  <c r="N10" i="2"/>
  <c r="K10" i="2"/>
  <c r="O10" i="2"/>
  <c r="L10" i="2"/>
  <c r="U18" i="2" l="1"/>
  <c r="V12" i="2"/>
  <c r="V14" i="2" s="1"/>
  <c r="U25" i="2"/>
  <c r="E14" i="2"/>
  <c r="E22" i="2"/>
  <c r="AC23" i="2"/>
  <c r="AF6" i="2"/>
  <c r="H14" i="2"/>
  <c r="H22" i="2"/>
  <c r="L14" i="2"/>
  <c r="L22" i="2"/>
  <c r="C14" i="2"/>
  <c r="C22" i="2"/>
  <c r="I14" i="2"/>
  <c r="I22" i="2"/>
  <c r="J14" i="2"/>
  <c r="J22" i="2"/>
  <c r="D14" i="2"/>
  <c r="D22" i="2"/>
  <c r="G14" i="2"/>
  <c r="G22" i="2"/>
  <c r="AA14" i="2"/>
  <c r="AA22" i="2"/>
  <c r="O14" i="2"/>
  <c r="O22" i="2"/>
  <c r="F14" i="2"/>
  <c r="F22" i="2"/>
  <c r="K14" i="2"/>
  <c r="K22" i="2"/>
  <c r="M14" i="2"/>
  <c r="M22" i="2"/>
  <c r="N14" i="2"/>
  <c r="N22" i="2"/>
  <c r="Y22" i="2"/>
  <c r="Z14" i="2"/>
  <c r="Z22" i="2"/>
  <c r="AC9" i="2"/>
  <c r="AD5" i="2"/>
  <c r="AD4" i="2" s="1"/>
  <c r="AE3" i="2"/>
  <c r="P24" i="2"/>
  <c r="P16" i="2"/>
  <c r="Y16" i="2"/>
  <c r="Y24" i="2"/>
  <c r="V15" i="2" l="1"/>
  <c r="V24" i="2" s="1"/>
  <c r="I16" i="2"/>
  <c r="I24" i="2"/>
  <c r="G16" i="2"/>
  <c r="G24" i="2"/>
  <c r="Y18" i="2"/>
  <c r="Y25" i="2"/>
  <c r="P18" i="2"/>
  <c r="P25" i="2"/>
  <c r="D16" i="2"/>
  <c r="D24" i="2"/>
  <c r="L16" i="2"/>
  <c r="L24" i="2"/>
  <c r="AA16" i="2"/>
  <c r="AA24" i="2"/>
  <c r="Z16" i="2"/>
  <c r="Z24" i="2"/>
  <c r="F16" i="2"/>
  <c r="F24" i="2"/>
  <c r="M16" i="2"/>
  <c r="M24" i="2"/>
  <c r="J16" i="2"/>
  <c r="J24" i="2"/>
  <c r="C16" i="2"/>
  <c r="C24" i="2"/>
  <c r="N16" i="2"/>
  <c r="N24" i="2"/>
  <c r="O16" i="2"/>
  <c r="O24" i="2"/>
  <c r="H16" i="2"/>
  <c r="H24" i="2"/>
  <c r="K16" i="2"/>
  <c r="K24" i="2"/>
  <c r="E16" i="2"/>
  <c r="E24" i="2"/>
  <c r="AF3" i="2"/>
  <c r="AE5" i="2"/>
  <c r="AD9" i="2"/>
  <c r="AD10" i="2" s="1"/>
  <c r="AD23" i="2"/>
  <c r="AE20" i="2"/>
  <c r="AD21" i="2"/>
  <c r="V16" i="2" l="1"/>
  <c r="G18" i="2"/>
  <c r="G25" i="2"/>
  <c r="N18" i="2"/>
  <c r="N25" i="2"/>
  <c r="K18" i="2"/>
  <c r="K25" i="2"/>
  <c r="C18" i="2"/>
  <c r="C25" i="2"/>
  <c r="Z18" i="2"/>
  <c r="Z25" i="2"/>
  <c r="M18" i="2"/>
  <c r="M25" i="2"/>
  <c r="E18" i="2"/>
  <c r="E25" i="2"/>
  <c r="D18" i="2"/>
  <c r="D25" i="2"/>
  <c r="O18" i="2"/>
  <c r="O25" i="2"/>
  <c r="L18" i="2"/>
  <c r="L25" i="2"/>
  <c r="F18" i="2"/>
  <c r="F25" i="2"/>
  <c r="I18" i="2"/>
  <c r="I25" i="2"/>
  <c r="H18" i="2"/>
  <c r="H25" i="2"/>
  <c r="J18" i="2"/>
  <c r="J25" i="2"/>
  <c r="AA18" i="2"/>
  <c r="AA25" i="2"/>
  <c r="AG3" i="2"/>
  <c r="AG5" i="2" s="1"/>
  <c r="AF5" i="2"/>
  <c r="AH6" i="2"/>
  <c r="AI6" i="2" s="1"/>
  <c r="AE9" i="2"/>
  <c r="AE10" i="2" s="1"/>
  <c r="AE23" i="2"/>
  <c r="AD14" i="2"/>
  <c r="AD15" i="2" s="1"/>
  <c r="AD22" i="2"/>
  <c r="AE4" i="2"/>
  <c r="AE21" i="2"/>
  <c r="AF20" i="2"/>
  <c r="V18" i="2" l="1"/>
  <c r="V25" i="2"/>
  <c r="AJ6" i="2"/>
  <c r="AK6" i="2" s="1"/>
  <c r="AL6" i="2" s="1"/>
  <c r="AF9" i="2"/>
  <c r="AF10" i="2" s="1"/>
  <c r="AF23" i="2"/>
  <c r="AH3" i="2"/>
  <c r="AH5" i="2" s="1"/>
  <c r="AG20" i="2"/>
  <c r="AE22" i="2"/>
  <c r="AD24" i="2"/>
  <c r="AF4" i="2"/>
  <c r="AF21" i="2"/>
  <c r="AI3" i="2" l="1"/>
  <c r="AG23" i="2"/>
  <c r="AG9" i="2"/>
  <c r="AG10" i="2" s="1"/>
  <c r="AD16" i="2"/>
  <c r="AE12" i="2" s="1"/>
  <c r="AG21" i="2"/>
  <c r="AH20" i="2"/>
  <c r="AF22" i="2"/>
  <c r="AG4" i="2"/>
  <c r="AD25" i="2" l="1"/>
  <c r="AJ3" i="2"/>
  <c r="AI5" i="2"/>
  <c r="AD18" i="2"/>
  <c r="AE14" i="2"/>
  <c r="AE15" i="2" s="1"/>
  <c r="AE24" i="2" s="1"/>
  <c r="AH23" i="2"/>
  <c r="AH9" i="2"/>
  <c r="AH10" i="2" s="1"/>
  <c r="AG22" i="2"/>
  <c r="AH4" i="2"/>
  <c r="AH21" i="2"/>
  <c r="AI20" i="2"/>
  <c r="AK3" i="2" l="1"/>
  <c r="AK5" i="2" s="1"/>
  <c r="AJ5" i="2"/>
  <c r="AE16" i="2"/>
  <c r="AF12" i="2" s="1"/>
  <c r="AI9" i="2"/>
  <c r="AI10" i="2" s="1"/>
  <c r="AI23" i="2"/>
  <c r="AH22" i="2"/>
  <c r="AI4" i="2"/>
  <c r="AI21" i="2"/>
  <c r="AJ20" i="2"/>
  <c r="AE25" i="2" l="1"/>
  <c r="AE18" i="2"/>
  <c r="AF14" i="2"/>
  <c r="AJ23" i="2"/>
  <c r="AJ9" i="2"/>
  <c r="AJ10" i="2" s="1"/>
  <c r="AJ4" i="2"/>
  <c r="AJ21" i="2"/>
  <c r="AL3" i="2"/>
  <c r="AL5" i="2" s="1"/>
  <c r="AK20" i="2"/>
  <c r="AI22" i="2"/>
  <c r="AF15" i="2" l="1"/>
  <c r="AF24" i="2" s="1"/>
  <c r="AK23" i="2"/>
  <c r="AK9" i="2"/>
  <c r="AK10" i="2" s="1"/>
  <c r="AJ22" i="2"/>
  <c r="AK4" i="2"/>
  <c r="AK21" i="2"/>
  <c r="AL20" i="2"/>
  <c r="AF16" i="2" l="1"/>
  <c r="AG12" i="2" s="1"/>
  <c r="AG14" i="2" s="1"/>
  <c r="AL9" i="2"/>
  <c r="AL10" i="2" s="1"/>
  <c r="AL23" i="2"/>
  <c r="AL4" i="2"/>
  <c r="AL21" i="2"/>
  <c r="AK22" i="2"/>
  <c r="AF25" i="2" l="1"/>
  <c r="AF18" i="2"/>
  <c r="AG15" i="2"/>
  <c r="AG24" i="2" s="1"/>
  <c r="AL22" i="2"/>
  <c r="AG16" i="2" l="1"/>
  <c r="AH12" i="2" s="1"/>
  <c r="AH14" i="2" s="1"/>
  <c r="AG25" i="2" l="1"/>
  <c r="AG18" i="2"/>
  <c r="AH15" i="2"/>
  <c r="AH24" i="2" s="1"/>
  <c r="AH16" i="2" l="1"/>
  <c r="AI12" i="2" s="1"/>
  <c r="AI14" i="2" s="1"/>
  <c r="AI15" i="2" s="1"/>
  <c r="AH25" i="2" l="1"/>
  <c r="AH18" i="2"/>
  <c r="AI16" i="2"/>
  <c r="AI24" i="2"/>
  <c r="AI25" i="2" l="1"/>
  <c r="AJ12" i="2"/>
  <c r="AI18" i="2"/>
  <c r="AJ14" i="2"/>
  <c r="AJ15" i="2" l="1"/>
  <c r="AJ24" i="2" s="1"/>
  <c r="AJ16" i="2" l="1"/>
  <c r="AK12" i="2" s="1"/>
  <c r="AK14" i="2"/>
  <c r="AJ18" i="2" l="1"/>
  <c r="AJ25" i="2"/>
  <c r="AK15" i="2"/>
  <c r="AK24" i="2" s="1"/>
  <c r="AK16" i="2" l="1"/>
  <c r="AK25" i="2" l="1"/>
  <c r="AL12" i="2"/>
  <c r="AL14" i="2" s="1"/>
  <c r="AL15" i="2" s="1"/>
  <c r="AL24" i="2" s="1"/>
  <c r="AK18" i="2"/>
  <c r="AL16" i="2" l="1"/>
  <c r="AN16" i="2" l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EG16" i="2" s="1"/>
  <c r="EH16" i="2" s="1"/>
  <c r="EI16" i="2" s="1"/>
  <c r="AP24" i="2" s="1"/>
  <c r="AL25" i="2"/>
  <c r="AL18" i="2"/>
  <c r="R10" i="2"/>
  <c r="R14" i="2" s="1"/>
  <c r="R21" i="2"/>
  <c r="R22" i="2" l="1"/>
  <c r="R16" i="2"/>
  <c r="R18" i="2" l="1"/>
  <c r="R25" i="2"/>
  <c r="R24" i="2"/>
  <c r="Q5" i="2"/>
  <c r="Q10" i="2" s="1"/>
  <c r="AB4" i="2"/>
  <c r="AB5" i="2" s="1"/>
  <c r="AB21" i="2" l="1"/>
  <c r="AB10" i="2"/>
  <c r="Q14" i="2"/>
  <c r="Q22" i="2"/>
  <c r="Q21" i="2"/>
  <c r="Q16" i="2" l="1"/>
  <c r="AB14" i="2"/>
  <c r="AB22" i="2"/>
  <c r="Q18" i="2" l="1"/>
  <c r="Q25" i="2"/>
  <c r="Q24" i="2"/>
  <c r="AB15" i="2"/>
  <c r="AB24" i="2" s="1"/>
  <c r="AB16" i="2" l="1"/>
  <c r="AB25" i="2" s="1"/>
  <c r="AB18" i="2" l="1"/>
  <c r="AC10" i="2" l="1"/>
  <c r="AC22" i="2" s="1"/>
  <c r="AC21" i="2"/>
  <c r="AC14" i="2" l="1"/>
  <c r="AC24" i="2" l="1"/>
  <c r="AC16" i="2" l="1"/>
  <c r="AC25" i="2" l="1"/>
  <c r="AC18" i="2"/>
  <c r="AP26" i="2"/>
  <c r="AP27" i="2" s="1"/>
  <c r="AP29" i="2" s="1"/>
</calcChain>
</file>

<file path=xl/sharedStrings.xml><?xml version="1.0" encoding="utf-8"?>
<sst xmlns="http://schemas.openxmlformats.org/spreadsheetml/2006/main" count="67" uniqueCount="62">
  <si>
    <t>RL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</si>
  <si>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</si>
  <si>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</si>
  <si>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</si>
  <si>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</si>
  <si>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</si>
  <si>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</si>
  <si>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</si>
  <si>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</si>
  <si>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</si>
  <si>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</si>
  <si>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Q220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</si>
  <si>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</si>
  <si>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</si>
  <si>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</si>
  <si>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</si>
  <si>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</si>
  <si>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</si>
  <si>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</si>
  <si>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</si>
  <si>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</si>
  <si>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</si>
  <si>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Q320</t>
  </si>
  <si>
    <t>Q420</t>
  </si>
  <si>
    <t>Cost of sales</t>
  </si>
  <si>
    <t>Gross profit</t>
  </si>
  <si>
    <t>SG&amp;A</t>
  </si>
  <si>
    <t>Impairment</t>
  </si>
  <si>
    <t>Restructuring</t>
  </si>
  <si>
    <t>Total operating expenses</t>
  </si>
  <si>
    <t>Operating profit</t>
  </si>
  <si>
    <t>Interest expense</t>
  </si>
  <si>
    <t>Interest income</t>
  </si>
  <si>
    <t>Other income</t>
  </si>
  <si>
    <t>Pretax profit</t>
  </si>
  <si>
    <t>Taxes</t>
  </si>
  <si>
    <t>Net profit</t>
  </si>
  <si>
    <t>EPS</t>
  </si>
  <si>
    <t>Q117</t>
  </si>
  <si>
    <t>Q217</t>
  </si>
  <si>
    <t>Q317</t>
  </si>
  <si>
    <t>Q417</t>
  </si>
  <si>
    <t>Revenue y/y</t>
  </si>
  <si>
    <t>Gross Margin</t>
  </si>
  <si>
    <t>Operating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</si>
  <si>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</si>
  <si>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</si>
  <si>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</si>
  <si>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</si>
  <si>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</si>
  <si>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</si>
  <si>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</si>
  <si>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</si>
  <si>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</si>
  <si>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Net Margin</t>
  </si>
  <si>
    <t>SG&amp;A y/y</t>
  </si>
  <si>
    <t>August?</t>
  </si>
  <si>
    <t>Q121</t>
  </si>
  <si>
    <t>Q221</t>
  </si>
  <si>
    <t>Q321</t>
  </si>
  <si>
    <t>Q421</t>
  </si>
  <si>
    <t>Slightly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</si>
</sst>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9" fontId="0" fillId="0" borderId="0" xfId="0" applyNumberFormat="1"/>
    <xf numFmtId="3" fontId="0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</xdr:colOff>
      <xdr:row>0</xdr:row>
      <xdr:rowOff>0</xdr:rowOff>
    </xdr:from>
    <xdr:to>
      <xdr:col>18</xdr:col>
      <xdr:colOff>30480</xdr:colOff>
      <xdr:row>33</xdr:row>
      <xdr:rowOff>15240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0DBCE96-13B0-40BF-82DD-8ABC7C03188C}"/>
            </a:ext>
          </a:extLst>
        </xdr:cNvPr>
        <xdr:cNvCxnSpPr/>
      </xdr:nvCxnSpPr>
      <xdr:spPr>
        <a:xfrm>
          <a:off x="13708380" y="0"/>
          <a:ext cx="0" cy="6050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0</xdr:row>
      <xdr:rowOff>0</xdr:rowOff>
    </xdr:from>
    <xdr:to>
      <xdr:col>29</xdr:col>
      <xdr:colOff>38100</xdr:colOff>
      <xdr:row>32</xdr:row>
      <xdr:rowOff>129540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F67BDBF-6A0E-458D-9DFE-F2512D8A43CC}"/>
            </a:ext>
          </a:extLst>
        </xdr:cNvPr>
        <xdr:cNvCxnSpPr/>
      </xdr:nvCxnSpPr>
      <xdr:spPr>
        <a:xfrm>
          <a:off x="20878800" y="0"/>
          <a:ext cx="0" cy="5981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143D-CD12-46B3-814D-DDA82CAF01ED}">
  <dimension ref="B2:G9"/>
  <sheetViews>
    <sheetView workbookViewId="0">
      <selection activeCell="D4" sqref="D4"/>
    </sheetView>
  </sheetViews>
  <sheetFormatPr defaultRowHeight="14.4" x14ac:dyDescent="0.3"/>
  <cols>
    <col min="5" max="7" width="15.77734375" style="6" customWidth="1"/>
  </cols>
  <sheetData>
    <row r="2" spans="2:7" x14ac:dyDescent="0.3">
      <c r="E2" s="6" t="s">
        <v>8</v>
      </c>
      <c r="F2" s="6" t="s">
        <v>9</v>
      </c>
      <c r="G2" s="6" t="s">
        <v>10</v>
      </c>
    </row>
    <row r="3" spans="2:7" x14ac:dyDescent="0.3">
      <c r="B3" s="1" t="s">
        <v>0</v>
      </c>
      <c r="C3" t="s">
        <v>1</v>
      </c>
      <c r="D3" s="2">
        <v>122.5</v>
      </c>
      <c r="E3" s="7">
        <v>44336</v>
      </c>
      <c r="F3" s="7">
        <f ca="1">TODAY()</f>
        <v>44336</v>
      </c>
      <c r="G3" s="7" t="s">
        <v>56</v>
      </c>
    </row>
    <row r="4" spans="2:7" x14ac:dyDescent="0.3">
      <c r="C4" t="s">
        <v>2</v>
      </c>
      <c r="D4" s="3">
        <f>48.3+24.9</f>
        <v>73.199999999999989</v>
      </c>
      <c r="E4" s="6" t="s">
        <v>23</v>
      </c>
    </row>
    <row r="5" spans="2:7" x14ac:dyDescent="0.3">
      <c r="C5" t="s">
        <v>3</v>
      </c>
      <c r="D5" s="3">
        <f>D3*D4</f>
        <v>8966.9999999999982</v>
      </c>
    </row>
    <row r="6" spans="2:7" x14ac:dyDescent="0.3">
      <c r="C6" t="s">
        <v>4</v>
      </c>
      <c r="D6" s="3">
        <f>2579+197.5</f>
        <v>2776.5</v>
      </c>
      <c r="E6" s="6" t="s">
        <v>23</v>
      </c>
    </row>
    <row r="7" spans="2:7" x14ac:dyDescent="0.3">
      <c r="C7" t="s">
        <v>5</v>
      </c>
      <c r="D7" s="3">
        <v>1632.9</v>
      </c>
      <c r="E7" s="6" t="s">
        <v>23</v>
      </c>
    </row>
    <row r="8" spans="2:7" x14ac:dyDescent="0.3">
      <c r="C8" t="s">
        <v>6</v>
      </c>
      <c r="D8" s="3">
        <f>D6-D7</f>
        <v>1143.5999999999999</v>
      </c>
    </row>
    <row r="9" spans="2:7" x14ac:dyDescent="0.3">
      <c r="C9" t="s">
        <v>7</v>
      </c>
      <c r="D9" s="3">
        <f>D5-D8</f>
        <v>7823.3999999999978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B0B2-F2F6-490D-AD48-0B7F120709A8}">
  <dimension ref="B1:EI30"/>
  <sheetViews>
    <sheetView tabSelected="1" workbookViewId="0">
      <pane xSplit="2" ySplit="2" topLeftCell="AA5" activePane="bottomRight" state="frozen"/>
      <selection pane="topRight" activeCell="C1" sqref="C1"/>
      <selection pane="bottomLeft" activeCell="A3" sqref="A3"/>
      <selection pane="bottomRight" activeCell="AP31" sqref="AP31"/>
    </sheetView>
  </sheetViews>
  <sheetFormatPr defaultRowHeight="14.4" x14ac:dyDescent="0.3"/>
  <cols>
    <col min="2" max="2" width="21.6640625" bestFit="1" customWidth="1"/>
    <col min="3" max="22" width="10.5546875" customWidth="1"/>
    <col min="40" max="41" width="12" bestFit="1" customWidth="1"/>
    <col min="42" max="42" width="16.21875" bestFit="1" customWidth="1"/>
  </cols>
  <sheetData>
    <row r="1" spans="2:139" x14ac:dyDescent="0.3">
      <c r="C1" s="4">
        <v>42916</v>
      </c>
      <c r="D1" s="4">
        <v>43008</v>
      </c>
      <c r="E1" s="4">
        <v>43100</v>
      </c>
      <c r="F1" s="4">
        <v>43190</v>
      </c>
      <c r="G1" s="4">
        <v>43281</v>
      </c>
      <c r="H1" s="4">
        <v>43373</v>
      </c>
      <c r="I1" s="4">
        <v>43465</v>
      </c>
      <c r="J1" s="4">
        <v>43555</v>
      </c>
      <c r="K1" s="4">
        <v>43646</v>
      </c>
      <c r="L1" s="4">
        <v>43738</v>
      </c>
      <c r="M1" s="4">
        <v>43830</v>
      </c>
      <c r="N1" s="4">
        <v>43921</v>
      </c>
      <c r="O1" s="4">
        <v>44012</v>
      </c>
      <c r="P1" s="4">
        <v>44104</v>
      </c>
      <c r="Q1" s="4">
        <v>44196</v>
      </c>
      <c r="R1" s="4">
        <v>44286</v>
      </c>
      <c r="S1" s="4">
        <v>44377</v>
      </c>
      <c r="T1" s="4">
        <v>44469</v>
      </c>
      <c r="U1" s="4">
        <v>44561</v>
      </c>
      <c r="V1" s="4">
        <v>44651</v>
      </c>
      <c r="W1" s="4"/>
    </row>
    <row r="2" spans="2:139" x14ac:dyDescent="0.3">
      <c r="C2" s="8" t="s">
        <v>38</v>
      </c>
      <c r="D2" s="8" t="s">
        <v>39</v>
      </c>
      <c r="E2" s="8" t="s">
        <v>40</v>
      </c>
      <c r="F2" s="8" t="s">
        <v>41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  <c r="L2" s="8" t="s">
        <v>18</v>
      </c>
      <c r="M2" s="8" t="s">
        <v>19</v>
      </c>
      <c r="N2" s="8" t="s">
        <v>20</v>
      </c>
      <c r="O2" s="8" t="s">
        <v>21</v>
      </c>
      <c r="P2" s="8" t="s">
        <v>11</v>
      </c>
      <c r="Q2" s="8" t="s">
        <v>22</v>
      </c>
      <c r="R2" s="8" t="s">
        <v>23</v>
      </c>
      <c r="S2" s="8" t="s">
        <v>57</v>
      </c>
      <c r="T2" s="8" t="s">
        <v>58</v>
      </c>
      <c r="U2" s="8" t="s">
        <v>59</v>
      </c>
      <c r="V2" s="8" t="s">
        <v>60</v>
      </c>
      <c r="W2" s="8"/>
      <c r="X2" s="8"/>
      <c r="Y2" s="8">
        <v>2017</v>
      </c>
      <c r="Z2" s="8">
        <v>2018</v>
      </c>
      <c r="AA2" s="8">
        <v>2019</v>
      </c>
      <c r="AB2" s="8">
        <v>2020</v>
      </c>
      <c r="AC2" s="8">
        <v>2021</v>
      </c>
      <c r="AD2" s="8">
        <v>2022</v>
      </c>
      <c r="AE2" s="8">
        <v>2023</v>
      </c>
      <c r="AF2" s="8">
        <v>2024</v>
      </c>
      <c r="AG2" s="8">
        <v>2025</v>
      </c>
      <c r="AH2" s="8">
        <v>2026</v>
      </c>
      <c r="AI2" s="8">
        <v>2027</v>
      </c>
      <c r="AJ2" s="8">
        <v>2028</v>
      </c>
      <c r="AK2" s="8">
        <v>2029</v>
      </c>
      <c r="AL2" s="8">
        <v>2030</v>
      </c>
      <c r="AM2" s="8">
        <v>2031</v>
      </c>
    </row>
    <row r="3" spans="2:139" s="1" customFormat="1" x14ac:dyDescent="0.3">
      <c r="B3" s="1" t="s">
        <v>12</v>
      </c>
      <c r="C3" s="10">
        <v>1347.1</v>
      </c>
      <c r="D3" s="10">
        <v>1690.6</v>
      </c>
      <c r="E3" s="10">
        <v>1641.8</v>
      </c>
      <c r="F3" s="10">
        <v>1529.2</v>
      </c>
      <c r="G3" s="10">
        <v>1390.6</v>
      </c>
      <c r="H3" s="10">
        <v>1706.2</v>
      </c>
      <c r="I3" s="10">
        <v>1725.8</v>
      </c>
      <c r="J3" s="10">
        <v>1505.7</v>
      </c>
      <c r="K3" s="10">
        <v>1428.8</v>
      </c>
      <c r="L3" s="10">
        <v>1706.2</v>
      </c>
      <c r="M3" s="10">
        <v>1750.7</v>
      </c>
      <c r="N3" s="10">
        <v>1274.0999999999999</v>
      </c>
      <c r="O3" s="10">
        <v>487.5</v>
      </c>
      <c r="P3" s="10">
        <v>1193.5</v>
      </c>
      <c r="Q3" s="10">
        <v>1432.8</v>
      </c>
      <c r="R3" s="10">
        <v>1287</v>
      </c>
      <c r="S3" s="10">
        <f>O3*2.45</f>
        <v>1194.375</v>
      </c>
      <c r="T3" s="10">
        <f>P3*1.2</f>
        <v>1432.2</v>
      </c>
      <c r="U3" s="10">
        <f>Q3*1.15</f>
        <v>1647.7199999999998</v>
      </c>
      <c r="V3" s="10">
        <f>R3*1.09</f>
        <v>1402.8300000000002</v>
      </c>
      <c r="Y3" s="10">
        <f>SUM(C3:F3)</f>
        <v>6208.7</v>
      </c>
      <c r="Z3" s="10">
        <f>SUM(G3:J3)</f>
        <v>6328.3</v>
      </c>
      <c r="AA3" s="10">
        <f>SUM(K3:N3)</f>
        <v>6159.7999999999993</v>
      </c>
      <c r="AB3" s="10">
        <f>SUM(O3:R3)</f>
        <v>4400.8</v>
      </c>
      <c r="AC3" s="10">
        <f>SUM(S3:V3)</f>
        <v>5677.125</v>
      </c>
      <c r="AD3" s="10">
        <f>AC3*1.04</f>
        <v>5904.21</v>
      </c>
      <c r="AE3" s="10">
        <f t="shared" ref="AE3" si="0">AD3*1.03</f>
        <v>6081.3362999999999</v>
      </c>
      <c r="AF3" s="10">
        <f>AE3*1.03</f>
        <v>6263.7763889999997</v>
      </c>
      <c r="AG3" s="10">
        <f>AF3*1.03</f>
        <v>6451.6896806699997</v>
      </c>
      <c r="AH3" s="10">
        <f t="shared" ref="AH3:AK3" si="1">AG3*1.02</f>
        <v>6580.7234742833998</v>
      </c>
      <c r="AI3" s="10">
        <f t="shared" si="1"/>
        <v>6712.3379437690683</v>
      </c>
      <c r="AJ3" s="10">
        <f t="shared" si="1"/>
        <v>6846.5847026444499</v>
      </c>
      <c r="AK3" s="10">
        <f t="shared" si="1"/>
        <v>6983.5163966973387</v>
      </c>
      <c r="AL3" s="10">
        <f t="shared" ref="AL3:AM3" si="2">AK3*1.01</f>
        <v>7053.3515606643123</v>
      </c>
      <c r="AM3" s="10">
        <f t="shared" si="2"/>
        <v>7123.8850762709553</v>
      </c>
    </row>
    <row r="4" spans="2:139" x14ac:dyDescent="0.3">
      <c r="B4" t="s">
        <v>24</v>
      </c>
      <c r="C4" s="3">
        <v>495.9</v>
      </c>
      <c r="D4" s="3">
        <v>661.6</v>
      </c>
      <c r="E4" s="3">
        <v>645.6</v>
      </c>
      <c r="F4" s="3">
        <v>620.70000000000005</v>
      </c>
      <c r="G4" s="3">
        <v>494.8</v>
      </c>
      <c r="H4" s="3">
        <v>657.2</v>
      </c>
      <c r="I4" s="3">
        <v>666.3</v>
      </c>
      <c r="J4" s="3">
        <v>604.20000000000005</v>
      </c>
      <c r="K4" s="3">
        <v>508</v>
      </c>
      <c r="L4" s="3">
        <v>657.2</v>
      </c>
      <c r="M4" s="3">
        <v>661.6</v>
      </c>
      <c r="N4" s="3">
        <v>679.7</v>
      </c>
      <c r="O4" s="3">
        <v>138.80000000000001</v>
      </c>
      <c r="P4" s="3">
        <v>394.1</v>
      </c>
      <c r="Q4" s="3">
        <v>502.4</v>
      </c>
      <c r="R4" s="3">
        <v>504.1</v>
      </c>
      <c r="S4" s="3">
        <f>S3-S5</f>
        <v>441.91875000000005</v>
      </c>
      <c r="T4" s="3">
        <f t="shared" ref="T4:V4" si="3">T3-T5</f>
        <v>515.59199999999998</v>
      </c>
      <c r="U4" s="3">
        <f t="shared" si="3"/>
        <v>593.17919999999981</v>
      </c>
      <c r="V4" s="3">
        <f t="shared" si="3"/>
        <v>533.07540000000006</v>
      </c>
      <c r="Y4" s="12">
        <f>SUM(C4:F4)</f>
        <v>2423.8000000000002</v>
      </c>
      <c r="Z4" s="12">
        <f>SUM(G4:J4)</f>
        <v>2422.5</v>
      </c>
      <c r="AA4" s="12">
        <f>SUM(K4:N4)</f>
        <v>2506.5</v>
      </c>
      <c r="AB4" s="12">
        <f>SUM(O4:R4)</f>
        <v>1539.4</v>
      </c>
      <c r="AC4" s="12">
        <f>SUM(S4:V4)</f>
        <v>2083.7653500000001</v>
      </c>
      <c r="AD4" s="3">
        <f t="shared" ref="AD4:AL4" si="4">AD3-AD5</f>
        <v>2125.5155999999997</v>
      </c>
      <c r="AE4" s="3">
        <f t="shared" si="4"/>
        <v>2189.2810679999998</v>
      </c>
      <c r="AF4" s="3">
        <f t="shared" si="4"/>
        <v>2254.95950004</v>
      </c>
      <c r="AG4" s="3">
        <f t="shared" si="4"/>
        <v>2322.6082850411995</v>
      </c>
      <c r="AH4" s="3">
        <f t="shared" si="4"/>
        <v>2369.0604507420239</v>
      </c>
      <c r="AI4" s="3">
        <f t="shared" si="4"/>
        <v>2416.4416597568643</v>
      </c>
      <c r="AJ4" s="3">
        <f t="shared" si="4"/>
        <v>2464.7704929520014</v>
      </c>
      <c r="AK4" s="3">
        <f t="shared" si="4"/>
        <v>2514.0659028110422</v>
      </c>
      <c r="AL4" s="3">
        <f t="shared" si="4"/>
        <v>2539.2065618391525</v>
      </c>
      <c r="AM4" s="3">
        <f t="shared" ref="AM4" si="5">AM3-AM5</f>
        <v>2564.5986274575434</v>
      </c>
    </row>
    <row r="5" spans="2:139" s="1" customFormat="1" x14ac:dyDescent="0.3">
      <c r="B5" s="1" t="s">
        <v>25</v>
      </c>
      <c r="C5" s="10">
        <f t="shared" ref="C5:R5" si="6">C3-C4</f>
        <v>851.19999999999993</v>
      </c>
      <c r="D5" s="10">
        <f t="shared" si="6"/>
        <v>1029</v>
      </c>
      <c r="E5" s="10">
        <f t="shared" si="6"/>
        <v>996.19999999999993</v>
      </c>
      <c r="F5" s="10">
        <f t="shared" si="6"/>
        <v>908.5</v>
      </c>
      <c r="G5" s="10">
        <f t="shared" si="6"/>
        <v>895.8</v>
      </c>
      <c r="H5" s="10">
        <f t="shared" si="6"/>
        <v>1049</v>
      </c>
      <c r="I5" s="10">
        <f t="shared" si="6"/>
        <v>1059.5</v>
      </c>
      <c r="J5" s="10">
        <f t="shared" si="6"/>
        <v>901.5</v>
      </c>
      <c r="K5" s="10">
        <f t="shared" si="6"/>
        <v>920.8</v>
      </c>
      <c r="L5" s="10">
        <f t="shared" si="6"/>
        <v>1049</v>
      </c>
      <c r="M5" s="10">
        <f t="shared" si="6"/>
        <v>1089.0999999999999</v>
      </c>
      <c r="N5" s="10">
        <f t="shared" si="6"/>
        <v>594.39999999999986</v>
      </c>
      <c r="O5" s="10">
        <f t="shared" si="6"/>
        <v>348.7</v>
      </c>
      <c r="P5" s="10">
        <f t="shared" si="6"/>
        <v>799.4</v>
      </c>
      <c r="Q5" s="10">
        <f t="shared" si="6"/>
        <v>930.4</v>
      </c>
      <c r="R5" s="10">
        <f t="shared" si="6"/>
        <v>782.9</v>
      </c>
      <c r="S5" s="10">
        <f>S3*0.63</f>
        <v>752.45624999999995</v>
      </c>
      <c r="T5" s="10">
        <f>T3*0.64</f>
        <v>916.60800000000006</v>
      </c>
      <c r="U5" s="10">
        <f>U3*0.64</f>
        <v>1054.5408</v>
      </c>
      <c r="V5" s="10">
        <f t="shared" ref="V5" si="7">V3*0.62</f>
        <v>869.7546000000001</v>
      </c>
      <c r="Y5" s="10">
        <f>Y3-Y4</f>
        <v>3784.8999999999996</v>
      </c>
      <c r="Z5" s="10">
        <f>Z3-Z4</f>
        <v>3905.8</v>
      </c>
      <c r="AA5" s="10">
        <f>AA3-AA4</f>
        <v>3653.2999999999993</v>
      </c>
      <c r="AB5" s="10">
        <f>AB3-AB4</f>
        <v>2861.4</v>
      </c>
      <c r="AC5" s="10">
        <f>AC3-AC4</f>
        <v>3593.3596499999999</v>
      </c>
      <c r="AD5" s="10">
        <f>AD3*0.64</f>
        <v>3778.6944000000003</v>
      </c>
      <c r="AE5" s="10">
        <f t="shared" ref="AE5:AL5" si="8">AE3*0.64</f>
        <v>3892.0552320000002</v>
      </c>
      <c r="AF5" s="10">
        <f t="shared" si="8"/>
        <v>4008.8168889599997</v>
      </c>
      <c r="AG5" s="10">
        <f t="shared" si="8"/>
        <v>4129.0813956288002</v>
      </c>
      <c r="AH5" s="10">
        <f t="shared" si="8"/>
        <v>4211.6630235413759</v>
      </c>
      <c r="AI5" s="10">
        <f t="shared" si="8"/>
        <v>4295.896284012204</v>
      </c>
      <c r="AJ5" s="10">
        <f t="shared" si="8"/>
        <v>4381.8142096924485</v>
      </c>
      <c r="AK5" s="10">
        <f t="shared" si="8"/>
        <v>4469.4504938862965</v>
      </c>
      <c r="AL5" s="10">
        <f t="shared" si="8"/>
        <v>4514.1449988251597</v>
      </c>
      <c r="AM5" s="10">
        <f t="shared" ref="AM5" si="9">AM3*0.64</f>
        <v>4559.2864488134119</v>
      </c>
    </row>
    <row r="6" spans="2:139" x14ac:dyDescent="0.3">
      <c r="B6" t="s">
        <v>26</v>
      </c>
      <c r="C6" s="3">
        <v>714.4</v>
      </c>
      <c r="D6" s="3">
        <v>793.6</v>
      </c>
      <c r="E6" s="3">
        <v>773.8</v>
      </c>
      <c r="F6" s="3">
        <v>828.6</v>
      </c>
      <c r="G6" s="3">
        <v>741.9</v>
      </c>
      <c r="H6" s="3">
        <v>795.3</v>
      </c>
      <c r="I6" s="3">
        <v>823.4</v>
      </c>
      <c r="J6" s="3">
        <v>809.4</v>
      </c>
      <c r="K6" s="3">
        <v>746.7</v>
      </c>
      <c r="L6" s="3">
        <v>795.3</v>
      </c>
      <c r="M6" s="3">
        <v>843.3</v>
      </c>
      <c r="N6" s="3">
        <v>852.2</v>
      </c>
      <c r="O6" s="3">
        <v>507.6</v>
      </c>
      <c r="P6" s="3">
        <v>628.20000000000005</v>
      </c>
      <c r="Q6" s="3">
        <v>747.5</v>
      </c>
      <c r="R6" s="3">
        <v>755.2</v>
      </c>
      <c r="S6" s="3">
        <f>O6*1.4</f>
        <v>710.64</v>
      </c>
      <c r="T6" s="3">
        <f>P6*1.2</f>
        <v>753.84</v>
      </c>
      <c r="U6" s="3">
        <f>Q6*1.1</f>
        <v>822.25000000000011</v>
      </c>
      <c r="V6" s="3">
        <f>R6*1.03</f>
        <v>777.85600000000011</v>
      </c>
      <c r="Y6" s="12">
        <f>SUM(C6:F6)</f>
        <v>3110.4</v>
      </c>
      <c r="Z6" s="12">
        <f>SUM(G6:J6)</f>
        <v>3170</v>
      </c>
      <c r="AA6" s="12">
        <f>SUM(K6:N6)</f>
        <v>3237.5</v>
      </c>
      <c r="AB6" s="12">
        <f>SUM(O6:R6)</f>
        <v>2638.5</v>
      </c>
      <c r="AC6" s="12">
        <f>SUM(S6:V6)</f>
        <v>3064.5860000000002</v>
      </c>
      <c r="AD6" s="3">
        <f>AC6*1.04</f>
        <v>3187.1694400000006</v>
      </c>
      <c r="AE6" s="3">
        <f>AD6*1.03</f>
        <v>3282.7845232000009</v>
      </c>
      <c r="AF6" s="3">
        <f>AE6*1.03</f>
        <v>3381.2680588960011</v>
      </c>
      <c r="AG6" s="3">
        <f>AF6*1.02</f>
        <v>3448.8934200739213</v>
      </c>
      <c r="AH6" s="3">
        <f t="shared" ref="AH6" si="10">AG6*1.02</f>
        <v>3517.8712884754</v>
      </c>
      <c r="AI6" s="3">
        <f t="shared" ref="AI6:AJ6" si="11">AH6*1.02</f>
        <v>3588.2287142449081</v>
      </c>
      <c r="AJ6" s="3">
        <f t="shared" si="11"/>
        <v>3659.9932885298063</v>
      </c>
      <c r="AK6" s="3">
        <f t="shared" ref="AK6:AM6" si="12">AJ6*1.01</f>
        <v>3696.5932214151044</v>
      </c>
      <c r="AL6" s="3">
        <f t="shared" si="12"/>
        <v>3733.5591536292554</v>
      </c>
      <c r="AM6" s="3">
        <f t="shared" si="12"/>
        <v>3770.8947451655481</v>
      </c>
    </row>
    <row r="7" spans="2:139" x14ac:dyDescent="0.3">
      <c r="B7" s="5" t="s">
        <v>27</v>
      </c>
      <c r="C7" s="3">
        <v>9.6999999999999993</v>
      </c>
      <c r="D7" s="3">
        <v>9.8000000000000007</v>
      </c>
      <c r="E7" s="3">
        <f>6+3.9</f>
        <v>9.9</v>
      </c>
      <c r="F7" s="3">
        <v>25.2</v>
      </c>
      <c r="G7" s="3">
        <v>1.3</v>
      </c>
      <c r="H7" s="3">
        <v>6.1</v>
      </c>
      <c r="I7" s="3">
        <v>2.2000000000000002</v>
      </c>
      <c r="J7" s="3">
        <v>12.5</v>
      </c>
      <c r="K7" s="3">
        <v>2.1</v>
      </c>
      <c r="L7" s="3">
        <v>6.1</v>
      </c>
      <c r="M7" s="3">
        <v>14.4</v>
      </c>
      <c r="N7" s="3">
        <v>9.9</v>
      </c>
      <c r="O7" s="3">
        <v>2.1</v>
      </c>
      <c r="P7" s="3">
        <v>31</v>
      </c>
      <c r="Q7" s="3">
        <v>2.6</v>
      </c>
      <c r="R7" s="3">
        <v>60.3</v>
      </c>
      <c r="S7" s="3">
        <v>5</v>
      </c>
      <c r="T7" s="3">
        <v>5</v>
      </c>
      <c r="U7" s="3">
        <v>5</v>
      </c>
      <c r="V7" s="3">
        <v>10</v>
      </c>
      <c r="Y7" s="12">
        <f>SUM(C7:F7)</f>
        <v>54.599999999999994</v>
      </c>
      <c r="Z7" s="12">
        <f>SUM(G7:J7)</f>
        <v>22.1</v>
      </c>
      <c r="AA7" s="12">
        <f>SUM(K7:N7)</f>
        <v>32.5</v>
      </c>
      <c r="AB7" s="12">
        <f>SUM(O7:R7)</f>
        <v>96</v>
      </c>
      <c r="AC7" s="12">
        <f>SUM(S7:V7)</f>
        <v>25</v>
      </c>
      <c r="AD7" s="3">
        <f t="shared" ref="AD7:AM7" si="13">AC7*0.95</f>
        <v>23.75</v>
      </c>
      <c r="AE7" s="3">
        <f t="shared" si="13"/>
        <v>22.5625</v>
      </c>
      <c r="AF7" s="3">
        <f t="shared" si="13"/>
        <v>21.434374999999999</v>
      </c>
      <c r="AG7" s="3">
        <f t="shared" si="13"/>
        <v>20.362656249999997</v>
      </c>
      <c r="AH7" s="3">
        <f t="shared" si="13"/>
        <v>19.344523437499998</v>
      </c>
      <c r="AI7" s="3">
        <f t="shared" si="13"/>
        <v>18.377297265624996</v>
      </c>
      <c r="AJ7" s="3">
        <f t="shared" si="13"/>
        <v>17.458432402343746</v>
      </c>
      <c r="AK7" s="3">
        <f t="shared" si="13"/>
        <v>16.585510782226557</v>
      </c>
      <c r="AL7" s="3">
        <f t="shared" si="13"/>
        <v>15.756235243115228</v>
      </c>
      <c r="AM7" s="3">
        <f t="shared" si="13"/>
        <v>14.968423480959466</v>
      </c>
    </row>
    <row r="8" spans="2:139" x14ac:dyDescent="0.3">
      <c r="B8" s="5" t="s">
        <v>28</v>
      </c>
      <c r="C8" s="3">
        <v>36.799999999999997</v>
      </c>
      <c r="D8" s="3">
        <v>15.9</v>
      </c>
      <c r="E8" s="3">
        <v>23.3</v>
      </c>
      <c r="F8" s="3">
        <v>29.3</v>
      </c>
      <c r="G8" s="3">
        <v>22.4</v>
      </c>
      <c r="H8" s="3">
        <v>14.5</v>
      </c>
      <c r="I8" s="3">
        <v>40.1</v>
      </c>
      <c r="J8" s="3">
        <v>51.7</v>
      </c>
      <c r="K8" s="3">
        <v>29.6</v>
      </c>
      <c r="L8" s="3">
        <v>14.5</v>
      </c>
      <c r="M8" s="3">
        <v>7</v>
      </c>
      <c r="N8" s="3">
        <v>16.100000000000001</v>
      </c>
      <c r="O8" s="3">
        <v>7</v>
      </c>
      <c r="P8" s="3">
        <v>160.5</v>
      </c>
      <c r="Q8" s="3">
        <v>9.9</v>
      </c>
      <c r="R8" s="3">
        <v>-6.9</v>
      </c>
      <c r="S8" s="3">
        <v>0</v>
      </c>
      <c r="T8" s="3">
        <v>0</v>
      </c>
      <c r="U8" s="3">
        <v>0</v>
      </c>
      <c r="V8" s="3">
        <v>5</v>
      </c>
      <c r="Y8" s="12">
        <f>SUM(C8:F8)</f>
        <v>105.3</v>
      </c>
      <c r="Z8" s="12">
        <f>SUM(G8:J8)</f>
        <v>128.69999999999999</v>
      </c>
      <c r="AA8" s="12">
        <f>SUM(K8:N8)</f>
        <v>67.2</v>
      </c>
      <c r="AB8" s="12">
        <f>SUM(O8:R8)</f>
        <v>170.5</v>
      </c>
      <c r="AC8" s="12">
        <f>SUM(S8:V8)</f>
        <v>5</v>
      </c>
      <c r="AD8" s="3">
        <f t="shared" ref="AD8:AM8" si="14">AC8*0.7</f>
        <v>3.5</v>
      </c>
      <c r="AE8" s="3">
        <f t="shared" si="14"/>
        <v>2.4499999999999997</v>
      </c>
      <c r="AF8" s="3">
        <f t="shared" si="14"/>
        <v>1.7149999999999996</v>
      </c>
      <c r="AG8" s="3">
        <f t="shared" si="14"/>
        <v>1.2004999999999997</v>
      </c>
      <c r="AH8" s="3">
        <f t="shared" si="14"/>
        <v>0.84034999999999971</v>
      </c>
      <c r="AI8" s="3">
        <f t="shared" si="14"/>
        <v>0.5882449999999998</v>
      </c>
      <c r="AJ8" s="3">
        <f t="shared" si="14"/>
        <v>0.41177149999999985</v>
      </c>
      <c r="AK8" s="3">
        <f t="shared" si="14"/>
        <v>0.28824004999999986</v>
      </c>
      <c r="AL8" s="3">
        <f t="shared" si="14"/>
        <v>0.2017680349999999</v>
      </c>
      <c r="AM8" s="3">
        <f t="shared" si="14"/>
        <v>0.14123762449999991</v>
      </c>
    </row>
    <row r="9" spans="2:139" x14ac:dyDescent="0.3">
      <c r="B9" s="5" t="s">
        <v>29</v>
      </c>
      <c r="C9" s="3">
        <f t="shared" ref="C9:P9" si="15">SUM(C6:C8)</f>
        <v>760.9</v>
      </c>
      <c r="D9" s="3">
        <f t="shared" si="15"/>
        <v>819.3</v>
      </c>
      <c r="E9" s="3">
        <f t="shared" si="15"/>
        <v>806.99999999999989</v>
      </c>
      <c r="F9" s="3">
        <f t="shared" si="15"/>
        <v>883.1</v>
      </c>
      <c r="G9" s="3">
        <f t="shared" si="15"/>
        <v>765.59999999999991</v>
      </c>
      <c r="H9" s="3">
        <f t="shared" si="15"/>
        <v>815.9</v>
      </c>
      <c r="I9" s="3">
        <f t="shared" si="15"/>
        <v>865.7</v>
      </c>
      <c r="J9" s="3">
        <f t="shared" si="15"/>
        <v>873.6</v>
      </c>
      <c r="K9" s="3">
        <f t="shared" si="15"/>
        <v>778.40000000000009</v>
      </c>
      <c r="L9" s="3">
        <f t="shared" si="15"/>
        <v>815.9</v>
      </c>
      <c r="M9" s="3">
        <f t="shared" si="15"/>
        <v>864.69999999999993</v>
      </c>
      <c r="N9" s="3">
        <f t="shared" si="15"/>
        <v>878.2</v>
      </c>
      <c r="O9" s="3">
        <f t="shared" si="15"/>
        <v>516.70000000000005</v>
      </c>
      <c r="P9" s="3">
        <f t="shared" si="15"/>
        <v>819.7</v>
      </c>
      <c r="Q9" s="3">
        <f t="shared" ref="Q9:R9" si="16">SUM(Q6:Q8)</f>
        <v>760</v>
      </c>
      <c r="R9" s="3">
        <f t="shared" si="16"/>
        <v>808.6</v>
      </c>
      <c r="S9" s="3">
        <f t="shared" ref="S9:V9" si="17">SUM(S6:S8)</f>
        <v>715.64</v>
      </c>
      <c r="T9" s="3">
        <f t="shared" si="17"/>
        <v>758.84</v>
      </c>
      <c r="U9" s="3">
        <f t="shared" si="17"/>
        <v>827.25000000000011</v>
      </c>
      <c r="V9" s="3">
        <f t="shared" si="17"/>
        <v>792.85600000000011</v>
      </c>
      <c r="Y9" s="3">
        <f>SUM(Y6:Y8)</f>
        <v>3270.3</v>
      </c>
      <c r="Z9" s="3">
        <f>SUM(Z6:Z8)</f>
        <v>3320.7999999999997</v>
      </c>
      <c r="AA9" s="3">
        <f>SUM(AA6:AA8)</f>
        <v>3337.2</v>
      </c>
      <c r="AB9" s="3">
        <f>SUM(AB6:AB8)</f>
        <v>2905</v>
      </c>
      <c r="AC9" s="3">
        <f t="shared" ref="AC9:AL9" si="18">SUM(AC6:AC8)</f>
        <v>3094.5860000000002</v>
      </c>
      <c r="AD9" s="3">
        <f t="shared" si="18"/>
        <v>3214.4194400000006</v>
      </c>
      <c r="AE9" s="3">
        <f t="shared" si="18"/>
        <v>3307.7970232000007</v>
      </c>
      <c r="AF9" s="3">
        <f t="shared" si="18"/>
        <v>3404.4174338960011</v>
      </c>
      <c r="AG9" s="3">
        <f t="shared" si="18"/>
        <v>3470.4565763239211</v>
      </c>
      <c r="AH9" s="3">
        <f t="shared" si="18"/>
        <v>3538.0561619128998</v>
      </c>
      <c r="AI9" s="3">
        <f t="shared" si="18"/>
        <v>3607.1942565105333</v>
      </c>
      <c r="AJ9" s="3">
        <f t="shared" si="18"/>
        <v>3677.86349243215</v>
      </c>
      <c r="AK9" s="3">
        <f t="shared" si="18"/>
        <v>3713.4669722473309</v>
      </c>
      <c r="AL9" s="3">
        <f t="shared" si="18"/>
        <v>3749.5171569073705</v>
      </c>
      <c r="AM9" s="3">
        <f t="shared" ref="AM9" si="19">SUM(AM6:AM8)</f>
        <v>3786.0044062710072</v>
      </c>
    </row>
    <row r="10" spans="2:139" s="1" customFormat="1" x14ac:dyDescent="0.3">
      <c r="B10" s="1" t="s">
        <v>30</v>
      </c>
      <c r="C10" s="10">
        <f t="shared" ref="C10:P10" si="20">C5-C9</f>
        <v>90.299999999999955</v>
      </c>
      <c r="D10" s="10">
        <f t="shared" si="20"/>
        <v>209.70000000000005</v>
      </c>
      <c r="E10" s="10">
        <f t="shared" si="20"/>
        <v>189.20000000000005</v>
      </c>
      <c r="F10" s="10">
        <f t="shared" si="20"/>
        <v>25.399999999999977</v>
      </c>
      <c r="G10" s="10">
        <f t="shared" si="20"/>
        <v>130.20000000000005</v>
      </c>
      <c r="H10" s="10">
        <f t="shared" si="20"/>
        <v>233.10000000000002</v>
      </c>
      <c r="I10" s="10">
        <f t="shared" si="20"/>
        <v>193.79999999999995</v>
      </c>
      <c r="J10" s="10">
        <f t="shared" si="20"/>
        <v>27.899999999999977</v>
      </c>
      <c r="K10" s="10">
        <f t="shared" si="20"/>
        <v>142.39999999999986</v>
      </c>
      <c r="L10" s="10">
        <f t="shared" si="20"/>
        <v>233.10000000000002</v>
      </c>
      <c r="M10" s="10">
        <f t="shared" si="20"/>
        <v>224.39999999999998</v>
      </c>
      <c r="N10" s="10">
        <f t="shared" si="20"/>
        <v>-283.80000000000018</v>
      </c>
      <c r="O10" s="10">
        <f t="shared" si="20"/>
        <v>-168.00000000000006</v>
      </c>
      <c r="P10" s="10">
        <f t="shared" si="20"/>
        <v>-20.300000000000068</v>
      </c>
      <c r="Q10" s="10">
        <f t="shared" ref="Q10:R10" si="21">Q5-Q9</f>
        <v>170.39999999999998</v>
      </c>
      <c r="R10" s="10">
        <f t="shared" si="21"/>
        <v>-25.700000000000045</v>
      </c>
      <c r="S10" s="10">
        <f t="shared" ref="S10:V10" si="22">S5-S9</f>
        <v>36.816249999999968</v>
      </c>
      <c r="T10" s="10">
        <f t="shared" si="22"/>
        <v>157.76800000000003</v>
      </c>
      <c r="U10" s="10">
        <f t="shared" si="22"/>
        <v>227.29079999999988</v>
      </c>
      <c r="V10" s="10">
        <f t="shared" si="22"/>
        <v>76.898599999999988</v>
      </c>
      <c r="Y10" s="10">
        <f>Y5-Y9</f>
        <v>514.59999999999945</v>
      </c>
      <c r="Z10" s="10">
        <f>Z5-Z9</f>
        <v>585.00000000000045</v>
      </c>
      <c r="AA10" s="10">
        <f>AA5-AA9</f>
        <v>316.09999999999945</v>
      </c>
      <c r="AB10" s="10">
        <f>AB5-AB9</f>
        <v>-43.599999999999909</v>
      </c>
      <c r="AC10" s="10">
        <f t="shared" ref="AC10:AL10" si="23">AC5-AC9</f>
        <v>498.77364999999963</v>
      </c>
      <c r="AD10" s="10">
        <f t="shared" si="23"/>
        <v>564.27495999999974</v>
      </c>
      <c r="AE10" s="10">
        <f t="shared" si="23"/>
        <v>584.25820879999947</v>
      </c>
      <c r="AF10" s="10">
        <f t="shared" si="23"/>
        <v>604.39945506399863</v>
      </c>
      <c r="AG10" s="10">
        <f t="shared" si="23"/>
        <v>658.62481930487911</v>
      </c>
      <c r="AH10" s="10">
        <f t="shared" si="23"/>
        <v>673.60686162847605</v>
      </c>
      <c r="AI10" s="10">
        <f t="shared" si="23"/>
        <v>688.70202750167073</v>
      </c>
      <c r="AJ10" s="10">
        <f t="shared" si="23"/>
        <v>703.95071726029846</v>
      </c>
      <c r="AK10" s="10">
        <f t="shared" si="23"/>
        <v>755.98352163896561</v>
      </c>
      <c r="AL10" s="10">
        <f t="shared" si="23"/>
        <v>764.62784191778928</v>
      </c>
      <c r="AM10" s="10">
        <f t="shared" ref="AM10" si="24">AM5-AM9</f>
        <v>773.28204254240472</v>
      </c>
    </row>
    <row r="11" spans="2:139" x14ac:dyDescent="0.3">
      <c r="B11" s="5" t="s">
        <v>31</v>
      </c>
      <c r="C11" s="3">
        <v>5</v>
      </c>
      <c r="D11" s="3">
        <v>6</v>
      </c>
      <c r="E11" s="3">
        <v>4.8</v>
      </c>
      <c r="F11" s="3">
        <v>3.8</v>
      </c>
      <c r="G11" s="3">
        <v>4.4000000000000004</v>
      </c>
      <c r="H11" s="3">
        <v>4.4000000000000004</v>
      </c>
      <c r="I11" s="3">
        <v>5.2</v>
      </c>
      <c r="J11" s="3">
        <v>5.0999999999999996</v>
      </c>
      <c r="K11" s="3">
        <v>4.2</v>
      </c>
      <c r="L11" s="3">
        <v>4.4000000000000004</v>
      </c>
      <c r="M11" s="3">
        <v>4.2</v>
      </c>
      <c r="N11" s="3">
        <v>4.8</v>
      </c>
      <c r="O11" s="3">
        <v>9.6</v>
      </c>
      <c r="P11" s="3">
        <v>12.8</v>
      </c>
      <c r="Q11" s="3">
        <v>12.2</v>
      </c>
      <c r="R11" s="3">
        <v>13.9</v>
      </c>
      <c r="S11" s="3">
        <v>14</v>
      </c>
      <c r="T11" s="3">
        <v>13</v>
      </c>
      <c r="U11" s="3">
        <v>13</v>
      </c>
      <c r="V11" s="3">
        <v>12</v>
      </c>
      <c r="Y11" s="12">
        <f>SUM(C11:F11)</f>
        <v>19.600000000000001</v>
      </c>
      <c r="Z11" s="12">
        <f>SUM(G11:J11)</f>
        <v>19.100000000000001</v>
      </c>
      <c r="AA11" s="12">
        <f>SUM(K11:N11)</f>
        <v>17.600000000000001</v>
      </c>
      <c r="AB11" s="12">
        <f>SUM(O11:R11)</f>
        <v>48.499999999999993</v>
      </c>
      <c r="AC11" s="12">
        <f>SUM(S11:V11)</f>
        <v>52</v>
      </c>
      <c r="AD11" s="3">
        <f>AC11*0.9</f>
        <v>46.800000000000004</v>
      </c>
      <c r="AE11" s="3">
        <f t="shared" ref="AE11:AL11" si="25">AD11*0.9</f>
        <v>42.120000000000005</v>
      </c>
      <c r="AF11" s="3">
        <f t="shared" si="25"/>
        <v>37.908000000000008</v>
      </c>
      <c r="AG11" s="3">
        <f t="shared" si="25"/>
        <v>34.117200000000011</v>
      </c>
      <c r="AH11" s="3">
        <f t="shared" si="25"/>
        <v>30.705480000000012</v>
      </c>
      <c r="AI11" s="3">
        <f t="shared" si="25"/>
        <v>27.63493200000001</v>
      </c>
      <c r="AJ11" s="3">
        <f t="shared" si="25"/>
        <v>24.871438800000011</v>
      </c>
      <c r="AK11" s="3">
        <f t="shared" si="25"/>
        <v>22.384294920000009</v>
      </c>
      <c r="AL11" s="3">
        <f t="shared" si="25"/>
        <v>20.145865428000008</v>
      </c>
      <c r="AM11" s="3">
        <f t="shared" ref="AM11" si="26">AL11*0.9</f>
        <v>18.131278885200008</v>
      </c>
    </row>
    <row r="12" spans="2:139" x14ac:dyDescent="0.3">
      <c r="B12" s="5" t="s">
        <v>32</v>
      </c>
      <c r="C12" s="3">
        <v>-2</v>
      </c>
      <c r="D12" s="3">
        <v>-10.4</v>
      </c>
      <c r="E12" s="3">
        <v>-2.8</v>
      </c>
      <c r="F12" s="3">
        <v>-4.8</v>
      </c>
      <c r="G12" s="3">
        <v>-9.1999999999999993</v>
      </c>
      <c r="H12" s="3">
        <v>-9.6</v>
      </c>
      <c r="I12" s="3">
        <v>-9.9</v>
      </c>
      <c r="J12" s="3">
        <v>-11.3</v>
      </c>
      <c r="K12" s="3">
        <v>-11.6</v>
      </c>
      <c r="L12" s="3">
        <v>-9.6</v>
      </c>
      <c r="M12" s="3">
        <v>-7.3</v>
      </c>
      <c r="N12" s="3">
        <v>-5.9</v>
      </c>
      <c r="O12" s="3">
        <v>-2.9</v>
      </c>
      <c r="P12" s="3">
        <v>-2.2000000000000002</v>
      </c>
      <c r="Q12" s="3">
        <v>-2.4</v>
      </c>
      <c r="R12" s="3">
        <v>-2.2000000000000002</v>
      </c>
      <c r="S12" s="3">
        <v>-2</v>
      </c>
      <c r="T12" s="3">
        <f>-S16*0.01</f>
        <v>-0.18860349999999976</v>
      </c>
      <c r="U12" s="3">
        <f t="shared" ref="U12:V12" si="27">-T16*0.01</f>
        <v>-1.0581832055500002</v>
      </c>
      <c r="V12" s="3">
        <f t="shared" si="27"/>
        <v>-1.572047577400514</v>
      </c>
      <c r="Y12" s="12">
        <f>SUM(C12:F12)</f>
        <v>-20</v>
      </c>
      <c r="Z12" s="12">
        <f>SUM(G12:J12)</f>
        <v>-40</v>
      </c>
      <c r="AA12" s="12">
        <f>SUM(K12:N12)</f>
        <v>-34.4</v>
      </c>
      <c r="AB12" s="12">
        <f>SUM(O12:R12)</f>
        <v>-9.6999999999999993</v>
      </c>
      <c r="AC12" s="12">
        <f>SUM(S12:V12)</f>
        <v>-4.8188342829505135</v>
      </c>
      <c r="AD12" s="3">
        <f>-AC16*0.02</f>
        <v>-6.6081400205310707</v>
      </c>
      <c r="AE12" s="3">
        <f t="shared" ref="AE12:AL12" si="28">-AD16*0.02</f>
        <v>-7.6516132602997509</v>
      </c>
      <c r="AF12" s="3">
        <f t="shared" si="28"/>
        <v>-8.0269314020803684</v>
      </c>
      <c r="AG12" s="3">
        <f t="shared" si="28"/>
        <v>-8.3879684424047518</v>
      </c>
      <c r="AH12" s="3">
        <f t="shared" si="28"/>
        <v>-9.2402755811103425</v>
      </c>
      <c r="AI12" s="3">
        <f t="shared" si="28"/>
        <v>-9.521268195259962</v>
      </c>
      <c r="AJ12" s="3">
        <f t="shared" si="28"/>
        <v>-9.790590109975188</v>
      </c>
      <c r="AK12" s="3">
        <f t="shared" si="28"/>
        <v>-10.057500081125996</v>
      </c>
      <c r="AL12" s="3">
        <f t="shared" si="28"/>
        <v>-10.857388211281336</v>
      </c>
      <c r="AM12" s="3">
        <f t="shared" ref="AM12" si="29">-AL16*0.02</f>
        <v>-11.027954724635631</v>
      </c>
    </row>
    <row r="13" spans="2:139" x14ac:dyDescent="0.3">
      <c r="B13" s="5" t="s">
        <v>33</v>
      </c>
      <c r="C13" s="3">
        <v>0.5</v>
      </c>
      <c r="D13" s="3">
        <v>-0.4</v>
      </c>
      <c r="E13" s="3">
        <f>-0.6+1.5</f>
        <v>0.9</v>
      </c>
      <c r="F13" s="3">
        <v>1.5</v>
      </c>
      <c r="G13" s="3">
        <v>2</v>
      </c>
      <c r="H13" s="3">
        <v>1.7</v>
      </c>
      <c r="I13" s="3">
        <v>-1</v>
      </c>
      <c r="J13" s="3">
        <v>-1.2</v>
      </c>
      <c r="K13" s="3">
        <v>4.0999999999999996</v>
      </c>
      <c r="L13" s="3">
        <v>1.7</v>
      </c>
      <c r="M13" s="3">
        <v>-2.9</v>
      </c>
      <c r="N13" s="3">
        <v>4.5</v>
      </c>
      <c r="O13" s="3">
        <v>-2.1</v>
      </c>
      <c r="P13" s="3">
        <v>-1.8</v>
      </c>
      <c r="Q13" s="3">
        <v>-1.6</v>
      </c>
      <c r="R13" s="3">
        <v>-2.1</v>
      </c>
      <c r="S13" s="3">
        <v>0</v>
      </c>
      <c r="T13" s="3">
        <v>0</v>
      </c>
      <c r="U13" s="3">
        <v>0</v>
      </c>
      <c r="V13" s="3">
        <v>0</v>
      </c>
      <c r="Y13" s="12">
        <f>SUM(C13:F13)</f>
        <v>2.5</v>
      </c>
      <c r="Z13" s="12">
        <f>SUM(G13:J13)</f>
        <v>1.5000000000000002</v>
      </c>
      <c r="AA13" s="12">
        <f>SUM(K13:N13)</f>
        <v>7.4</v>
      </c>
      <c r="AB13" s="12">
        <f>SUM(O13:R13)</f>
        <v>-7.6</v>
      </c>
      <c r="AC13" s="12">
        <f>SUM(S13:V13)</f>
        <v>0</v>
      </c>
      <c r="AD13" s="3">
        <f t="shared" ref="AD13:AM13" si="30">AC13*1.01</f>
        <v>0</v>
      </c>
      <c r="AE13" s="3">
        <f t="shared" si="30"/>
        <v>0</v>
      </c>
      <c r="AF13" s="3">
        <f t="shared" si="30"/>
        <v>0</v>
      </c>
      <c r="AG13" s="3">
        <f t="shared" si="30"/>
        <v>0</v>
      </c>
      <c r="AH13" s="3">
        <f t="shared" si="30"/>
        <v>0</v>
      </c>
      <c r="AI13" s="3">
        <f t="shared" si="30"/>
        <v>0</v>
      </c>
      <c r="AJ13" s="3">
        <f t="shared" si="30"/>
        <v>0</v>
      </c>
      <c r="AK13" s="3">
        <f t="shared" si="30"/>
        <v>0</v>
      </c>
      <c r="AL13" s="3">
        <f t="shared" si="30"/>
        <v>0</v>
      </c>
      <c r="AM13" s="3">
        <f t="shared" si="30"/>
        <v>0</v>
      </c>
    </row>
    <row r="14" spans="2:139" s="1" customFormat="1" x14ac:dyDescent="0.3">
      <c r="B14" s="1" t="s">
        <v>34</v>
      </c>
      <c r="C14" s="10">
        <f t="shared" ref="C14:P14" si="31">C10-C11-C12-C13</f>
        <v>86.799999999999955</v>
      </c>
      <c r="D14" s="10">
        <f t="shared" si="31"/>
        <v>214.50000000000006</v>
      </c>
      <c r="E14" s="10">
        <f t="shared" si="31"/>
        <v>186.30000000000004</v>
      </c>
      <c r="F14" s="10">
        <f t="shared" si="31"/>
        <v>24.899999999999977</v>
      </c>
      <c r="G14" s="10">
        <f t="shared" si="31"/>
        <v>133.00000000000003</v>
      </c>
      <c r="H14" s="10">
        <f t="shared" si="31"/>
        <v>236.60000000000002</v>
      </c>
      <c r="I14" s="10">
        <f t="shared" si="31"/>
        <v>199.49999999999997</v>
      </c>
      <c r="J14" s="10">
        <f t="shared" si="31"/>
        <v>35.299999999999983</v>
      </c>
      <c r="K14" s="10">
        <f t="shared" si="31"/>
        <v>145.69999999999987</v>
      </c>
      <c r="L14" s="10">
        <f t="shared" si="31"/>
        <v>236.60000000000002</v>
      </c>
      <c r="M14" s="10">
        <f t="shared" si="31"/>
        <v>230.4</v>
      </c>
      <c r="N14" s="10">
        <f t="shared" si="31"/>
        <v>-287.20000000000022</v>
      </c>
      <c r="O14" s="10">
        <f t="shared" si="31"/>
        <v>-172.60000000000005</v>
      </c>
      <c r="P14" s="10">
        <f t="shared" si="31"/>
        <v>-29.100000000000065</v>
      </c>
      <c r="Q14" s="10">
        <f t="shared" ref="Q14:V14" si="32">Q10-Q11-Q12-Q13</f>
        <v>162.19999999999999</v>
      </c>
      <c r="R14" s="10">
        <f t="shared" si="32"/>
        <v>-35.30000000000004</v>
      </c>
      <c r="S14" s="10">
        <f t="shared" si="32"/>
        <v>24.816249999999968</v>
      </c>
      <c r="T14" s="10">
        <f t="shared" si="32"/>
        <v>144.95660350000003</v>
      </c>
      <c r="U14" s="10">
        <f t="shared" si="32"/>
        <v>215.34898320554987</v>
      </c>
      <c r="V14" s="10">
        <f t="shared" si="32"/>
        <v>66.470647577400499</v>
      </c>
      <c r="Y14" s="10">
        <f>Y10-Y11-Y12-Y13</f>
        <v>512.49999999999943</v>
      </c>
      <c r="Z14" s="10">
        <f>Z10-Z11-Z12-Z13</f>
        <v>604.40000000000043</v>
      </c>
      <c r="AA14" s="10">
        <f>AA10-AA11-AA12-AA13</f>
        <v>325.49999999999943</v>
      </c>
      <c r="AB14" s="10">
        <f>AB10-AB11-AB12-AB13</f>
        <v>-74.799999999999912</v>
      </c>
      <c r="AC14" s="10">
        <f t="shared" ref="AC14:AL14" si="33">AC10-AC11-AC12-AC13</f>
        <v>451.59248428295012</v>
      </c>
      <c r="AD14" s="10">
        <f t="shared" si="33"/>
        <v>524.08310002053088</v>
      </c>
      <c r="AE14" s="10">
        <f t="shared" si="33"/>
        <v>549.78982206029923</v>
      </c>
      <c r="AF14" s="10">
        <f t="shared" si="33"/>
        <v>574.51838646607894</v>
      </c>
      <c r="AG14" s="10">
        <f t="shared" si="33"/>
        <v>632.8955877472838</v>
      </c>
      <c r="AH14" s="10">
        <f t="shared" si="33"/>
        <v>652.14165720958647</v>
      </c>
      <c r="AI14" s="10">
        <f t="shared" si="33"/>
        <v>670.58836369693063</v>
      </c>
      <c r="AJ14" s="10">
        <f t="shared" si="33"/>
        <v>688.86986857027364</v>
      </c>
      <c r="AK14" s="10">
        <f t="shared" si="33"/>
        <v>743.65672680009163</v>
      </c>
      <c r="AL14" s="10">
        <f t="shared" si="33"/>
        <v>755.33936470107062</v>
      </c>
      <c r="AM14" s="10">
        <f t="shared" ref="AM14" si="34">AM10-AM11-AM12-AM13</f>
        <v>766.17871838184033</v>
      </c>
    </row>
    <row r="15" spans="2:139" x14ac:dyDescent="0.3">
      <c r="B15" s="5" t="s">
        <v>35</v>
      </c>
      <c r="C15" s="3">
        <v>27.3</v>
      </c>
      <c r="D15" s="3">
        <v>44.5</v>
      </c>
      <c r="E15" s="3">
        <v>268.10000000000002</v>
      </c>
      <c r="F15" s="3">
        <v>-16.399999999999999</v>
      </c>
      <c r="G15" s="3">
        <v>23.9</v>
      </c>
      <c r="H15" s="3">
        <v>54.5</v>
      </c>
      <c r="I15" s="3">
        <v>79.5</v>
      </c>
      <c r="J15" s="3">
        <v>3.7</v>
      </c>
      <c r="K15" s="3">
        <v>29.5</v>
      </c>
      <c r="L15" s="3">
        <v>54.5</v>
      </c>
      <c r="M15" s="3">
        <v>-103.7</v>
      </c>
      <c r="N15" s="3">
        <v>-38.200000000000003</v>
      </c>
      <c r="O15" s="3">
        <v>-44.9</v>
      </c>
      <c r="P15" s="3">
        <v>10</v>
      </c>
      <c r="Q15" s="3">
        <v>42.4</v>
      </c>
      <c r="R15" s="3">
        <v>38.799999999999997</v>
      </c>
      <c r="S15" s="3">
        <f>S14*0.24</f>
        <v>5.9558999999999918</v>
      </c>
      <c r="T15" s="3">
        <f>T14*0.27</f>
        <v>39.138282945000007</v>
      </c>
      <c r="U15" s="3">
        <f t="shared" ref="U15:V15" si="35">U14*0.27</f>
        <v>58.144225465498472</v>
      </c>
      <c r="V15" s="3">
        <f t="shared" si="35"/>
        <v>17.947074845898136</v>
      </c>
      <c r="Y15" s="12">
        <f>SUM(C15:F15)</f>
        <v>323.50000000000006</v>
      </c>
      <c r="Z15" s="12">
        <f>SUM(G15:J15)</f>
        <v>161.6</v>
      </c>
      <c r="AA15" s="12">
        <f>SUM(K15:N15)</f>
        <v>-57.900000000000006</v>
      </c>
      <c r="AB15" s="12">
        <f>SUM(O15:R15)</f>
        <v>46.3</v>
      </c>
      <c r="AC15" s="12">
        <f>SUM(S15:V15)</f>
        <v>121.18548325639659</v>
      </c>
      <c r="AD15" s="3">
        <f t="shared" ref="AD15:AL15" si="36">AD14*0.27</f>
        <v>141.50243700554336</v>
      </c>
      <c r="AE15" s="3">
        <f t="shared" si="36"/>
        <v>148.44325195628079</v>
      </c>
      <c r="AF15" s="3">
        <f t="shared" si="36"/>
        <v>155.11996434584131</v>
      </c>
      <c r="AG15" s="3">
        <f t="shared" si="36"/>
        <v>170.88180869176665</v>
      </c>
      <c r="AH15" s="3">
        <f t="shared" si="36"/>
        <v>176.07824744658836</v>
      </c>
      <c r="AI15" s="3">
        <f t="shared" si="36"/>
        <v>181.05885819817129</v>
      </c>
      <c r="AJ15" s="3">
        <f t="shared" si="36"/>
        <v>185.99486451397391</v>
      </c>
      <c r="AK15" s="3">
        <f t="shared" si="36"/>
        <v>200.78731623602476</v>
      </c>
      <c r="AL15" s="3">
        <f t="shared" si="36"/>
        <v>203.94162846928907</v>
      </c>
      <c r="AM15" s="3">
        <f t="shared" ref="AM15" si="37">AM14*0.27</f>
        <v>206.86825396309689</v>
      </c>
    </row>
    <row r="16" spans="2:139" s="1" customFormat="1" x14ac:dyDescent="0.3">
      <c r="B16" s="1" t="s">
        <v>36</v>
      </c>
      <c r="C16" s="10">
        <f t="shared" ref="C16:P16" si="38">C14-C15</f>
        <v>59.499999999999957</v>
      </c>
      <c r="D16" s="10">
        <f t="shared" si="38"/>
        <v>170.00000000000006</v>
      </c>
      <c r="E16" s="10">
        <f t="shared" si="38"/>
        <v>-81.799999999999983</v>
      </c>
      <c r="F16" s="10">
        <f t="shared" si="38"/>
        <v>41.299999999999976</v>
      </c>
      <c r="G16" s="10">
        <f t="shared" si="38"/>
        <v>109.10000000000002</v>
      </c>
      <c r="H16" s="10">
        <f t="shared" si="38"/>
        <v>182.10000000000002</v>
      </c>
      <c r="I16" s="10">
        <f t="shared" si="38"/>
        <v>119.99999999999997</v>
      </c>
      <c r="J16" s="10">
        <f t="shared" si="38"/>
        <v>31.599999999999984</v>
      </c>
      <c r="K16" s="10">
        <f t="shared" si="38"/>
        <v>116.19999999999987</v>
      </c>
      <c r="L16" s="10">
        <f t="shared" si="38"/>
        <v>182.10000000000002</v>
      </c>
      <c r="M16" s="10">
        <f t="shared" si="38"/>
        <v>334.1</v>
      </c>
      <c r="N16" s="10">
        <f t="shared" si="38"/>
        <v>-249.00000000000023</v>
      </c>
      <c r="O16" s="10">
        <f t="shared" si="38"/>
        <v>-127.70000000000005</v>
      </c>
      <c r="P16" s="10">
        <f t="shared" si="38"/>
        <v>-39.100000000000065</v>
      </c>
      <c r="Q16" s="10">
        <f t="shared" ref="Q16:R16" si="39">Q14-Q15</f>
        <v>119.79999999999998</v>
      </c>
      <c r="R16" s="10">
        <f t="shared" si="39"/>
        <v>-74.100000000000037</v>
      </c>
      <c r="S16" s="10">
        <f t="shared" ref="S16:V16" si="40">S14-S15</f>
        <v>18.860349999999976</v>
      </c>
      <c r="T16" s="10">
        <f t="shared" si="40"/>
        <v>105.81832055500001</v>
      </c>
      <c r="U16" s="10">
        <f t="shared" si="40"/>
        <v>157.20475774005141</v>
      </c>
      <c r="V16" s="10">
        <f t="shared" si="40"/>
        <v>48.523572731502362</v>
      </c>
      <c r="Y16" s="10">
        <f>Y14-Y15</f>
        <v>188.99999999999937</v>
      </c>
      <c r="Z16" s="10">
        <f>Z14-Z15</f>
        <v>442.80000000000041</v>
      </c>
      <c r="AA16" s="10">
        <f>AA14-AA15</f>
        <v>383.39999999999941</v>
      </c>
      <c r="AB16" s="10">
        <f>AB14-AB15</f>
        <v>-121.09999999999991</v>
      </c>
      <c r="AC16" s="10">
        <f t="shared" ref="AC16:AL16" si="41">AC14-AC15</f>
        <v>330.40700102655353</v>
      </c>
      <c r="AD16" s="10">
        <f t="shared" si="41"/>
        <v>382.58066301498752</v>
      </c>
      <c r="AE16" s="10">
        <f t="shared" si="41"/>
        <v>401.34657010401844</v>
      </c>
      <c r="AF16" s="10">
        <f t="shared" si="41"/>
        <v>419.39842212023763</v>
      </c>
      <c r="AG16" s="10">
        <f t="shared" si="41"/>
        <v>462.01377905551715</v>
      </c>
      <c r="AH16" s="10">
        <f t="shared" si="41"/>
        <v>476.06340976299811</v>
      </c>
      <c r="AI16" s="10">
        <f t="shared" si="41"/>
        <v>489.52950549875936</v>
      </c>
      <c r="AJ16" s="10">
        <f t="shared" si="41"/>
        <v>502.87500405629976</v>
      </c>
      <c r="AK16" s="10">
        <f t="shared" si="41"/>
        <v>542.86941056406681</v>
      </c>
      <c r="AL16" s="10">
        <f t="shared" si="41"/>
        <v>551.39773623178155</v>
      </c>
      <c r="AM16" s="10">
        <f t="shared" ref="AM16" si="42">AM14-AM15</f>
        <v>559.31046441874344</v>
      </c>
      <c r="AN16" s="1">
        <f t="shared" ref="AN16:BS16" si="43">AM16*(1+$AP$22)</f>
        <v>553.71735977455603</v>
      </c>
      <c r="AO16" s="1">
        <f t="shared" si="43"/>
        <v>548.18018617681048</v>
      </c>
      <c r="AP16" s="1">
        <f t="shared" si="43"/>
        <v>542.6983843150424</v>
      </c>
      <c r="AQ16" s="1">
        <f t="shared" si="43"/>
        <v>537.27140047189198</v>
      </c>
      <c r="AR16" s="1">
        <f t="shared" si="43"/>
        <v>531.89868646717309</v>
      </c>
      <c r="AS16" s="1">
        <f t="shared" si="43"/>
        <v>526.57969960250136</v>
      </c>
      <c r="AT16" s="1">
        <f t="shared" si="43"/>
        <v>521.31390260647629</v>
      </c>
      <c r="AU16" s="1">
        <f t="shared" si="43"/>
        <v>516.10076358041147</v>
      </c>
      <c r="AV16" s="1">
        <f t="shared" si="43"/>
        <v>510.93975594460733</v>
      </c>
      <c r="AW16" s="1">
        <f t="shared" si="43"/>
        <v>505.83035838516128</v>
      </c>
      <c r="AX16" s="1">
        <f t="shared" si="43"/>
        <v>500.77205480130965</v>
      </c>
      <c r="AY16" s="1">
        <f t="shared" si="43"/>
        <v>495.76433425329657</v>
      </c>
      <c r="AZ16" s="1">
        <f t="shared" si="43"/>
        <v>490.80669091076362</v>
      </c>
      <c r="BA16" s="1">
        <f t="shared" si="43"/>
        <v>485.898624001656</v>
      </c>
      <c r="BB16" s="1">
        <f t="shared" si="43"/>
        <v>481.03963776163943</v>
      </c>
      <c r="BC16" s="1">
        <f t="shared" si="43"/>
        <v>476.22924138402306</v>
      </c>
      <c r="BD16" s="1">
        <f t="shared" si="43"/>
        <v>471.46694897018284</v>
      </c>
      <c r="BE16" s="1">
        <f t="shared" si="43"/>
        <v>466.75227948048104</v>
      </c>
      <c r="BF16" s="1">
        <f t="shared" si="43"/>
        <v>462.08475668567621</v>
      </c>
      <c r="BG16" s="1">
        <f t="shared" si="43"/>
        <v>457.46390911881946</v>
      </c>
      <c r="BH16" s="1">
        <f t="shared" si="43"/>
        <v>452.88927002763126</v>
      </c>
      <c r="BI16" s="1">
        <f t="shared" si="43"/>
        <v>448.36037732735491</v>
      </c>
      <c r="BJ16" s="1">
        <f t="shared" si="43"/>
        <v>443.87677355408135</v>
      </c>
      <c r="BK16" s="1">
        <f t="shared" si="43"/>
        <v>439.43800581854055</v>
      </c>
      <c r="BL16" s="1">
        <f t="shared" si="43"/>
        <v>435.04362576035516</v>
      </c>
      <c r="BM16" s="1">
        <f t="shared" si="43"/>
        <v>430.69318950275158</v>
      </c>
      <c r="BN16" s="1">
        <f t="shared" si="43"/>
        <v>426.38625760772408</v>
      </c>
      <c r="BO16" s="1">
        <f t="shared" si="43"/>
        <v>422.12239503164682</v>
      </c>
      <c r="BP16" s="1">
        <f t="shared" si="43"/>
        <v>417.90117108133035</v>
      </c>
      <c r="BQ16" s="1">
        <f t="shared" si="43"/>
        <v>413.72215937051703</v>
      </c>
      <c r="BR16" s="1">
        <f t="shared" si="43"/>
        <v>409.58493777681184</v>
      </c>
      <c r="BS16" s="1">
        <f t="shared" si="43"/>
        <v>405.48908839904374</v>
      </c>
      <c r="BT16" s="1">
        <f t="shared" ref="BT16:CY16" si="44">BS16*(1+$AP$22)</f>
        <v>401.43419751505331</v>
      </c>
      <c r="BU16" s="1">
        <f t="shared" si="44"/>
        <v>397.41985553990276</v>
      </c>
      <c r="BV16" s="1">
        <f t="shared" si="44"/>
        <v>393.44565698450373</v>
      </c>
      <c r="BW16" s="1">
        <f t="shared" si="44"/>
        <v>389.51120041465867</v>
      </c>
      <c r="BX16" s="1">
        <f t="shared" si="44"/>
        <v>385.61608841051208</v>
      </c>
      <c r="BY16" s="1">
        <f t="shared" si="44"/>
        <v>381.75992752640695</v>
      </c>
      <c r="BZ16" s="1">
        <f t="shared" si="44"/>
        <v>377.9423282511429</v>
      </c>
      <c r="CA16" s="1">
        <f t="shared" si="44"/>
        <v>374.16290496863144</v>
      </c>
      <c r="CB16" s="1">
        <f t="shared" si="44"/>
        <v>370.42127591894513</v>
      </c>
      <c r="CC16" s="1">
        <f t="shared" si="44"/>
        <v>366.7170631597557</v>
      </c>
      <c r="CD16" s="1">
        <f t="shared" si="44"/>
        <v>363.04989252815813</v>
      </c>
      <c r="CE16" s="1">
        <f t="shared" si="44"/>
        <v>359.41939360287654</v>
      </c>
      <c r="CF16" s="1">
        <f t="shared" si="44"/>
        <v>355.82519966684777</v>
      </c>
      <c r="CG16" s="1">
        <f t="shared" si="44"/>
        <v>352.26694767017926</v>
      </c>
      <c r="CH16" s="1">
        <f t="shared" si="44"/>
        <v>348.74427819347744</v>
      </c>
      <c r="CI16" s="1">
        <f t="shared" si="44"/>
        <v>345.25683541154268</v>
      </c>
      <c r="CJ16" s="1">
        <f t="shared" si="44"/>
        <v>341.80426705742724</v>
      </c>
      <c r="CK16" s="1">
        <f t="shared" si="44"/>
        <v>338.38622438685297</v>
      </c>
      <c r="CL16" s="1">
        <f t="shared" si="44"/>
        <v>335.00236214298445</v>
      </c>
      <c r="CM16" s="1">
        <f t="shared" si="44"/>
        <v>331.65233852155461</v>
      </c>
      <c r="CN16" s="1">
        <f t="shared" si="44"/>
        <v>328.33581513633908</v>
      </c>
      <c r="CO16" s="1">
        <f t="shared" si="44"/>
        <v>325.05245698497566</v>
      </c>
      <c r="CP16" s="1">
        <f t="shared" si="44"/>
        <v>321.80193241512592</v>
      </c>
      <c r="CQ16" s="1">
        <f t="shared" si="44"/>
        <v>318.58391309097465</v>
      </c>
      <c r="CR16" s="1">
        <f t="shared" si="44"/>
        <v>315.39807396006489</v>
      </c>
      <c r="CS16" s="1">
        <f t="shared" si="44"/>
        <v>312.24409322046426</v>
      </c>
      <c r="CT16" s="1">
        <f t="shared" si="44"/>
        <v>309.12165228825961</v>
      </c>
      <c r="CU16" s="1">
        <f t="shared" si="44"/>
        <v>306.03043576537704</v>
      </c>
      <c r="CV16" s="1">
        <f t="shared" si="44"/>
        <v>302.97013140772327</v>
      </c>
      <c r="CW16" s="1">
        <f t="shared" si="44"/>
        <v>299.94043009364606</v>
      </c>
      <c r="CX16" s="1">
        <f t="shared" si="44"/>
        <v>296.94102579270958</v>
      </c>
      <c r="CY16" s="1">
        <f t="shared" si="44"/>
        <v>293.97161553478247</v>
      </c>
      <c r="CZ16" s="1">
        <f t="shared" ref="CZ16:EI16" si="45">CY16*(1+$AP$22)</f>
        <v>291.03189937943466</v>
      </c>
      <c r="DA16" s="1">
        <f t="shared" si="45"/>
        <v>288.1215803856403</v>
      </c>
      <c r="DB16" s="1">
        <f t="shared" si="45"/>
        <v>285.24036458178392</v>
      </c>
      <c r="DC16" s="1">
        <f t="shared" si="45"/>
        <v>282.38796093596608</v>
      </c>
      <c r="DD16" s="1">
        <f t="shared" si="45"/>
        <v>279.56408132660641</v>
      </c>
      <c r="DE16" s="1">
        <f t="shared" si="45"/>
        <v>276.76844051334035</v>
      </c>
      <c r="DF16" s="1">
        <f t="shared" si="45"/>
        <v>274.00075610820693</v>
      </c>
      <c r="DG16" s="1">
        <f t="shared" si="45"/>
        <v>271.26074854712488</v>
      </c>
      <c r="DH16" s="1">
        <f t="shared" si="45"/>
        <v>268.54814106165361</v>
      </c>
      <c r="DI16" s="1">
        <f t="shared" si="45"/>
        <v>265.86265965103706</v>
      </c>
      <c r="DJ16" s="1">
        <f t="shared" si="45"/>
        <v>263.20403305452669</v>
      </c>
      <c r="DK16" s="1">
        <f t="shared" si="45"/>
        <v>260.5719927239814</v>
      </c>
      <c r="DL16" s="1">
        <f t="shared" si="45"/>
        <v>257.96627279674158</v>
      </c>
      <c r="DM16" s="1">
        <f t="shared" si="45"/>
        <v>255.38661006877416</v>
      </c>
      <c r="DN16" s="1">
        <f t="shared" si="45"/>
        <v>252.83274396808642</v>
      </c>
      <c r="DO16" s="1">
        <f t="shared" si="45"/>
        <v>250.30441652840554</v>
      </c>
      <c r="DP16" s="1">
        <f t="shared" si="45"/>
        <v>247.80137236312149</v>
      </c>
      <c r="DQ16" s="1">
        <f t="shared" si="45"/>
        <v>245.32335863949027</v>
      </c>
      <c r="DR16" s="1">
        <f t="shared" si="45"/>
        <v>242.87012505309536</v>
      </c>
      <c r="DS16" s="1">
        <f t="shared" si="45"/>
        <v>240.4414238025644</v>
      </c>
      <c r="DT16" s="1">
        <f t="shared" si="45"/>
        <v>238.03700956453875</v>
      </c>
      <c r="DU16" s="1">
        <f t="shared" si="45"/>
        <v>235.65663946889336</v>
      </c>
      <c r="DV16" s="1">
        <f t="shared" si="45"/>
        <v>233.30007307420442</v>
      </c>
      <c r="DW16" s="1">
        <f t="shared" si="45"/>
        <v>230.96707234346238</v>
      </c>
      <c r="DX16" s="1">
        <f t="shared" si="45"/>
        <v>228.65740162002774</v>
      </c>
      <c r="DY16" s="1">
        <f t="shared" si="45"/>
        <v>226.37082760382745</v>
      </c>
      <c r="DZ16" s="1">
        <f t="shared" si="45"/>
        <v>224.10711932778918</v>
      </c>
      <c r="EA16" s="1">
        <f t="shared" si="45"/>
        <v>221.86604813451129</v>
      </c>
      <c r="EB16" s="1">
        <f t="shared" si="45"/>
        <v>219.64738765316616</v>
      </c>
      <c r="EC16" s="1">
        <f t="shared" si="45"/>
        <v>217.45091377663451</v>
      </c>
      <c r="ED16" s="1">
        <f t="shared" si="45"/>
        <v>215.27640463886817</v>
      </c>
      <c r="EE16" s="1">
        <f t="shared" si="45"/>
        <v>213.12364059247949</v>
      </c>
      <c r="EF16" s="1">
        <f t="shared" si="45"/>
        <v>210.99240418655469</v>
      </c>
      <c r="EG16" s="1">
        <f t="shared" si="45"/>
        <v>208.88248014468914</v>
      </c>
      <c r="EH16" s="1">
        <f t="shared" si="45"/>
        <v>206.79365534324225</v>
      </c>
      <c r="EI16" s="1">
        <f t="shared" si="45"/>
        <v>204.72571878980983</v>
      </c>
    </row>
    <row r="17" spans="2:42" x14ac:dyDescent="0.3">
      <c r="B17" s="5" t="s">
        <v>2</v>
      </c>
      <c r="C17" s="3">
        <v>73.099999999999994</v>
      </c>
      <c r="D17" s="3">
        <v>73.099999999999994</v>
      </c>
      <c r="E17" s="3">
        <v>73.099999999999994</v>
      </c>
      <c r="F17" s="3">
        <v>73.099999999999994</v>
      </c>
      <c r="G17" s="3">
        <v>73.099999999999994</v>
      </c>
      <c r="H17" s="3">
        <v>73.099999999999994</v>
      </c>
      <c r="I17" s="3">
        <v>73.099999999999994</v>
      </c>
      <c r="J17" s="3">
        <v>73.099999999999994</v>
      </c>
      <c r="K17" s="3">
        <v>73.099999999999994</v>
      </c>
      <c r="L17" s="3">
        <v>73.099999999999994</v>
      </c>
      <c r="M17" s="3">
        <v>73.099999999999994</v>
      </c>
      <c r="N17" s="3">
        <v>73.099999999999994</v>
      </c>
      <c r="O17" s="3">
        <v>73.099999999999994</v>
      </c>
      <c r="P17" s="3">
        <v>73.099999999999994</v>
      </c>
      <c r="Q17" s="3">
        <v>73.099999999999994</v>
      </c>
      <c r="R17" s="3">
        <f>48.3+24.9</f>
        <v>73.199999999999989</v>
      </c>
      <c r="S17" s="3">
        <f t="shared" ref="S17:V17" si="46">48.3+24.9</f>
        <v>73.199999999999989</v>
      </c>
      <c r="T17" s="3">
        <f t="shared" si="46"/>
        <v>73.199999999999989</v>
      </c>
      <c r="U17" s="3">
        <f t="shared" si="46"/>
        <v>73.199999999999989</v>
      </c>
      <c r="V17" s="3">
        <f t="shared" si="46"/>
        <v>73.199999999999989</v>
      </c>
      <c r="Y17" s="3">
        <v>73.099999999999994</v>
      </c>
      <c r="Z17" s="3">
        <v>73.099999999999994</v>
      </c>
      <c r="AA17" s="3">
        <v>73.099999999999994</v>
      </c>
      <c r="AB17" s="3">
        <f t="shared" ref="AB17:AM17" si="47">48.3+24.9</f>
        <v>73.199999999999989</v>
      </c>
      <c r="AC17" s="3">
        <f t="shared" si="47"/>
        <v>73.199999999999989</v>
      </c>
      <c r="AD17" s="3">
        <f t="shared" si="47"/>
        <v>73.199999999999989</v>
      </c>
      <c r="AE17" s="3">
        <f t="shared" si="47"/>
        <v>73.199999999999989</v>
      </c>
      <c r="AF17" s="3">
        <f t="shared" si="47"/>
        <v>73.199999999999989</v>
      </c>
      <c r="AG17" s="3">
        <f t="shared" si="47"/>
        <v>73.199999999999989</v>
      </c>
      <c r="AH17" s="3">
        <f t="shared" si="47"/>
        <v>73.199999999999989</v>
      </c>
      <c r="AI17" s="3">
        <f t="shared" si="47"/>
        <v>73.199999999999989</v>
      </c>
      <c r="AJ17" s="3">
        <f t="shared" si="47"/>
        <v>73.199999999999989</v>
      </c>
      <c r="AK17" s="3">
        <f t="shared" si="47"/>
        <v>73.199999999999989</v>
      </c>
      <c r="AL17" s="3">
        <f t="shared" si="47"/>
        <v>73.199999999999989</v>
      </c>
      <c r="AM17" s="3">
        <f t="shared" si="47"/>
        <v>73.199999999999989</v>
      </c>
    </row>
    <row r="18" spans="2:42" s="1" customFormat="1" x14ac:dyDescent="0.3">
      <c r="B18" s="1" t="s">
        <v>37</v>
      </c>
      <c r="C18" s="9">
        <f t="shared" ref="C18:P18" si="48">C16/C17</f>
        <v>0.81395348837209247</v>
      </c>
      <c r="D18" s="9">
        <f t="shared" si="48"/>
        <v>2.3255813953488382</v>
      </c>
      <c r="E18" s="9">
        <f t="shared" si="48"/>
        <v>-1.1190150478796168</v>
      </c>
      <c r="F18" s="9">
        <f t="shared" si="48"/>
        <v>0.56497948016415844</v>
      </c>
      <c r="G18" s="9">
        <f t="shared" si="48"/>
        <v>1.4924760601915188</v>
      </c>
      <c r="H18" s="9">
        <f t="shared" si="48"/>
        <v>2.4911080711354314</v>
      </c>
      <c r="I18" s="9">
        <f t="shared" si="48"/>
        <v>1.6415868673050613</v>
      </c>
      <c r="J18" s="9">
        <f t="shared" si="48"/>
        <v>0.43228454172366604</v>
      </c>
      <c r="K18" s="9">
        <f t="shared" si="48"/>
        <v>1.589603283173733</v>
      </c>
      <c r="L18" s="9">
        <f t="shared" si="48"/>
        <v>2.4911080711354314</v>
      </c>
      <c r="M18" s="9">
        <f t="shared" si="48"/>
        <v>4.5704514363885096</v>
      </c>
      <c r="N18" s="9">
        <f t="shared" si="48"/>
        <v>-3.406292749658006</v>
      </c>
      <c r="O18" s="9">
        <f t="shared" si="48"/>
        <v>-1.7469220246238037</v>
      </c>
      <c r="P18" s="9">
        <f t="shared" si="48"/>
        <v>-0.53488372093023351</v>
      </c>
      <c r="Q18" s="9">
        <f t="shared" ref="Q18:R18" si="49">Q16/Q17</f>
        <v>1.6388508891928864</v>
      </c>
      <c r="R18" s="9">
        <f t="shared" si="49"/>
        <v>-1.0122950819672139</v>
      </c>
      <c r="S18" s="9">
        <f t="shared" ref="S18:V18" si="50">S16/S17</f>
        <v>0.25765505464480842</v>
      </c>
      <c r="T18" s="9">
        <f t="shared" si="50"/>
        <v>1.445605472062842</v>
      </c>
      <c r="U18" s="9">
        <f t="shared" si="50"/>
        <v>2.1476059800553475</v>
      </c>
      <c r="V18" s="9">
        <f t="shared" si="50"/>
        <v>0.6628903378620542</v>
      </c>
      <c r="Y18" s="9">
        <f>Y16/Y17</f>
        <v>2.5854993160054636</v>
      </c>
      <c r="Z18" s="9">
        <f>Z16/Z17</f>
        <v>6.0574555403556829</v>
      </c>
      <c r="AA18" s="9">
        <f>AA16/AA17</f>
        <v>5.2448700410396638</v>
      </c>
      <c r="AB18" s="9">
        <f>AB16/AB17</f>
        <v>-1.6543715846994527</v>
      </c>
      <c r="AC18" s="9">
        <f t="shared" ref="AC18:AL18" si="51">AC16/AC17</f>
        <v>4.5137568446250489</v>
      </c>
      <c r="AD18" s="9">
        <f t="shared" si="51"/>
        <v>5.2265117898222346</v>
      </c>
      <c r="AE18" s="9">
        <f t="shared" si="51"/>
        <v>5.48287664076528</v>
      </c>
      <c r="AF18" s="9">
        <f t="shared" si="51"/>
        <v>5.7294866409868535</v>
      </c>
      <c r="AG18" s="9">
        <f t="shared" si="51"/>
        <v>6.3116636482994153</v>
      </c>
      <c r="AH18" s="9">
        <f t="shared" si="51"/>
        <v>6.5035984940300295</v>
      </c>
      <c r="AI18" s="9">
        <f t="shared" si="51"/>
        <v>6.6875615505295007</v>
      </c>
      <c r="AJ18" s="9">
        <f t="shared" si="51"/>
        <v>6.8698771045942602</v>
      </c>
      <c r="AK18" s="9">
        <f t="shared" si="51"/>
        <v>7.4162487781976356</v>
      </c>
      <c r="AL18" s="9">
        <f t="shared" si="51"/>
        <v>7.5327559594505686</v>
      </c>
      <c r="AM18" s="9">
        <f t="shared" ref="AM18" si="52">AM16/AM17</f>
        <v>7.6408533390538729</v>
      </c>
    </row>
    <row r="20" spans="2:42" x14ac:dyDescent="0.3">
      <c r="B20" s="1" t="s">
        <v>42</v>
      </c>
      <c r="G20" s="11">
        <f>G3/C3-1</f>
        <v>3.2291589340063931E-2</v>
      </c>
      <c r="H20" s="11">
        <f t="shared" ref="H20:R20" si="53">H3/D3-1</f>
        <v>9.2274931976814578E-3</v>
      </c>
      <c r="I20" s="11">
        <f t="shared" si="53"/>
        <v>5.1163357290778366E-2</v>
      </c>
      <c r="J20" s="11">
        <f t="shared" si="53"/>
        <v>-1.5367512424797281E-2</v>
      </c>
      <c r="K20" s="11">
        <f t="shared" si="53"/>
        <v>2.7470156766863152E-2</v>
      </c>
      <c r="L20" s="11">
        <f t="shared" si="53"/>
        <v>0</v>
      </c>
      <c r="M20" s="11">
        <f t="shared" si="53"/>
        <v>1.4428091319967695E-2</v>
      </c>
      <c r="N20" s="11">
        <f t="shared" si="53"/>
        <v>-0.15381550109583586</v>
      </c>
      <c r="O20" s="11">
        <f t="shared" si="53"/>
        <v>-0.65880459126539748</v>
      </c>
      <c r="P20" s="11">
        <f t="shared" si="53"/>
        <v>-0.30049232211932952</v>
      </c>
      <c r="Q20" s="11">
        <f t="shared" si="53"/>
        <v>-0.18158450905352153</v>
      </c>
      <c r="R20" s="11">
        <f t="shared" si="53"/>
        <v>1.0124793972215773E-2</v>
      </c>
      <c r="S20" s="11">
        <f t="shared" ref="S20" si="54">S3/O3-1</f>
        <v>1.4500000000000002</v>
      </c>
      <c r="T20" s="11">
        <f t="shared" ref="T20" si="55">T3/P3-1</f>
        <v>0.19999999999999996</v>
      </c>
      <c r="U20" s="11">
        <f t="shared" ref="U20" si="56">U3/Q3-1</f>
        <v>0.14999999999999991</v>
      </c>
      <c r="V20" s="11">
        <f t="shared" ref="V20" si="57">V3/R3-1</f>
        <v>9.000000000000008E-2</v>
      </c>
      <c r="Z20" s="11">
        <f>Z3/Y3-1</f>
        <v>1.9263291832428697E-2</v>
      </c>
      <c r="AA20" s="11">
        <f t="shared" ref="AA20:AM20" si="58">AA3/Z3-1</f>
        <v>-2.6626424158146866E-2</v>
      </c>
      <c r="AB20" s="11">
        <f t="shared" si="58"/>
        <v>-0.28556121952011415</v>
      </c>
      <c r="AC20" s="11">
        <f t="shared" si="58"/>
        <v>0.29002113252135975</v>
      </c>
      <c r="AD20" s="11">
        <f t="shared" si="58"/>
        <v>4.0000000000000036E-2</v>
      </c>
      <c r="AE20" s="11">
        <f t="shared" si="58"/>
        <v>3.0000000000000027E-2</v>
      </c>
      <c r="AF20" s="11">
        <f t="shared" si="58"/>
        <v>3.0000000000000027E-2</v>
      </c>
      <c r="AG20" s="11">
        <f t="shared" si="58"/>
        <v>3.0000000000000027E-2</v>
      </c>
      <c r="AH20" s="11">
        <f t="shared" si="58"/>
        <v>2.0000000000000018E-2</v>
      </c>
      <c r="AI20" s="11">
        <f t="shared" si="58"/>
        <v>2.0000000000000018E-2</v>
      </c>
      <c r="AJ20" s="11">
        <f t="shared" si="58"/>
        <v>2.0000000000000018E-2</v>
      </c>
      <c r="AK20" s="11">
        <f t="shared" si="58"/>
        <v>2.0000000000000018E-2</v>
      </c>
      <c r="AL20" s="11">
        <f t="shared" si="58"/>
        <v>1.0000000000000009E-2</v>
      </c>
      <c r="AM20" s="11">
        <f t="shared" si="58"/>
        <v>1.0000000000000009E-2</v>
      </c>
    </row>
    <row r="21" spans="2:42" x14ac:dyDescent="0.3">
      <c r="B21" s="1" t="s">
        <v>43</v>
      </c>
      <c r="C21" s="11">
        <f>C5/C3</f>
        <v>0.63187588152327223</v>
      </c>
      <c r="D21" s="11">
        <f t="shared" ref="D21:G21" si="59">D5/D3</f>
        <v>0.60865964746243939</v>
      </c>
      <c r="E21" s="11">
        <f t="shared" si="59"/>
        <v>0.60677305396516013</v>
      </c>
      <c r="F21" s="11">
        <f t="shared" si="59"/>
        <v>0.59410149097567355</v>
      </c>
      <c r="G21" s="11">
        <f t="shared" si="59"/>
        <v>0.64418236732345746</v>
      </c>
      <c r="H21" s="11">
        <f t="shared" ref="H21:R21" si="60">H5/H3</f>
        <v>0.61481655140077363</v>
      </c>
      <c r="I21" s="11">
        <f t="shared" si="60"/>
        <v>0.61391818287171174</v>
      </c>
      <c r="J21" s="11">
        <f t="shared" si="60"/>
        <v>0.5987248455867703</v>
      </c>
      <c r="K21" s="11">
        <f t="shared" si="60"/>
        <v>0.64445688689809633</v>
      </c>
      <c r="L21" s="11">
        <f t="shared" si="60"/>
        <v>0.61481655140077363</v>
      </c>
      <c r="M21" s="11">
        <f t="shared" si="60"/>
        <v>0.62209401953504306</v>
      </c>
      <c r="N21" s="11">
        <f t="shared" si="60"/>
        <v>0.46652539047170544</v>
      </c>
      <c r="O21" s="11">
        <f t="shared" si="60"/>
        <v>0.71528205128205125</v>
      </c>
      <c r="P21" s="11">
        <f t="shared" si="60"/>
        <v>0.66979472140762464</v>
      </c>
      <c r="Q21" s="11">
        <f t="shared" si="60"/>
        <v>0.64935790061418197</v>
      </c>
      <c r="R21" s="11">
        <f t="shared" si="60"/>
        <v>0.6083139083139083</v>
      </c>
      <c r="S21" s="11">
        <f t="shared" ref="S21:V21" si="61">S5/S3</f>
        <v>0.63</v>
      </c>
      <c r="T21" s="11">
        <f t="shared" si="61"/>
        <v>0.64</v>
      </c>
      <c r="U21" s="11">
        <f t="shared" si="61"/>
        <v>0.64000000000000012</v>
      </c>
      <c r="V21" s="11">
        <f t="shared" si="61"/>
        <v>0.62</v>
      </c>
      <c r="Y21" s="11">
        <f t="shared" ref="Y21:AL21" si="62">Y5/Y3</f>
        <v>0.60961231819865669</v>
      </c>
      <c r="Z21" s="11">
        <f t="shared" si="62"/>
        <v>0.61719577137619897</v>
      </c>
      <c r="AA21" s="11">
        <f t="shared" si="62"/>
        <v>0.59308743790382801</v>
      </c>
      <c r="AB21" s="11">
        <f t="shared" si="62"/>
        <v>0.65019996364297394</v>
      </c>
      <c r="AC21" s="11">
        <f t="shared" si="62"/>
        <v>0.63295411850188255</v>
      </c>
      <c r="AD21" s="11">
        <f t="shared" si="62"/>
        <v>0.64</v>
      </c>
      <c r="AE21" s="11">
        <f t="shared" si="62"/>
        <v>0.64</v>
      </c>
      <c r="AF21" s="11">
        <f t="shared" si="62"/>
        <v>0.64</v>
      </c>
      <c r="AG21" s="11">
        <f t="shared" si="62"/>
        <v>0.64</v>
      </c>
      <c r="AH21" s="11">
        <f t="shared" si="62"/>
        <v>0.64</v>
      </c>
      <c r="AI21" s="11">
        <f t="shared" si="62"/>
        <v>0.64</v>
      </c>
      <c r="AJ21" s="11">
        <f t="shared" si="62"/>
        <v>0.64000000000000012</v>
      </c>
      <c r="AK21" s="11">
        <f t="shared" si="62"/>
        <v>0.64</v>
      </c>
      <c r="AL21" s="11">
        <f t="shared" si="62"/>
        <v>0.64</v>
      </c>
      <c r="AM21" s="11">
        <f t="shared" ref="AM21" si="63">AM5/AM3</f>
        <v>0.64</v>
      </c>
    </row>
    <row r="22" spans="2:42" x14ac:dyDescent="0.3">
      <c r="B22" s="5" t="s">
        <v>44</v>
      </c>
      <c r="C22" s="11">
        <f>C10/C3</f>
        <v>6.7032885457649738E-2</v>
      </c>
      <c r="D22" s="11">
        <f t="shared" ref="D22:G22" si="64">D10/D3</f>
        <v>0.12403880279190824</v>
      </c>
      <c r="E22" s="11">
        <f t="shared" si="64"/>
        <v>0.11523937142161046</v>
      </c>
      <c r="F22" s="11">
        <f t="shared" si="64"/>
        <v>1.6609992152759597E-2</v>
      </c>
      <c r="G22" s="11">
        <f t="shared" si="64"/>
        <v>9.3628649503811348E-2</v>
      </c>
      <c r="H22" s="11">
        <f t="shared" ref="H22:R22" si="65">H10/H3</f>
        <v>0.13661938811393742</v>
      </c>
      <c r="I22" s="11">
        <f t="shared" si="65"/>
        <v>0.11229574689998839</v>
      </c>
      <c r="J22" s="11">
        <f t="shared" si="65"/>
        <v>1.8529587567244456E-2</v>
      </c>
      <c r="K22" s="11">
        <f t="shared" si="65"/>
        <v>9.9664053751399681E-2</v>
      </c>
      <c r="L22" s="11">
        <f t="shared" si="65"/>
        <v>0.13661938811393742</v>
      </c>
      <c r="M22" s="11">
        <f t="shared" si="65"/>
        <v>0.12817730050836806</v>
      </c>
      <c r="N22" s="11">
        <f t="shared" si="65"/>
        <v>-0.22274546738874515</v>
      </c>
      <c r="O22" s="11">
        <f t="shared" si="65"/>
        <v>-0.34461538461538471</v>
      </c>
      <c r="P22" s="11">
        <f t="shared" si="65"/>
        <v>-1.7008797653959001E-2</v>
      </c>
      <c r="Q22" s="11">
        <f t="shared" si="65"/>
        <v>0.11892797319932998</v>
      </c>
      <c r="R22" s="11">
        <f t="shared" si="65"/>
        <v>-1.9968919968920005E-2</v>
      </c>
      <c r="S22" s="11">
        <f t="shared" ref="S22:V22" si="66">S10/S3</f>
        <v>3.082469911041337E-2</v>
      </c>
      <c r="T22" s="11">
        <f t="shared" si="66"/>
        <v>0.11015779919005728</v>
      </c>
      <c r="U22" s="11">
        <f t="shared" si="66"/>
        <v>0.13794261160876842</v>
      </c>
      <c r="V22" s="11">
        <f t="shared" si="66"/>
        <v>5.4816763257130217E-2</v>
      </c>
      <c r="Y22" s="11">
        <f t="shared" ref="Y22:AL22" si="67">Y10/Y3</f>
        <v>8.2883695459596937E-2</v>
      </c>
      <c r="Z22" s="11">
        <f t="shared" si="67"/>
        <v>9.2441888026800312E-2</v>
      </c>
      <c r="AA22" s="11">
        <f t="shared" si="67"/>
        <v>5.1316601188350186E-2</v>
      </c>
      <c r="AB22" s="11">
        <f t="shared" si="67"/>
        <v>-9.9072895837120315E-3</v>
      </c>
      <c r="AC22" s="11">
        <f t="shared" si="67"/>
        <v>8.7856732060682063E-2</v>
      </c>
      <c r="AD22" s="11">
        <f t="shared" si="67"/>
        <v>9.5571627702944126E-2</v>
      </c>
      <c r="AE22" s="11">
        <f t="shared" si="67"/>
        <v>9.6073984397146303E-2</v>
      </c>
      <c r="AF22" s="11">
        <f t="shared" si="67"/>
        <v>9.6491224706776277E-2</v>
      </c>
      <c r="AG22" s="11">
        <f t="shared" si="67"/>
        <v>0.10208563212179818</v>
      </c>
      <c r="AH22" s="11">
        <f t="shared" si="67"/>
        <v>0.10236060886935044</v>
      </c>
      <c r="AI22" s="11">
        <f t="shared" si="67"/>
        <v>0.10260240668320035</v>
      </c>
      <c r="AJ22" s="11">
        <f t="shared" si="67"/>
        <v>0.10281779132717105</v>
      </c>
      <c r="AK22" s="11">
        <f t="shared" si="67"/>
        <v>0.10825255912572743</v>
      </c>
      <c r="AL22" s="11">
        <f t="shared" si="67"/>
        <v>0.10840631369943704</v>
      </c>
      <c r="AM22" s="11">
        <f t="shared" ref="AM22" si="68">AM10/AM3</f>
        <v>0.10854779860474452</v>
      </c>
      <c r="AO22" t="s">
        <v>45</v>
      </c>
      <c r="AP22" s="11">
        <v>-0.01</v>
      </c>
    </row>
    <row r="23" spans="2:42" x14ac:dyDescent="0.3">
      <c r="B23" s="5" t="s">
        <v>55</v>
      </c>
      <c r="G23" s="11">
        <f>G6/C6-1</f>
        <v>3.8493840985442285E-2</v>
      </c>
      <c r="H23" s="11">
        <f t="shared" ref="H23:R23" si="69">H6/D6-1</f>
        <v>2.1421370967740216E-3</v>
      </c>
      <c r="I23" s="11">
        <f t="shared" si="69"/>
        <v>6.4099250452313239E-2</v>
      </c>
      <c r="J23" s="11">
        <f t="shared" si="69"/>
        <v>-2.3171614771904436E-2</v>
      </c>
      <c r="K23" s="11">
        <f t="shared" si="69"/>
        <v>6.4698746461788748E-3</v>
      </c>
      <c r="L23" s="11">
        <f t="shared" si="69"/>
        <v>0</v>
      </c>
      <c r="M23" s="11">
        <f t="shared" si="69"/>
        <v>2.416808355598743E-2</v>
      </c>
      <c r="N23" s="11">
        <f t="shared" si="69"/>
        <v>5.2878675562144872E-2</v>
      </c>
      <c r="O23" s="11">
        <f t="shared" si="69"/>
        <v>-0.32020891924467654</v>
      </c>
      <c r="P23" s="11">
        <f t="shared" si="69"/>
        <v>-0.21010939268200668</v>
      </c>
      <c r="Q23" s="11">
        <f t="shared" si="69"/>
        <v>-0.11360132811573576</v>
      </c>
      <c r="R23" s="11">
        <f t="shared" si="69"/>
        <v>-0.11382304623327855</v>
      </c>
      <c r="S23" s="11">
        <f t="shared" ref="S23" si="70">S6/O6-1</f>
        <v>0.39999999999999991</v>
      </c>
      <c r="T23" s="11">
        <f t="shared" ref="T23" si="71">T6/P6-1</f>
        <v>0.19999999999999996</v>
      </c>
      <c r="U23" s="11">
        <f t="shared" ref="U23" si="72">U6/Q6-1</f>
        <v>0.10000000000000009</v>
      </c>
      <c r="V23" s="11">
        <f t="shared" ref="V23" si="73">V6/R6-1</f>
        <v>3.0000000000000027E-2</v>
      </c>
      <c r="Y23" s="11"/>
      <c r="Z23" s="11">
        <f>Z6/Y6-1</f>
        <v>1.9161522633744932E-2</v>
      </c>
      <c r="AA23" s="11">
        <f t="shared" ref="AA23:AM23" si="74">AA6/Z6-1</f>
        <v>2.1293375394321856E-2</v>
      </c>
      <c r="AB23" s="11">
        <f t="shared" si="74"/>
        <v>-0.18501930501930497</v>
      </c>
      <c r="AC23" s="11">
        <f t="shared" si="74"/>
        <v>0.1614879666477167</v>
      </c>
      <c r="AD23" s="11">
        <f t="shared" si="74"/>
        <v>4.0000000000000036E-2</v>
      </c>
      <c r="AE23" s="11">
        <f t="shared" si="74"/>
        <v>3.0000000000000027E-2</v>
      </c>
      <c r="AF23" s="11">
        <f t="shared" si="74"/>
        <v>3.0000000000000027E-2</v>
      </c>
      <c r="AG23" s="11">
        <f t="shared" si="74"/>
        <v>2.0000000000000018E-2</v>
      </c>
      <c r="AH23" s="11">
        <f t="shared" si="74"/>
        <v>2.0000000000000018E-2</v>
      </c>
      <c r="AI23" s="11">
        <f t="shared" si="74"/>
        <v>2.0000000000000018E-2</v>
      </c>
      <c r="AJ23" s="11">
        <f t="shared" si="74"/>
        <v>2.0000000000000018E-2</v>
      </c>
      <c r="AK23" s="11">
        <f t="shared" si="74"/>
        <v>1.0000000000000009E-2</v>
      </c>
      <c r="AL23" s="11">
        <f t="shared" si="74"/>
        <v>1.0000000000000009E-2</v>
      </c>
      <c r="AM23" s="11">
        <f t="shared" si="74"/>
        <v>1.0000000000000009E-2</v>
      </c>
      <c r="AO23" t="s">
        <v>46</v>
      </c>
      <c r="AP23" s="11">
        <v>7.0000000000000007E-2</v>
      </c>
    </row>
    <row r="24" spans="2:42" x14ac:dyDescent="0.3">
      <c r="B24" s="5" t="s">
        <v>35</v>
      </c>
      <c r="C24" s="11">
        <f>C15/C14</f>
        <v>0.31451612903225823</v>
      </c>
      <c r="D24" s="11">
        <f t="shared" ref="D24:G24" si="75">D15/D14</f>
        <v>0.2074592074592074</v>
      </c>
      <c r="E24" s="11">
        <f t="shared" si="75"/>
        <v>1.4390767579173374</v>
      </c>
      <c r="F24" s="11">
        <f t="shared" si="75"/>
        <v>-0.65863453815261097</v>
      </c>
      <c r="G24" s="11">
        <f t="shared" si="75"/>
        <v>0.17969924812030069</v>
      </c>
      <c r="H24" s="11">
        <f t="shared" ref="H24:R24" si="76">H15/H14</f>
        <v>0.23034657650042265</v>
      </c>
      <c r="I24" s="11">
        <f t="shared" si="76"/>
        <v>0.39849624060150379</v>
      </c>
      <c r="J24" s="11">
        <f t="shared" si="76"/>
        <v>0.10481586402266295</v>
      </c>
      <c r="K24" s="11">
        <f t="shared" si="76"/>
        <v>0.202470830473576</v>
      </c>
      <c r="L24" s="11">
        <f t="shared" si="76"/>
        <v>0.23034657650042265</v>
      </c>
      <c r="M24" s="11">
        <f t="shared" si="76"/>
        <v>-0.45008680555555558</v>
      </c>
      <c r="N24" s="11">
        <f t="shared" si="76"/>
        <v>0.13300835654596091</v>
      </c>
      <c r="O24" s="11">
        <f t="shared" si="76"/>
        <v>0.26013904982618763</v>
      </c>
      <c r="P24" s="11">
        <f t="shared" si="76"/>
        <v>-0.34364261168384802</v>
      </c>
      <c r="Q24" s="11">
        <f t="shared" si="76"/>
        <v>0.26140567200986436</v>
      </c>
      <c r="R24" s="11">
        <f t="shared" si="76"/>
        <v>-1.0991501416430582</v>
      </c>
      <c r="S24" s="11">
        <f t="shared" ref="S24:V24" si="77">S15/S14</f>
        <v>0.23999999999999996</v>
      </c>
      <c r="T24" s="11">
        <f t="shared" si="77"/>
        <v>0.27</v>
      </c>
      <c r="U24" s="11">
        <f t="shared" si="77"/>
        <v>0.27</v>
      </c>
      <c r="V24" s="11">
        <f t="shared" si="77"/>
        <v>0.27</v>
      </c>
      <c r="Y24" s="11">
        <f t="shared" ref="Y24:AL24" si="78">Y15/Y14</f>
        <v>0.63121951219512273</v>
      </c>
      <c r="Z24" s="11">
        <f t="shared" si="78"/>
        <v>0.26737260092653853</v>
      </c>
      <c r="AA24" s="11">
        <f t="shared" si="78"/>
        <v>-0.17788018433179756</v>
      </c>
      <c r="AB24" s="11">
        <f t="shared" si="78"/>
        <v>-0.61898395721925203</v>
      </c>
      <c r="AC24" s="11">
        <f t="shared" si="78"/>
        <v>0.26835141742630625</v>
      </c>
      <c r="AD24" s="11">
        <f t="shared" si="78"/>
        <v>0.27</v>
      </c>
      <c r="AE24" s="11">
        <f t="shared" si="78"/>
        <v>0.27</v>
      </c>
      <c r="AF24" s="11">
        <f t="shared" si="78"/>
        <v>0.27</v>
      </c>
      <c r="AG24" s="11">
        <f t="shared" si="78"/>
        <v>0.27</v>
      </c>
      <c r="AH24" s="11">
        <f t="shared" si="78"/>
        <v>0.27</v>
      </c>
      <c r="AI24" s="11">
        <f t="shared" si="78"/>
        <v>0.27</v>
      </c>
      <c r="AJ24" s="11">
        <f t="shared" si="78"/>
        <v>0.27</v>
      </c>
      <c r="AK24" s="11">
        <f t="shared" si="78"/>
        <v>0.27</v>
      </c>
      <c r="AL24" s="11">
        <f t="shared" si="78"/>
        <v>0.27</v>
      </c>
      <c r="AM24" s="11">
        <f t="shared" ref="AM24" si="79">AM15/AM14</f>
        <v>0.27</v>
      </c>
      <c r="AO24" t="s">
        <v>47</v>
      </c>
      <c r="AP24" s="3">
        <f>NPV(AP23,AC16:EI16)</f>
        <v>6662.9545420229233</v>
      </c>
    </row>
    <row r="25" spans="2:42" x14ac:dyDescent="0.3">
      <c r="B25" s="5" t="s">
        <v>54</v>
      </c>
      <c r="C25" s="11">
        <f>C16/C5</f>
        <v>6.9901315789473645E-2</v>
      </c>
      <c r="D25" s="11">
        <f t="shared" ref="D25:R25" si="80">D16/D5</f>
        <v>0.16520894071914485</v>
      </c>
      <c r="E25" s="11">
        <f t="shared" si="80"/>
        <v>-8.2112025697651067E-2</v>
      </c>
      <c r="F25" s="11">
        <f t="shared" si="80"/>
        <v>4.5459548706659303E-2</v>
      </c>
      <c r="G25" s="11">
        <f t="shared" si="80"/>
        <v>0.12179057825407461</v>
      </c>
      <c r="H25" s="11">
        <f t="shared" si="80"/>
        <v>0.1735938989513823</v>
      </c>
      <c r="I25" s="11">
        <f t="shared" si="80"/>
        <v>0.11326097215667764</v>
      </c>
      <c r="J25" s="11">
        <f t="shared" si="80"/>
        <v>3.5052689961175797E-2</v>
      </c>
      <c r="K25" s="11">
        <f t="shared" si="80"/>
        <v>0.12619461337966972</v>
      </c>
      <c r="L25" s="11">
        <f t="shared" si="80"/>
        <v>0.1735938989513823</v>
      </c>
      <c r="M25" s="11">
        <f t="shared" si="80"/>
        <v>0.3067670553668167</v>
      </c>
      <c r="N25" s="11">
        <f t="shared" si="80"/>
        <v>-0.41890982503364788</v>
      </c>
      <c r="O25" s="11">
        <f t="shared" si="80"/>
        <v>-0.36621737883567551</v>
      </c>
      <c r="P25" s="11">
        <f t="shared" si="80"/>
        <v>-4.8911683762822199E-2</v>
      </c>
      <c r="Q25" s="11">
        <f t="shared" si="80"/>
        <v>0.12876182287188304</v>
      </c>
      <c r="R25" s="11">
        <f t="shared" si="80"/>
        <v>-9.4648103206028913E-2</v>
      </c>
      <c r="S25" s="11">
        <f t="shared" ref="S25:V25" si="81">S16/S5</f>
        <v>2.5065045309943239E-2</v>
      </c>
      <c r="T25" s="11">
        <f t="shared" si="81"/>
        <v>0.11544555639379103</v>
      </c>
      <c r="U25" s="11">
        <f t="shared" si="81"/>
        <v>0.14907413514967977</v>
      </c>
      <c r="V25" s="11">
        <f t="shared" si="81"/>
        <v>5.5789958146243039E-2</v>
      </c>
      <c r="Y25" s="11">
        <f t="shared" ref="Y25:AL25" si="82">Y16/Y5</f>
        <v>4.993526909561663E-2</v>
      </c>
      <c r="Z25" s="11">
        <f t="shared" si="82"/>
        <v>0.11336986020789605</v>
      </c>
      <c r="AA25" s="11">
        <f t="shared" si="82"/>
        <v>0.10494621301289231</v>
      </c>
      <c r="AB25" s="11">
        <f t="shared" si="82"/>
        <v>-4.2321940308939647E-2</v>
      </c>
      <c r="AC25" s="11">
        <f t="shared" si="82"/>
        <v>9.1949326872013362E-2</v>
      </c>
      <c r="AD25" s="11">
        <f t="shared" si="82"/>
        <v>0.1012467859308727</v>
      </c>
      <c r="AE25" s="11">
        <f t="shared" si="82"/>
        <v>0.1031194436307574</v>
      </c>
      <c r="AF25" s="11">
        <f t="shared" si="82"/>
        <v>0.10461900199912634</v>
      </c>
      <c r="AG25" s="11">
        <f t="shared" si="82"/>
        <v>0.11189263053632757</v>
      </c>
      <c r="AH25" s="11">
        <f t="shared" si="82"/>
        <v>0.11303454409861602</v>
      </c>
      <c r="AI25" s="11">
        <f t="shared" si="82"/>
        <v>0.11395282221328616</v>
      </c>
      <c r="AJ25" s="11">
        <f t="shared" si="82"/>
        <v>0.11476410910895185</v>
      </c>
      <c r="AK25" s="11">
        <f t="shared" si="82"/>
        <v>0.12146222702469819</v>
      </c>
      <c r="AL25" s="11">
        <f t="shared" si="82"/>
        <v>0.12214887567308692</v>
      </c>
      <c r="AM25" s="11">
        <f t="shared" ref="AM25" si="83">AM16/AM5</f>
        <v>0.12267499984878294</v>
      </c>
      <c r="AO25" t="s">
        <v>48</v>
      </c>
      <c r="AP25" s="3">
        <f>Main!D8</f>
        <v>1143.5999999999999</v>
      </c>
    </row>
    <row r="26" spans="2:42" x14ac:dyDescent="0.3">
      <c r="AO26" t="s">
        <v>49</v>
      </c>
      <c r="AP26" s="3">
        <f>AP24+AP25</f>
        <v>7806.5545420229228</v>
      </c>
    </row>
    <row r="27" spans="2:42" x14ac:dyDescent="0.3">
      <c r="AA27" s="11"/>
      <c r="AO27" t="s">
        <v>50</v>
      </c>
      <c r="AP27" s="2">
        <f>AP26/AL17</f>
        <v>106.64691997299076</v>
      </c>
    </row>
    <row r="28" spans="2:42" x14ac:dyDescent="0.3">
      <c r="AO28" t="s">
        <v>51</v>
      </c>
      <c r="AP28" s="2">
        <f>Main!D3</f>
        <v>122.5</v>
      </c>
    </row>
    <row r="29" spans="2:42" x14ac:dyDescent="0.3">
      <c r="AO29" s="1" t="s">
        <v>52</v>
      </c>
      <c r="AP29" s="13">
        <f>AP27/AP28-1</f>
        <v>-0.12941289817966728</v>
      </c>
    </row>
    <row r="30" spans="2:42" x14ac:dyDescent="0.3">
      <c r="AO30" t="s">
        <v>53</v>
      </c>
      <c r="AP30" s="8" t="s">
        <v>61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2020-12-05T12:20:41Z</dcterms:created>
  <dcterms:modified xsi:type="dcterms:W3CDTF">2021-05-20T14:00:22Z</dcterms:modified>
</cp:coreProperties>
</file>