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13_ncr:1_{EE19F4BD-72A9-4214-9D65-A74F13927B16}" xr6:coauthVersionLast="47" xr6:coauthVersionMax="47" xr10:uidLastSave="{00000000-0000-0000-0000-000000000000}"/>
  <bookViews>
    <workbookView xWindow="-108" yWindow="-108" windowWidth="23256" windowHeight="12576" activeTab="1" xr2:uid="{4DC2FBA0-6E3D-459B-9C6A-21AC42B1058B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2" l="1"/>
  <c r="I5" i="2"/>
  <c r="I33" i="2" s="1"/>
  <c r="M8" i="2"/>
  <c r="M5" i="2"/>
  <c r="K8" i="2"/>
  <c r="K5" i="2"/>
  <c r="K30" i="2" s="1"/>
  <c r="O8" i="2"/>
  <c r="O5" i="2"/>
  <c r="D7" i="1"/>
  <c r="D6" i="1"/>
  <c r="D4" i="1"/>
  <c r="U27" i="2"/>
  <c r="U26" i="2"/>
  <c r="Z29" i="2"/>
  <c r="Y29" i="2"/>
  <c r="X29" i="2"/>
  <c r="W29" i="2"/>
  <c r="Z27" i="2"/>
  <c r="Y27" i="2"/>
  <c r="X27" i="2"/>
  <c r="W27" i="2"/>
  <c r="Z26" i="2"/>
  <c r="Y26" i="2"/>
  <c r="X26" i="2"/>
  <c r="W26" i="2"/>
  <c r="Z24" i="2"/>
  <c r="Y24" i="2"/>
  <c r="X24" i="2"/>
  <c r="W24" i="2"/>
  <c r="Z23" i="2"/>
  <c r="Y23" i="2"/>
  <c r="X23" i="2"/>
  <c r="W23" i="2"/>
  <c r="V29" i="2"/>
  <c r="V24" i="2"/>
  <c r="V23" i="2"/>
  <c r="V27" i="2"/>
  <c r="V26" i="2"/>
  <c r="U20" i="2"/>
  <c r="U8" i="2"/>
  <c r="U5" i="2"/>
  <c r="U33" i="2" s="1"/>
  <c r="V13" i="2"/>
  <c r="V20" i="2"/>
  <c r="V8" i="2"/>
  <c r="V5" i="2"/>
  <c r="V33" i="2" s="1"/>
  <c r="W15" i="2"/>
  <c r="W20" i="2"/>
  <c r="W8" i="2"/>
  <c r="W5" i="2"/>
  <c r="W33" i="2" s="1"/>
  <c r="X20" i="2"/>
  <c r="X8" i="2"/>
  <c r="X5" i="2"/>
  <c r="X33" i="2" s="1"/>
  <c r="Y20" i="2"/>
  <c r="Y8" i="2"/>
  <c r="Y5" i="2"/>
  <c r="Y33" i="2" s="1"/>
  <c r="Z20" i="2"/>
  <c r="Z8" i="2"/>
  <c r="Z5" i="2"/>
  <c r="Z30" i="2" s="1"/>
  <c r="D5" i="1"/>
  <c r="L24" i="2"/>
  <c r="L23" i="2"/>
  <c r="J34" i="2"/>
  <c r="G34" i="2"/>
  <c r="F34" i="2"/>
  <c r="E34" i="2"/>
  <c r="D34" i="2"/>
  <c r="C34" i="2"/>
  <c r="J33" i="2"/>
  <c r="G33" i="2"/>
  <c r="F33" i="2"/>
  <c r="E33" i="2"/>
  <c r="D33" i="2"/>
  <c r="C33" i="2"/>
  <c r="J32" i="2"/>
  <c r="G32" i="2"/>
  <c r="F32" i="2"/>
  <c r="E32" i="2"/>
  <c r="D32" i="2"/>
  <c r="C32" i="2"/>
  <c r="J31" i="2"/>
  <c r="G31" i="2"/>
  <c r="F31" i="2"/>
  <c r="E31" i="2"/>
  <c r="D31" i="2"/>
  <c r="C31" i="2"/>
  <c r="J30" i="2"/>
  <c r="G30" i="2"/>
  <c r="F30" i="2"/>
  <c r="E30" i="2"/>
  <c r="D30" i="2"/>
  <c r="C30" i="2"/>
  <c r="K29" i="2"/>
  <c r="J29" i="2"/>
  <c r="I29" i="2"/>
  <c r="H29" i="2"/>
  <c r="J28" i="2"/>
  <c r="G28" i="2"/>
  <c r="F28" i="2"/>
  <c r="E28" i="2"/>
  <c r="D28" i="2"/>
  <c r="C28" i="2"/>
  <c r="K27" i="2"/>
  <c r="J27" i="2"/>
  <c r="I27" i="2"/>
  <c r="H27" i="2"/>
  <c r="G27" i="2"/>
  <c r="F27" i="2"/>
  <c r="E27" i="2"/>
  <c r="D27" i="2"/>
  <c r="C27" i="2"/>
  <c r="K26" i="2"/>
  <c r="J26" i="2"/>
  <c r="I26" i="2"/>
  <c r="H26" i="2"/>
  <c r="G26" i="2"/>
  <c r="F26" i="2"/>
  <c r="E26" i="2"/>
  <c r="D26" i="2"/>
  <c r="C26" i="2"/>
  <c r="K25" i="2"/>
  <c r="J25" i="2"/>
  <c r="I25" i="2"/>
  <c r="H25" i="2"/>
  <c r="K24" i="2"/>
  <c r="J24" i="2"/>
  <c r="I24" i="2"/>
  <c r="H24" i="2"/>
  <c r="J23" i="2"/>
  <c r="L29" i="2"/>
  <c r="L27" i="2"/>
  <c r="L26" i="2"/>
  <c r="H8" i="2"/>
  <c r="H5" i="2"/>
  <c r="H33" i="2" s="1"/>
  <c r="L8" i="2"/>
  <c r="L5" i="2"/>
  <c r="F3" i="1"/>
  <c r="I30" i="2" l="1"/>
  <c r="I9" i="2"/>
  <c r="M9" i="2"/>
  <c r="M12" i="2" s="1"/>
  <c r="M16" i="2" s="1"/>
  <c r="M19" i="2" s="1"/>
  <c r="M21" i="2" s="1"/>
  <c r="K33" i="2"/>
  <c r="K9" i="2"/>
  <c r="K28" i="2" s="1"/>
  <c r="O9" i="2"/>
  <c r="O12" i="2" s="1"/>
  <c r="O16" i="2" s="1"/>
  <c r="O19" i="2" s="1"/>
  <c r="O21" i="2" s="1"/>
  <c r="L9" i="2"/>
  <c r="L12" i="2" s="1"/>
  <c r="L16" i="2" s="1"/>
  <c r="L19" i="2" s="1"/>
  <c r="L21" i="2" s="1"/>
  <c r="W30" i="2"/>
  <c r="H30" i="2"/>
  <c r="Z25" i="2"/>
  <c r="Z33" i="2"/>
  <c r="U30" i="2"/>
  <c r="X30" i="2"/>
  <c r="L25" i="2"/>
  <c r="V25" i="2"/>
  <c r="Y30" i="2"/>
  <c r="V30" i="2"/>
  <c r="L30" i="2"/>
  <c r="W25" i="2"/>
  <c r="X25" i="2"/>
  <c r="L33" i="2"/>
  <c r="Y25" i="2"/>
  <c r="D8" i="1"/>
  <c r="U9" i="2"/>
  <c r="V9" i="2"/>
  <c r="W9" i="2"/>
  <c r="X9" i="2"/>
  <c r="Y9" i="2"/>
  <c r="Z9" i="2"/>
  <c r="D9" i="1"/>
  <c r="H9" i="2"/>
  <c r="I28" i="2" l="1"/>
  <c r="I12" i="2"/>
  <c r="I23" i="2"/>
  <c r="K23" i="2"/>
  <c r="K12" i="2"/>
  <c r="K16" i="2" s="1"/>
  <c r="L34" i="2"/>
  <c r="L32" i="2"/>
  <c r="L28" i="2"/>
  <c r="L31" i="2"/>
  <c r="H12" i="2"/>
  <c r="H23" i="2"/>
  <c r="H28" i="2"/>
  <c r="Z12" i="2"/>
  <c r="Z28" i="2"/>
  <c r="U12" i="2"/>
  <c r="U28" i="2"/>
  <c r="Y12" i="2"/>
  <c r="Y28" i="2"/>
  <c r="X12" i="2"/>
  <c r="X28" i="2"/>
  <c r="W12" i="2"/>
  <c r="W28" i="2"/>
  <c r="V12" i="2"/>
  <c r="V28" i="2"/>
  <c r="I31" i="2" l="1"/>
  <c r="I16" i="2"/>
  <c r="K31" i="2"/>
  <c r="K19" i="2"/>
  <c r="K32" i="2"/>
  <c r="Y16" i="2"/>
  <c r="Y31" i="2"/>
  <c r="V16" i="2"/>
  <c r="V31" i="2"/>
  <c r="U16" i="2"/>
  <c r="U31" i="2"/>
  <c r="W16" i="2"/>
  <c r="W31" i="2"/>
  <c r="Z16" i="2"/>
  <c r="Z31" i="2"/>
  <c r="X16" i="2"/>
  <c r="X31" i="2"/>
  <c r="H16" i="2"/>
  <c r="H31" i="2"/>
  <c r="I19" i="2" l="1"/>
  <c r="I32" i="2"/>
  <c r="K21" i="2"/>
  <c r="K34" i="2"/>
  <c r="H19" i="2"/>
  <c r="H32" i="2"/>
  <c r="W19" i="2"/>
  <c r="W32" i="2"/>
  <c r="X19" i="2"/>
  <c r="X32" i="2"/>
  <c r="V19" i="2"/>
  <c r="V32" i="2"/>
  <c r="U19" i="2"/>
  <c r="U32" i="2"/>
  <c r="Z19" i="2"/>
  <c r="Z32" i="2"/>
  <c r="Y19" i="2"/>
  <c r="Y32" i="2"/>
  <c r="I21" i="2" l="1"/>
  <c r="I34" i="2"/>
  <c r="V21" i="2"/>
  <c r="V34" i="2"/>
  <c r="X21" i="2"/>
  <c r="X34" i="2"/>
  <c r="W21" i="2"/>
  <c r="W34" i="2"/>
  <c r="U21" i="2"/>
  <c r="U34" i="2"/>
  <c r="Y21" i="2"/>
  <c r="Y34" i="2"/>
  <c r="Z21" i="2"/>
  <c r="Z34" i="2"/>
  <c r="H21" i="2"/>
  <c r="H3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Anton Mniszek</author>
  </authors>
  <commentList>
    <comment ref="V13" authorId="0" shapeId="0" xr:uid="{E96EA7C2-9517-4C2A-93C8-3EFDE14F9423}">
      <text>
        <r>
          <rPr>
            <b/>
            <sz val="9"/>
            <color indexed="81"/>
            <rFont val="Tahoma"/>
            <family val="2"/>
          </rPr>
          <t>Anton Mniszek:</t>
        </r>
        <r>
          <rPr>
            <sz val="9"/>
            <color indexed="81"/>
            <rFont val="Tahoma"/>
            <family val="2"/>
          </rPr>
          <t xml:space="preserve">
goodwill</t>
        </r>
      </text>
    </comment>
    <comment ref="W15" authorId="0" shapeId="0" xr:uid="{937DA12A-65A9-4053-ABBD-DC872F223AF8}">
      <text>
        <r>
          <rPr>
            <b/>
            <sz val="9"/>
            <color indexed="81"/>
            <rFont val="Tahoma"/>
            <family val="2"/>
          </rPr>
          <t>Anton Mniszek:</t>
        </r>
        <r>
          <rPr>
            <sz val="9"/>
            <color indexed="81"/>
            <rFont val="Tahoma"/>
            <family val="2"/>
          </rPr>
          <t xml:space="preserve">
+debt extinguishment</t>
        </r>
      </text>
    </comment>
  </commentList>
</comments>
</file>

<file path=xl/sharedStrings.xml><?xml version="1.0" encoding="utf-8"?>
<sst xmlns="http://schemas.openxmlformats.org/spreadsheetml/2006/main" count="61" uniqueCount="55">
  <si>
    <t>RTX</t>
  </si>
  <si>
    <t>Price</t>
  </si>
  <si>
    <t>Shares</t>
  </si>
  <si>
    <t>MC</t>
  </si>
  <si>
    <t>Cash</t>
  </si>
  <si>
    <t>Debt</t>
  </si>
  <si>
    <t>Net Cash</t>
  </si>
  <si>
    <t>EV</t>
  </si>
  <si>
    <t>Last checked</t>
  </si>
  <si>
    <t>Today</t>
  </si>
  <si>
    <t>Earnings</t>
  </si>
  <si>
    <t>Q224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</si>
  <si>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</si>
  <si>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</si>
  <si>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</si>
  <si>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</si>
  <si>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</si>
  <si>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</si>
  <si>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</si>
  <si>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</si>
  <si>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</si>
  <si>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Q324</t>
  </si>
  <si>
    <t>Q424</t>
  </si>
  <si>
    <t>Product revenue</t>
  </si>
  <si>
    <t>Service revenue</t>
  </si>
  <si>
    <t>Total revenue</t>
  </si>
  <si>
    <t>Product cost</t>
  </si>
  <si>
    <t>Service cost</t>
  </si>
  <si>
    <t>Total cost of sales</t>
  </si>
  <si>
    <t>Gross profit</t>
  </si>
  <si>
    <t>R&amp;D</t>
  </si>
  <si>
    <t>SG&amp;A</t>
  </si>
  <si>
    <t>Operating profit</t>
  </si>
  <si>
    <t>Other income</t>
  </si>
  <si>
    <t>Pension income</t>
  </si>
  <si>
    <t>Interest expense</t>
  </si>
  <si>
    <t>Pretax profit</t>
  </si>
  <si>
    <t>Taxes</t>
  </si>
  <si>
    <t>MI</t>
  </si>
  <si>
    <t>Net profit</t>
  </si>
  <si>
    <t>EPS</t>
  </si>
  <si>
    <t>Revenue y/y</t>
  </si>
  <si>
    <t>Product revenue y/y</t>
  </si>
  <si>
    <t>Service revenue y/y</t>
  </si>
  <si>
    <t>Product Margin</t>
  </si>
  <si>
    <t>Service Margin</t>
  </si>
  <si>
    <t>Gross Margin</t>
  </si>
  <si>
    <t>R&amp;D y/y</t>
  </si>
  <si>
    <t>SG&amp;A Margin</t>
  </si>
  <si>
    <t>Operating Margin</t>
  </si>
  <si>
    <t>Net Margin</t>
  </si>
  <si>
    <t>Q125</t>
  </si>
  <si>
    <t>Q225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</si>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</sst>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2" borderId="1" xfId="0" applyFont="1" applyFill="1" applyBorder="1"/>
    <xf numFmtId="0" fontId="5" fillId="2" borderId="1" xfId="0" applyFont="1" applyFill="1" applyBorder="1" applyAlignment="1">
      <alignment horizontal="right"/>
    </xf>
    <xf numFmtId="3" fontId="5" fillId="2" borderId="1" xfId="0" applyNumberFormat="1" applyFont="1" applyFill="1" applyBorder="1"/>
    <xf numFmtId="0" fontId="4" fillId="2" borderId="1" xfId="0" applyFont="1" applyFill="1" applyBorder="1"/>
    <xf numFmtId="3" fontId="4" fillId="2" borderId="1" xfId="0" applyNumberFormat="1" applyFont="1" applyFill="1" applyBorder="1"/>
    <xf numFmtId="2" fontId="5" fillId="2" borderId="1" xfId="0" applyNumberFormat="1" applyFont="1" applyFill="1" applyBorder="1"/>
    <xf numFmtId="9" fontId="5" fillId="2" borderId="1" xfId="0" applyNumberFormat="1" applyFont="1" applyFill="1" applyBorder="1"/>
    <xf numFmtId="0" fontId="6" fillId="2" borderId="1" xfId="0" applyFont="1" applyFill="1" applyBorder="1" applyAlignment="1">
      <alignment horizontal="right"/>
    </xf>
    <xf numFmtId="164" fontId="5" fillId="2" borderId="1" xfId="0" applyNumberFormat="1" applyFont="1" applyFill="1" applyBorder="1"/>
    <xf numFmtId="14" fontId="6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30480</xdr:colOff>
      <xdr:row>0</xdr:row>
      <xdr:rowOff>7620</xdr:rowOff>
    </xdr:from>
    <xdr:to>
      <xdr:col>26</xdr:col>
      <xdr:colOff>30480</xdr:colOff>
      <xdr:row>33</xdr:row>
      <xdr:rowOff>91440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D0E2B36-EF00-58AB-7C77-B8CA6EFE834D}"/>
            </a:ext>
          </a:extLst>
        </xdr:cNvPr>
        <xdr:cNvCxnSpPr/>
      </xdr:nvCxnSpPr>
      <xdr:spPr>
        <a:xfrm>
          <a:off x="14142720" y="7620"/>
          <a:ext cx="0" cy="6118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</xdr:colOff>
      <xdr:row>0</xdr:row>
      <xdr:rowOff>0</xdr:rowOff>
    </xdr:from>
    <xdr:to>
      <xdr:col>14</xdr:col>
      <xdr:colOff>30480</xdr:colOff>
      <xdr:row>33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4627786-B208-475E-9F15-8069E324F0E0}"/>
            </a:ext>
          </a:extLst>
        </xdr:cNvPr>
        <xdr:cNvCxnSpPr/>
      </xdr:nvCxnSpPr>
      <xdr:spPr>
        <a:xfrm>
          <a:off x="9265920" y="0"/>
          <a:ext cx="0" cy="6111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C179-4CC4-4BFB-BB5F-20A759FB583E}">
  <dimension ref="B2:G9"/>
  <sheetViews>
    <sheetView workbookViewId="0">
      <selection activeCell="E3" sqref="E3"/>
    </sheetView>
  </sheetViews>
  <sheetFormatPr defaultRowHeight="14.4" x14ac:dyDescent="0.3"/>
  <cols>
    <col min="1" max="4" width="8.88671875" style="1"/>
    <col min="5" max="7" width="12.6640625" style="8" customWidth="1"/>
    <col min="8" max="8" width="8.88671875" style="1" customWidth="1"/>
    <col min="9" max="16384" width="8.88671875" style="1"/>
  </cols>
  <sheetData>
    <row r="2" spans="2:7" x14ac:dyDescent="0.3">
      <c r="E2" s="8" t="s">
        <v>8</v>
      </c>
      <c r="F2" s="8" t="s">
        <v>9</v>
      </c>
      <c r="G2" s="8" t="s">
        <v>10</v>
      </c>
    </row>
    <row r="3" spans="2:7" x14ac:dyDescent="0.3">
      <c r="B3" s="4" t="s">
        <v>0</v>
      </c>
      <c r="C3" s="1" t="s">
        <v>1</v>
      </c>
      <c r="D3" s="9">
        <v>119.35</v>
      </c>
      <c r="E3" s="10">
        <v>45770</v>
      </c>
      <c r="F3" s="10">
        <f ca="1">TODAY()</f>
        <v>45770</v>
      </c>
      <c r="G3" s="10">
        <v>45867</v>
      </c>
    </row>
    <row r="4" spans="2:7" x14ac:dyDescent="0.3">
      <c r="C4" s="1" t="s">
        <v>2</v>
      </c>
      <c r="D4" s="3">
        <f>1336</f>
        <v>1336</v>
      </c>
      <c r="E4" s="11" t="s">
        <v>51</v>
      </c>
    </row>
    <row r="5" spans="2:7" x14ac:dyDescent="0.3">
      <c r="C5" s="1" t="s">
        <v>3</v>
      </c>
      <c r="D5" s="3">
        <f>D3*D4</f>
        <v>159451.6</v>
      </c>
      <c r="E5" s="11"/>
    </row>
    <row r="6" spans="2:7" x14ac:dyDescent="0.3">
      <c r="C6" s="1" t="s">
        <v>4</v>
      </c>
      <c r="D6" s="3">
        <f>5157</f>
        <v>5157</v>
      </c>
      <c r="E6" s="11" t="s">
        <v>51</v>
      </c>
    </row>
    <row r="7" spans="2:7" x14ac:dyDescent="0.3">
      <c r="C7" s="1" t="s">
        <v>5</v>
      </c>
      <c r="D7" s="3">
        <f>212+2844+38244</f>
        <v>41300</v>
      </c>
      <c r="E7" s="11" t="s">
        <v>51</v>
      </c>
    </row>
    <row r="8" spans="2:7" x14ac:dyDescent="0.3">
      <c r="C8" s="1" t="s">
        <v>6</v>
      </c>
      <c r="D8" s="3">
        <f>D6-D7</f>
        <v>-36143</v>
      </c>
      <c r="E8" s="11"/>
    </row>
    <row r="9" spans="2:7" x14ac:dyDescent="0.3">
      <c r="C9" s="1" t="s">
        <v>7</v>
      </c>
      <c r="D9" s="3">
        <f>D5-D8</f>
        <v>195594.6</v>
      </c>
      <c r="E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CFEA-4609-4B74-A80E-9BDBF53DBD8A}">
  <dimension ref="B2:AK34"/>
  <sheetViews>
    <sheetView tabSelected="1" workbookViewId="0">
      <pane xSplit="2" ySplit="2" topLeftCell="L3" activePane="bottomRight" state="frozen"/>
      <selection pane="topRight" activeCell="C1" sqref="C1"/>
      <selection pane="bottomLeft" activeCell="A3" sqref="A3"/>
      <selection pane="bottomRight" activeCell="Z4" sqref="Z4"/>
    </sheetView>
  </sheetViews>
  <sheetFormatPr defaultRowHeight="14.4" x14ac:dyDescent="0.3"/>
  <cols>
    <col min="1" max="1" width="8.88671875" style="1"/>
    <col min="2" max="2" width="19.109375" style="1" customWidth="1"/>
    <col min="3" max="16384" width="8.88671875" style="1"/>
  </cols>
  <sheetData>
    <row r="2" spans="2:37" x14ac:dyDescent="0.3"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11</v>
      </c>
      <c r="M2" s="2" t="s">
        <v>21</v>
      </c>
      <c r="N2" s="2" t="s">
        <v>22</v>
      </c>
      <c r="O2" s="2" t="s">
        <v>51</v>
      </c>
      <c r="P2" s="2" t="s">
        <v>52</v>
      </c>
      <c r="Q2" s="2" t="s">
        <v>53</v>
      </c>
      <c r="R2" s="2" t="s">
        <v>54</v>
      </c>
      <c r="U2" s="1">
        <v>2019</v>
      </c>
      <c r="V2" s="1">
        <v>2020</v>
      </c>
      <c r="W2" s="1">
        <v>2021</v>
      </c>
      <c r="X2" s="1">
        <v>2022</v>
      </c>
      <c r="Y2" s="1">
        <v>2023</v>
      </c>
      <c r="Z2" s="1">
        <v>2024</v>
      </c>
      <c r="AA2" s="1">
        <v>2025</v>
      </c>
      <c r="AB2" s="1">
        <v>2026</v>
      </c>
      <c r="AC2" s="1">
        <v>2027</v>
      </c>
      <c r="AD2" s="1">
        <v>2028</v>
      </c>
      <c r="AE2" s="1">
        <v>2029</v>
      </c>
      <c r="AF2" s="1">
        <v>2030</v>
      </c>
      <c r="AG2" s="1">
        <v>2031</v>
      </c>
      <c r="AH2" s="1">
        <v>2032</v>
      </c>
      <c r="AI2" s="1">
        <v>2033</v>
      </c>
      <c r="AJ2" s="1">
        <v>2034</v>
      </c>
      <c r="AK2" s="1">
        <v>2035</v>
      </c>
    </row>
    <row r="3" spans="2:37" x14ac:dyDescent="0.3">
      <c r="B3" s="1" t="s">
        <v>23</v>
      </c>
      <c r="H3" s="3">
        <v>13411</v>
      </c>
      <c r="I3" s="3">
        <v>8615</v>
      </c>
      <c r="K3" s="3">
        <v>14303</v>
      </c>
      <c r="L3" s="3">
        <v>14562</v>
      </c>
      <c r="M3" s="3">
        <v>14708</v>
      </c>
      <c r="O3" s="3">
        <v>14591</v>
      </c>
      <c r="U3" s="3">
        <v>32998</v>
      </c>
      <c r="V3" s="3">
        <v>43319</v>
      </c>
      <c r="W3" s="3">
        <v>49270</v>
      </c>
      <c r="X3" s="3">
        <v>50773</v>
      </c>
      <c r="Y3" s="3">
        <v>49571</v>
      </c>
      <c r="Z3" s="3">
        <v>59612</v>
      </c>
    </row>
    <row r="4" spans="2:37" x14ac:dyDescent="0.3">
      <c r="B4" s="1" t="s">
        <v>24</v>
      </c>
      <c r="H4" s="3">
        <v>4904</v>
      </c>
      <c r="I4" s="3">
        <v>4849</v>
      </c>
      <c r="K4" s="3">
        <v>5002</v>
      </c>
      <c r="L4" s="3">
        <v>5159</v>
      </c>
      <c r="M4" s="3">
        <v>5381</v>
      </c>
      <c r="O4" s="3">
        <v>5715</v>
      </c>
      <c r="U4" s="3">
        <v>12351</v>
      </c>
      <c r="V4" s="3">
        <v>13268</v>
      </c>
      <c r="W4" s="3">
        <v>15118</v>
      </c>
      <c r="X4" s="3">
        <v>16301</v>
      </c>
      <c r="Y4" s="3">
        <v>19349</v>
      </c>
      <c r="Z4" s="3">
        <v>21126</v>
      </c>
    </row>
    <row r="5" spans="2:37" s="4" customFormat="1" x14ac:dyDescent="0.3">
      <c r="B5" s="4" t="s">
        <v>25</v>
      </c>
      <c r="H5" s="5">
        <f>H3+H4</f>
        <v>18315</v>
      </c>
      <c r="I5" s="5">
        <f>I3+I4</f>
        <v>13464</v>
      </c>
      <c r="K5" s="5">
        <f>K3+K4</f>
        <v>19305</v>
      </c>
      <c r="L5" s="5">
        <f>L3+L4</f>
        <v>19721</v>
      </c>
      <c r="M5" s="5">
        <f>M3+M4</f>
        <v>20089</v>
      </c>
      <c r="O5" s="5">
        <f>O3+O4</f>
        <v>20306</v>
      </c>
      <c r="U5" s="5">
        <f t="shared" ref="U5:Z5" si="0">U3+U4</f>
        <v>45349</v>
      </c>
      <c r="V5" s="5">
        <f t="shared" si="0"/>
        <v>56587</v>
      </c>
      <c r="W5" s="5">
        <f t="shared" si="0"/>
        <v>64388</v>
      </c>
      <c r="X5" s="5">
        <f t="shared" si="0"/>
        <v>67074</v>
      </c>
      <c r="Y5" s="5">
        <f t="shared" si="0"/>
        <v>68920</v>
      </c>
      <c r="Z5" s="5">
        <f t="shared" si="0"/>
        <v>80738</v>
      </c>
    </row>
    <row r="6" spans="2:37" x14ac:dyDescent="0.3">
      <c r="B6" s="1" t="s">
        <v>26</v>
      </c>
      <c r="H6" s="3">
        <v>11089</v>
      </c>
      <c r="I6" s="3">
        <v>9289</v>
      </c>
      <c r="K6" s="3">
        <v>12216</v>
      </c>
      <c r="L6" s="3">
        <v>12625</v>
      </c>
      <c r="M6" s="3">
        <v>12336</v>
      </c>
      <c r="O6" s="3">
        <v>12283</v>
      </c>
      <c r="U6" s="3">
        <v>26910</v>
      </c>
      <c r="V6" s="3">
        <v>38137</v>
      </c>
      <c r="W6" s="3">
        <v>41095</v>
      </c>
      <c r="X6" s="3">
        <v>41927</v>
      </c>
      <c r="Y6" s="3">
        <v>43425</v>
      </c>
      <c r="Z6" s="3">
        <v>50768</v>
      </c>
    </row>
    <row r="7" spans="2:37" x14ac:dyDescent="0.3">
      <c r="B7" s="1" t="s">
        <v>27</v>
      </c>
      <c r="H7" s="3">
        <v>3429</v>
      </c>
      <c r="I7" s="3">
        <v>3461</v>
      </c>
      <c r="K7" s="3">
        <v>3528</v>
      </c>
      <c r="L7" s="3">
        <v>3516</v>
      </c>
      <c r="M7" s="3">
        <v>3719</v>
      </c>
      <c r="O7" s="3">
        <v>3907</v>
      </c>
      <c r="U7" s="3">
        <v>7688</v>
      </c>
      <c r="V7" s="3">
        <v>9919</v>
      </c>
      <c r="W7" s="3">
        <v>10802</v>
      </c>
      <c r="X7" s="3">
        <v>11479</v>
      </c>
      <c r="Y7" s="3">
        <v>13406</v>
      </c>
      <c r="Z7" s="3">
        <v>14560</v>
      </c>
    </row>
    <row r="8" spans="2:37" x14ac:dyDescent="0.3">
      <c r="B8" s="1" t="s">
        <v>28</v>
      </c>
      <c r="H8" s="3">
        <f>H6+H7</f>
        <v>14518</v>
      </c>
      <c r="I8" s="3">
        <f>I6+I7</f>
        <v>12750</v>
      </c>
      <c r="K8" s="3">
        <f>K6+K7</f>
        <v>15744</v>
      </c>
      <c r="L8" s="3">
        <f>L6+L7</f>
        <v>16141</v>
      </c>
      <c r="M8" s="3">
        <f>M6+M7</f>
        <v>16055</v>
      </c>
      <c r="O8" s="3">
        <f>O6+O7</f>
        <v>16190</v>
      </c>
      <c r="U8" s="3">
        <f t="shared" ref="U8:Z8" si="1">U6+U7</f>
        <v>34598</v>
      </c>
      <c r="V8" s="3">
        <f t="shared" si="1"/>
        <v>48056</v>
      </c>
      <c r="W8" s="3">
        <f t="shared" si="1"/>
        <v>51897</v>
      </c>
      <c r="X8" s="3">
        <f t="shared" si="1"/>
        <v>53406</v>
      </c>
      <c r="Y8" s="3">
        <f t="shared" si="1"/>
        <v>56831</v>
      </c>
      <c r="Z8" s="3">
        <f t="shared" si="1"/>
        <v>65328</v>
      </c>
    </row>
    <row r="9" spans="2:37" s="4" customFormat="1" x14ac:dyDescent="0.3">
      <c r="B9" s="4" t="s">
        <v>29</v>
      </c>
      <c r="H9" s="5">
        <f>H5-H8</f>
        <v>3797</v>
      </c>
      <c r="I9" s="5">
        <f>I5-I8</f>
        <v>714</v>
      </c>
      <c r="K9" s="5">
        <f>K5-K8</f>
        <v>3561</v>
      </c>
      <c r="L9" s="5">
        <f>L5-L8</f>
        <v>3580</v>
      </c>
      <c r="M9" s="5">
        <f>M5-M8</f>
        <v>4034</v>
      </c>
      <c r="O9" s="5">
        <f>O5-O8</f>
        <v>4116</v>
      </c>
      <c r="U9" s="5">
        <f t="shared" ref="U9:Z9" si="2">U5-U8</f>
        <v>10751</v>
      </c>
      <c r="V9" s="5">
        <f t="shared" si="2"/>
        <v>8531</v>
      </c>
      <c r="W9" s="5">
        <f t="shared" si="2"/>
        <v>12491</v>
      </c>
      <c r="X9" s="5">
        <f t="shared" si="2"/>
        <v>13668</v>
      </c>
      <c r="Y9" s="5">
        <f t="shared" si="2"/>
        <v>12089</v>
      </c>
      <c r="Z9" s="5">
        <f t="shared" si="2"/>
        <v>15410</v>
      </c>
    </row>
    <row r="10" spans="2:37" x14ac:dyDescent="0.3">
      <c r="B10" s="1" t="s">
        <v>30</v>
      </c>
      <c r="H10" s="3">
        <v>729</v>
      </c>
      <c r="I10" s="3">
        <v>712</v>
      </c>
      <c r="K10" s="3">
        <v>669</v>
      </c>
      <c r="L10" s="3">
        <v>706</v>
      </c>
      <c r="M10" s="3">
        <v>751</v>
      </c>
      <c r="O10" s="3">
        <v>637</v>
      </c>
      <c r="U10" s="3">
        <v>2452</v>
      </c>
      <c r="V10" s="3">
        <v>2582</v>
      </c>
      <c r="W10" s="3">
        <v>2732</v>
      </c>
      <c r="X10" s="3">
        <v>2711</v>
      </c>
      <c r="Y10" s="3">
        <v>2805</v>
      </c>
      <c r="Z10" s="3">
        <v>2934</v>
      </c>
    </row>
    <row r="11" spans="2:37" x14ac:dyDescent="0.3">
      <c r="B11" s="1" t="s">
        <v>31</v>
      </c>
      <c r="H11" s="3">
        <v>1600</v>
      </c>
      <c r="I11" s="3">
        <v>1401</v>
      </c>
      <c r="K11" s="3">
        <v>1394</v>
      </c>
      <c r="L11" s="3">
        <v>1449</v>
      </c>
      <c r="M11" s="3">
        <v>1389</v>
      </c>
      <c r="O11" s="3">
        <v>1448</v>
      </c>
      <c r="U11" s="3">
        <v>3711</v>
      </c>
      <c r="V11" s="3">
        <v>5540</v>
      </c>
      <c r="W11" s="3">
        <v>5224</v>
      </c>
      <c r="X11" s="3">
        <v>5573</v>
      </c>
      <c r="Y11" s="3">
        <v>5809</v>
      </c>
      <c r="Z11" s="3">
        <v>5806</v>
      </c>
    </row>
    <row r="12" spans="2:37" s="4" customFormat="1" x14ac:dyDescent="0.3">
      <c r="B12" s="4" t="s">
        <v>32</v>
      </c>
      <c r="H12" s="5">
        <f>H9-H10-H11</f>
        <v>1468</v>
      </c>
      <c r="I12" s="5">
        <f>I9-I10-I11</f>
        <v>-1399</v>
      </c>
      <c r="K12" s="5">
        <f>K9-K10-K11</f>
        <v>1498</v>
      </c>
      <c r="L12" s="5">
        <f>L9-L10-L11</f>
        <v>1425</v>
      </c>
      <c r="M12" s="5">
        <f>M9-M10-M11</f>
        <v>1894</v>
      </c>
      <c r="O12" s="5">
        <f>O9-O10-O11</f>
        <v>2031</v>
      </c>
      <c r="U12" s="5">
        <f t="shared" ref="U12:Z12" si="3">U9-U10-U11</f>
        <v>4588</v>
      </c>
      <c r="V12" s="5">
        <f t="shared" si="3"/>
        <v>409</v>
      </c>
      <c r="W12" s="5">
        <f t="shared" si="3"/>
        <v>4535</v>
      </c>
      <c r="X12" s="5">
        <f t="shared" si="3"/>
        <v>5384</v>
      </c>
      <c r="Y12" s="5">
        <f t="shared" si="3"/>
        <v>3475</v>
      </c>
      <c r="Z12" s="5">
        <f t="shared" si="3"/>
        <v>6670</v>
      </c>
    </row>
    <row r="13" spans="2:37" x14ac:dyDescent="0.3">
      <c r="B13" s="1" t="s">
        <v>33</v>
      </c>
      <c r="H13" s="3">
        <v>-25</v>
      </c>
      <c r="I13" s="3">
        <v>-3</v>
      </c>
      <c r="K13" s="3">
        <v>-372</v>
      </c>
      <c r="L13" s="3">
        <v>896</v>
      </c>
      <c r="M13" s="3">
        <v>-134</v>
      </c>
      <c r="O13" s="3">
        <v>-4</v>
      </c>
      <c r="U13" s="3">
        <v>-326</v>
      </c>
      <c r="V13" s="3">
        <f>3183-885</f>
        <v>2298</v>
      </c>
      <c r="W13" s="3">
        <v>-423</v>
      </c>
      <c r="X13" s="3">
        <v>-120</v>
      </c>
      <c r="Y13" s="3">
        <v>-86</v>
      </c>
      <c r="Z13" s="3">
        <v>132</v>
      </c>
    </row>
    <row r="14" spans="2:37" x14ac:dyDescent="0.3">
      <c r="B14" s="1" t="s">
        <v>34</v>
      </c>
      <c r="H14" s="3">
        <v>-447</v>
      </c>
      <c r="I14" s="3">
        <v>-443</v>
      </c>
      <c r="K14" s="3">
        <v>-386</v>
      </c>
      <c r="L14" s="3">
        <v>-374</v>
      </c>
      <c r="M14" s="3">
        <v>-374</v>
      </c>
      <c r="O14" s="3">
        <v>-366</v>
      </c>
      <c r="U14" s="3">
        <v>-829</v>
      </c>
      <c r="V14" s="3">
        <v>-902</v>
      </c>
      <c r="W14" s="3">
        <v>-1944</v>
      </c>
      <c r="X14" s="3">
        <v>-1889</v>
      </c>
      <c r="Y14" s="3">
        <v>-1780</v>
      </c>
      <c r="Z14" s="3">
        <v>-1518</v>
      </c>
    </row>
    <row r="15" spans="2:37" x14ac:dyDescent="0.3">
      <c r="B15" s="1" t="s">
        <v>35</v>
      </c>
      <c r="H15" s="3">
        <v>333</v>
      </c>
      <c r="I15" s="3">
        <v>369</v>
      </c>
      <c r="K15" s="3">
        <v>405</v>
      </c>
      <c r="L15" s="3">
        <v>475</v>
      </c>
      <c r="M15" s="3">
        <v>496</v>
      </c>
      <c r="O15" s="3">
        <v>443</v>
      </c>
      <c r="U15" s="3">
        <v>1591</v>
      </c>
      <c r="V15" s="3">
        <v>1366</v>
      </c>
      <c r="W15" s="3">
        <f>1322+649</f>
        <v>1971</v>
      </c>
      <c r="X15" s="3">
        <v>1276</v>
      </c>
      <c r="Y15" s="3">
        <v>1505</v>
      </c>
      <c r="Z15" s="3">
        <v>1862</v>
      </c>
    </row>
    <row r="16" spans="2:37" s="4" customFormat="1" x14ac:dyDescent="0.3">
      <c r="B16" s="4" t="s">
        <v>36</v>
      </c>
      <c r="H16" s="5">
        <f>H12-H13-H14-H15</f>
        <v>1607</v>
      </c>
      <c r="I16" s="5">
        <f>I12-I13-I14-I15</f>
        <v>-1322</v>
      </c>
      <c r="K16" s="5">
        <f>K12-K13-K14-K15</f>
        <v>1851</v>
      </c>
      <c r="L16" s="5">
        <f>L12-L13-L14-L15</f>
        <v>428</v>
      </c>
      <c r="M16" s="5">
        <f>M12-M13-M14-M15</f>
        <v>1906</v>
      </c>
      <c r="O16" s="5">
        <f>O12-O13-O14-O15</f>
        <v>1958</v>
      </c>
      <c r="U16" s="5">
        <f t="shared" ref="U16:Z16" si="4">U12-U13-U14-U15</f>
        <v>4152</v>
      </c>
      <c r="V16" s="5">
        <f t="shared" si="4"/>
        <v>-2353</v>
      </c>
      <c r="W16" s="5">
        <f t="shared" si="4"/>
        <v>4931</v>
      </c>
      <c r="X16" s="5">
        <f t="shared" si="4"/>
        <v>6117</v>
      </c>
      <c r="Y16" s="5">
        <f t="shared" si="4"/>
        <v>3836</v>
      </c>
      <c r="Z16" s="5">
        <f t="shared" si="4"/>
        <v>6194</v>
      </c>
    </row>
    <row r="17" spans="2:26" x14ac:dyDescent="0.3">
      <c r="B17" s="1" t="s">
        <v>37</v>
      </c>
      <c r="H17" s="3">
        <v>248</v>
      </c>
      <c r="I17" s="3">
        <v>-389</v>
      </c>
      <c r="K17" s="3">
        <v>108</v>
      </c>
      <c r="L17" s="3">
        <v>253</v>
      </c>
      <c r="M17" s="3">
        <v>371</v>
      </c>
      <c r="O17" s="3">
        <v>333</v>
      </c>
      <c r="U17" s="3">
        <v>421</v>
      </c>
      <c r="V17" s="3">
        <v>575</v>
      </c>
      <c r="W17" s="3">
        <v>786</v>
      </c>
      <c r="X17" s="3">
        <v>790</v>
      </c>
      <c r="Y17" s="3">
        <v>456</v>
      </c>
      <c r="Z17" s="3">
        <v>1181</v>
      </c>
    </row>
    <row r="18" spans="2:26" x14ac:dyDescent="0.3">
      <c r="B18" s="1" t="s">
        <v>38</v>
      </c>
      <c r="H18" s="3">
        <v>32</v>
      </c>
      <c r="I18" s="3">
        <v>51</v>
      </c>
      <c r="K18" s="3">
        <v>34</v>
      </c>
      <c r="L18" s="3">
        <v>64</v>
      </c>
      <c r="M18" s="3">
        <v>63</v>
      </c>
      <c r="O18" s="3">
        <v>90</v>
      </c>
      <c r="U18" s="3">
        <v>221</v>
      </c>
      <c r="V18" s="3">
        <v>181</v>
      </c>
      <c r="W18" s="3">
        <v>248</v>
      </c>
      <c r="X18" s="3">
        <v>111</v>
      </c>
      <c r="Y18" s="3">
        <v>185</v>
      </c>
      <c r="Z18" s="3">
        <v>239</v>
      </c>
    </row>
    <row r="19" spans="2:26" s="4" customFormat="1" x14ac:dyDescent="0.3">
      <c r="B19" s="4" t="s">
        <v>39</v>
      </c>
      <c r="H19" s="5">
        <f>H16-H17-H18</f>
        <v>1327</v>
      </c>
      <c r="I19" s="5">
        <f>I16-I17-I18</f>
        <v>-984</v>
      </c>
      <c r="K19" s="5">
        <f>K16-K17-K18</f>
        <v>1709</v>
      </c>
      <c r="L19" s="5">
        <f>L16-L17-L18</f>
        <v>111</v>
      </c>
      <c r="M19" s="5">
        <f>M16-M17-M18</f>
        <v>1472</v>
      </c>
      <c r="O19" s="5">
        <f>O16-O17-O18</f>
        <v>1535</v>
      </c>
      <c r="U19" s="5">
        <f t="shared" ref="U19:Z19" si="5">U16-U17-U18</f>
        <v>3510</v>
      </c>
      <c r="V19" s="5">
        <f t="shared" si="5"/>
        <v>-3109</v>
      </c>
      <c r="W19" s="5">
        <f t="shared" si="5"/>
        <v>3897</v>
      </c>
      <c r="X19" s="5">
        <f t="shared" si="5"/>
        <v>5216</v>
      </c>
      <c r="Y19" s="5">
        <f t="shared" si="5"/>
        <v>3195</v>
      </c>
      <c r="Z19" s="5">
        <f t="shared" si="5"/>
        <v>4774</v>
      </c>
    </row>
    <row r="20" spans="2:26" x14ac:dyDescent="0.3">
      <c r="B20" s="1" t="s">
        <v>2</v>
      </c>
      <c r="H20" s="3">
        <v>1330</v>
      </c>
      <c r="I20" s="3">
        <v>1330</v>
      </c>
      <c r="K20" s="3">
        <v>1330</v>
      </c>
      <c r="L20" s="3">
        <v>1330</v>
      </c>
      <c r="M20" s="3">
        <v>1330</v>
      </c>
      <c r="O20" s="3">
        <v>1330</v>
      </c>
      <c r="U20" s="3">
        <f t="shared" ref="U20:Z20" si="6">1332.1</f>
        <v>1332.1</v>
      </c>
      <c r="V20" s="3">
        <f t="shared" si="6"/>
        <v>1332.1</v>
      </c>
      <c r="W20" s="3">
        <f t="shared" si="6"/>
        <v>1332.1</v>
      </c>
      <c r="X20" s="3">
        <f t="shared" si="6"/>
        <v>1332.1</v>
      </c>
      <c r="Y20" s="3">
        <f t="shared" si="6"/>
        <v>1332.1</v>
      </c>
      <c r="Z20" s="3">
        <f t="shared" si="6"/>
        <v>1332.1</v>
      </c>
    </row>
    <row r="21" spans="2:26" x14ac:dyDescent="0.3">
      <c r="B21" s="1" t="s">
        <v>40</v>
      </c>
      <c r="H21" s="6">
        <f>H19/H20</f>
        <v>0.9977443609022556</v>
      </c>
      <c r="I21" s="6">
        <f>I19/I20</f>
        <v>-0.73984962406015042</v>
      </c>
      <c r="K21" s="6">
        <f>K19/K20</f>
        <v>1.2849624060150375</v>
      </c>
      <c r="L21" s="6">
        <f>L19/L20</f>
        <v>8.3458646616541357E-2</v>
      </c>
      <c r="M21" s="6">
        <f>M19/M20</f>
        <v>1.1067669172932331</v>
      </c>
      <c r="O21" s="6">
        <f>O19/O20</f>
        <v>1.1541353383458646</v>
      </c>
      <c r="U21" s="6">
        <f t="shared" ref="U21:Z21" si="7">U19/U20</f>
        <v>2.6349373170182422</v>
      </c>
      <c r="V21" s="6">
        <f t="shared" si="7"/>
        <v>-2.3339088657007734</v>
      </c>
      <c r="W21" s="6">
        <f t="shared" si="7"/>
        <v>2.9254560468433302</v>
      </c>
      <c r="X21" s="6">
        <f t="shared" si="7"/>
        <v>3.9156219503040317</v>
      </c>
      <c r="Y21" s="6">
        <f t="shared" si="7"/>
        <v>2.3984685834396817</v>
      </c>
      <c r="Z21" s="6">
        <f t="shared" si="7"/>
        <v>3.5838150289017343</v>
      </c>
    </row>
    <row r="23" spans="2:26" x14ac:dyDescent="0.3">
      <c r="B23" s="1" t="s">
        <v>42</v>
      </c>
      <c r="C23" s="7"/>
      <c r="D23" s="7"/>
      <c r="E23" s="7"/>
      <c r="F23" s="7"/>
      <c r="G23" s="7"/>
      <c r="H23" s="7" t="e">
        <f t="shared" ref="H23:K23" si="8">H9/D9-1</f>
        <v>#DIV/0!</v>
      </c>
      <c r="I23" s="7" t="e">
        <f t="shared" si="8"/>
        <v>#DIV/0!</v>
      </c>
      <c r="J23" s="7" t="e">
        <f t="shared" si="8"/>
        <v>#DIV/0!</v>
      </c>
      <c r="K23" s="7" t="e">
        <f t="shared" si="8"/>
        <v>#DIV/0!</v>
      </c>
      <c r="L23" s="7">
        <f>L3/H3-1</f>
        <v>8.5825068973230945E-2</v>
      </c>
      <c r="U23" s="7"/>
      <c r="V23" s="7">
        <f>V3/U3-1</f>
        <v>0.31277653191102495</v>
      </c>
      <c r="W23" s="7">
        <f t="shared" ref="W23:Z23" si="9">W3/V3-1</f>
        <v>0.13737620905376402</v>
      </c>
      <c r="X23" s="7">
        <f t="shared" si="9"/>
        <v>3.0505378526486604E-2</v>
      </c>
      <c r="Y23" s="7">
        <f t="shared" si="9"/>
        <v>-2.3673999960609038E-2</v>
      </c>
      <c r="Z23" s="7">
        <f t="shared" si="9"/>
        <v>0.20255794718686326</v>
      </c>
    </row>
    <row r="24" spans="2:26" x14ac:dyDescent="0.3">
      <c r="B24" s="1" t="s">
        <v>43</v>
      </c>
      <c r="C24" s="7"/>
      <c r="D24" s="7"/>
      <c r="E24" s="7"/>
      <c r="F24" s="7"/>
      <c r="G24" s="7"/>
      <c r="H24" s="7" t="e">
        <f t="shared" ref="H24:K24" si="10">H10/#REF!-1</f>
        <v>#REF!</v>
      </c>
      <c r="I24" s="7" t="e">
        <f t="shared" si="10"/>
        <v>#REF!</v>
      </c>
      <c r="J24" s="7" t="e">
        <f t="shared" si="10"/>
        <v>#REF!</v>
      </c>
      <c r="K24" s="7" t="e">
        <f t="shared" si="10"/>
        <v>#REF!</v>
      </c>
      <c r="L24" s="7">
        <f t="shared" ref="L24:L25" si="11">L4/H4-1</f>
        <v>5.1998368678629614E-2</v>
      </c>
      <c r="U24" s="7"/>
      <c r="V24" s="7">
        <f t="shared" ref="V24:Z25" si="12">V4/U4-1</f>
        <v>7.4245000404825623E-2</v>
      </c>
      <c r="W24" s="7">
        <f t="shared" si="12"/>
        <v>0.13943322279167925</v>
      </c>
      <c r="X24" s="7">
        <f t="shared" si="12"/>
        <v>7.8251091414208274E-2</v>
      </c>
      <c r="Y24" s="7">
        <f t="shared" si="12"/>
        <v>0.18698239371817671</v>
      </c>
      <c r="Z24" s="7">
        <f t="shared" si="12"/>
        <v>9.1839371543749104E-2</v>
      </c>
    </row>
    <row r="25" spans="2:26" s="4" customFormat="1" x14ac:dyDescent="0.3">
      <c r="B25" s="4" t="s">
        <v>41</v>
      </c>
      <c r="C25" s="7"/>
      <c r="D25" s="7"/>
      <c r="E25" s="7"/>
      <c r="F25" s="7"/>
      <c r="G25" s="7"/>
      <c r="H25" s="7" t="e">
        <f t="shared" ref="H25:K25" si="13">H11/#REF!-1</f>
        <v>#REF!</v>
      </c>
      <c r="I25" s="7" t="e">
        <f t="shared" si="13"/>
        <v>#REF!</v>
      </c>
      <c r="J25" s="7" t="e">
        <f t="shared" si="13"/>
        <v>#REF!</v>
      </c>
      <c r="K25" s="7" t="e">
        <f t="shared" si="13"/>
        <v>#REF!</v>
      </c>
      <c r="L25" s="7">
        <f t="shared" si="11"/>
        <v>7.6767676767676818E-2</v>
      </c>
      <c r="U25" s="7"/>
      <c r="V25" s="7">
        <f t="shared" si="12"/>
        <v>0.24781141811285812</v>
      </c>
      <c r="W25" s="7">
        <f t="shared" si="12"/>
        <v>0.1378585187410537</v>
      </c>
      <c r="X25" s="7">
        <f t="shared" si="12"/>
        <v>4.1715847673479578E-2</v>
      </c>
      <c r="Y25" s="7">
        <f t="shared" si="12"/>
        <v>2.7521841548140857E-2</v>
      </c>
      <c r="Z25" s="7">
        <f t="shared" si="12"/>
        <v>0.17147417295414979</v>
      </c>
    </row>
    <row r="26" spans="2:26" x14ac:dyDescent="0.3">
      <c r="B26" s="1" t="s">
        <v>44</v>
      </c>
      <c r="C26" s="7" t="e">
        <f t="shared" ref="C26:K26" si="14">(C3-C6)/C3</f>
        <v>#DIV/0!</v>
      </c>
      <c r="D26" s="7" t="e">
        <f t="shared" si="14"/>
        <v>#DIV/0!</v>
      </c>
      <c r="E26" s="7" t="e">
        <f t="shared" si="14"/>
        <v>#DIV/0!</v>
      </c>
      <c r="F26" s="7" t="e">
        <f t="shared" si="14"/>
        <v>#DIV/0!</v>
      </c>
      <c r="G26" s="7" t="e">
        <f t="shared" si="14"/>
        <v>#DIV/0!</v>
      </c>
      <c r="H26" s="7">
        <f t="shared" si="14"/>
        <v>0.17314145104764744</v>
      </c>
      <c r="I26" s="7">
        <f t="shared" si="14"/>
        <v>-7.8235635519442834E-2</v>
      </c>
      <c r="J26" s="7" t="e">
        <f t="shared" si="14"/>
        <v>#DIV/0!</v>
      </c>
      <c r="K26" s="7">
        <f t="shared" si="14"/>
        <v>0.14591344473187443</v>
      </c>
      <c r="L26" s="7">
        <f>(L3-L6)/L3</f>
        <v>0.13301744265897542</v>
      </c>
      <c r="U26" s="7">
        <f>(U3-U6)/U3</f>
        <v>0.18449603006242801</v>
      </c>
      <c r="V26" s="7">
        <f>(V3-V6)/V3</f>
        <v>0.11962418338373462</v>
      </c>
      <c r="W26" s="7">
        <f t="shared" ref="W26:Z26" si="15">(W3-W6)/W3</f>
        <v>0.16592246803328597</v>
      </c>
      <c r="X26" s="7">
        <f t="shared" si="15"/>
        <v>0.17422645894471472</v>
      </c>
      <c r="Y26" s="7">
        <f t="shared" si="15"/>
        <v>0.1239837808396038</v>
      </c>
      <c r="Z26" s="7">
        <f t="shared" si="15"/>
        <v>0.14835939072669932</v>
      </c>
    </row>
    <row r="27" spans="2:26" x14ac:dyDescent="0.3">
      <c r="B27" s="1" t="s">
        <v>45</v>
      </c>
      <c r="C27" s="7" t="e">
        <f t="shared" ref="C27:K27" si="16">(C4-C7)/C4</f>
        <v>#DIV/0!</v>
      </c>
      <c r="D27" s="7" t="e">
        <f t="shared" si="16"/>
        <v>#DIV/0!</v>
      </c>
      <c r="E27" s="7" t="e">
        <f t="shared" si="16"/>
        <v>#DIV/0!</v>
      </c>
      <c r="F27" s="7" t="e">
        <f t="shared" si="16"/>
        <v>#DIV/0!</v>
      </c>
      <c r="G27" s="7" t="e">
        <f t="shared" si="16"/>
        <v>#DIV/0!</v>
      </c>
      <c r="H27" s="7">
        <f t="shared" si="16"/>
        <v>0.30077487765089722</v>
      </c>
      <c r="I27" s="7">
        <f t="shared" si="16"/>
        <v>0.28624458651268303</v>
      </c>
      <c r="J27" s="7" t="e">
        <f t="shared" si="16"/>
        <v>#DIV/0!</v>
      </c>
      <c r="K27" s="7">
        <f t="shared" si="16"/>
        <v>0.29468212714914033</v>
      </c>
      <c r="L27" s="7">
        <f>(L4-L7)/L4</f>
        <v>0.3184725722039155</v>
      </c>
      <c r="U27" s="7">
        <f>(U4-U7)/U4</f>
        <v>0.37754028013926</v>
      </c>
      <c r="V27" s="7">
        <f>(V4-V7)/V4</f>
        <v>0.25241181790774797</v>
      </c>
      <c r="W27" s="7">
        <f t="shared" ref="W27:Z27" si="17">(W4-W7)/W4</f>
        <v>0.28548749834634213</v>
      </c>
      <c r="X27" s="7">
        <f t="shared" si="17"/>
        <v>0.29581007300165635</v>
      </c>
      <c r="Y27" s="7">
        <f t="shared" si="17"/>
        <v>0.30714765620962325</v>
      </c>
      <c r="Z27" s="7">
        <f t="shared" si="17"/>
        <v>0.3108018555334659</v>
      </c>
    </row>
    <row r="28" spans="2:26" x14ac:dyDescent="0.3">
      <c r="B28" s="1" t="s">
        <v>46</v>
      </c>
      <c r="C28" s="7" t="e">
        <f t="shared" ref="C28:K28" si="18">C9/C5</f>
        <v>#DIV/0!</v>
      </c>
      <c r="D28" s="7" t="e">
        <f t="shared" si="18"/>
        <v>#DIV/0!</v>
      </c>
      <c r="E28" s="7" t="e">
        <f t="shared" si="18"/>
        <v>#DIV/0!</v>
      </c>
      <c r="F28" s="7" t="e">
        <f t="shared" si="18"/>
        <v>#DIV/0!</v>
      </c>
      <c r="G28" s="7" t="e">
        <f t="shared" si="18"/>
        <v>#DIV/0!</v>
      </c>
      <c r="H28" s="7">
        <f t="shared" si="18"/>
        <v>0.20731640731640733</v>
      </c>
      <c r="I28" s="7">
        <f t="shared" si="18"/>
        <v>5.3030303030303032E-2</v>
      </c>
      <c r="J28" s="7" t="e">
        <f t="shared" si="18"/>
        <v>#DIV/0!</v>
      </c>
      <c r="K28" s="7">
        <f t="shared" si="18"/>
        <v>0.18445998445998446</v>
      </c>
      <c r="L28" s="7">
        <f>L9/L5</f>
        <v>0.18153237665432786</v>
      </c>
      <c r="U28" s="7">
        <f>U9/U5</f>
        <v>0.23707248230390968</v>
      </c>
      <c r="V28" s="7">
        <f>V9/V5</f>
        <v>0.15075900825277891</v>
      </c>
      <c r="W28" s="7">
        <f t="shared" ref="W28:Z28" si="19">W9/W5</f>
        <v>0.19399577561036219</v>
      </c>
      <c r="X28" s="7">
        <f t="shared" si="19"/>
        <v>0.20377493514625639</v>
      </c>
      <c r="Y28" s="7">
        <f t="shared" si="19"/>
        <v>0.17540626813697041</v>
      </c>
      <c r="Z28" s="7">
        <f t="shared" si="19"/>
        <v>0.19086427704426664</v>
      </c>
    </row>
    <row r="29" spans="2:26" x14ac:dyDescent="0.3">
      <c r="B29" s="1" t="s">
        <v>47</v>
      </c>
      <c r="C29" s="7"/>
      <c r="D29" s="7"/>
      <c r="E29" s="7"/>
      <c r="F29" s="7"/>
      <c r="G29" s="7"/>
      <c r="H29" s="7" t="e">
        <f t="shared" ref="H29:K29" si="20">H10/D10-1</f>
        <v>#DIV/0!</v>
      </c>
      <c r="I29" s="7" t="e">
        <f t="shared" si="20"/>
        <v>#DIV/0!</v>
      </c>
      <c r="J29" s="7" t="e">
        <f t="shared" si="20"/>
        <v>#DIV/0!</v>
      </c>
      <c r="K29" s="7" t="e">
        <f t="shared" si="20"/>
        <v>#DIV/0!</v>
      </c>
      <c r="L29" s="7">
        <f>L10/H10-1</f>
        <v>-3.1550068587105629E-2</v>
      </c>
      <c r="U29" s="7"/>
      <c r="V29" s="7">
        <f>V10/U10-1</f>
        <v>5.3017944535073358E-2</v>
      </c>
      <c r="W29" s="7">
        <f t="shared" ref="W29:Z29" si="21">W10/V10-1</f>
        <v>5.8094500387296577E-2</v>
      </c>
      <c r="X29" s="7">
        <f t="shared" si="21"/>
        <v>-7.6866764275256294E-3</v>
      </c>
      <c r="Y29" s="7">
        <f t="shared" si="21"/>
        <v>3.4673552194762092E-2</v>
      </c>
      <c r="Z29" s="7">
        <f t="shared" si="21"/>
        <v>4.5989304812834142E-2</v>
      </c>
    </row>
    <row r="30" spans="2:26" x14ac:dyDescent="0.3">
      <c r="B30" s="1" t="s">
        <v>48</v>
      </c>
      <c r="C30" s="7" t="e">
        <f t="shared" ref="C30:K30" si="22">C11/C5</f>
        <v>#DIV/0!</v>
      </c>
      <c r="D30" s="7" t="e">
        <f t="shared" si="22"/>
        <v>#DIV/0!</v>
      </c>
      <c r="E30" s="7" t="e">
        <f t="shared" si="22"/>
        <v>#DIV/0!</v>
      </c>
      <c r="F30" s="7" t="e">
        <f t="shared" si="22"/>
        <v>#DIV/0!</v>
      </c>
      <c r="G30" s="7" t="e">
        <f t="shared" si="22"/>
        <v>#DIV/0!</v>
      </c>
      <c r="H30" s="7">
        <f t="shared" si="22"/>
        <v>8.7360087360087366E-2</v>
      </c>
      <c r="I30" s="7">
        <f t="shared" si="22"/>
        <v>0.10405525846702317</v>
      </c>
      <c r="J30" s="7" t="e">
        <f t="shared" si="22"/>
        <v>#DIV/0!</v>
      </c>
      <c r="K30" s="7">
        <f t="shared" si="22"/>
        <v>7.2209272209272216E-2</v>
      </c>
      <c r="L30" s="7">
        <f>L11/L5</f>
        <v>7.3474975914000304E-2</v>
      </c>
      <c r="U30" s="7">
        <f>U11/U5</f>
        <v>8.1832013936360234E-2</v>
      </c>
      <c r="V30" s="7">
        <f>V11/V5</f>
        <v>9.7902345061586585E-2</v>
      </c>
      <c r="W30" s="7">
        <f t="shared" ref="W30:Z30" si="23">W11/W5</f>
        <v>8.1133130396968373E-2</v>
      </c>
      <c r="X30" s="7">
        <f t="shared" si="23"/>
        <v>8.308733637475027E-2</v>
      </c>
      <c r="Y30" s="7">
        <f t="shared" si="23"/>
        <v>8.4286128845037722E-2</v>
      </c>
      <c r="Z30" s="7">
        <f t="shared" si="23"/>
        <v>7.1911615348410909E-2</v>
      </c>
    </row>
    <row r="31" spans="2:26" x14ac:dyDescent="0.3">
      <c r="B31" s="1" t="s">
        <v>49</v>
      </c>
      <c r="C31" s="7" t="e">
        <f t="shared" ref="C31:K31" si="24">C12/C5</f>
        <v>#DIV/0!</v>
      </c>
      <c r="D31" s="7" t="e">
        <f t="shared" si="24"/>
        <v>#DIV/0!</v>
      </c>
      <c r="E31" s="7" t="e">
        <f t="shared" si="24"/>
        <v>#DIV/0!</v>
      </c>
      <c r="F31" s="7" t="e">
        <f t="shared" si="24"/>
        <v>#DIV/0!</v>
      </c>
      <c r="G31" s="7" t="e">
        <f t="shared" si="24"/>
        <v>#DIV/0!</v>
      </c>
      <c r="H31" s="7">
        <f t="shared" si="24"/>
        <v>8.0152880152880149E-2</v>
      </c>
      <c r="I31" s="7">
        <f t="shared" si="24"/>
        <v>-0.10390671420083185</v>
      </c>
      <c r="J31" s="7" t="e">
        <f t="shared" si="24"/>
        <v>#DIV/0!</v>
      </c>
      <c r="K31" s="7">
        <f t="shared" si="24"/>
        <v>7.75964775964776E-2</v>
      </c>
      <c r="L31" s="7">
        <f>L12/L5</f>
        <v>7.2257999087267377E-2</v>
      </c>
      <c r="U31" s="7">
        <f>U12/U5</f>
        <v>0.10117091887362456</v>
      </c>
      <c r="V31" s="7">
        <f>V12/V5</f>
        <v>7.2278085072543163E-3</v>
      </c>
      <c r="W31" s="7">
        <f t="shared" ref="W31:Z31" si="25">W12/W5</f>
        <v>7.043237870410636E-2</v>
      </c>
      <c r="X31" s="7">
        <f t="shared" si="25"/>
        <v>8.0269553030980711E-2</v>
      </c>
      <c r="Y31" s="7">
        <f t="shared" si="25"/>
        <v>5.0420777713290774E-2</v>
      </c>
      <c r="Z31" s="7">
        <f t="shared" si="25"/>
        <v>8.2612896034085559E-2</v>
      </c>
    </row>
    <row r="32" spans="2:26" x14ac:dyDescent="0.3">
      <c r="B32" s="1" t="s">
        <v>37</v>
      </c>
      <c r="C32" s="7" t="e">
        <f t="shared" ref="C32:K32" si="26">C17/C16</f>
        <v>#DIV/0!</v>
      </c>
      <c r="D32" s="7" t="e">
        <f t="shared" si="26"/>
        <v>#DIV/0!</v>
      </c>
      <c r="E32" s="7" t="e">
        <f t="shared" si="26"/>
        <v>#DIV/0!</v>
      </c>
      <c r="F32" s="7" t="e">
        <f t="shared" si="26"/>
        <v>#DIV/0!</v>
      </c>
      <c r="G32" s="7" t="e">
        <f t="shared" si="26"/>
        <v>#DIV/0!</v>
      </c>
      <c r="H32" s="7">
        <f t="shared" si="26"/>
        <v>0.15432482887367766</v>
      </c>
      <c r="I32" s="7">
        <f t="shared" si="26"/>
        <v>0.29425113464447805</v>
      </c>
      <c r="J32" s="7" t="e">
        <f t="shared" si="26"/>
        <v>#DIV/0!</v>
      </c>
      <c r="K32" s="7">
        <f t="shared" si="26"/>
        <v>5.834683954619125E-2</v>
      </c>
      <c r="L32" s="7">
        <f>L17/L16</f>
        <v>0.59112149532710279</v>
      </c>
      <c r="U32" s="7">
        <f>U17/U16</f>
        <v>0.10139691714836223</v>
      </c>
      <c r="V32" s="7">
        <f>V17/V16</f>
        <v>-0.24436889077773055</v>
      </c>
      <c r="W32" s="7">
        <f t="shared" ref="W32:Z32" si="27">W17/W16</f>
        <v>0.15939971608193065</v>
      </c>
      <c r="X32" s="7">
        <f t="shared" si="27"/>
        <v>0.12914827529834885</v>
      </c>
      <c r="Y32" s="7">
        <f t="shared" si="27"/>
        <v>0.11887382690302398</v>
      </c>
      <c r="Z32" s="7">
        <f t="shared" si="27"/>
        <v>0.19066838876331935</v>
      </c>
    </row>
    <row r="33" spans="2:26" x14ac:dyDescent="0.3">
      <c r="B33" s="1" t="s">
        <v>38</v>
      </c>
      <c r="C33" s="7" t="e">
        <f t="shared" ref="C33:K33" si="28">C18/C5</f>
        <v>#DIV/0!</v>
      </c>
      <c r="D33" s="7" t="e">
        <f t="shared" si="28"/>
        <v>#DIV/0!</v>
      </c>
      <c r="E33" s="7" t="e">
        <f t="shared" si="28"/>
        <v>#DIV/0!</v>
      </c>
      <c r="F33" s="7" t="e">
        <f t="shared" si="28"/>
        <v>#DIV/0!</v>
      </c>
      <c r="G33" s="7" t="e">
        <f t="shared" si="28"/>
        <v>#DIV/0!</v>
      </c>
      <c r="H33" s="7">
        <f t="shared" si="28"/>
        <v>1.7472017472017472E-3</v>
      </c>
      <c r="I33" s="7">
        <f t="shared" si="28"/>
        <v>3.787878787878788E-3</v>
      </c>
      <c r="J33" s="7" t="e">
        <f t="shared" si="28"/>
        <v>#DIV/0!</v>
      </c>
      <c r="K33" s="7">
        <f t="shared" si="28"/>
        <v>1.7612017612017611E-3</v>
      </c>
      <c r="L33" s="7">
        <f>L18/L5</f>
        <v>3.2452715379544649E-3</v>
      </c>
      <c r="U33" s="7">
        <f>U18/U5</f>
        <v>4.8733158393790381E-3</v>
      </c>
      <c r="V33" s="7">
        <f>V18/V5</f>
        <v>3.1986145227702475E-3</v>
      </c>
      <c r="W33" s="7">
        <f t="shared" ref="W33:Z33" si="29">W18/W5</f>
        <v>3.8516493756600607E-3</v>
      </c>
      <c r="X33" s="7">
        <f t="shared" si="29"/>
        <v>1.6548886304678415E-3</v>
      </c>
      <c r="Y33" s="7">
        <f t="shared" si="29"/>
        <v>2.6842716192687173E-3</v>
      </c>
      <c r="Z33" s="7">
        <f t="shared" si="29"/>
        <v>2.9601922267086132E-3</v>
      </c>
    </row>
    <row r="34" spans="2:26" x14ac:dyDescent="0.3">
      <c r="B34" s="1" t="s">
        <v>50</v>
      </c>
      <c r="C34" s="7" t="e">
        <f t="shared" ref="C34:K34" si="30">C19/C5</f>
        <v>#DIV/0!</v>
      </c>
      <c r="D34" s="7" t="e">
        <f t="shared" si="30"/>
        <v>#DIV/0!</v>
      </c>
      <c r="E34" s="7" t="e">
        <f t="shared" si="30"/>
        <v>#DIV/0!</v>
      </c>
      <c r="F34" s="7" t="e">
        <f t="shared" si="30"/>
        <v>#DIV/0!</v>
      </c>
      <c r="G34" s="7" t="e">
        <f t="shared" si="30"/>
        <v>#DIV/0!</v>
      </c>
      <c r="H34" s="7">
        <f t="shared" si="30"/>
        <v>7.2454272454272453E-2</v>
      </c>
      <c r="I34" s="7">
        <f t="shared" si="30"/>
        <v>-7.3083778966131913E-2</v>
      </c>
      <c r="J34" s="7" t="e">
        <f t="shared" si="30"/>
        <v>#DIV/0!</v>
      </c>
      <c r="K34" s="7">
        <f t="shared" si="30"/>
        <v>8.8526288526288521E-2</v>
      </c>
      <c r="L34" s="7">
        <f>L19/L5</f>
        <v>5.6285178236397749E-3</v>
      </c>
      <c r="U34" s="7">
        <f>U19/U5</f>
        <v>7.7399722154843545E-2</v>
      </c>
      <c r="V34" s="7">
        <f>V19/V5</f>
        <v>-5.4941947797197237E-2</v>
      </c>
      <c r="W34" s="7">
        <f t="shared" ref="W34:Z34" si="31">W19/W5</f>
        <v>6.0523700068335712E-2</v>
      </c>
      <c r="X34" s="7">
        <f t="shared" si="31"/>
        <v>7.7764856725407755E-2</v>
      </c>
      <c r="Y34" s="7">
        <f t="shared" si="31"/>
        <v>4.6358096343586765E-2</v>
      </c>
      <c r="Z34" s="7">
        <f t="shared" si="31"/>
        <v>5.9129530084966186E-2</v>
      </c>
    </row>
  </sheetData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Mniszek</dc:creator>
  <cp:lastModifiedBy>Anton Mniszek</cp:lastModifiedBy>
  <dcterms:created xsi:type="dcterms:W3CDTF">2024-09-29T13:29:43Z</dcterms:created>
  <dcterms:modified xsi:type="dcterms:W3CDTF">2025-04-23T18:37:11Z</dcterms:modified>
</cp:coreProperties>
</file>