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0458DB84-D9F3-4679-B531-BDD0E20A971F}" xr6:coauthVersionLast="47" xr6:coauthVersionMax="47" xr10:uidLastSave="{00000000-0000-0000-0000-000000000000}"/>
  <bookViews>
    <workbookView xWindow="-108" yWindow="-108" windowWidth="23256" windowHeight="12576" activeTab="1" xr2:uid="{06A9EC47-977B-4E2B-A9F2-5698826F0A5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6" i="2" l="1"/>
  <c r="AE25" i="2"/>
  <c r="AE24" i="2"/>
  <c r="AE23" i="2"/>
  <c r="AE22" i="2"/>
  <c r="AE21" i="2"/>
  <c r="AD14" i="2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AC14" i="2"/>
  <c r="AB5" i="2"/>
  <c r="AA5" i="2"/>
  <c r="Z5" i="2"/>
  <c r="Y5" i="2"/>
  <c r="X5" i="2"/>
  <c r="X4" i="2" s="1"/>
  <c r="W5" i="2"/>
  <c r="W4" i="2" s="1"/>
  <c r="V5" i="2"/>
  <c r="U5" i="2"/>
  <c r="U4" i="2" s="1"/>
  <c r="T5" i="2"/>
  <c r="S5" i="2"/>
  <c r="S9" i="2" s="1"/>
  <c r="S12" i="2" s="1"/>
  <c r="U7" i="2"/>
  <c r="V7" i="2" s="1"/>
  <c r="W7" i="2" s="1"/>
  <c r="X7" i="2" s="1"/>
  <c r="Y7" i="2" s="1"/>
  <c r="Z7" i="2" s="1"/>
  <c r="AA7" i="2" s="1"/>
  <c r="AB7" i="2" s="1"/>
  <c r="T7" i="2"/>
  <c r="AB15" i="2"/>
  <c r="AA15" i="2"/>
  <c r="Z15" i="2"/>
  <c r="Y15" i="2"/>
  <c r="X15" i="2"/>
  <c r="W15" i="2"/>
  <c r="V15" i="2"/>
  <c r="U15" i="2"/>
  <c r="T15" i="2"/>
  <c r="T11" i="2"/>
  <c r="U11" i="2" s="1"/>
  <c r="V11" i="2" s="1"/>
  <c r="W11" i="2" s="1"/>
  <c r="X11" i="2" s="1"/>
  <c r="Y11" i="2" s="1"/>
  <c r="Z11" i="2" s="1"/>
  <c r="AA11" i="2" s="1"/>
  <c r="AB11" i="2" s="1"/>
  <c r="U10" i="2"/>
  <c r="V10" i="2" s="1"/>
  <c r="W10" i="2" s="1"/>
  <c r="X10" i="2" s="1"/>
  <c r="Y10" i="2" s="1"/>
  <c r="Z10" i="2" s="1"/>
  <c r="AA10" i="2" s="1"/>
  <c r="AB10" i="2" s="1"/>
  <c r="T10" i="2"/>
  <c r="U8" i="2"/>
  <c r="V8" i="2" s="1"/>
  <c r="W8" i="2" s="1"/>
  <c r="X8" i="2" s="1"/>
  <c r="Y8" i="2" s="1"/>
  <c r="Z8" i="2" s="1"/>
  <c r="AA8" i="2" s="1"/>
  <c r="AB8" i="2" s="1"/>
  <c r="T8" i="2"/>
  <c r="U6" i="2"/>
  <c r="V6" i="2" s="1"/>
  <c r="W6" i="2" s="1"/>
  <c r="X6" i="2" s="1"/>
  <c r="T6" i="2"/>
  <c r="AB4" i="2"/>
  <c r="V4" i="2"/>
  <c r="T4" i="2"/>
  <c r="AA4" i="2"/>
  <c r="Z4" i="2"/>
  <c r="Y4" i="2"/>
  <c r="S15" i="2"/>
  <c r="S11" i="2"/>
  <c r="S10" i="2"/>
  <c r="S8" i="2"/>
  <c r="S7" i="2"/>
  <c r="U3" i="2"/>
  <c r="T3" i="2"/>
  <c r="S3" i="2"/>
  <c r="S6" i="2"/>
  <c r="R23" i="2"/>
  <c r="R22" i="2"/>
  <c r="R21" i="2"/>
  <c r="R20" i="2"/>
  <c r="R19" i="2"/>
  <c r="R18" i="2"/>
  <c r="G23" i="2"/>
  <c r="G22" i="2"/>
  <c r="G21" i="2"/>
  <c r="G19" i="2"/>
  <c r="H23" i="2"/>
  <c r="H22" i="2"/>
  <c r="H21" i="2"/>
  <c r="H19" i="2"/>
  <c r="J23" i="2"/>
  <c r="J22" i="2"/>
  <c r="J21" i="2"/>
  <c r="J20" i="2"/>
  <c r="J19" i="2"/>
  <c r="J18" i="2"/>
  <c r="J15" i="2"/>
  <c r="J16" i="2" s="1"/>
  <c r="J14" i="2"/>
  <c r="J13" i="2"/>
  <c r="R13" i="2" s="1"/>
  <c r="J12" i="2"/>
  <c r="J9" i="2"/>
  <c r="J7" i="2"/>
  <c r="J4" i="2"/>
  <c r="R4" i="2" s="1"/>
  <c r="R5" i="2" s="1"/>
  <c r="J5" i="2"/>
  <c r="R11" i="2"/>
  <c r="R10" i="2"/>
  <c r="R8" i="2"/>
  <c r="R7" i="2"/>
  <c r="R6" i="2"/>
  <c r="R15" i="2"/>
  <c r="R3" i="2"/>
  <c r="J3" i="2"/>
  <c r="H13" i="2"/>
  <c r="H11" i="2"/>
  <c r="H10" i="2"/>
  <c r="H8" i="2"/>
  <c r="H7" i="2"/>
  <c r="H6" i="2"/>
  <c r="H4" i="2"/>
  <c r="H5" i="2" s="1"/>
  <c r="H15" i="2"/>
  <c r="H3" i="2"/>
  <c r="I20" i="2"/>
  <c r="I18" i="2"/>
  <c r="G15" i="2"/>
  <c r="G5" i="2"/>
  <c r="G9" i="2" s="1"/>
  <c r="G12" i="2" s="1"/>
  <c r="G14" i="2" s="1"/>
  <c r="G16" i="2" s="1"/>
  <c r="I15" i="2"/>
  <c r="I5" i="2"/>
  <c r="I9" i="2" s="1"/>
  <c r="P23" i="2"/>
  <c r="O23" i="2"/>
  <c r="Q20" i="2"/>
  <c r="P20" i="2"/>
  <c r="O20" i="2"/>
  <c r="N20" i="2"/>
  <c r="P19" i="2"/>
  <c r="O19" i="2"/>
  <c r="M20" i="2"/>
  <c r="Q18" i="2"/>
  <c r="P18" i="2"/>
  <c r="O18" i="2"/>
  <c r="N18" i="2"/>
  <c r="M18" i="2"/>
  <c r="L10" i="2"/>
  <c r="L15" i="2"/>
  <c r="L5" i="2"/>
  <c r="L9" i="2" s="1"/>
  <c r="L21" i="2" s="1"/>
  <c r="M10" i="2"/>
  <c r="M15" i="2"/>
  <c r="M5" i="2"/>
  <c r="M19" i="2" s="1"/>
  <c r="N15" i="2"/>
  <c r="N5" i="2"/>
  <c r="N9" i="2" s="1"/>
  <c r="N12" i="2" s="1"/>
  <c r="N14" i="2" s="1"/>
  <c r="N16" i="2" s="1"/>
  <c r="O15" i="2"/>
  <c r="O5" i="2"/>
  <c r="O9" i="2" s="1"/>
  <c r="O12" i="2" s="1"/>
  <c r="O14" i="2" s="1"/>
  <c r="P15" i="2"/>
  <c r="P5" i="2"/>
  <c r="P9" i="2" s="1"/>
  <c r="P12" i="2" s="1"/>
  <c r="P14" i="2" s="1"/>
  <c r="P16" i="2" s="1"/>
  <c r="Q15" i="2"/>
  <c r="Q5" i="2"/>
  <c r="Q9" i="2" s="1"/>
  <c r="Q12" i="2" s="1"/>
  <c r="Q14" i="2" s="1"/>
  <c r="D9" i="1"/>
  <c r="D8" i="1"/>
  <c r="D7" i="1"/>
  <c r="D6" i="1"/>
  <c r="F3" i="1"/>
  <c r="D5" i="1"/>
  <c r="D4" i="1"/>
  <c r="S13" i="2" l="1"/>
  <c r="S22" i="2" s="1"/>
  <c r="S4" i="2"/>
  <c r="Y6" i="2"/>
  <c r="U20" i="2"/>
  <c r="V9" i="2"/>
  <c r="V12" i="2" s="1"/>
  <c r="U9" i="2"/>
  <c r="U12" i="2" s="1"/>
  <c r="U19" i="2"/>
  <c r="T20" i="2"/>
  <c r="T19" i="2"/>
  <c r="T9" i="2"/>
  <c r="T12" i="2" s="1"/>
  <c r="S20" i="2"/>
  <c r="V3" i="2"/>
  <c r="U18" i="2"/>
  <c r="S18" i="2"/>
  <c r="T18" i="2"/>
  <c r="S21" i="2"/>
  <c r="S19" i="2"/>
  <c r="R9" i="2"/>
  <c r="R12" i="2" s="1"/>
  <c r="R14" i="2" s="1"/>
  <c r="R16" i="2" s="1"/>
  <c r="H9" i="2"/>
  <c r="H12" i="2" s="1"/>
  <c r="H14" i="2" s="1"/>
  <c r="H16" i="2" s="1"/>
  <c r="I21" i="2"/>
  <c r="I12" i="2"/>
  <c r="I19" i="2"/>
  <c r="Q16" i="2"/>
  <c r="O21" i="2"/>
  <c r="O16" i="2"/>
  <c r="L19" i="2"/>
  <c r="P21" i="2"/>
  <c r="Q19" i="2"/>
  <c r="Q21" i="2"/>
  <c r="Q23" i="2"/>
  <c r="M9" i="2"/>
  <c r="M21" i="2" s="1"/>
  <c r="N22" i="2"/>
  <c r="O22" i="2"/>
  <c r="P22" i="2"/>
  <c r="Q22" i="2"/>
  <c r="N19" i="2"/>
  <c r="N21" i="2"/>
  <c r="N23" i="2"/>
  <c r="L12" i="2"/>
  <c r="M12" i="2"/>
  <c r="S14" i="2" l="1"/>
  <c r="S16" i="2" s="1"/>
  <c r="S23" i="2"/>
  <c r="T21" i="2"/>
  <c r="U13" i="2"/>
  <c r="U22" i="2" s="1"/>
  <c r="V13" i="2"/>
  <c r="V22" i="2" s="1"/>
  <c r="V20" i="2"/>
  <c r="T13" i="2"/>
  <c r="T22" i="2" s="1"/>
  <c r="U21" i="2"/>
  <c r="Z6" i="2"/>
  <c r="V21" i="2"/>
  <c r="V19" i="2"/>
  <c r="V18" i="2"/>
  <c r="W3" i="2"/>
  <c r="I14" i="2"/>
  <c r="I22" i="2"/>
  <c r="M14" i="2"/>
  <c r="M22" i="2"/>
  <c r="L14" i="2"/>
  <c r="L22" i="2"/>
  <c r="V14" i="2" l="1"/>
  <c r="T14" i="2"/>
  <c r="W20" i="2"/>
  <c r="W9" i="2"/>
  <c r="W12" i="2" s="1"/>
  <c r="AA6" i="2"/>
  <c r="U14" i="2"/>
  <c r="X3" i="2"/>
  <c r="W19" i="2"/>
  <c r="W18" i="2"/>
  <c r="I23" i="2"/>
  <c r="I16" i="2"/>
  <c r="L16" i="2"/>
  <c r="L23" i="2"/>
  <c r="M16" i="2"/>
  <c r="M23" i="2"/>
  <c r="V16" i="2" l="1"/>
  <c r="V23" i="2"/>
  <c r="W13" i="2"/>
  <c r="W22" i="2" s="1"/>
  <c r="U16" i="2"/>
  <c r="U23" i="2"/>
  <c r="AB6" i="2"/>
  <c r="X20" i="2"/>
  <c r="X9" i="2"/>
  <c r="X12" i="2" s="1"/>
  <c r="W21" i="2"/>
  <c r="T16" i="2"/>
  <c r="T23" i="2"/>
  <c r="X19" i="2"/>
  <c r="X18" i="2"/>
  <c r="Y3" i="2"/>
  <c r="W14" i="2" l="1"/>
  <c r="W16" i="2" s="1"/>
  <c r="X21" i="2"/>
  <c r="Y20" i="2"/>
  <c r="Y9" i="2"/>
  <c r="Y12" i="2" s="1"/>
  <c r="X13" i="2"/>
  <c r="X22" i="2" s="1"/>
  <c r="Y19" i="2"/>
  <c r="Y18" i="2"/>
  <c r="Z3" i="2"/>
  <c r="W23" i="2" l="1"/>
  <c r="X14" i="2"/>
  <c r="Y13" i="2"/>
  <c r="Y22" i="2" s="1"/>
  <c r="Z20" i="2"/>
  <c r="Z9" i="2"/>
  <c r="Z12" i="2" s="1"/>
  <c r="Y21" i="2"/>
  <c r="Z18" i="2"/>
  <c r="AA3" i="2"/>
  <c r="Z19" i="2"/>
  <c r="Y14" i="2" l="1"/>
  <c r="Y16" i="2" s="1"/>
  <c r="Z21" i="2"/>
  <c r="Z13" i="2"/>
  <c r="Z22" i="2" s="1"/>
  <c r="AA20" i="2"/>
  <c r="AA9" i="2"/>
  <c r="AA12" i="2" s="1"/>
  <c r="X16" i="2"/>
  <c r="X23" i="2"/>
  <c r="AB3" i="2"/>
  <c r="AA18" i="2"/>
  <c r="AA19" i="2"/>
  <c r="Y23" i="2" l="1"/>
  <c r="Z14" i="2"/>
  <c r="AA13" i="2"/>
  <c r="AA22" i="2" s="1"/>
  <c r="AA21" i="2"/>
  <c r="AB20" i="2"/>
  <c r="AB9" i="2"/>
  <c r="AB12" i="2" s="1"/>
  <c r="AB19" i="2"/>
  <c r="AB18" i="2"/>
  <c r="AB21" i="2" l="1"/>
  <c r="AB13" i="2"/>
  <c r="AB22" i="2" s="1"/>
  <c r="Z16" i="2"/>
  <c r="Z23" i="2"/>
  <c r="AA14" i="2"/>
  <c r="AB14" i="2" l="1"/>
  <c r="AA16" i="2"/>
  <c r="AA23" i="2"/>
  <c r="AB16" i="2" l="1"/>
  <c r="AB23" i="2"/>
</calcChain>
</file>

<file path=xl/sharedStrings.xml><?xml version="1.0" encoding="utf-8"?>
<sst xmlns="http://schemas.openxmlformats.org/spreadsheetml/2006/main" count="52" uniqueCount="47">
  <si>
    <t>SBRY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</si>
  <si>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</si>
  <si>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</si>
  <si>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</si>
  <si>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</si>
  <si>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</si>
  <si>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</si>
  <si>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</si>
  <si>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</si>
  <si>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</si>
  <si>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</si>
  <si>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H224</t>
  </si>
  <si>
    <t>Revenue</t>
  </si>
  <si>
    <t>Cost of sales</t>
  </si>
  <si>
    <t>Gross profit</t>
  </si>
  <si>
    <t>Impairment</t>
  </si>
  <si>
    <t>SG&amp;A</t>
  </si>
  <si>
    <t>Other income</t>
  </si>
  <si>
    <t>Operating profit</t>
  </si>
  <si>
    <t>Finance income</t>
  </si>
  <si>
    <t>Finance expense</t>
  </si>
  <si>
    <t>Pretax profit</t>
  </si>
  <si>
    <t>Taxes</t>
  </si>
  <si>
    <t>Net profit</t>
  </si>
  <si>
    <t>EPS</t>
  </si>
  <si>
    <t>H122</t>
  </si>
  <si>
    <t>H222</t>
  </si>
  <si>
    <t>H123</t>
  </si>
  <si>
    <t>H223</t>
  </si>
  <si>
    <t>H124</t>
  </si>
  <si>
    <t>Revenue y/y</t>
  </si>
  <si>
    <t>Gross Margin</t>
  </si>
  <si>
    <t>SG&amp;A y/y</t>
  </si>
  <si>
    <t>Operating Margin</t>
  </si>
  <si>
    <t>Net Margin</t>
  </si>
  <si>
    <t>H125</t>
  </si>
  <si>
    <t>H225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</si>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</sst>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/>
    <xf numFmtId="3" fontId="1" fillId="0" borderId="0" xfId="0" applyNumberFormat="1" applyFont="1"/>
    <xf numFmtId="2" fontId="0" fillId="0" borderId="0" xfId="0" applyNumberForma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15240</xdr:colOff>
      <xdr:row>0</xdr:row>
      <xdr:rowOff>15240</xdr:rowOff>
    </xdr:from>
    <xdr:to>
      <xdr:col>17</xdr:col>
      <xdr:colOff>15240</xdr:colOff>
      <xdr:row>33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C5BBC07-45BA-A008-D5A5-46A583EFBA62}"/>
            </a:ext>
          </a:extLst>
        </xdr:cNvPr>
        <xdr:cNvCxnSpPr/>
      </xdr:nvCxnSpPr>
      <xdr:spPr>
        <a:xfrm>
          <a:off x="10279380" y="1524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</xdr:colOff>
      <xdr:row>0</xdr:row>
      <xdr:rowOff>15240</xdr:rowOff>
    </xdr:from>
    <xdr:to>
      <xdr:col>9</xdr:col>
      <xdr:colOff>15240</xdr:colOff>
      <xdr:row>33</xdr:row>
      <xdr:rowOff>106680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BE64C85-8B4F-08A1-5413-861EB6BDEA64}"/>
            </a:ext>
          </a:extLst>
        </xdr:cNvPr>
        <xdr:cNvCxnSpPr/>
      </xdr:nvCxnSpPr>
      <xdr:spPr>
        <a:xfrm>
          <a:off x="6736080" y="1524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DBCA-9E5C-4551-8973-F0FF3F837215}">
  <dimension ref="B2:G9"/>
  <sheetViews>
    <sheetView workbookViewId="0">
      <selection activeCell="D3" sqref="D3"/>
    </sheetView>
  </sheetViews>
  <sheetFormatPr defaultRowHeight="14.4" x14ac:dyDescent="0.3"/>
  <cols>
    <col min="5" max="7" width="13.44140625" style="4" customWidth="1"/>
  </cols>
  <sheetData>
    <row r="2" spans="2:7" x14ac:dyDescent="0.3">
      <c r="E2" s="4" t="s">
        <v>8</v>
      </c>
      <c r="F2" s="4" t="s">
        <v>9</v>
      </c>
      <c r="G2" s="4" t="s">
        <v>10</v>
      </c>
    </row>
    <row r="3" spans="2:7" x14ac:dyDescent="0.3">
      <c r="B3" s="1" t="s">
        <v>0</v>
      </c>
      <c r="C3" t="s">
        <v>1</v>
      </c>
      <c r="D3" s="2">
        <v>2.492</v>
      </c>
      <c r="E3" s="5">
        <v>45606</v>
      </c>
      <c r="F3" s="5">
        <f ca="1">TODAY()</f>
        <v>45773</v>
      </c>
      <c r="G3" s="5">
        <v>45764</v>
      </c>
    </row>
    <row r="4" spans="2:7" x14ac:dyDescent="0.3">
      <c r="C4" t="s">
        <v>2</v>
      </c>
      <c r="D4" s="3">
        <f>2334.8</f>
        <v>2334.8000000000002</v>
      </c>
      <c r="E4" s="4" t="s">
        <v>11</v>
      </c>
    </row>
    <row r="5" spans="2:7" x14ac:dyDescent="0.3">
      <c r="C5" t="s">
        <v>3</v>
      </c>
      <c r="D5" s="3">
        <f>D3*D4</f>
        <v>5818.3216000000002</v>
      </c>
    </row>
    <row r="6" spans="2:7" x14ac:dyDescent="0.3">
      <c r="C6" t="s">
        <v>4</v>
      </c>
      <c r="D6" s="3">
        <f>1987</f>
        <v>1987</v>
      </c>
      <c r="E6" s="4" t="s">
        <v>11</v>
      </c>
    </row>
    <row r="7" spans="2:7" x14ac:dyDescent="0.3">
      <c r="C7" t="s">
        <v>5</v>
      </c>
      <c r="D7" s="3">
        <f>1130+65</f>
        <v>1195</v>
      </c>
      <c r="E7" s="4" t="s">
        <v>11</v>
      </c>
    </row>
    <row r="8" spans="2:7" x14ac:dyDescent="0.3">
      <c r="C8" t="s">
        <v>6</v>
      </c>
      <c r="D8" s="3">
        <f>D6-D7</f>
        <v>792</v>
      </c>
    </row>
    <row r="9" spans="2:7" x14ac:dyDescent="0.3">
      <c r="C9" t="s">
        <v>7</v>
      </c>
      <c r="D9" s="3">
        <f>D5-D8</f>
        <v>5026.3216000000002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320E-1406-4D39-84D2-6EE0683CDE6B}">
  <dimension ref="B1:EO27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AE27" sqref="AE27"/>
    </sheetView>
  </sheetViews>
  <sheetFormatPr defaultRowHeight="14.4" x14ac:dyDescent="0.3"/>
  <cols>
    <col min="2" max="2" width="15.21875" bestFit="1" customWidth="1"/>
    <col min="3" max="10" width="10.5546875" bestFit="1" customWidth="1"/>
    <col min="12" max="28" width="10.5546875" bestFit="1" customWidth="1"/>
    <col min="30" max="30" width="13" customWidth="1"/>
    <col min="31" max="31" width="13.21875" customWidth="1"/>
  </cols>
  <sheetData>
    <row r="1" spans="2:145" x14ac:dyDescent="0.3">
      <c r="C1" s="7">
        <v>44439</v>
      </c>
      <c r="D1" s="7">
        <v>44620</v>
      </c>
      <c r="E1" s="7">
        <v>44804</v>
      </c>
      <c r="F1" s="7">
        <v>44985</v>
      </c>
      <c r="G1" s="7">
        <v>45169</v>
      </c>
      <c r="H1" s="7">
        <v>45351</v>
      </c>
      <c r="I1" s="7">
        <v>45535</v>
      </c>
      <c r="J1" s="7">
        <v>45716</v>
      </c>
      <c r="L1" s="7">
        <v>43524</v>
      </c>
      <c r="M1" s="7">
        <v>43889</v>
      </c>
      <c r="N1" s="7">
        <v>44255</v>
      </c>
      <c r="O1" s="7">
        <v>44620</v>
      </c>
      <c r="P1" s="7">
        <v>44985</v>
      </c>
      <c r="Q1" s="7">
        <v>45350</v>
      </c>
      <c r="R1" s="7">
        <v>45716</v>
      </c>
      <c r="S1" s="7">
        <v>46081</v>
      </c>
      <c r="T1" s="7">
        <v>46446</v>
      </c>
      <c r="U1" s="7">
        <v>46811</v>
      </c>
      <c r="V1" s="7">
        <v>47177</v>
      </c>
      <c r="W1" s="7">
        <v>47542</v>
      </c>
      <c r="X1" s="7">
        <v>47907</v>
      </c>
      <c r="Y1" s="7">
        <v>48272</v>
      </c>
      <c r="Z1" s="7">
        <v>48638</v>
      </c>
      <c r="AA1" s="7">
        <v>49003</v>
      </c>
      <c r="AB1" s="7">
        <v>49368</v>
      </c>
    </row>
    <row r="2" spans="2:145" x14ac:dyDescent="0.3">
      <c r="C2" s="6" t="s">
        <v>25</v>
      </c>
      <c r="D2" s="6" t="s">
        <v>26</v>
      </c>
      <c r="E2" s="6" t="s">
        <v>27</v>
      </c>
      <c r="F2" s="6" t="s">
        <v>28</v>
      </c>
      <c r="G2" s="6" t="s">
        <v>29</v>
      </c>
      <c r="H2" s="6" t="s">
        <v>11</v>
      </c>
      <c r="I2" s="6" t="s">
        <v>35</v>
      </c>
      <c r="J2" s="6" t="s">
        <v>36</v>
      </c>
      <c r="L2">
        <v>2019</v>
      </c>
      <c r="M2">
        <v>2020</v>
      </c>
      <c r="N2">
        <v>2021</v>
      </c>
      <c r="O2">
        <v>2022</v>
      </c>
      <c r="P2">
        <v>2023</v>
      </c>
      <c r="Q2">
        <v>2024</v>
      </c>
      <c r="R2">
        <v>2025</v>
      </c>
      <c r="S2">
        <v>2026</v>
      </c>
      <c r="T2">
        <v>2027</v>
      </c>
      <c r="U2">
        <v>2028</v>
      </c>
      <c r="V2">
        <v>2029</v>
      </c>
      <c r="W2">
        <v>2030</v>
      </c>
      <c r="X2">
        <v>2031</v>
      </c>
      <c r="Y2">
        <v>2032</v>
      </c>
      <c r="Z2">
        <v>2033</v>
      </c>
      <c r="AA2">
        <v>2034</v>
      </c>
      <c r="AB2">
        <v>2035</v>
      </c>
    </row>
    <row r="3" spans="2:145" s="1" customFormat="1" x14ac:dyDescent="0.3">
      <c r="B3" s="1" t="s">
        <v>12</v>
      </c>
      <c r="G3" s="8">
        <v>16813</v>
      </c>
      <c r="H3" s="8">
        <f>Q3-G3</f>
        <v>15887</v>
      </c>
      <c r="I3" s="8">
        <v>17203</v>
      </c>
      <c r="J3" s="8">
        <f>H3*1.02</f>
        <v>16204.74</v>
      </c>
      <c r="L3" s="8">
        <v>29007</v>
      </c>
      <c r="M3" s="8">
        <v>28993</v>
      </c>
      <c r="N3" s="8">
        <v>29048</v>
      </c>
      <c r="O3" s="8">
        <v>29895</v>
      </c>
      <c r="P3" s="8">
        <v>31491</v>
      </c>
      <c r="Q3" s="8">
        <v>32700</v>
      </c>
      <c r="R3" s="8">
        <f>SUM(I3:J3)</f>
        <v>33407.74</v>
      </c>
      <c r="S3" s="8">
        <f>R3*1.02</f>
        <v>34075.894800000002</v>
      </c>
      <c r="T3" s="8">
        <f>S3*1.01</f>
        <v>34416.653748000004</v>
      </c>
      <c r="U3" s="8">
        <f t="shared" ref="U3:AB3" si="0">T3*1.01</f>
        <v>34760.820285480004</v>
      </c>
      <c r="V3" s="8">
        <f t="shared" si="0"/>
        <v>35108.428488334801</v>
      </c>
      <c r="W3" s="8">
        <f t="shared" si="0"/>
        <v>35459.51277321815</v>
      </c>
      <c r="X3" s="8">
        <f t="shared" si="0"/>
        <v>35814.10790095033</v>
      </c>
      <c r="Y3" s="8">
        <f t="shared" si="0"/>
        <v>36172.248979959833</v>
      </c>
      <c r="Z3" s="8">
        <f t="shared" si="0"/>
        <v>36533.971469759432</v>
      </c>
      <c r="AA3" s="8">
        <f t="shared" si="0"/>
        <v>36899.311184457023</v>
      </c>
      <c r="AB3" s="8">
        <f t="shared" si="0"/>
        <v>37268.304296301591</v>
      </c>
    </row>
    <row r="4" spans="2:145" x14ac:dyDescent="0.3">
      <c r="B4" t="s">
        <v>13</v>
      </c>
      <c r="G4" s="3">
        <v>15684</v>
      </c>
      <c r="H4" s="3">
        <f>Q4-G4</f>
        <v>14582</v>
      </c>
      <c r="I4" s="3">
        <v>15999</v>
      </c>
      <c r="J4" s="3">
        <f>J3-J5</f>
        <v>15070.4082</v>
      </c>
      <c r="L4" s="3">
        <v>26719</v>
      </c>
      <c r="M4" s="3">
        <v>26977</v>
      </c>
      <c r="N4" s="3">
        <v>27203</v>
      </c>
      <c r="O4" s="3">
        <v>27529</v>
      </c>
      <c r="P4" s="3">
        <v>29409</v>
      </c>
      <c r="Q4" s="3">
        <v>30266</v>
      </c>
      <c r="R4" s="3">
        <f>SUM(I4:J4)</f>
        <v>31069.408199999998</v>
      </c>
      <c r="S4" s="3">
        <f>S3-S5</f>
        <v>31349.823216000001</v>
      </c>
      <c r="T4" s="3">
        <f t="shared" ref="T4:AB4" si="1">T3-T5</f>
        <v>31663.321448160004</v>
      </c>
      <c r="U4" s="3">
        <f t="shared" si="1"/>
        <v>31979.954662641605</v>
      </c>
      <c r="V4" s="3">
        <f t="shared" si="1"/>
        <v>32299.754209268016</v>
      </c>
      <c r="W4" s="3">
        <f t="shared" si="1"/>
        <v>32622.751751360698</v>
      </c>
      <c r="X4" s="3">
        <f t="shared" si="1"/>
        <v>32948.979268874304</v>
      </c>
      <c r="Y4" s="3">
        <f t="shared" si="1"/>
        <v>33278.469061563046</v>
      </c>
      <c r="Z4" s="3">
        <f t="shared" si="1"/>
        <v>33611.25375217868</v>
      </c>
      <c r="AA4" s="3">
        <f t="shared" si="1"/>
        <v>33947.366289700461</v>
      </c>
      <c r="AB4" s="3">
        <f t="shared" si="1"/>
        <v>34286.83995259746</v>
      </c>
    </row>
    <row r="5" spans="2:145" s="1" customFormat="1" x14ac:dyDescent="0.3">
      <c r="B5" s="1" t="s">
        <v>14</v>
      </c>
      <c r="G5" s="8">
        <f>G3-G4</f>
        <v>1129</v>
      </c>
      <c r="H5" s="8">
        <f>H3-H4</f>
        <v>1305</v>
      </c>
      <c r="I5" s="8">
        <f>I3-I4</f>
        <v>1204</v>
      </c>
      <c r="J5" s="8">
        <f>J3*0.07</f>
        <v>1134.3318000000002</v>
      </c>
      <c r="L5" s="8">
        <f t="shared" ref="L5:R5" si="2">L3-L4</f>
        <v>2288</v>
      </c>
      <c r="M5" s="8">
        <f t="shared" si="2"/>
        <v>2016</v>
      </c>
      <c r="N5" s="8">
        <f t="shared" si="2"/>
        <v>1845</v>
      </c>
      <c r="O5" s="8">
        <f t="shared" si="2"/>
        <v>2366</v>
      </c>
      <c r="P5" s="8">
        <f t="shared" si="2"/>
        <v>2082</v>
      </c>
      <c r="Q5" s="8">
        <f t="shared" si="2"/>
        <v>2434</v>
      </c>
      <c r="R5" s="8">
        <f t="shared" si="2"/>
        <v>2338.3317999999999</v>
      </c>
      <c r="S5" s="8">
        <f>S3*0.08</f>
        <v>2726.0715840000003</v>
      </c>
      <c r="T5" s="8">
        <f t="shared" ref="T5:AB5" si="3">T3*0.08</f>
        <v>2753.3322998400004</v>
      </c>
      <c r="U5" s="8">
        <f t="shared" si="3"/>
        <v>2780.8656228384002</v>
      </c>
      <c r="V5" s="8">
        <f t="shared" si="3"/>
        <v>2808.674279066784</v>
      </c>
      <c r="W5" s="8">
        <f t="shared" si="3"/>
        <v>2836.7610218574519</v>
      </c>
      <c r="X5" s="8">
        <f t="shared" si="3"/>
        <v>2865.1286320760264</v>
      </c>
      <c r="Y5" s="8">
        <f t="shared" si="3"/>
        <v>2893.7799183967868</v>
      </c>
      <c r="Z5" s="8">
        <f t="shared" si="3"/>
        <v>2922.7177175807547</v>
      </c>
      <c r="AA5" s="8">
        <f t="shared" si="3"/>
        <v>2951.944894756562</v>
      </c>
      <c r="AB5" s="8">
        <f t="shared" si="3"/>
        <v>2981.4643437041273</v>
      </c>
    </row>
    <row r="6" spans="2:145" x14ac:dyDescent="0.3">
      <c r="B6" t="s">
        <v>15</v>
      </c>
      <c r="G6" s="3">
        <v>20</v>
      </c>
      <c r="H6" s="3">
        <f>Q6-G6</f>
        <v>78</v>
      </c>
      <c r="I6" s="3">
        <v>23</v>
      </c>
      <c r="J6" s="3">
        <v>80</v>
      </c>
      <c r="L6" s="3"/>
      <c r="M6" s="3"/>
      <c r="N6" s="3"/>
      <c r="O6" s="3"/>
      <c r="P6" s="3">
        <v>78</v>
      </c>
      <c r="Q6" s="3">
        <v>98</v>
      </c>
      <c r="R6" s="3">
        <f>SUM(I6:J6)</f>
        <v>103</v>
      </c>
      <c r="S6" s="3">
        <f>R6*1.01</f>
        <v>104.03</v>
      </c>
      <c r="T6" s="3">
        <f t="shared" ref="T6:AB6" si="4">S6*1.01</f>
        <v>105.0703</v>
      </c>
      <c r="U6" s="3">
        <f t="shared" si="4"/>
        <v>106.121003</v>
      </c>
      <c r="V6" s="3">
        <f t="shared" si="4"/>
        <v>107.18221303</v>
      </c>
      <c r="W6" s="3">
        <f t="shared" si="4"/>
        <v>108.25403516030001</v>
      </c>
      <c r="X6" s="3">
        <f t="shared" si="4"/>
        <v>109.33657551190301</v>
      </c>
      <c r="Y6" s="3">
        <f t="shared" si="4"/>
        <v>110.42994126702204</v>
      </c>
      <c r="Z6" s="3">
        <f t="shared" si="4"/>
        <v>111.53424067969226</v>
      </c>
      <c r="AA6" s="3">
        <f t="shared" si="4"/>
        <v>112.64958308648919</v>
      </c>
      <c r="AB6" s="3">
        <f t="shared" si="4"/>
        <v>113.77607891735408</v>
      </c>
    </row>
    <row r="7" spans="2:145" x14ac:dyDescent="0.3">
      <c r="B7" t="s">
        <v>16</v>
      </c>
      <c r="G7" s="3">
        <v>760</v>
      </c>
      <c r="H7" s="3">
        <f>Q7-G7</f>
        <v>1102</v>
      </c>
      <c r="I7" s="3">
        <v>806</v>
      </c>
      <c r="J7" s="3">
        <f>H7*1.05</f>
        <v>1157.1000000000001</v>
      </c>
      <c r="L7" s="3">
        <v>1725</v>
      </c>
      <c r="M7" s="3">
        <v>1459</v>
      </c>
      <c r="N7" s="3">
        <v>1702</v>
      </c>
      <c r="O7" s="3">
        <v>1430</v>
      </c>
      <c r="P7" s="3">
        <v>1515</v>
      </c>
      <c r="Q7" s="3">
        <v>1862</v>
      </c>
      <c r="R7" s="3">
        <f>SUM(I7:J7)</f>
        <v>1963.1000000000001</v>
      </c>
      <c r="S7" s="3">
        <f>R7*1.02</f>
        <v>2002.3620000000001</v>
      </c>
      <c r="T7" s="3">
        <f>S7*1.01</f>
        <v>2022.38562</v>
      </c>
      <c r="U7" s="3">
        <f t="shared" ref="U7:AB7" si="5">T7*1.01</f>
        <v>2042.6094762</v>
      </c>
      <c r="V7" s="3">
        <f t="shared" si="5"/>
        <v>2063.0355709619998</v>
      </c>
      <c r="W7" s="3">
        <f t="shared" si="5"/>
        <v>2083.6659266716197</v>
      </c>
      <c r="X7" s="3">
        <f t="shared" si="5"/>
        <v>2104.5025859383359</v>
      </c>
      <c r="Y7" s="3">
        <f t="shared" si="5"/>
        <v>2125.5476117977191</v>
      </c>
      <c r="Z7" s="3">
        <f t="shared" si="5"/>
        <v>2146.8030879156963</v>
      </c>
      <c r="AA7" s="3">
        <f t="shared" si="5"/>
        <v>2168.2711187948535</v>
      </c>
      <c r="AB7" s="3">
        <f t="shared" si="5"/>
        <v>2189.9538299828018</v>
      </c>
    </row>
    <row r="8" spans="2:145" x14ac:dyDescent="0.3">
      <c r="B8" t="s">
        <v>17</v>
      </c>
      <c r="G8" s="3">
        <v>-40</v>
      </c>
      <c r="H8" s="3">
        <f>Q8-G8</f>
        <v>-18</v>
      </c>
      <c r="I8" s="3">
        <v>-35</v>
      </c>
      <c r="J8" s="3">
        <v>-20</v>
      </c>
      <c r="L8" s="3">
        <v>-38</v>
      </c>
      <c r="M8" s="3">
        <v>-93</v>
      </c>
      <c r="N8" s="3">
        <v>-13</v>
      </c>
      <c r="O8" s="3">
        <v>-220</v>
      </c>
      <c r="P8" s="3">
        <v>-73</v>
      </c>
      <c r="Q8" s="3">
        <v>-58</v>
      </c>
      <c r="R8" s="3">
        <f>SUM(I8:J8)</f>
        <v>-55</v>
      </c>
      <c r="S8" s="3">
        <f>R8*1.02</f>
        <v>-56.1</v>
      </c>
      <c r="T8" s="3">
        <f t="shared" ref="T8:AB8" si="6">S8*1.02</f>
        <v>-57.222000000000001</v>
      </c>
      <c r="U8" s="3">
        <f t="shared" si="6"/>
        <v>-58.366440000000004</v>
      </c>
      <c r="V8" s="3">
        <f t="shared" si="6"/>
        <v>-59.533768800000004</v>
      </c>
      <c r="W8" s="3">
        <f t="shared" si="6"/>
        <v>-60.724444176000006</v>
      </c>
      <c r="X8" s="3">
        <f t="shared" si="6"/>
        <v>-61.938933059520004</v>
      </c>
      <c r="Y8" s="3">
        <f t="shared" si="6"/>
        <v>-63.177711720710406</v>
      </c>
      <c r="Z8" s="3">
        <f t="shared" si="6"/>
        <v>-64.441265955124621</v>
      </c>
      <c r="AA8" s="3">
        <f t="shared" si="6"/>
        <v>-65.730091274227121</v>
      </c>
      <c r="AB8" s="3">
        <f t="shared" si="6"/>
        <v>-67.044693099711665</v>
      </c>
    </row>
    <row r="9" spans="2:145" s="1" customFormat="1" x14ac:dyDescent="0.3">
      <c r="B9" s="1" t="s">
        <v>18</v>
      </c>
      <c r="G9" s="8">
        <f>G5-G6-G7-G8</f>
        <v>389</v>
      </c>
      <c r="H9" s="8">
        <f>H5-H6-H7-H8</f>
        <v>143</v>
      </c>
      <c r="I9" s="8">
        <f>I5-I6-I7-I8</f>
        <v>410</v>
      </c>
      <c r="J9" s="8">
        <f>J5-J6-J7-J8</f>
        <v>-82.768199999999979</v>
      </c>
      <c r="L9" s="8">
        <f t="shared" ref="L9:S9" si="7">L5-L6-L7-L8</f>
        <v>601</v>
      </c>
      <c r="M9" s="8">
        <f t="shared" si="7"/>
        <v>650</v>
      </c>
      <c r="N9" s="8">
        <f t="shared" si="7"/>
        <v>156</v>
      </c>
      <c r="O9" s="8">
        <f t="shared" si="7"/>
        <v>1156</v>
      </c>
      <c r="P9" s="8">
        <f t="shared" si="7"/>
        <v>562</v>
      </c>
      <c r="Q9" s="8">
        <f t="shared" si="7"/>
        <v>532</v>
      </c>
      <c r="R9" s="8">
        <f t="shared" si="7"/>
        <v>327.23179999999979</v>
      </c>
      <c r="S9" s="8">
        <f t="shared" si="7"/>
        <v>675.779584</v>
      </c>
      <c r="T9" s="8">
        <f t="shared" ref="T9:AB9" si="8">T5-T6-T7-T8</f>
        <v>683.09837984000046</v>
      </c>
      <c r="U9" s="8">
        <f t="shared" si="8"/>
        <v>690.50158363840001</v>
      </c>
      <c r="V9" s="8">
        <f t="shared" si="8"/>
        <v>697.99026387478398</v>
      </c>
      <c r="W9" s="8">
        <f t="shared" si="8"/>
        <v>705.56550420153201</v>
      </c>
      <c r="X9" s="8">
        <f t="shared" si="8"/>
        <v>713.22840368530751</v>
      </c>
      <c r="Y9" s="8">
        <f t="shared" si="8"/>
        <v>720.98007705275597</v>
      </c>
      <c r="Z9" s="8">
        <f t="shared" si="8"/>
        <v>728.82165494049082</v>
      </c>
      <c r="AA9" s="8">
        <f t="shared" si="8"/>
        <v>736.75428414944645</v>
      </c>
      <c r="AB9" s="8">
        <f t="shared" si="8"/>
        <v>744.77912790368316</v>
      </c>
    </row>
    <row r="10" spans="2:145" x14ac:dyDescent="0.3">
      <c r="B10" t="s">
        <v>19</v>
      </c>
      <c r="G10" s="3">
        <v>-37</v>
      </c>
      <c r="H10" s="3">
        <f>Q10-G10</f>
        <v>-44</v>
      </c>
      <c r="I10" s="3">
        <v>-33</v>
      </c>
      <c r="J10" s="3">
        <v>-42</v>
      </c>
      <c r="L10" s="3">
        <f>-24-4</f>
        <v>-28</v>
      </c>
      <c r="M10" s="3">
        <f>-32+29</f>
        <v>-3</v>
      </c>
      <c r="N10" s="3">
        <v>-32</v>
      </c>
      <c r="O10" s="3">
        <v>-20</v>
      </c>
      <c r="P10" s="3">
        <v>-74</v>
      </c>
      <c r="Q10" s="3">
        <v>-81</v>
      </c>
      <c r="R10" s="3">
        <f>SUM(I10:J10)</f>
        <v>-75</v>
      </c>
      <c r="S10" s="3">
        <f>R10*1.03</f>
        <v>-77.25</v>
      </c>
      <c r="T10" s="3">
        <f t="shared" ref="T10:AB10" si="9">S10*1.03</f>
        <v>-79.567499999999995</v>
      </c>
      <c r="U10" s="3">
        <f t="shared" si="9"/>
        <v>-81.954525000000004</v>
      </c>
      <c r="V10" s="3">
        <f t="shared" si="9"/>
        <v>-84.413160750000003</v>
      </c>
      <c r="W10" s="3">
        <f t="shared" si="9"/>
        <v>-86.945555572499998</v>
      </c>
      <c r="X10" s="3">
        <f t="shared" si="9"/>
        <v>-89.553922239675003</v>
      </c>
      <c r="Y10" s="3">
        <f t="shared" si="9"/>
        <v>-92.240539906865251</v>
      </c>
      <c r="Z10" s="3">
        <f t="shared" si="9"/>
        <v>-95.007756104071206</v>
      </c>
      <c r="AA10" s="3">
        <f t="shared" si="9"/>
        <v>-97.857988787193349</v>
      </c>
      <c r="AB10" s="3">
        <f t="shared" si="9"/>
        <v>-100.79372845080916</v>
      </c>
    </row>
    <row r="11" spans="2:145" x14ac:dyDescent="0.3">
      <c r="B11" t="s">
        <v>20</v>
      </c>
      <c r="G11" s="3">
        <v>176</v>
      </c>
      <c r="H11" s="3">
        <f>Q11-G11</f>
        <v>160</v>
      </c>
      <c r="I11" s="3">
        <v>186</v>
      </c>
      <c r="J11" s="3">
        <v>165</v>
      </c>
      <c r="L11" s="3">
        <v>427</v>
      </c>
      <c r="M11" s="3">
        <v>398</v>
      </c>
      <c r="N11" s="3">
        <v>352</v>
      </c>
      <c r="O11" s="3">
        <v>322</v>
      </c>
      <c r="P11" s="3">
        <v>309</v>
      </c>
      <c r="Q11" s="3">
        <v>336</v>
      </c>
      <c r="R11" s="3">
        <f>SUM(I11:J11)</f>
        <v>351</v>
      </c>
      <c r="S11" s="3">
        <f>R11*1.02</f>
        <v>358.02</v>
      </c>
      <c r="T11" s="3">
        <f t="shared" ref="T11:AB11" si="10">S11*1.02</f>
        <v>365.18039999999996</v>
      </c>
      <c r="U11" s="3">
        <f t="shared" si="10"/>
        <v>372.48400799999996</v>
      </c>
      <c r="V11" s="3">
        <f t="shared" si="10"/>
        <v>379.93368815999997</v>
      </c>
      <c r="W11" s="3">
        <f t="shared" si="10"/>
        <v>387.53236192319997</v>
      </c>
      <c r="X11" s="3">
        <f t="shared" si="10"/>
        <v>395.28300916166398</v>
      </c>
      <c r="Y11" s="3">
        <f t="shared" si="10"/>
        <v>403.18866934489728</v>
      </c>
      <c r="Z11" s="3">
        <f t="shared" si="10"/>
        <v>411.25244273179521</v>
      </c>
      <c r="AA11" s="3">
        <f t="shared" si="10"/>
        <v>419.47749158643114</v>
      </c>
      <c r="AB11" s="3">
        <f t="shared" si="10"/>
        <v>427.86704141815977</v>
      </c>
    </row>
    <row r="12" spans="2:145" s="1" customFormat="1" x14ac:dyDescent="0.3">
      <c r="B12" s="1" t="s">
        <v>21</v>
      </c>
      <c r="G12" s="8">
        <f>G9-G10-G11</f>
        <v>250</v>
      </c>
      <c r="H12" s="8">
        <f>H9-H10-H11</f>
        <v>27</v>
      </c>
      <c r="I12" s="8">
        <f>I9-I10-I11</f>
        <v>257</v>
      </c>
      <c r="J12" s="8">
        <f>J9-J10-J11</f>
        <v>-205.76819999999998</v>
      </c>
      <c r="L12" s="8">
        <f t="shared" ref="L12:S12" si="11">L9-L10-L11</f>
        <v>202</v>
      </c>
      <c r="M12" s="8">
        <f t="shared" si="11"/>
        <v>255</v>
      </c>
      <c r="N12" s="8">
        <f t="shared" si="11"/>
        <v>-164</v>
      </c>
      <c r="O12" s="8">
        <f t="shared" si="11"/>
        <v>854</v>
      </c>
      <c r="P12" s="8">
        <f t="shared" si="11"/>
        <v>327</v>
      </c>
      <c r="Q12" s="8">
        <f t="shared" si="11"/>
        <v>277</v>
      </c>
      <c r="R12" s="8">
        <f t="shared" si="11"/>
        <v>51.231799999999794</v>
      </c>
      <c r="S12" s="8">
        <f t="shared" si="11"/>
        <v>395.00958400000002</v>
      </c>
      <c r="T12" s="8">
        <f t="shared" ref="T12:AB12" si="12">T9-T10-T11</f>
        <v>397.48547984000049</v>
      </c>
      <c r="U12" s="8">
        <f t="shared" si="12"/>
        <v>399.97210063840004</v>
      </c>
      <c r="V12" s="8">
        <f t="shared" si="12"/>
        <v>402.46973646478398</v>
      </c>
      <c r="W12" s="8">
        <f t="shared" si="12"/>
        <v>404.97869785083202</v>
      </c>
      <c r="X12" s="8">
        <f t="shared" si="12"/>
        <v>407.49931676331852</v>
      </c>
      <c r="Y12" s="8">
        <f t="shared" si="12"/>
        <v>410.03194761472395</v>
      </c>
      <c r="Z12" s="8">
        <f t="shared" si="12"/>
        <v>412.57696831276678</v>
      </c>
      <c r="AA12" s="8">
        <f t="shared" si="12"/>
        <v>415.13478135020864</v>
      </c>
      <c r="AB12" s="8">
        <f t="shared" si="12"/>
        <v>417.7058149363325</v>
      </c>
    </row>
    <row r="13" spans="2:145" x14ac:dyDescent="0.3">
      <c r="B13" t="s">
        <v>22</v>
      </c>
      <c r="G13" s="3">
        <v>114</v>
      </c>
      <c r="H13" s="3">
        <f>Q13-G13</f>
        <v>26</v>
      </c>
      <c r="I13" s="3">
        <v>83</v>
      </c>
      <c r="J13" s="3">
        <f>J12*0.3</f>
        <v>-61.730459999999994</v>
      </c>
      <c r="L13" s="3">
        <v>16</v>
      </c>
      <c r="M13" s="3">
        <v>103</v>
      </c>
      <c r="N13" s="3">
        <v>37</v>
      </c>
      <c r="O13" s="3">
        <v>177</v>
      </c>
      <c r="P13" s="3">
        <v>120</v>
      </c>
      <c r="Q13" s="3">
        <v>140</v>
      </c>
      <c r="R13" s="3">
        <f>SUM(I13:J13)</f>
        <v>21.269540000000006</v>
      </c>
      <c r="S13" s="3">
        <f>S12*0.3</f>
        <v>118.50287520000001</v>
      </c>
      <c r="T13" s="3">
        <f t="shared" ref="T13:AB13" si="13">T12*0.3</f>
        <v>119.24564395200014</v>
      </c>
      <c r="U13" s="3">
        <f t="shared" si="13"/>
        <v>119.99163019152</v>
      </c>
      <c r="V13" s="3">
        <f t="shared" si="13"/>
        <v>120.74092093943518</v>
      </c>
      <c r="W13" s="3">
        <f t="shared" si="13"/>
        <v>121.4936093552496</v>
      </c>
      <c r="X13" s="3">
        <f t="shared" si="13"/>
        <v>122.24979502899555</v>
      </c>
      <c r="Y13" s="3">
        <f t="shared" si="13"/>
        <v>123.00958428441717</v>
      </c>
      <c r="Z13" s="3">
        <f t="shared" si="13"/>
        <v>123.77309049383003</v>
      </c>
      <c r="AA13" s="3">
        <f t="shared" si="13"/>
        <v>124.54043440506258</v>
      </c>
      <c r="AB13" s="3">
        <f t="shared" si="13"/>
        <v>125.31174448089975</v>
      </c>
    </row>
    <row r="14" spans="2:145" s="1" customFormat="1" x14ac:dyDescent="0.3">
      <c r="B14" s="1" t="s">
        <v>23</v>
      </c>
      <c r="G14" s="8">
        <f>G12-G13</f>
        <v>136</v>
      </c>
      <c r="H14" s="8">
        <f>H12-H13</f>
        <v>1</v>
      </c>
      <c r="I14" s="8">
        <f>I12-I13</f>
        <v>174</v>
      </c>
      <c r="J14" s="8">
        <f>J12-J13</f>
        <v>-144.03773999999999</v>
      </c>
      <c r="L14" s="8">
        <f t="shared" ref="L14:R14" si="14">L12-L13</f>
        <v>186</v>
      </c>
      <c r="M14" s="8">
        <f t="shared" si="14"/>
        <v>152</v>
      </c>
      <c r="N14" s="8">
        <f t="shared" si="14"/>
        <v>-201</v>
      </c>
      <c r="O14" s="8">
        <f t="shared" si="14"/>
        <v>677</v>
      </c>
      <c r="P14" s="8">
        <f t="shared" si="14"/>
        <v>207</v>
      </c>
      <c r="Q14" s="8">
        <f t="shared" si="14"/>
        <v>137</v>
      </c>
      <c r="R14" s="8">
        <f t="shared" si="14"/>
        <v>29.962259999999787</v>
      </c>
      <c r="S14" s="8">
        <f t="shared" ref="S14:AB14" si="15">S12-S13</f>
        <v>276.50670880000001</v>
      </c>
      <c r="T14" s="8">
        <f t="shared" si="15"/>
        <v>278.23983588800036</v>
      </c>
      <c r="U14" s="8">
        <f t="shared" si="15"/>
        <v>279.98047044688002</v>
      </c>
      <c r="V14" s="8">
        <f t="shared" si="15"/>
        <v>281.72881552534881</v>
      </c>
      <c r="W14" s="8">
        <f t="shared" si="15"/>
        <v>283.48508849558243</v>
      </c>
      <c r="X14" s="8">
        <f t="shared" si="15"/>
        <v>285.24952173432297</v>
      </c>
      <c r="Y14" s="8">
        <f t="shared" si="15"/>
        <v>287.0223633303068</v>
      </c>
      <c r="Z14" s="8">
        <f t="shared" si="15"/>
        <v>288.80387781893677</v>
      </c>
      <c r="AA14" s="8">
        <f t="shared" si="15"/>
        <v>290.59434694514607</v>
      </c>
      <c r="AB14" s="8">
        <f t="shared" si="15"/>
        <v>292.39407045543277</v>
      </c>
      <c r="AC14" s="1">
        <f>AB14*(1+$AE$19)</f>
        <v>289.47012975087841</v>
      </c>
      <c r="AD14" s="1">
        <f t="shared" ref="AD14:CO14" si="16">AC14*(1+$AE$19)</f>
        <v>286.57542845336963</v>
      </c>
      <c r="AE14" s="1">
        <f t="shared" si="16"/>
        <v>283.70967416883593</v>
      </c>
      <c r="AF14" s="1">
        <f t="shared" si="16"/>
        <v>280.87257742714758</v>
      </c>
      <c r="AG14" s="1">
        <f t="shared" si="16"/>
        <v>278.06385165287611</v>
      </c>
      <c r="AH14" s="1">
        <f t="shared" si="16"/>
        <v>275.28321313634734</v>
      </c>
      <c r="AI14" s="1">
        <f t="shared" si="16"/>
        <v>272.53038100498389</v>
      </c>
      <c r="AJ14" s="1">
        <f t="shared" si="16"/>
        <v>269.80507719493403</v>
      </c>
      <c r="AK14" s="1">
        <f t="shared" si="16"/>
        <v>267.10702642298469</v>
      </c>
      <c r="AL14" s="1">
        <f t="shared" si="16"/>
        <v>264.43595615875483</v>
      </c>
      <c r="AM14" s="1">
        <f t="shared" si="16"/>
        <v>261.79159659716726</v>
      </c>
      <c r="AN14" s="1">
        <f t="shared" si="16"/>
        <v>259.17368063119557</v>
      </c>
      <c r="AO14" s="1">
        <f t="shared" si="16"/>
        <v>256.58194382488358</v>
      </c>
      <c r="AP14" s="1">
        <f t="shared" si="16"/>
        <v>254.01612438663474</v>
      </c>
      <c r="AQ14" s="1">
        <f t="shared" si="16"/>
        <v>251.47596314276839</v>
      </c>
      <c r="AR14" s="1">
        <f t="shared" si="16"/>
        <v>248.9612035113407</v>
      </c>
      <c r="AS14" s="1">
        <f t="shared" si="16"/>
        <v>246.4715914762273</v>
      </c>
      <c r="AT14" s="1">
        <f t="shared" si="16"/>
        <v>244.00687556146502</v>
      </c>
      <c r="AU14" s="1">
        <f t="shared" si="16"/>
        <v>241.56680680585038</v>
      </c>
      <c r="AV14" s="1">
        <f t="shared" si="16"/>
        <v>239.15113873779188</v>
      </c>
      <c r="AW14" s="1">
        <f t="shared" si="16"/>
        <v>236.75962735041395</v>
      </c>
      <c r="AX14" s="1">
        <f t="shared" si="16"/>
        <v>234.3920310769098</v>
      </c>
      <c r="AY14" s="1">
        <f t="shared" si="16"/>
        <v>232.0481107661407</v>
      </c>
      <c r="AZ14" s="1">
        <f t="shared" si="16"/>
        <v>229.72762965847929</v>
      </c>
      <c r="BA14" s="1">
        <f t="shared" si="16"/>
        <v>227.4303533618945</v>
      </c>
      <c r="BB14" s="1">
        <f t="shared" si="16"/>
        <v>225.15604982827557</v>
      </c>
      <c r="BC14" s="1">
        <f t="shared" si="16"/>
        <v>222.9044893299928</v>
      </c>
      <c r="BD14" s="1">
        <f t="shared" si="16"/>
        <v>220.67544443669286</v>
      </c>
      <c r="BE14" s="1">
        <f t="shared" si="16"/>
        <v>218.46868999232592</v>
      </c>
      <c r="BF14" s="1">
        <f t="shared" si="16"/>
        <v>216.28400309240266</v>
      </c>
      <c r="BG14" s="1">
        <f t="shared" si="16"/>
        <v>214.12116306147863</v>
      </c>
      <c r="BH14" s="1">
        <f t="shared" si="16"/>
        <v>211.97995143086385</v>
      </c>
      <c r="BI14" s="1">
        <f t="shared" si="16"/>
        <v>209.8601519165552</v>
      </c>
      <c r="BJ14" s="1">
        <f t="shared" si="16"/>
        <v>207.76155039738964</v>
      </c>
      <c r="BK14" s="1">
        <f t="shared" si="16"/>
        <v>205.68393489341574</v>
      </c>
      <c r="BL14" s="1">
        <f t="shared" si="16"/>
        <v>203.62709554448159</v>
      </c>
      <c r="BM14" s="1">
        <f t="shared" si="16"/>
        <v>201.59082458903677</v>
      </c>
      <c r="BN14" s="1">
        <f t="shared" si="16"/>
        <v>199.57491634314641</v>
      </c>
      <c r="BO14" s="1">
        <f t="shared" si="16"/>
        <v>197.57916717971494</v>
      </c>
      <c r="BP14" s="1">
        <f t="shared" si="16"/>
        <v>195.6033755079178</v>
      </c>
      <c r="BQ14" s="1">
        <f t="shared" si="16"/>
        <v>193.64734175283863</v>
      </c>
      <c r="BR14" s="1">
        <f t="shared" si="16"/>
        <v>191.71086833531024</v>
      </c>
      <c r="BS14" s="1">
        <f t="shared" si="16"/>
        <v>189.79375965195715</v>
      </c>
      <c r="BT14" s="1">
        <f t="shared" si="16"/>
        <v>187.89582205543758</v>
      </c>
      <c r="BU14" s="1">
        <f t="shared" si="16"/>
        <v>186.0168638348832</v>
      </c>
      <c r="BV14" s="1">
        <f t="shared" si="16"/>
        <v>184.15669519653437</v>
      </c>
      <c r="BW14" s="1">
        <f t="shared" si="16"/>
        <v>182.31512824456902</v>
      </c>
      <c r="BX14" s="1">
        <f t="shared" si="16"/>
        <v>180.49197696212335</v>
      </c>
      <c r="BY14" s="1">
        <f t="shared" si="16"/>
        <v>178.68705719250212</v>
      </c>
      <c r="BZ14" s="1">
        <f t="shared" si="16"/>
        <v>176.9001866205771</v>
      </c>
      <c r="CA14" s="1">
        <f t="shared" si="16"/>
        <v>175.13118475437133</v>
      </c>
      <c r="CB14" s="1">
        <f t="shared" si="16"/>
        <v>173.37987290682761</v>
      </c>
      <c r="CC14" s="1">
        <f t="shared" si="16"/>
        <v>171.64607417775935</v>
      </c>
      <c r="CD14" s="1">
        <f t="shared" si="16"/>
        <v>169.92961343598176</v>
      </c>
      <c r="CE14" s="1">
        <f t="shared" si="16"/>
        <v>168.23031730162194</v>
      </c>
      <c r="CF14" s="1">
        <f t="shared" si="16"/>
        <v>166.54801412860573</v>
      </c>
      <c r="CG14" s="1">
        <f t="shared" si="16"/>
        <v>164.88253398731968</v>
      </c>
      <c r="CH14" s="1">
        <f t="shared" si="16"/>
        <v>163.23370864744649</v>
      </c>
      <c r="CI14" s="1">
        <f t="shared" si="16"/>
        <v>161.60137156097201</v>
      </c>
      <c r="CJ14" s="1">
        <f t="shared" si="16"/>
        <v>159.9853578453623</v>
      </c>
      <c r="CK14" s="1">
        <f t="shared" si="16"/>
        <v>158.38550426690867</v>
      </c>
      <c r="CL14" s="1">
        <f t="shared" si="16"/>
        <v>156.80164922423958</v>
      </c>
      <c r="CM14" s="1">
        <f t="shared" si="16"/>
        <v>155.23363273199718</v>
      </c>
      <c r="CN14" s="1">
        <f t="shared" si="16"/>
        <v>153.6812964046772</v>
      </c>
      <c r="CO14" s="1">
        <f t="shared" si="16"/>
        <v>152.14448344063044</v>
      </c>
      <c r="CP14" s="1">
        <f t="shared" ref="CP14:EO14" si="17">CO14*(1+$AE$19)</f>
        <v>150.62303860622413</v>
      </c>
      <c r="CQ14" s="1">
        <f t="shared" si="17"/>
        <v>149.11680822016189</v>
      </c>
      <c r="CR14" s="1">
        <f t="shared" si="17"/>
        <v>147.62564013796026</v>
      </c>
      <c r="CS14" s="1">
        <f t="shared" si="17"/>
        <v>146.14938373658066</v>
      </c>
      <c r="CT14" s="1">
        <f t="shared" si="17"/>
        <v>144.68788989921484</v>
      </c>
      <c r="CU14" s="1">
        <f t="shared" si="17"/>
        <v>143.2410110002227</v>
      </c>
      <c r="CV14" s="1">
        <f t="shared" si="17"/>
        <v>141.80860089022048</v>
      </c>
      <c r="CW14" s="1">
        <f t="shared" si="17"/>
        <v>140.39051488131827</v>
      </c>
      <c r="CX14" s="1">
        <f t="shared" si="17"/>
        <v>138.98660973250509</v>
      </c>
      <c r="CY14" s="1">
        <f t="shared" si="17"/>
        <v>137.59674363518005</v>
      </c>
      <c r="CZ14" s="1">
        <f t="shared" si="17"/>
        <v>136.22077619882825</v>
      </c>
      <c r="DA14" s="1">
        <f t="shared" si="17"/>
        <v>134.85856843683996</v>
      </c>
      <c r="DB14" s="1">
        <f t="shared" si="17"/>
        <v>133.50998275247156</v>
      </c>
      <c r="DC14" s="1">
        <f t="shared" si="17"/>
        <v>132.17488292494684</v>
      </c>
      <c r="DD14" s="1">
        <f t="shared" si="17"/>
        <v>130.85313409569738</v>
      </c>
      <c r="DE14" s="1">
        <f t="shared" si="17"/>
        <v>129.5446027547404</v>
      </c>
      <c r="DF14" s="1">
        <f t="shared" si="17"/>
        <v>128.249156727193</v>
      </c>
      <c r="DG14" s="1">
        <f t="shared" si="17"/>
        <v>126.96666515992106</v>
      </c>
      <c r="DH14" s="1">
        <f t="shared" si="17"/>
        <v>125.69699850832185</v>
      </c>
      <c r="DI14" s="1">
        <f t="shared" si="17"/>
        <v>124.44002852323864</v>
      </c>
      <c r="DJ14" s="1">
        <f t="shared" si="17"/>
        <v>123.19562823800625</v>
      </c>
      <c r="DK14" s="1">
        <f t="shared" si="17"/>
        <v>121.96367195562618</v>
      </c>
      <c r="DL14" s="1">
        <f t="shared" si="17"/>
        <v>120.74403523606992</v>
      </c>
      <c r="DM14" s="1">
        <f t="shared" si="17"/>
        <v>119.53659488370921</v>
      </c>
      <c r="DN14" s="1">
        <f t="shared" si="17"/>
        <v>118.34122893487212</v>
      </c>
      <c r="DO14" s="1">
        <f t="shared" si="17"/>
        <v>117.1578166455234</v>
      </c>
      <c r="DP14" s="1">
        <f t="shared" si="17"/>
        <v>115.98623847906816</v>
      </c>
      <c r="DQ14" s="1">
        <f t="shared" si="17"/>
        <v>114.82637609427748</v>
      </c>
      <c r="DR14" s="1">
        <f t="shared" si="17"/>
        <v>113.6781123333347</v>
      </c>
      <c r="DS14" s="1">
        <f t="shared" si="17"/>
        <v>112.54133121000135</v>
      </c>
      <c r="DT14" s="1">
        <f t="shared" si="17"/>
        <v>111.41591789790134</v>
      </c>
      <c r="DU14" s="1">
        <f t="shared" si="17"/>
        <v>110.30175871892233</v>
      </c>
      <c r="DV14" s="1">
        <f t="shared" si="17"/>
        <v>109.1987411317331</v>
      </c>
      <c r="DW14" s="1">
        <f t="shared" si="17"/>
        <v>108.10675372041577</v>
      </c>
      <c r="DX14" s="1">
        <f t="shared" si="17"/>
        <v>107.0256861832116</v>
      </c>
      <c r="DY14" s="1">
        <f t="shared" si="17"/>
        <v>105.95542932137948</v>
      </c>
      <c r="DZ14" s="1">
        <f t="shared" si="17"/>
        <v>104.89587502816569</v>
      </c>
      <c r="EA14" s="1">
        <f t="shared" si="17"/>
        <v>103.84691627788403</v>
      </c>
      <c r="EB14" s="1">
        <f t="shared" si="17"/>
        <v>102.8084471151052</v>
      </c>
      <c r="EC14" s="1">
        <f t="shared" si="17"/>
        <v>101.78036264395415</v>
      </c>
      <c r="ED14" s="1">
        <f t="shared" si="17"/>
        <v>100.7625590175146</v>
      </c>
      <c r="EE14" s="1">
        <f t="shared" si="17"/>
        <v>99.754933427339452</v>
      </c>
      <c r="EF14" s="1">
        <f t="shared" si="17"/>
        <v>98.757384093066051</v>
      </c>
      <c r="EG14" s="1">
        <f t="shared" si="17"/>
        <v>97.769810252135386</v>
      </c>
      <c r="EH14" s="1">
        <f t="shared" si="17"/>
        <v>96.792112149614027</v>
      </c>
      <c r="EI14" s="1">
        <f t="shared" si="17"/>
        <v>95.82419102811788</v>
      </c>
      <c r="EJ14" s="1">
        <f t="shared" si="17"/>
        <v>94.865949117836706</v>
      </c>
      <c r="EK14" s="1">
        <f t="shared" si="17"/>
        <v>93.917289626658345</v>
      </c>
      <c r="EL14" s="1">
        <f t="shared" si="17"/>
        <v>92.978116730391761</v>
      </c>
      <c r="EM14" s="1">
        <f t="shared" si="17"/>
        <v>92.048335563087846</v>
      </c>
      <c r="EN14" s="1">
        <f t="shared" si="17"/>
        <v>91.127852207456968</v>
      </c>
      <c r="EO14" s="1">
        <f t="shared" si="17"/>
        <v>90.2165736853824</v>
      </c>
    </row>
    <row r="15" spans="2:145" x14ac:dyDescent="0.3">
      <c r="B15" t="s">
        <v>2</v>
      </c>
      <c r="G15" s="3">
        <f>2334.8</f>
        <v>2334.8000000000002</v>
      </c>
      <c r="H15" s="3">
        <f>2334.8</f>
        <v>2334.8000000000002</v>
      </c>
      <c r="I15" s="3">
        <f>2334.8</f>
        <v>2334.8000000000002</v>
      </c>
      <c r="J15" s="3">
        <f>2334.8</f>
        <v>2334.8000000000002</v>
      </c>
      <c r="L15" s="3">
        <f t="shared" ref="L15:AB15" si="18">2334.8</f>
        <v>2334.8000000000002</v>
      </c>
      <c r="M15" s="3">
        <f t="shared" si="18"/>
        <v>2334.8000000000002</v>
      </c>
      <c r="N15" s="3">
        <f t="shared" si="18"/>
        <v>2334.8000000000002</v>
      </c>
      <c r="O15" s="3">
        <f t="shared" si="18"/>
        <v>2334.8000000000002</v>
      </c>
      <c r="P15" s="3">
        <f t="shared" si="18"/>
        <v>2334.8000000000002</v>
      </c>
      <c r="Q15" s="3">
        <f t="shared" si="18"/>
        <v>2334.8000000000002</v>
      </c>
      <c r="R15" s="3">
        <f t="shared" si="18"/>
        <v>2334.8000000000002</v>
      </c>
      <c r="S15" s="3">
        <f t="shared" si="18"/>
        <v>2334.8000000000002</v>
      </c>
      <c r="T15" s="3">
        <f t="shared" si="18"/>
        <v>2334.8000000000002</v>
      </c>
      <c r="U15" s="3">
        <f t="shared" si="18"/>
        <v>2334.8000000000002</v>
      </c>
      <c r="V15" s="3">
        <f t="shared" si="18"/>
        <v>2334.8000000000002</v>
      </c>
      <c r="W15" s="3">
        <f t="shared" si="18"/>
        <v>2334.8000000000002</v>
      </c>
      <c r="X15" s="3">
        <f t="shared" si="18"/>
        <v>2334.8000000000002</v>
      </c>
      <c r="Y15" s="3">
        <f t="shared" si="18"/>
        <v>2334.8000000000002</v>
      </c>
      <c r="Z15" s="3">
        <f t="shared" si="18"/>
        <v>2334.8000000000002</v>
      </c>
      <c r="AA15" s="3">
        <f t="shared" si="18"/>
        <v>2334.8000000000002</v>
      </c>
      <c r="AB15" s="3">
        <f t="shared" si="18"/>
        <v>2334.8000000000002</v>
      </c>
    </row>
    <row r="16" spans="2:145" x14ac:dyDescent="0.3">
      <c r="B16" t="s">
        <v>24</v>
      </c>
      <c r="G16" s="9">
        <f>G14/G15</f>
        <v>5.8249100565358911E-2</v>
      </c>
      <c r="H16" s="9">
        <f>H14/H15</f>
        <v>4.2830221003940376E-4</v>
      </c>
      <c r="I16" s="9">
        <f>I14/I15</f>
        <v>7.452458454685626E-2</v>
      </c>
      <c r="J16" s="9">
        <f>J14/J15</f>
        <v>-6.1691682371081025E-2</v>
      </c>
      <c r="L16" s="9">
        <f t="shared" ref="L16:R16" si="19">L14/L15</f>
        <v>7.9664211067329099E-2</v>
      </c>
      <c r="M16" s="9">
        <f t="shared" si="19"/>
        <v>6.5101935925989368E-2</v>
      </c>
      <c r="N16" s="9">
        <f t="shared" si="19"/>
        <v>-8.6088744217920163E-2</v>
      </c>
      <c r="O16" s="9">
        <f t="shared" si="19"/>
        <v>0.28996059619667636</v>
      </c>
      <c r="P16" s="9">
        <f t="shared" si="19"/>
        <v>8.8658557478156583E-2</v>
      </c>
      <c r="Q16" s="9">
        <f t="shared" si="19"/>
        <v>5.8677402775398319E-2</v>
      </c>
      <c r="R16" s="9">
        <f t="shared" si="19"/>
        <v>1.2832902175775134E-2</v>
      </c>
      <c r="S16" s="9">
        <f t="shared" ref="S16:AB16" si="20">S14/S15</f>
        <v>0.11842843446976185</v>
      </c>
      <c r="T16" s="9">
        <f t="shared" si="20"/>
        <v>0.11917073663183156</v>
      </c>
      <c r="U16" s="9">
        <f t="shared" si="20"/>
        <v>0.11991625426027068</v>
      </c>
      <c r="V16" s="9">
        <f t="shared" si="20"/>
        <v>0.12066507432129038</v>
      </c>
      <c r="W16" s="9">
        <f t="shared" si="20"/>
        <v>0.12141728991587392</v>
      </c>
      <c r="X16" s="9">
        <f t="shared" si="20"/>
        <v>0.12217300057149347</v>
      </c>
      <c r="Y16" s="9">
        <f t="shared" si="20"/>
        <v>0.12293231254510313</v>
      </c>
      <c r="Z16" s="9">
        <f t="shared" si="20"/>
        <v>0.12369533913780056</v>
      </c>
      <c r="AA16" s="9">
        <f t="shared" si="20"/>
        <v>0.12446220102156333</v>
      </c>
      <c r="AB16" s="9">
        <f t="shared" si="20"/>
        <v>0.12523302657847898</v>
      </c>
    </row>
    <row r="18" spans="2:31" x14ac:dyDescent="0.3">
      <c r="B18" t="s">
        <v>30</v>
      </c>
      <c r="G18" s="10"/>
      <c r="H18" s="10"/>
      <c r="I18" s="10">
        <f>I3/G3-1</f>
        <v>2.3196336168441078E-2</v>
      </c>
      <c r="J18" s="10">
        <f>J3/H3-1</f>
        <v>2.0000000000000018E-2</v>
      </c>
      <c r="M18" s="10">
        <f>M3/L3-1</f>
        <v>-4.8264212086734926E-4</v>
      </c>
      <c r="N18" s="10">
        <f t="shared" ref="N18:Q18" si="21">N3/M3-1</f>
        <v>1.8970096230124245E-3</v>
      </c>
      <c r="O18" s="10">
        <f t="shared" si="21"/>
        <v>2.9158633985127969E-2</v>
      </c>
      <c r="P18" s="10">
        <f t="shared" si="21"/>
        <v>5.3386853988961258E-2</v>
      </c>
      <c r="Q18" s="10">
        <f t="shared" si="21"/>
        <v>3.8391921501381265E-2</v>
      </c>
      <c r="R18" s="10">
        <f t="shared" ref="R18" si="22">R3/Q3-1</f>
        <v>2.164342507645256E-2</v>
      </c>
      <c r="S18" s="10">
        <f t="shared" ref="S18" si="23">S3/R3-1</f>
        <v>2.0000000000000018E-2</v>
      </c>
      <c r="T18" s="10">
        <f t="shared" ref="T18" si="24">T3/S3-1</f>
        <v>1.0000000000000009E-2</v>
      </c>
      <c r="U18" s="10">
        <f t="shared" ref="U18" si="25">U3/T3-1</f>
        <v>1.0000000000000009E-2</v>
      </c>
      <c r="V18" s="10">
        <f t="shared" ref="V18" si="26">V3/U3-1</f>
        <v>1.0000000000000009E-2</v>
      </c>
      <c r="W18" s="10">
        <f t="shared" ref="W18" si="27">W3/V3-1</f>
        <v>1.0000000000000009E-2</v>
      </c>
      <c r="X18" s="10">
        <f t="shared" ref="X18" si="28">X3/W3-1</f>
        <v>1.0000000000000009E-2</v>
      </c>
      <c r="Y18" s="10">
        <f t="shared" ref="Y18" si="29">Y3/X3-1</f>
        <v>1.0000000000000009E-2</v>
      </c>
      <c r="Z18" s="10">
        <f t="shared" ref="Z18" si="30">Z3/Y3-1</f>
        <v>1.0000000000000009E-2</v>
      </c>
      <c r="AA18" s="10">
        <f t="shared" ref="AA18" si="31">AA3/Z3-1</f>
        <v>1.0000000000000009E-2</v>
      </c>
      <c r="AB18" s="10">
        <f t="shared" ref="AB18" si="32">AB3/AA3-1</f>
        <v>1.0000000000000009E-2</v>
      </c>
    </row>
    <row r="19" spans="2:31" x14ac:dyDescent="0.3">
      <c r="B19" t="s">
        <v>31</v>
      </c>
      <c r="G19" s="10">
        <f t="shared" ref="G19" si="33">G5/G3</f>
        <v>6.7150419318384585E-2</v>
      </c>
      <c r="H19" s="10">
        <f t="shared" ref="H19" si="34">H5/H3</f>
        <v>8.2142632340907656E-2</v>
      </c>
      <c r="I19" s="10">
        <f t="shared" ref="I19:J19" si="35">I5/I3</f>
        <v>6.9987792826832526E-2</v>
      </c>
      <c r="J19" s="10">
        <f t="shared" si="35"/>
        <v>7.0000000000000007E-2</v>
      </c>
      <c r="L19" s="10">
        <f>L5/L3</f>
        <v>7.8877512324611307E-2</v>
      </c>
      <c r="M19" s="10">
        <f>M5/M3</f>
        <v>6.9534025454420029E-2</v>
      </c>
      <c r="N19" s="10">
        <f t="shared" ref="N19:Q19" si="36">N5/N3</f>
        <v>6.3515560451666203E-2</v>
      </c>
      <c r="O19" s="10">
        <f t="shared" si="36"/>
        <v>7.9143669509951498E-2</v>
      </c>
      <c r="P19" s="10">
        <f t="shared" si="36"/>
        <v>6.6114127846051252E-2</v>
      </c>
      <c r="Q19" s="10">
        <f t="shared" si="36"/>
        <v>7.4434250764525992E-2</v>
      </c>
      <c r="R19" s="10">
        <f t="shared" ref="R19:AB19" si="37">R5/R3</f>
        <v>6.9993714031538798E-2</v>
      </c>
      <c r="S19" s="10">
        <f t="shared" si="37"/>
        <v>0.08</v>
      </c>
      <c r="T19" s="10">
        <f t="shared" si="37"/>
        <v>0.08</v>
      </c>
      <c r="U19" s="10">
        <f t="shared" si="37"/>
        <v>0.08</v>
      </c>
      <c r="V19" s="10">
        <f t="shared" si="37"/>
        <v>0.08</v>
      </c>
      <c r="W19" s="10">
        <f t="shared" si="37"/>
        <v>0.08</v>
      </c>
      <c r="X19" s="10">
        <f t="shared" si="37"/>
        <v>0.08</v>
      </c>
      <c r="Y19" s="10">
        <f t="shared" si="37"/>
        <v>0.08</v>
      </c>
      <c r="Z19" s="10">
        <f t="shared" si="37"/>
        <v>0.08</v>
      </c>
      <c r="AA19" s="10">
        <f t="shared" si="37"/>
        <v>0.08</v>
      </c>
      <c r="AB19" s="10">
        <f t="shared" si="37"/>
        <v>0.08</v>
      </c>
      <c r="AD19" t="s">
        <v>37</v>
      </c>
      <c r="AE19" s="10">
        <v>-0.01</v>
      </c>
    </row>
    <row r="20" spans="2:31" x14ac:dyDescent="0.3">
      <c r="B20" t="s">
        <v>32</v>
      </c>
      <c r="G20" s="10"/>
      <c r="H20" s="10"/>
      <c r="I20" s="10">
        <f>I7/G7-1</f>
        <v>6.0526315789473761E-2</v>
      </c>
      <c r="J20" s="10">
        <f>J7/H7-1</f>
        <v>5.0000000000000044E-2</v>
      </c>
      <c r="L20" s="10"/>
      <c r="M20" s="10">
        <f>M7/L7-1</f>
        <v>-0.15420289855072467</v>
      </c>
      <c r="N20" s="10">
        <f t="shared" ref="N20:Q20" si="38">N7/M7-1</f>
        <v>0.16655243317340651</v>
      </c>
      <c r="O20" s="10">
        <f t="shared" si="38"/>
        <v>-0.15981198589894241</v>
      </c>
      <c r="P20" s="10">
        <f t="shared" si="38"/>
        <v>5.9440559440559371E-2</v>
      </c>
      <c r="Q20" s="10">
        <f t="shared" si="38"/>
        <v>0.22904290429042895</v>
      </c>
      <c r="R20" s="10">
        <f t="shared" ref="R20" si="39">R7/Q7-1</f>
        <v>5.4296455424275081E-2</v>
      </c>
      <c r="S20" s="10">
        <f t="shared" ref="S20" si="40">S7/R7-1</f>
        <v>2.0000000000000018E-2</v>
      </c>
      <c r="T20" s="10">
        <f t="shared" ref="T20" si="41">T7/S7-1</f>
        <v>1.0000000000000009E-2</v>
      </c>
      <c r="U20" s="10">
        <f t="shared" ref="U20" si="42">U7/T7-1</f>
        <v>1.0000000000000009E-2</v>
      </c>
      <c r="V20" s="10">
        <f t="shared" ref="V20" si="43">V7/U7-1</f>
        <v>1.0000000000000009E-2</v>
      </c>
      <c r="W20" s="10">
        <f t="shared" ref="W20" si="44">W7/V7-1</f>
        <v>1.0000000000000009E-2</v>
      </c>
      <c r="X20" s="10">
        <f t="shared" ref="X20" si="45">X7/W7-1</f>
        <v>1.0000000000000009E-2</v>
      </c>
      <c r="Y20" s="10">
        <f t="shared" ref="Y20" si="46">Y7/X7-1</f>
        <v>1.0000000000000009E-2</v>
      </c>
      <c r="Z20" s="10">
        <f t="shared" ref="Z20" si="47">Z7/Y7-1</f>
        <v>1.0000000000000009E-2</v>
      </c>
      <c r="AA20" s="10">
        <f t="shared" ref="AA20" si="48">AA7/Z7-1</f>
        <v>1.0000000000000009E-2</v>
      </c>
      <c r="AB20" s="10">
        <f t="shared" ref="AB20" si="49">AB7/AA7-1</f>
        <v>1.0000000000000009E-2</v>
      </c>
      <c r="AD20" t="s">
        <v>38</v>
      </c>
      <c r="AE20" s="10">
        <v>0.08</v>
      </c>
    </row>
    <row r="21" spans="2:31" x14ac:dyDescent="0.3">
      <c r="B21" t="s">
        <v>33</v>
      </c>
      <c r="G21" s="10">
        <f t="shared" ref="G21" si="50">G9/G3</f>
        <v>2.3136858383393803E-2</v>
      </c>
      <c r="H21" s="10">
        <f t="shared" ref="H21" si="51">H9/H3</f>
        <v>9.0010700572795369E-3</v>
      </c>
      <c r="I21" s="10">
        <f t="shared" ref="I21:J21" si="52">I9/I3</f>
        <v>2.3833052374585828E-2</v>
      </c>
      <c r="J21" s="10">
        <f t="shared" si="52"/>
        <v>-5.1076536865139448E-3</v>
      </c>
      <c r="L21" s="10">
        <f>L9/L3</f>
        <v>2.0719136760092391E-2</v>
      </c>
      <c r="M21" s="10">
        <f>M9/M3</f>
        <v>2.2419204635601698E-2</v>
      </c>
      <c r="N21" s="10">
        <f t="shared" ref="N21:Q21" si="53">N9/N3</f>
        <v>5.3704213715229966E-3</v>
      </c>
      <c r="O21" s="10">
        <f t="shared" si="53"/>
        <v>3.8668673691252715E-2</v>
      </c>
      <c r="P21" s="10">
        <f t="shared" si="53"/>
        <v>1.784636880378521E-2</v>
      </c>
      <c r="Q21" s="10">
        <f t="shared" si="53"/>
        <v>1.6269113149847095E-2</v>
      </c>
      <c r="R21" s="10">
        <f t="shared" ref="R21:AB21" si="54">R9/R3</f>
        <v>9.7950894014381049E-3</v>
      </c>
      <c r="S21" s="10">
        <f t="shared" si="54"/>
        <v>1.9831602015627774E-2</v>
      </c>
      <c r="T21" s="10">
        <f t="shared" si="54"/>
        <v>1.9847902263877011E-2</v>
      </c>
      <c r="U21" s="10">
        <f t="shared" si="54"/>
        <v>1.9864363900722749E-2</v>
      </c>
      <c r="V21" s="10">
        <f t="shared" si="54"/>
        <v>1.9880988524071923E-2</v>
      </c>
      <c r="W21" s="10">
        <f t="shared" si="54"/>
        <v>1.9897777747652282E-2</v>
      </c>
      <c r="X21" s="10">
        <f t="shared" si="54"/>
        <v>1.9914733201169082E-2</v>
      </c>
      <c r="Y21" s="10">
        <f t="shared" si="54"/>
        <v>1.9931856530463275E-2</v>
      </c>
      <c r="Z21" s="10">
        <f t="shared" si="54"/>
        <v>1.9949149397671274E-2</v>
      </c>
      <c r="AA21" s="10">
        <f t="shared" si="54"/>
        <v>1.9966613481386262E-2</v>
      </c>
      <c r="AB21" s="10">
        <f t="shared" si="54"/>
        <v>1.9984250476821213E-2</v>
      </c>
      <c r="AD21" t="s">
        <v>39</v>
      </c>
      <c r="AE21" s="3">
        <f>NPV(AE20,R14:EO14)</f>
        <v>3167.2223422405946</v>
      </c>
    </row>
    <row r="22" spans="2:31" x14ac:dyDescent="0.3">
      <c r="B22" t="s">
        <v>22</v>
      </c>
      <c r="G22" s="10">
        <f t="shared" ref="G22" si="55">G13/G12</f>
        <v>0.45600000000000002</v>
      </c>
      <c r="H22" s="10">
        <f t="shared" ref="H22" si="56">H13/H12</f>
        <v>0.96296296296296291</v>
      </c>
      <c r="I22" s="10">
        <f t="shared" ref="I22:J22" si="57">I13/I12</f>
        <v>0.32295719844357978</v>
      </c>
      <c r="J22" s="10">
        <f t="shared" si="57"/>
        <v>0.3</v>
      </c>
      <c r="L22" s="10">
        <f>L13/L12</f>
        <v>7.9207920792079209E-2</v>
      </c>
      <c r="M22" s="10">
        <f>M13/M12</f>
        <v>0.40392156862745099</v>
      </c>
      <c r="N22" s="10">
        <f t="shared" ref="N22:Q22" si="58">N13/N12</f>
        <v>-0.22560975609756098</v>
      </c>
      <c r="O22" s="10">
        <f t="shared" si="58"/>
        <v>0.20725995316159251</v>
      </c>
      <c r="P22" s="10">
        <f t="shared" si="58"/>
        <v>0.3669724770642202</v>
      </c>
      <c r="Q22" s="10">
        <f t="shared" si="58"/>
        <v>0.50541516245487361</v>
      </c>
      <c r="R22" s="10">
        <f t="shared" ref="R22:AB22" si="59">R13/R12</f>
        <v>0.41516284807483034</v>
      </c>
      <c r="S22" s="10">
        <f t="shared" si="59"/>
        <v>0.3</v>
      </c>
      <c r="T22" s="10">
        <f t="shared" si="59"/>
        <v>0.3</v>
      </c>
      <c r="U22" s="10">
        <f t="shared" si="59"/>
        <v>0.3</v>
      </c>
      <c r="V22" s="10">
        <f t="shared" si="59"/>
        <v>0.3</v>
      </c>
      <c r="W22" s="10">
        <f t="shared" si="59"/>
        <v>0.3</v>
      </c>
      <c r="X22" s="10">
        <f t="shared" si="59"/>
        <v>0.3</v>
      </c>
      <c r="Y22" s="10">
        <f t="shared" si="59"/>
        <v>0.3</v>
      </c>
      <c r="Z22" s="10">
        <f t="shared" si="59"/>
        <v>0.3</v>
      </c>
      <c r="AA22" s="10">
        <f t="shared" si="59"/>
        <v>0.3</v>
      </c>
      <c r="AB22" s="10">
        <f t="shared" si="59"/>
        <v>0.3</v>
      </c>
      <c r="AD22" t="s">
        <v>40</v>
      </c>
      <c r="AE22" s="3">
        <f>Main!D8</f>
        <v>792</v>
      </c>
    </row>
    <row r="23" spans="2:31" x14ac:dyDescent="0.3">
      <c r="B23" t="s">
        <v>34</v>
      </c>
      <c r="G23" s="10">
        <f t="shared" ref="G23" si="60">G14/G3</f>
        <v>8.0889787664307385E-3</v>
      </c>
      <c r="H23" s="10">
        <f t="shared" ref="H23" si="61">H14/H3</f>
        <v>6.2944545855101651E-5</v>
      </c>
      <c r="I23" s="10">
        <f t="shared" ref="I23:J23" si="62">I14/I3</f>
        <v>1.0114514910190083E-2</v>
      </c>
      <c r="J23" s="10">
        <f t="shared" si="62"/>
        <v>-8.8886177747992245E-3</v>
      </c>
      <c r="L23" s="10">
        <f>L14/L3</f>
        <v>6.4122453200951496E-3</v>
      </c>
      <c r="M23" s="10">
        <f>M14/M3</f>
        <v>5.2426447763253203E-3</v>
      </c>
      <c r="N23" s="10">
        <f t="shared" ref="N23:Q23" si="63">N14/N3</f>
        <v>-6.9195813825392452E-3</v>
      </c>
      <c r="O23" s="10">
        <f t="shared" si="63"/>
        <v>2.2645927412610803E-2</v>
      </c>
      <c r="P23" s="10">
        <f t="shared" si="63"/>
        <v>6.5733066590454416E-3</v>
      </c>
      <c r="Q23" s="10">
        <f t="shared" si="63"/>
        <v>4.18960244648318E-3</v>
      </c>
      <c r="R23" s="10">
        <f t="shared" ref="R23:AB23" si="64">R14/R3</f>
        <v>8.9686581612523895E-4</v>
      </c>
      <c r="S23" s="10">
        <f t="shared" si="64"/>
        <v>8.1144372120787265E-3</v>
      </c>
      <c r="T23" s="10">
        <f t="shared" si="64"/>
        <v>8.0844534720104569E-3</v>
      </c>
      <c r="U23" s="10">
        <f t="shared" si="64"/>
        <v>8.0544839893732633E-3</v>
      </c>
      <c r="V23" s="10">
        <f t="shared" si="64"/>
        <v>8.0245350662436123E-3</v>
      </c>
      <c r="W23" s="10">
        <f t="shared" si="64"/>
        <v>7.9946131890930253E-3</v>
      </c>
      <c r="X23" s="10">
        <f t="shared" si="64"/>
        <v>7.9647250330296196E-3</v>
      </c>
      <c r="Y23" s="10">
        <f t="shared" si="64"/>
        <v>7.934877466129437E-3</v>
      </c>
      <c r="Z23" s="10">
        <f t="shared" si="64"/>
        <v>7.9050775538594478E-3</v>
      </c>
      <c r="AA23" s="10">
        <f t="shared" si="64"/>
        <v>7.875332563594092E-3</v>
      </c>
      <c r="AB23" s="10">
        <f t="shared" si="64"/>
        <v>7.8456499692273144E-3</v>
      </c>
      <c r="AD23" t="s">
        <v>41</v>
      </c>
      <c r="AE23" s="3">
        <f>AE21+AE22</f>
        <v>3959.2223422405946</v>
      </c>
    </row>
    <row r="24" spans="2:31" x14ac:dyDescent="0.3">
      <c r="AD24" t="s">
        <v>42</v>
      </c>
      <c r="AE24" s="2">
        <f>AE23/AB15</f>
        <v>1.6957436792190312</v>
      </c>
    </row>
    <row r="25" spans="2:31" x14ac:dyDescent="0.3">
      <c r="AD25" t="s">
        <v>43</v>
      </c>
      <c r="AE25" s="2">
        <f>Main!D3</f>
        <v>2.492</v>
      </c>
    </row>
    <row r="26" spans="2:31" x14ac:dyDescent="0.3">
      <c r="AD26" s="1" t="s">
        <v>44</v>
      </c>
      <c r="AE26" s="11">
        <f>AE24/AE25-1</f>
        <v>-0.31952500833907249</v>
      </c>
    </row>
    <row r="27" spans="2:31" x14ac:dyDescent="0.3">
      <c r="AD27" t="s">
        <v>45</v>
      </c>
      <c r="AE27" s="6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2024-11-10T16:06:06Z</dcterms:created>
  <dcterms:modified xsi:type="dcterms:W3CDTF">2025-04-26T08:53:10Z</dcterms:modified>
</cp:coreProperties>
</file>