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67D6F3A-FED9-4608-8071-2CB985D891BE}" xr6:coauthVersionLast="47" xr6:coauthVersionMax="47" xr10:uidLastSave="{00000000-0000-0000-0000-000000000000}"/>
  <bookViews>
    <workbookView xWindow="-108" yWindow="-108" windowWidth="23256" windowHeight="12576" activeTab="1" xr2:uid="{48C45758-2500-4F87-8506-866CB0FEFDEC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52" i="3" l="1"/>
  <c r="BE53" i="3" s="1"/>
  <c r="BE51" i="3"/>
  <c r="BE50" i="3"/>
  <c r="BE49" i="3"/>
  <c r="BE48" i="3"/>
  <c r="BD45" i="3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CK45" i="3" s="1"/>
  <c r="CL45" i="3" s="1"/>
  <c r="CM45" i="3" s="1"/>
  <c r="CN45" i="3" s="1"/>
  <c r="CO45" i="3" s="1"/>
  <c r="CP45" i="3" s="1"/>
  <c r="CQ45" i="3" s="1"/>
  <c r="CR45" i="3" s="1"/>
  <c r="CS45" i="3" s="1"/>
  <c r="CT45" i="3" s="1"/>
  <c r="CU45" i="3" s="1"/>
  <c r="CV45" i="3" s="1"/>
  <c r="CW45" i="3" s="1"/>
  <c r="CX45" i="3" s="1"/>
  <c r="CY45" i="3" s="1"/>
  <c r="CZ45" i="3" s="1"/>
  <c r="DA45" i="3" s="1"/>
  <c r="DB45" i="3" s="1"/>
  <c r="DC45" i="3" s="1"/>
  <c r="DD45" i="3" s="1"/>
  <c r="DE45" i="3" s="1"/>
  <c r="DF45" i="3" s="1"/>
  <c r="DG45" i="3" s="1"/>
  <c r="DH45" i="3" s="1"/>
  <c r="DI45" i="3" s="1"/>
  <c r="DJ45" i="3" s="1"/>
  <c r="DK45" i="3" s="1"/>
  <c r="DL45" i="3" s="1"/>
  <c r="DM45" i="3" s="1"/>
  <c r="DN45" i="3" s="1"/>
  <c r="DO45" i="3" s="1"/>
  <c r="DP45" i="3" s="1"/>
  <c r="DQ45" i="3" s="1"/>
  <c r="DR45" i="3" s="1"/>
  <c r="DS45" i="3" s="1"/>
  <c r="DT45" i="3" s="1"/>
  <c r="DU45" i="3" s="1"/>
  <c r="DV45" i="3" s="1"/>
  <c r="DW45" i="3" s="1"/>
  <c r="DX45" i="3" s="1"/>
  <c r="DY45" i="3" s="1"/>
  <c r="DZ45" i="3" s="1"/>
  <c r="EA45" i="3" s="1"/>
  <c r="EB45" i="3" s="1"/>
  <c r="EC45" i="3" s="1"/>
  <c r="ED45" i="3" s="1"/>
  <c r="EE45" i="3" s="1"/>
  <c r="EF45" i="3" s="1"/>
  <c r="EG45" i="3" s="1"/>
  <c r="EH45" i="3" s="1"/>
  <c r="EI45" i="3" s="1"/>
  <c r="EJ45" i="3" s="1"/>
  <c r="EK45" i="3" s="1"/>
  <c r="EL45" i="3" s="1"/>
  <c r="EM45" i="3" s="1"/>
  <c r="EN45" i="3" s="1"/>
  <c r="EO45" i="3" s="1"/>
  <c r="EP45" i="3" s="1"/>
  <c r="EQ45" i="3" s="1"/>
  <c r="BC45" i="3"/>
  <c r="AW31" i="3"/>
  <c r="AX31" i="3" s="1"/>
  <c r="AS44" i="3"/>
  <c r="AT44" i="3" s="1"/>
  <c r="AU44" i="3" s="1"/>
  <c r="AV43" i="3"/>
  <c r="AU43" i="3"/>
  <c r="AT43" i="3"/>
  <c r="AT45" i="3" s="1"/>
  <c r="AS43" i="3"/>
  <c r="AS45" i="3" s="1"/>
  <c r="AR44" i="3"/>
  <c r="AR43" i="3"/>
  <c r="AU32" i="3"/>
  <c r="AV32" i="3" s="1"/>
  <c r="AW32" i="3" s="1"/>
  <c r="AX32" i="3" s="1"/>
  <c r="AY32" i="3" s="1"/>
  <c r="AZ32" i="3" s="1"/>
  <c r="BA32" i="3" s="1"/>
  <c r="BB32" i="3" s="1"/>
  <c r="AT32" i="3"/>
  <c r="AS32" i="3"/>
  <c r="AR32" i="3"/>
  <c r="AT30" i="3"/>
  <c r="AU30" i="3" s="1"/>
  <c r="AV30" i="3" s="1"/>
  <c r="AW30" i="3" s="1"/>
  <c r="AX30" i="3" s="1"/>
  <c r="AY30" i="3" s="1"/>
  <c r="AZ30" i="3" s="1"/>
  <c r="BA30" i="3" s="1"/>
  <c r="BB30" i="3" s="1"/>
  <c r="AS30" i="3"/>
  <c r="AR30" i="3"/>
  <c r="AY31" i="3" l="1"/>
  <c r="AX43" i="3"/>
  <c r="AW43" i="3"/>
  <c r="AW45" i="3" s="1"/>
  <c r="AV45" i="3"/>
  <c r="AV44" i="3"/>
  <c r="AW44" i="3" s="1"/>
  <c r="AX44" i="3" s="1"/>
  <c r="AY44" i="3" s="1"/>
  <c r="AZ44" i="3" s="1"/>
  <c r="BA44" i="3" s="1"/>
  <c r="AU45" i="3"/>
  <c r="AR45" i="3"/>
  <c r="AZ31" i="3" l="1"/>
  <c r="AY43" i="3"/>
  <c r="AY45" i="3" s="1"/>
  <c r="BB44" i="3"/>
  <c r="AX45" i="3"/>
  <c r="BA31" i="3" l="1"/>
  <c r="AZ43" i="3"/>
  <c r="AZ45" i="3" s="1"/>
  <c r="BB31" i="3" l="1"/>
  <c r="BB43" i="3" s="1"/>
  <c r="BB45" i="3" s="1"/>
  <c r="BA43" i="3"/>
  <c r="BA45" i="3" s="1"/>
  <c r="AV31" i="3" l="1"/>
  <c r="AS31" i="3"/>
  <c r="AT31" i="3" s="1"/>
  <c r="AU31" i="3" s="1"/>
  <c r="AR31" i="3"/>
  <c r="BB29" i="3"/>
  <c r="BA29" i="3"/>
  <c r="AZ29" i="3"/>
  <c r="AY29" i="3"/>
  <c r="AX29" i="3"/>
  <c r="AW29" i="3"/>
  <c r="AV29" i="3"/>
  <c r="AU29" i="3"/>
  <c r="AT29" i="3"/>
  <c r="AS29" i="3"/>
  <c r="AR29" i="3"/>
  <c r="AO29" i="3"/>
  <c r="AO43" i="3" s="1"/>
  <c r="AO45" i="3" s="1"/>
  <c r="AP45" i="3"/>
  <c r="AD45" i="3"/>
  <c r="Z45" i="3"/>
  <c r="AP43" i="3"/>
  <c r="AP29" i="3"/>
  <c r="AQ43" i="3"/>
  <c r="AQ45" i="3" s="1"/>
  <c r="AQ29" i="3"/>
  <c r="AD29" i="3"/>
  <c r="AD43" i="3" s="1"/>
  <c r="Z29" i="3"/>
  <c r="Z43" i="3" s="1"/>
  <c r="AS3" i="3"/>
  <c r="BE27" i="3"/>
  <c r="AS5" i="3"/>
  <c r="AR5" i="3"/>
  <c r="AQ16" i="3"/>
  <c r="BB16" i="3"/>
  <c r="BA16" i="3"/>
  <c r="AZ16" i="3"/>
  <c r="AY16" i="3"/>
  <c r="AX16" i="3"/>
  <c r="AW16" i="3"/>
  <c r="AV16" i="3"/>
  <c r="AU16" i="3"/>
  <c r="AT16" i="3"/>
  <c r="AS16" i="3"/>
  <c r="AR16" i="3"/>
  <c r="AH16" i="3"/>
  <c r="AG16" i="3"/>
  <c r="AF16" i="3"/>
  <c r="AE16" i="3"/>
  <c r="AD16" i="3"/>
  <c r="AR14" i="3"/>
  <c r="AR12" i="3"/>
  <c r="AR11" i="3"/>
  <c r="AR10" i="3"/>
  <c r="AR8" i="3"/>
  <c r="AR7" i="3"/>
  <c r="AR6" i="3"/>
  <c r="AR4" i="3"/>
  <c r="AR3" i="3"/>
  <c r="AH15" i="3"/>
  <c r="AG15" i="3"/>
  <c r="AF15" i="3"/>
  <c r="AF17" i="3" s="1"/>
  <c r="AE15" i="3"/>
  <c r="AE17" i="3" s="1"/>
  <c r="AH14" i="3"/>
  <c r="AH25" i="3" s="1"/>
  <c r="AG14" i="3"/>
  <c r="AF14" i="3"/>
  <c r="AE14" i="3"/>
  <c r="AE25" i="3" s="1"/>
  <c r="AH13" i="3"/>
  <c r="AG13" i="3"/>
  <c r="AF13" i="3"/>
  <c r="AE13" i="3"/>
  <c r="AH10" i="3"/>
  <c r="AG10" i="3"/>
  <c r="AF10" i="3"/>
  <c r="AE10" i="3"/>
  <c r="AH9" i="3"/>
  <c r="AG9" i="3"/>
  <c r="AF9" i="3"/>
  <c r="AE9" i="3"/>
  <c r="AH8" i="3"/>
  <c r="AG8" i="3"/>
  <c r="AF8" i="3"/>
  <c r="AF24" i="3" s="1"/>
  <c r="AE8" i="3"/>
  <c r="AE24" i="3" s="1"/>
  <c r="AH7" i="3"/>
  <c r="AG7" i="3"/>
  <c r="AF7" i="3"/>
  <c r="AE7" i="3"/>
  <c r="AH6" i="3"/>
  <c r="AH22" i="3" s="1"/>
  <c r="AG6" i="3"/>
  <c r="AG22" i="3" s="1"/>
  <c r="AF6" i="3"/>
  <c r="AF22" i="3" s="1"/>
  <c r="AE6" i="3"/>
  <c r="AE22" i="3" s="1"/>
  <c r="AH5" i="3"/>
  <c r="AH20" i="3" s="1"/>
  <c r="AG5" i="3"/>
  <c r="AG4" i="3" s="1"/>
  <c r="AF5" i="3"/>
  <c r="AF4" i="3" s="1"/>
  <c r="AE5" i="3"/>
  <c r="AE4" i="3" s="1"/>
  <c r="AH3" i="3"/>
  <c r="AG3" i="3"/>
  <c r="AF3" i="3"/>
  <c r="AE3" i="3"/>
  <c r="AE26" i="3" s="1"/>
  <c r="AG25" i="3"/>
  <c r="AF25" i="3"/>
  <c r="AH24" i="3"/>
  <c r="AG24" i="3"/>
  <c r="AD5" i="3"/>
  <c r="D7" i="1"/>
  <c r="D6" i="1"/>
  <c r="D4" i="1"/>
  <c r="AH17" i="3" l="1"/>
  <c r="AG17" i="3"/>
  <c r="AH26" i="3"/>
  <c r="AF21" i="3"/>
  <c r="AH4" i="3"/>
  <c r="AG20" i="3"/>
  <c r="AF19" i="3"/>
  <c r="AF23" i="3"/>
  <c r="AF20" i="3"/>
  <c r="AF26" i="3"/>
  <c r="AG23" i="3"/>
  <c r="AH23" i="3"/>
  <c r="AH21" i="3"/>
  <c r="AG19" i="3"/>
  <c r="AG26" i="3"/>
  <c r="AG21" i="3"/>
  <c r="AH19" i="3"/>
  <c r="AE21" i="3"/>
  <c r="AE20" i="3"/>
  <c r="AE19" i="3"/>
  <c r="AE23" i="3"/>
  <c r="AD24" i="3" l="1"/>
  <c r="AD22" i="3"/>
  <c r="AC5" i="3"/>
  <c r="AC9" i="3" s="1"/>
  <c r="AC13" i="3" s="1"/>
  <c r="AC16" i="3"/>
  <c r="AQ12" i="3"/>
  <c r="AQ11" i="3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AQ10" i="3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AQ8" i="3"/>
  <c r="AQ3" i="3"/>
  <c r="AP14" i="3"/>
  <c r="AP12" i="3"/>
  <c r="AP11" i="3"/>
  <c r="AP10" i="3"/>
  <c r="AP8" i="3"/>
  <c r="AP7" i="3"/>
  <c r="AP6" i="3"/>
  <c r="AP4" i="3"/>
  <c r="AP3" i="3"/>
  <c r="AO14" i="3"/>
  <c r="AO12" i="3"/>
  <c r="AO11" i="3"/>
  <c r="AO10" i="3"/>
  <c r="AO8" i="3"/>
  <c r="AO7" i="3"/>
  <c r="AO6" i="3"/>
  <c r="AO4" i="3"/>
  <c r="AO3" i="3"/>
  <c r="AC24" i="3"/>
  <c r="AQ7" i="3"/>
  <c r="AB24" i="3"/>
  <c r="AA24" i="3"/>
  <c r="Z24" i="3"/>
  <c r="Y24" i="3"/>
  <c r="X24" i="3"/>
  <c r="W24" i="3"/>
  <c r="V24" i="3"/>
  <c r="U24" i="3"/>
  <c r="T24" i="3"/>
  <c r="S24" i="3"/>
  <c r="AB23" i="3"/>
  <c r="AA23" i="3"/>
  <c r="Z23" i="3"/>
  <c r="Y23" i="3"/>
  <c r="X23" i="3"/>
  <c r="W23" i="3"/>
  <c r="V23" i="3"/>
  <c r="U23" i="3"/>
  <c r="T23" i="3"/>
  <c r="S23" i="3"/>
  <c r="AC22" i="3"/>
  <c r="AB22" i="3"/>
  <c r="AA22" i="3"/>
  <c r="Z22" i="3"/>
  <c r="Y22" i="3"/>
  <c r="X22" i="3"/>
  <c r="W22" i="3"/>
  <c r="V22" i="3"/>
  <c r="U22" i="3"/>
  <c r="T22" i="3"/>
  <c r="S22" i="3"/>
  <c r="AB19" i="3"/>
  <c r="AA19" i="3"/>
  <c r="Z19" i="3"/>
  <c r="Y19" i="3"/>
  <c r="X19" i="3"/>
  <c r="W19" i="3"/>
  <c r="V19" i="3"/>
  <c r="U19" i="3"/>
  <c r="T19" i="3"/>
  <c r="S19" i="3"/>
  <c r="Q5" i="3"/>
  <c r="Q9" i="3" s="1"/>
  <c r="Q13" i="3" s="1"/>
  <c r="Q15" i="3" s="1"/>
  <c r="Q17" i="3" s="1"/>
  <c r="R5" i="3"/>
  <c r="R9" i="3" s="1"/>
  <c r="R13" i="3" s="1"/>
  <c r="R15" i="3" s="1"/>
  <c r="R17" i="3" s="1"/>
  <c r="S5" i="3"/>
  <c r="S9" i="3" s="1"/>
  <c r="S13" i="3" s="1"/>
  <c r="S15" i="3" s="1"/>
  <c r="S17" i="3" s="1"/>
  <c r="P5" i="3"/>
  <c r="P9" i="3" s="1"/>
  <c r="P13" i="3" s="1"/>
  <c r="P15" i="3" s="1"/>
  <c r="P17" i="3" s="1"/>
  <c r="T5" i="3"/>
  <c r="T9" i="3" s="1"/>
  <c r="T13" i="3" s="1"/>
  <c r="T15" i="3" s="1"/>
  <c r="T17" i="3" s="1"/>
  <c r="U5" i="3"/>
  <c r="U9" i="3" s="1"/>
  <c r="U13" i="3" s="1"/>
  <c r="U15" i="3" s="1"/>
  <c r="U17" i="3" s="1"/>
  <c r="Y5" i="3"/>
  <c r="Y9" i="3" s="1"/>
  <c r="Y13" i="3" s="1"/>
  <c r="Y15" i="3" s="1"/>
  <c r="Y17" i="3" s="1"/>
  <c r="AB16" i="3"/>
  <c r="V5" i="3"/>
  <c r="V9" i="3" s="1"/>
  <c r="V13" i="3" s="1"/>
  <c r="V15" i="3" s="1"/>
  <c r="V17" i="3" s="1"/>
  <c r="Z5" i="3"/>
  <c r="Z9" i="3" s="1"/>
  <c r="Z13" i="3" s="1"/>
  <c r="Z15" i="3" s="1"/>
  <c r="Z17" i="3" s="1"/>
  <c r="W5" i="3"/>
  <c r="W9" i="3" s="1"/>
  <c r="W13" i="3" s="1"/>
  <c r="W15" i="3" s="1"/>
  <c r="W17" i="3" s="1"/>
  <c r="AA5" i="3"/>
  <c r="AA9" i="3" s="1"/>
  <c r="AA13" i="3" s="1"/>
  <c r="AA15" i="3" s="1"/>
  <c r="AA17" i="3" s="1"/>
  <c r="X5" i="3"/>
  <c r="X9" i="3" s="1"/>
  <c r="X13" i="3" s="1"/>
  <c r="X15" i="3" s="1"/>
  <c r="X17" i="3" s="1"/>
  <c r="AB5" i="3"/>
  <c r="AB9" i="3" s="1"/>
  <c r="AB13" i="3" s="1"/>
  <c r="AB15" i="3" s="1"/>
  <c r="AB17" i="3" l="1"/>
  <c r="U20" i="3"/>
  <c r="AO5" i="3"/>
  <c r="Y20" i="3"/>
  <c r="S21" i="3"/>
  <c r="Z25" i="3"/>
  <c r="Y26" i="3"/>
  <c r="AA21" i="3"/>
  <c r="V20" i="3"/>
  <c r="T21" i="3"/>
  <c r="AB21" i="3"/>
  <c r="S25" i="3"/>
  <c r="AA25" i="3"/>
  <c r="Z26" i="3"/>
  <c r="AP5" i="3"/>
  <c r="W20" i="3"/>
  <c r="U21" i="3"/>
  <c r="T25" i="3"/>
  <c r="S26" i="3"/>
  <c r="AA26" i="3"/>
  <c r="X20" i="3"/>
  <c r="V21" i="3"/>
  <c r="U25" i="3"/>
  <c r="T26" i="3"/>
  <c r="W21" i="3"/>
  <c r="V25" i="3"/>
  <c r="U26" i="3"/>
  <c r="Z20" i="3"/>
  <c r="X21" i="3"/>
  <c r="W25" i="3"/>
  <c r="V26" i="3"/>
  <c r="S20" i="3"/>
  <c r="AA20" i="3"/>
  <c r="Y21" i="3"/>
  <c r="X25" i="3"/>
  <c r="W26" i="3"/>
  <c r="T20" i="3"/>
  <c r="AB20" i="3"/>
  <c r="Z21" i="3"/>
  <c r="Y25" i="3"/>
  <c r="X26" i="3"/>
  <c r="AQ6" i="3"/>
  <c r="AD9" i="3"/>
  <c r="AD13" i="3" s="1"/>
  <c r="AQ4" i="3"/>
  <c r="AQ5" i="3" s="1"/>
  <c r="AB26" i="3"/>
  <c r="AB25" i="3"/>
  <c r="AD23" i="3"/>
  <c r="AD20" i="3"/>
  <c r="AD19" i="3"/>
  <c r="AC21" i="3"/>
  <c r="AC19" i="3"/>
  <c r="AC23" i="3"/>
  <c r="AC20" i="3"/>
  <c r="O5" i="3"/>
  <c r="AN10" i="3"/>
  <c r="AN11" i="3"/>
  <c r="Q24" i="3"/>
  <c r="P24" i="3"/>
  <c r="O24" i="3"/>
  <c r="N24" i="3"/>
  <c r="M24" i="3"/>
  <c r="L24" i="3"/>
  <c r="K24" i="3"/>
  <c r="J24" i="3"/>
  <c r="I24" i="3"/>
  <c r="H24" i="3"/>
  <c r="G24" i="3"/>
  <c r="R22" i="3"/>
  <c r="Q22" i="3"/>
  <c r="P22" i="3"/>
  <c r="O22" i="3"/>
  <c r="N22" i="3"/>
  <c r="M22" i="3"/>
  <c r="L22" i="3"/>
  <c r="K22" i="3"/>
  <c r="J22" i="3"/>
  <c r="I22" i="3"/>
  <c r="H22" i="3"/>
  <c r="G22" i="3"/>
  <c r="O19" i="3"/>
  <c r="N5" i="3"/>
  <c r="AS7" i="3" l="1"/>
  <c r="AS6" i="3"/>
  <c r="AT6" i="3" s="1"/>
  <c r="AU6" i="3" s="1"/>
  <c r="AV6" i="3" s="1"/>
  <c r="AW6" i="3" s="1"/>
  <c r="AX6" i="3" s="1"/>
  <c r="AY6" i="3" s="1"/>
  <c r="AZ6" i="3" s="1"/>
  <c r="BA6" i="3" s="1"/>
  <c r="BB6" i="3" s="1"/>
  <c r="AD21" i="3"/>
  <c r="AT3" i="3"/>
  <c r="AT5" i="3" s="1"/>
  <c r="AC25" i="3"/>
  <c r="AC15" i="3"/>
  <c r="P19" i="3"/>
  <c r="Q23" i="3"/>
  <c r="R20" i="3"/>
  <c r="O23" i="3"/>
  <c r="P23" i="3"/>
  <c r="AN3" i="3"/>
  <c r="AN8" i="3"/>
  <c r="AN6" i="3"/>
  <c r="R24" i="3"/>
  <c r="R23" i="3"/>
  <c r="R19" i="3"/>
  <c r="Q19" i="3"/>
  <c r="AT7" i="3" l="1"/>
  <c r="AQ14" i="3"/>
  <c r="AD25" i="3"/>
  <c r="AD15" i="3"/>
  <c r="AC17" i="3"/>
  <c r="AC26" i="3"/>
  <c r="AU3" i="3"/>
  <c r="AU5" i="3" s="1"/>
  <c r="AY22" i="3"/>
  <c r="R21" i="3"/>
  <c r="AS8" i="3"/>
  <c r="AT8" i="3" s="1"/>
  <c r="AU8" i="3" s="1"/>
  <c r="AN7" i="3"/>
  <c r="Q21" i="3"/>
  <c r="O20" i="3"/>
  <c r="O9" i="3"/>
  <c r="P21" i="3"/>
  <c r="P20" i="3"/>
  <c r="Q20" i="3"/>
  <c r="M5" i="3"/>
  <c r="M9" i="3" s="1"/>
  <c r="AM8" i="3"/>
  <c r="AN24" i="3" s="1"/>
  <c r="M23" i="3"/>
  <c r="AM6" i="3"/>
  <c r="L23" i="3"/>
  <c r="K23" i="3"/>
  <c r="J23" i="3"/>
  <c r="I23" i="3"/>
  <c r="H23" i="3"/>
  <c r="G23" i="3"/>
  <c r="F23" i="3"/>
  <c r="E23" i="3"/>
  <c r="D23" i="3"/>
  <c r="C23" i="3"/>
  <c r="M16" i="3"/>
  <c r="AK12" i="3"/>
  <c r="AM3" i="3"/>
  <c r="AM14" i="3"/>
  <c r="AM12" i="3"/>
  <c r="AM11" i="3"/>
  <c r="AM10" i="3"/>
  <c r="AM16" i="3"/>
  <c r="AL14" i="3"/>
  <c r="AL12" i="3"/>
  <c r="AL11" i="3"/>
  <c r="AL10" i="3"/>
  <c r="AL8" i="3"/>
  <c r="AL7" i="3"/>
  <c r="AL6" i="3"/>
  <c r="AL4" i="3"/>
  <c r="AL3" i="3"/>
  <c r="AL16" i="3"/>
  <c r="AK16" i="3"/>
  <c r="AK14" i="3"/>
  <c r="AK11" i="3"/>
  <c r="AK10" i="3"/>
  <c r="AK8" i="3"/>
  <c r="AK7" i="3"/>
  <c r="AK6" i="3"/>
  <c r="AK4" i="3"/>
  <c r="AK3" i="3"/>
  <c r="L19" i="3"/>
  <c r="K19" i="3"/>
  <c r="J19" i="3"/>
  <c r="I19" i="3"/>
  <c r="H19" i="3"/>
  <c r="G19" i="3"/>
  <c r="C16" i="3"/>
  <c r="C5" i="3"/>
  <c r="C9" i="3" s="1"/>
  <c r="C13" i="3" s="1"/>
  <c r="C15" i="3" s="1"/>
  <c r="C26" i="3" s="1"/>
  <c r="D16" i="3"/>
  <c r="D5" i="3"/>
  <c r="D9" i="3" s="1"/>
  <c r="D13" i="3" s="1"/>
  <c r="D15" i="3" s="1"/>
  <c r="D26" i="3" s="1"/>
  <c r="F16" i="3"/>
  <c r="F5" i="3"/>
  <c r="F9" i="3" s="1"/>
  <c r="F13" i="3" s="1"/>
  <c r="F15" i="3" s="1"/>
  <c r="F26" i="3" s="1"/>
  <c r="J16" i="3"/>
  <c r="J5" i="3"/>
  <c r="J9" i="3" s="1"/>
  <c r="J13" i="3" s="1"/>
  <c r="J15" i="3" s="1"/>
  <c r="J26" i="3" s="1"/>
  <c r="E16" i="3"/>
  <c r="E5" i="3"/>
  <c r="E9" i="3" s="1"/>
  <c r="E13" i="3" s="1"/>
  <c r="E15" i="3" s="1"/>
  <c r="I16" i="3"/>
  <c r="I5" i="3"/>
  <c r="I9" i="3" s="1"/>
  <c r="I13" i="3" s="1"/>
  <c r="I15" i="3" s="1"/>
  <c r="I26" i="3" s="1"/>
  <c r="AU7" i="3" l="1"/>
  <c r="AD17" i="3"/>
  <c r="AD26" i="3"/>
  <c r="AZ22" i="3"/>
  <c r="AK5" i="3"/>
  <c r="AK9" i="3" s="1"/>
  <c r="AV8" i="3"/>
  <c r="AW8" i="3" s="1"/>
  <c r="AX8" i="3" s="1"/>
  <c r="E17" i="3"/>
  <c r="E26" i="3"/>
  <c r="AM24" i="3"/>
  <c r="AL24" i="3"/>
  <c r="O21" i="3"/>
  <c r="AN4" i="3"/>
  <c r="AN5" i="3" s="1"/>
  <c r="AO24" i="3"/>
  <c r="AM22" i="3"/>
  <c r="AL22" i="3"/>
  <c r="I17" i="3"/>
  <c r="F20" i="3"/>
  <c r="AL19" i="3"/>
  <c r="AK23" i="3"/>
  <c r="I25" i="3"/>
  <c r="D17" i="3"/>
  <c r="C17" i="3"/>
  <c r="D20" i="3"/>
  <c r="J17" i="3"/>
  <c r="I20" i="3"/>
  <c r="AL23" i="3"/>
  <c r="D25" i="3"/>
  <c r="F17" i="3"/>
  <c r="E20" i="3"/>
  <c r="D21" i="3"/>
  <c r="F21" i="3"/>
  <c r="E25" i="3"/>
  <c r="E21" i="3"/>
  <c r="F25" i="3"/>
  <c r="C20" i="3"/>
  <c r="C21" i="3"/>
  <c r="J20" i="3"/>
  <c r="I21" i="3"/>
  <c r="C25" i="3"/>
  <c r="J21" i="3"/>
  <c r="J25" i="3"/>
  <c r="AM19" i="3"/>
  <c r="N20" i="3"/>
  <c r="M20" i="3"/>
  <c r="AM7" i="3"/>
  <c r="M13" i="3"/>
  <c r="AM4" i="3"/>
  <c r="AM5" i="3" s="1"/>
  <c r="M19" i="3"/>
  <c r="N19" i="3"/>
  <c r="AL5" i="3"/>
  <c r="G16" i="3"/>
  <c r="G5" i="3"/>
  <c r="K16" i="3"/>
  <c r="K5" i="3"/>
  <c r="H16" i="3"/>
  <c r="H5" i="3"/>
  <c r="L16" i="3"/>
  <c r="L5" i="3"/>
  <c r="L20" i="3" s="1"/>
  <c r="F3" i="1"/>
  <c r="D8" i="1"/>
  <c r="D5" i="1"/>
  <c r="BB22" i="3" l="1"/>
  <c r="BA22" i="3"/>
  <c r="AX24" i="3"/>
  <c r="AY8" i="3"/>
  <c r="AK20" i="3"/>
  <c r="AP24" i="3"/>
  <c r="AN22" i="3"/>
  <c r="N23" i="3"/>
  <c r="L9" i="3"/>
  <c r="L21" i="3" s="1"/>
  <c r="K9" i="3"/>
  <c r="K20" i="3"/>
  <c r="G9" i="3"/>
  <c r="G20" i="3"/>
  <c r="AL9" i="3"/>
  <c r="AL20" i="3"/>
  <c r="H9" i="3"/>
  <c r="H20" i="3"/>
  <c r="AK13" i="3"/>
  <c r="AK21" i="3"/>
  <c r="AN9" i="3"/>
  <c r="D9" i="1"/>
  <c r="BE24" i="3"/>
  <c r="N9" i="3"/>
  <c r="N21" i="3" s="1"/>
  <c r="AM23" i="3"/>
  <c r="M21" i="3"/>
  <c r="AN23" i="3"/>
  <c r="AN19" i="3"/>
  <c r="M25" i="3"/>
  <c r="M15" i="3"/>
  <c r="AM9" i="3"/>
  <c r="AM13" i="3" s="1"/>
  <c r="AM20" i="3"/>
  <c r="AZ8" i="3" l="1"/>
  <c r="AY24" i="3"/>
  <c r="M17" i="3"/>
  <c r="M26" i="3"/>
  <c r="AQ24" i="3"/>
  <c r="AO22" i="3"/>
  <c r="L13" i="3"/>
  <c r="L25" i="3" s="1"/>
  <c r="K13" i="3"/>
  <c r="K21" i="3"/>
  <c r="H13" i="3"/>
  <c r="H21" i="3"/>
  <c r="AK15" i="3"/>
  <c r="AK25" i="3"/>
  <c r="AL13" i="3"/>
  <c r="AL21" i="3"/>
  <c r="G13" i="3"/>
  <c r="G21" i="3"/>
  <c r="N13" i="3"/>
  <c r="N25" i="3" s="1"/>
  <c r="AN21" i="3"/>
  <c r="AO23" i="3"/>
  <c r="AO19" i="3"/>
  <c r="AM21" i="3"/>
  <c r="BA8" i="3" l="1"/>
  <c r="AZ24" i="3"/>
  <c r="AK17" i="3"/>
  <c r="AK26" i="3"/>
  <c r="AR24" i="3"/>
  <c r="AP22" i="3"/>
  <c r="L15" i="3"/>
  <c r="G15" i="3"/>
  <c r="G25" i="3"/>
  <c r="K15" i="3"/>
  <c r="K25" i="3"/>
  <c r="AL15" i="3"/>
  <c r="AL25" i="3"/>
  <c r="H15" i="3"/>
  <c r="H25" i="3"/>
  <c r="N15" i="3"/>
  <c r="N26" i="3" s="1"/>
  <c r="AO20" i="3"/>
  <c r="AO9" i="3"/>
  <c r="AP23" i="3"/>
  <c r="AP19" i="3"/>
  <c r="AM15" i="3"/>
  <c r="AM25" i="3"/>
  <c r="BB8" i="3" l="1"/>
  <c r="BB24" i="3" s="1"/>
  <c r="BA24" i="3"/>
  <c r="L17" i="3"/>
  <c r="L26" i="3"/>
  <c r="H17" i="3"/>
  <c r="H26" i="3"/>
  <c r="AM17" i="3"/>
  <c r="AM26" i="3"/>
  <c r="AL17" i="3"/>
  <c r="AL26" i="3"/>
  <c r="K17" i="3"/>
  <c r="K26" i="3"/>
  <c r="G17" i="3"/>
  <c r="G26" i="3"/>
  <c r="N17" i="3"/>
  <c r="O13" i="3"/>
  <c r="AS24" i="3"/>
  <c r="AQ22" i="3"/>
  <c r="AP20" i="3"/>
  <c r="AP9" i="3"/>
  <c r="AQ23" i="3"/>
  <c r="AQ19" i="3"/>
  <c r="AO21" i="3"/>
  <c r="AV3" i="3" l="1"/>
  <c r="AV5" i="3" s="1"/>
  <c r="O25" i="3"/>
  <c r="AT24" i="3"/>
  <c r="AR22" i="3"/>
  <c r="AR23" i="3"/>
  <c r="AR19" i="3"/>
  <c r="AQ20" i="3"/>
  <c r="AQ9" i="3"/>
  <c r="AP21" i="3"/>
  <c r="AV7" i="3" l="1"/>
  <c r="AW3" i="3"/>
  <c r="AW5" i="3" s="1"/>
  <c r="O15" i="3"/>
  <c r="O26" i="3" s="1"/>
  <c r="AU24" i="3"/>
  <c r="AS22" i="3"/>
  <c r="AS23" i="3"/>
  <c r="AS19" i="3"/>
  <c r="AR20" i="3"/>
  <c r="AR9" i="3"/>
  <c r="AQ21" i="3"/>
  <c r="AW7" i="3" l="1"/>
  <c r="AX3" i="3"/>
  <c r="AX5" i="3" s="1"/>
  <c r="P25" i="3"/>
  <c r="O17" i="3"/>
  <c r="AW24" i="3"/>
  <c r="AV24" i="3"/>
  <c r="AT22" i="3"/>
  <c r="AT23" i="3"/>
  <c r="AT19" i="3"/>
  <c r="AS4" i="3"/>
  <c r="AS20" i="3"/>
  <c r="AS9" i="3"/>
  <c r="AR21" i="3"/>
  <c r="AX7" i="3" l="1"/>
  <c r="AX20" i="3"/>
  <c r="AX23" i="3"/>
  <c r="AY3" i="3"/>
  <c r="AY5" i="3" s="1"/>
  <c r="AX19" i="3"/>
  <c r="P26" i="3"/>
  <c r="AU22" i="3"/>
  <c r="AU23" i="3"/>
  <c r="AT20" i="3"/>
  <c r="AT9" i="3"/>
  <c r="AT4" i="3"/>
  <c r="AS21" i="3"/>
  <c r="AU19" i="3"/>
  <c r="AY19" i="3" l="1"/>
  <c r="AY7" i="3"/>
  <c r="AY23" i="3" s="1"/>
  <c r="AZ3" i="3"/>
  <c r="AZ5" i="3" s="1"/>
  <c r="AY4" i="3"/>
  <c r="AZ19" i="3"/>
  <c r="AY20" i="3"/>
  <c r="AX4" i="3"/>
  <c r="AO13" i="3"/>
  <c r="AV22" i="3"/>
  <c r="AT21" i="3"/>
  <c r="AV23" i="3"/>
  <c r="AV19" i="3"/>
  <c r="AU20" i="3"/>
  <c r="AU9" i="3"/>
  <c r="AU4" i="3"/>
  <c r="AY9" i="3" l="1"/>
  <c r="AY21" i="3" s="1"/>
  <c r="AZ7" i="3"/>
  <c r="AZ23" i="3" s="1"/>
  <c r="BA3" i="3"/>
  <c r="BA5" i="3" s="1"/>
  <c r="BA19" i="3"/>
  <c r="AW22" i="3"/>
  <c r="Q26" i="3"/>
  <c r="AO25" i="3"/>
  <c r="AO15" i="3"/>
  <c r="AP13" i="3"/>
  <c r="AV4" i="3"/>
  <c r="AV20" i="3"/>
  <c r="AV9" i="3"/>
  <c r="AW23" i="3"/>
  <c r="AW4" i="3"/>
  <c r="AW19" i="3"/>
  <c r="AU21" i="3"/>
  <c r="AZ9" i="3" l="1"/>
  <c r="AZ21" i="3" s="1"/>
  <c r="AZ4" i="3"/>
  <c r="BA7" i="3"/>
  <c r="AZ20" i="3"/>
  <c r="BB3" i="3"/>
  <c r="BA9" i="3"/>
  <c r="BA21" i="3" s="1"/>
  <c r="BA23" i="3"/>
  <c r="AX22" i="3"/>
  <c r="AX9" i="3"/>
  <c r="AX21" i="3" s="1"/>
  <c r="AO17" i="3"/>
  <c r="AO26" i="3"/>
  <c r="Q25" i="3"/>
  <c r="AP15" i="3"/>
  <c r="AP25" i="3"/>
  <c r="AQ13" i="3"/>
  <c r="AW20" i="3"/>
  <c r="AW9" i="3"/>
  <c r="AV21" i="3"/>
  <c r="BB19" i="3" l="1"/>
  <c r="BB5" i="3"/>
  <c r="BB7" i="3"/>
  <c r="BB23" i="3" s="1"/>
  <c r="BB4" i="3"/>
  <c r="BA4" i="3"/>
  <c r="BA20" i="3"/>
  <c r="AP17" i="3"/>
  <c r="AP26" i="3"/>
  <c r="AN12" i="3"/>
  <c r="AN13" i="3" s="1"/>
  <c r="AQ15" i="3"/>
  <c r="AQ25" i="3"/>
  <c r="AW21" i="3"/>
  <c r="AQ26" i="3" l="1"/>
  <c r="BB9" i="3"/>
  <c r="BB21" i="3" s="1"/>
  <c r="BB20" i="3"/>
  <c r="AQ17" i="3"/>
  <c r="AR13" i="3"/>
  <c r="AR15" i="3" l="1"/>
  <c r="R25" i="3"/>
  <c r="AN14" i="3"/>
  <c r="AR25" i="3"/>
  <c r="AR26" i="3" l="1"/>
  <c r="R26" i="3"/>
  <c r="AR17" i="3"/>
  <c r="AS12" i="3"/>
  <c r="AS13" i="3" s="1"/>
  <c r="AS14" i="3" s="1"/>
  <c r="AS25" i="3" s="1"/>
  <c r="AN25" i="3"/>
  <c r="AN15" i="3"/>
  <c r="AN17" i="3" l="1"/>
  <c r="AN26" i="3"/>
  <c r="AS15" i="3"/>
  <c r="AS26" i="3" l="1"/>
  <c r="AT12" i="3"/>
  <c r="AT13" i="3" s="1"/>
  <c r="AT14" i="3" s="1"/>
  <c r="AT25" i="3" s="1"/>
  <c r="AS17" i="3"/>
  <c r="AN20" i="3"/>
  <c r="AT15" i="3" l="1"/>
  <c r="AU12" i="3" l="1"/>
  <c r="AU13" i="3" s="1"/>
  <c r="AU14" i="3" s="1"/>
  <c r="AU25" i="3" s="1"/>
  <c r="AT17" i="3"/>
  <c r="AT26" i="3"/>
  <c r="AU15" i="3" l="1"/>
  <c r="AU26" i="3" l="1"/>
  <c r="AV12" i="3"/>
  <c r="AV13" i="3" s="1"/>
  <c r="AV14" i="3" s="1"/>
  <c r="AV25" i="3" s="1"/>
  <c r="AU17" i="3"/>
  <c r="AV15" i="3" l="1"/>
  <c r="AV26" i="3" l="1"/>
  <c r="AV17" i="3"/>
  <c r="AW12" i="3"/>
  <c r="AW13" i="3" s="1"/>
  <c r="AW14" i="3" s="1"/>
  <c r="AW25" i="3" l="1"/>
  <c r="AW15" i="3" l="1"/>
  <c r="AX12" i="3" s="1"/>
  <c r="AX13" i="3" s="1"/>
  <c r="AX14" i="3" l="1"/>
  <c r="AX25" i="3" s="1"/>
  <c r="AW26" i="3"/>
  <c r="AW17" i="3"/>
  <c r="AX15" i="3" l="1"/>
  <c r="AY12" i="3" s="1"/>
  <c r="AY13" i="3" s="1"/>
  <c r="AY14" i="3" l="1"/>
  <c r="AY25" i="3" s="1"/>
  <c r="AX17" i="3"/>
  <c r="AX26" i="3"/>
  <c r="AY15" i="3" l="1"/>
  <c r="AY26" i="3" s="1"/>
  <c r="AY17" i="3" l="1"/>
  <c r="AZ12" i="3"/>
  <c r="AZ13" i="3" s="1"/>
  <c r="AZ14" i="3" s="1"/>
  <c r="AZ15" i="3" l="1"/>
  <c r="AZ26" i="3" s="1"/>
  <c r="AZ25" i="3"/>
  <c r="AZ17" i="3" l="1"/>
  <c r="BA12" i="3"/>
  <c r="BA13" i="3" s="1"/>
  <c r="BA14" i="3" s="1"/>
  <c r="BA15" i="3" l="1"/>
  <c r="BA26" i="3" s="1"/>
  <c r="BA25" i="3"/>
  <c r="BA17" i="3" l="1"/>
  <c r="BB12" i="3"/>
  <c r="BB13" i="3" s="1"/>
  <c r="BB14" i="3" s="1"/>
  <c r="BB15" i="3" l="1"/>
  <c r="BB25" i="3"/>
  <c r="BB17" i="3" l="1"/>
  <c r="BB26" i="3"/>
  <c r="BC15" i="3" l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EZ15" i="3" s="1"/>
  <c r="FA15" i="3" s="1"/>
  <c r="FB15" i="3" s="1"/>
  <c r="FC15" i="3" s="1"/>
  <c r="FD15" i="3" s="1"/>
  <c r="FE15" i="3" s="1"/>
  <c r="FF15" i="3" s="1"/>
  <c r="FG15" i="3" s="1"/>
  <c r="FH15" i="3" s="1"/>
  <c r="FI15" i="3" s="1"/>
  <c r="FJ15" i="3" s="1"/>
  <c r="FK15" i="3" s="1"/>
  <c r="BE23" i="3" s="1"/>
  <c r="BE25" i="3" l="1"/>
  <c r="BE26" i="3" l="1"/>
  <c r="BE28" i="3" s="1"/>
</calcChain>
</file>

<file path=xl/sharedStrings.xml><?xml version="1.0" encoding="utf-8"?>
<sst xmlns="http://schemas.openxmlformats.org/spreadsheetml/2006/main" count="96" uniqueCount="88">
  <si>
    <t>SNAP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</si>
  <si>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</si>
  <si>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</si>
  <si>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</si>
  <si>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</si>
  <si>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</si>
  <si>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</si>
  <si>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</si>
  <si>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</si>
  <si>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</si>
  <si>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Q220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</si>
  <si>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</si>
  <si>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</si>
  <si>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</si>
  <si>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</si>
  <si>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</si>
  <si>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</si>
  <si>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</si>
  <si>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</si>
  <si>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</si>
  <si>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</si>
  <si>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</si>
  <si>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</si>
  <si>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</si>
  <si>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Gross profit</t>
  </si>
  <si>
    <t>R&amp;D</t>
  </si>
  <si>
    <t>S&amp;M</t>
  </si>
  <si>
    <t>G&amp;A</t>
  </si>
  <si>
    <t>Operating profit</t>
  </si>
  <si>
    <t>Other income</t>
  </si>
  <si>
    <t>Pretax profit</t>
  </si>
  <si>
    <t>Taxes</t>
  </si>
  <si>
    <t>Net profit</t>
  </si>
  <si>
    <t>EPS</t>
  </si>
  <si>
    <t>Interest income</t>
  </si>
  <si>
    <t>Interest expense</t>
  </si>
  <si>
    <t>Revenue y/y</t>
  </si>
  <si>
    <t>Gross Margin</t>
  </si>
  <si>
    <t>Operating Margin</t>
  </si>
  <si>
    <t>S&amp;M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</si>
  <si>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</si>
  <si>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</si>
  <si>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</si>
  <si>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</si>
  <si>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</si>
  <si>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</si>
  <si>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</si>
  <si>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</si>
  <si>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</si>
  <si>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Heavily overvalued</t>
  </si>
  <si>
    <t>Earnings</t>
  </si>
  <si>
    <t>Q121</t>
  </si>
  <si>
    <t>Q221</t>
  </si>
  <si>
    <t>Q321</t>
  </si>
  <si>
    <t>Q421</t>
  </si>
  <si>
    <t>R&amp;D y/y</t>
  </si>
  <si>
    <t>G&amp;A y/y</t>
  </si>
  <si>
    <t>Net Margin</t>
  </si>
  <si>
    <t>Q224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</si>
  <si>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</si>
  <si>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</si>
  <si>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</si>
  <si>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</si>
  <si>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</si>
  <si>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</si>
  <si>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</si>
  <si>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</si>
  <si>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</si>
  <si>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</si>
  <si>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</si>
  <si>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Q125</t>
  </si>
  <si>
    <t>Q225</t>
  </si>
  <si>
    <t>Q325</t>
  </si>
  <si>
    <t>Q425</t>
  </si>
  <si>
    <t>Net income</t>
  </si>
  <si>
    <t>D&amp;A</t>
  </si>
  <si>
    <t>SBC</t>
  </si>
  <si>
    <t>Amortisation</t>
  </si>
  <si>
    <t>Investments</t>
  </si>
  <si>
    <t>Other</t>
  </si>
  <si>
    <t>A/R</t>
  </si>
  <si>
    <t>Prepaids</t>
  </si>
  <si>
    <t>Leases</t>
  </si>
  <si>
    <t>A/P</t>
  </si>
  <si>
    <t>A/L</t>
  </si>
  <si>
    <t>CFFO</t>
  </si>
  <si>
    <t>PP&amp;E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</si>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</sst>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22860</xdr:colOff>
      <xdr:row>0</xdr:row>
      <xdr:rowOff>0</xdr:rowOff>
    </xdr:from>
    <xdr:to>
      <xdr:col>30</xdr:col>
      <xdr:colOff>22860</xdr:colOff>
      <xdr:row>49</xdr:row>
      <xdr:rowOff>160020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951E576-C950-4826-B846-76E32E1C1719}"/>
            </a:ext>
          </a:extLst>
        </xdr:cNvPr>
        <xdr:cNvCxnSpPr/>
      </xdr:nvCxnSpPr>
      <xdr:spPr>
        <a:xfrm>
          <a:off x="18745200" y="0"/>
          <a:ext cx="0" cy="9121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</xdr:colOff>
      <xdr:row>0</xdr:row>
      <xdr:rowOff>0</xdr:rowOff>
    </xdr:from>
    <xdr:to>
      <xdr:col>43</xdr:col>
      <xdr:colOff>22860</xdr:colOff>
      <xdr:row>51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A994D4-AF9E-4E70-B948-27C2DF60CEA3}"/>
            </a:ext>
          </a:extLst>
        </xdr:cNvPr>
        <xdr:cNvCxnSpPr/>
      </xdr:nvCxnSpPr>
      <xdr:spPr>
        <a:xfrm>
          <a:off x="26670000" y="0"/>
          <a:ext cx="0" cy="9433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21A9-9F6D-4C75-8A6B-B7E93A010B62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50</v>
      </c>
    </row>
    <row r="3" spans="2:7" x14ac:dyDescent="0.3">
      <c r="B3" s="1" t="s">
        <v>0</v>
      </c>
      <c r="C3" t="s">
        <v>1</v>
      </c>
      <c r="D3" s="5">
        <v>7.93</v>
      </c>
      <c r="E3" s="3">
        <v>45751</v>
      </c>
      <c r="F3" s="3">
        <f ca="1">TODAY()</f>
        <v>45751</v>
      </c>
      <c r="G3" s="3">
        <v>45771</v>
      </c>
    </row>
    <row r="4" spans="2:7" x14ac:dyDescent="0.3">
      <c r="C4" t="s">
        <v>2</v>
      </c>
      <c r="D4" s="4">
        <f>1442.2+22.5+231.6</f>
        <v>1696.3</v>
      </c>
      <c r="E4" s="2" t="s">
        <v>69</v>
      </c>
    </row>
    <row r="5" spans="2:7" x14ac:dyDescent="0.3">
      <c r="C5" t="s">
        <v>3</v>
      </c>
      <c r="D5" s="4">
        <f>D3*D4</f>
        <v>13451.659</v>
      </c>
    </row>
    <row r="6" spans="2:7" x14ac:dyDescent="0.3">
      <c r="C6" t="s">
        <v>4</v>
      </c>
      <c r="D6" s="4">
        <f>1046.5+2329.7</f>
        <v>3376.2</v>
      </c>
      <c r="E6" s="2" t="s">
        <v>69</v>
      </c>
    </row>
    <row r="7" spans="2:7" x14ac:dyDescent="0.3">
      <c r="C7" t="s">
        <v>5</v>
      </c>
      <c r="D7" s="4">
        <f>36.2+3607.7</f>
        <v>3643.8999999999996</v>
      </c>
      <c r="E7" s="2" t="s">
        <v>69</v>
      </c>
    </row>
    <row r="8" spans="2:7" x14ac:dyDescent="0.3">
      <c r="C8" t="s">
        <v>6</v>
      </c>
      <c r="D8" s="4">
        <f>D6-D7</f>
        <v>-267.69999999999982</v>
      </c>
    </row>
    <row r="9" spans="2:7" x14ac:dyDescent="0.3">
      <c r="C9" t="s">
        <v>7</v>
      </c>
      <c r="D9" s="4">
        <f>D5-D8</f>
        <v>13719.359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429E-4E4D-4756-99DE-9A816F2CA7A1}">
  <dimension ref="B2:FK53"/>
  <sheetViews>
    <sheetView tabSelected="1" workbookViewId="0">
      <pane xSplit="2" ySplit="2" topLeftCell="AT18" activePane="bottomRight" state="frozen"/>
      <selection pane="topRight" activeCell="C1" sqref="C1"/>
      <selection pane="bottomLeft" activeCell="A3" sqref="A3"/>
      <selection pane="bottomRight" activeCell="BE18" sqref="BE18"/>
    </sheetView>
  </sheetViews>
  <sheetFormatPr defaultRowHeight="14.4" x14ac:dyDescent="0.3"/>
  <cols>
    <col min="2" max="2" width="15.21875" bestFit="1" customWidth="1"/>
    <col min="14" max="14" width="8.88671875" customWidth="1"/>
    <col min="51" max="53" width="8.88671875" customWidth="1"/>
    <col min="56" max="56" width="12" bestFit="1" customWidth="1"/>
    <col min="57" max="57" width="17.5546875" customWidth="1"/>
  </cols>
  <sheetData>
    <row r="2" spans="2:167" x14ac:dyDescent="0.3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10</v>
      </c>
      <c r="M2" s="6" t="s">
        <v>21</v>
      </c>
      <c r="N2" s="6" t="s">
        <v>22</v>
      </c>
      <c r="O2" s="6" t="s">
        <v>51</v>
      </c>
      <c r="P2" s="6" t="s">
        <v>52</v>
      </c>
      <c r="Q2" s="6" t="s">
        <v>53</v>
      </c>
      <c r="R2" s="6" t="s">
        <v>54</v>
      </c>
      <c r="S2" s="6" t="s">
        <v>59</v>
      </c>
      <c r="T2" s="6" t="s">
        <v>60</v>
      </c>
      <c r="U2" s="6" t="s">
        <v>61</v>
      </c>
      <c r="V2" s="6" t="s">
        <v>62</v>
      </c>
      <c r="W2" s="6" t="s">
        <v>63</v>
      </c>
      <c r="X2" s="6" t="s">
        <v>64</v>
      </c>
      <c r="Y2" s="6" t="s">
        <v>65</v>
      </c>
      <c r="Z2" s="6" t="s">
        <v>66</v>
      </c>
      <c r="AA2" s="6" t="s">
        <v>67</v>
      </c>
      <c r="AB2" s="6" t="s">
        <v>58</v>
      </c>
      <c r="AC2" s="6" t="s">
        <v>68</v>
      </c>
      <c r="AD2" s="6" t="s">
        <v>69</v>
      </c>
      <c r="AE2" s="6" t="s">
        <v>70</v>
      </c>
      <c r="AF2" s="6" t="s">
        <v>71</v>
      </c>
      <c r="AG2" s="6" t="s">
        <v>72</v>
      </c>
      <c r="AH2" s="6" t="s">
        <v>73</v>
      </c>
      <c r="AI2" s="6"/>
      <c r="AK2">
        <v>2018</v>
      </c>
      <c r="AL2">
        <v>2019</v>
      </c>
      <c r="AM2">
        <v>2020</v>
      </c>
      <c r="AN2">
        <v>2021</v>
      </c>
      <c r="AO2">
        <v>2022</v>
      </c>
      <c r="AP2">
        <v>2023</v>
      </c>
      <c r="AQ2">
        <v>2024</v>
      </c>
      <c r="AR2">
        <v>2025</v>
      </c>
      <c r="AS2">
        <v>2026</v>
      </c>
      <c r="AT2">
        <v>2027</v>
      </c>
      <c r="AU2">
        <v>2028</v>
      </c>
      <c r="AV2">
        <v>2029</v>
      </c>
      <c r="AW2">
        <v>2030</v>
      </c>
      <c r="AX2">
        <v>2031</v>
      </c>
      <c r="AY2">
        <v>2032</v>
      </c>
      <c r="AZ2">
        <v>2033</v>
      </c>
      <c r="BA2">
        <v>2034</v>
      </c>
      <c r="BB2">
        <v>2035</v>
      </c>
    </row>
    <row r="3" spans="2:167" s="1" customFormat="1" x14ac:dyDescent="0.3">
      <c r="B3" s="1" t="s">
        <v>11</v>
      </c>
      <c r="C3" s="8">
        <v>230.7</v>
      </c>
      <c r="D3" s="8">
        <v>262.3</v>
      </c>
      <c r="E3" s="8">
        <v>297.7</v>
      </c>
      <c r="F3" s="8">
        <v>389.9</v>
      </c>
      <c r="G3" s="8">
        <v>320.39999999999998</v>
      </c>
      <c r="H3" s="8">
        <v>388</v>
      </c>
      <c r="I3" s="8">
        <v>446.2</v>
      </c>
      <c r="J3" s="8">
        <v>560.9</v>
      </c>
      <c r="K3" s="8">
        <v>462.5</v>
      </c>
      <c r="L3" s="8">
        <v>454.2</v>
      </c>
      <c r="M3" s="8">
        <v>678.7</v>
      </c>
      <c r="N3" s="8">
        <v>911.3</v>
      </c>
      <c r="O3" s="8">
        <v>769.6</v>
      </c>
      <c r="P3" s="8">
        <v>982.1</v>
      </c>
      <c r="Q3" s="8">
        <v>1067.5</v>
      </c>
      <c r="R3" s="8">
        <v>1297.9000000000001</v>
      </c>
      <c r="S3" s="8">
        <v>1062.7</v>
      </c>
      <c r="T3" s="8">
        <v>1110.9000000000001</v>
      </c>
      <c r="U3" s="8">
        <v>1128.5</v>
      </c>
      <c r="V3" s="8">
        <v>1299.7</v>
      </c>
      <c r="W3" s="8">
        <v>988.6</v>
      </c>
      <c r="X3" s="8">
        <v>1067.7</v>
      </c>
      <c r="Y3" s="8">
        <v>1188.5999999999999</v>
      </c>
      <c r="Z3" s="8">
        <v>1361.3</v>
      </c>
      <c r="AA3" s="8">
        <v>1194.8</v>
      </c>
      <c r="AB3" s="8">
        <v>1236.8</v>
      </c>
      <c r="AC3" s="8">
        <v>1372.5</v>
      </c>
      <c r="AD3" s="8">
        <v>1557.3</v>
      </c>
      <c r="AE3" s="8">
        <f>AA3*1.13</f>
        <v>1350.1239999999998</v>
      </c>
      <c r="AF3" s="8">
        <f>AB3*1.12</f>
        <v>1385.2160000000001</v>
      </c>
      <c r="AG3" s="8">
        <f>AC3*1.1</f>
        <v>1509.7500000000002</v>
      </c>
      <c r="AH3" s="8">
        <f>AD3*1.1</f>
        <v>1713.0300000000002</v>
      </c>
      <c r="AI3" s="8"/>
      <c r="AK3" s="8">
        <f>SUM(C3:F3)</f>
        <v>1180.5999999999999</v>
      </c>
      <c r="AL3" s="8">
        <f>SUM(G3:J3)</f>
        <v>1715.5</v>
      </c>
      <c r="AM3" s="8">
        <f>SUM(K3:N3)</f>
        <v>2506.6999999999998</v>
      </c>
      <c r="AN3" s="8">
        <f>SUM(O3:R3)</f>
        <v>4117.1000000000004</v>
      </c>
      <c r="AO3" s="8">
        <f>SUM(S3:V3)</f>
        <v>4601.8</v>
      </c>
      <c r="AP3" s="8">
        <f>SUM(W3:Z3)</f>
        <v>4606.2</v>
      </c>
      <c r="AQ3" s="8">
        <f>SUM(AA3:AD3)</f>
        <v>5361.4</v>
      </c>
      <c r="AR3" s="8">
        <f>SUM(AE3:AH3)</f>
        <v>5958.1200000000008</v>
      </c>
      <c r="AS3" s="8">
        <f>AR3*1.1</f>
        <v>6553.9320000000016</v>
      </c>
      <c r="AT3" s="8">
        <f>AS3*1.08</f>
        <v>7078.2465600000023</v>
      </c>
      <c r="AU3" s="8">
        <f>AT3*1.06</f>
        <v>7502.9413536000029</v>
      </c>
      <c r="AV3" s="8">
        <f>AU3*1.05</f>
        <v>7878.0884212800038</v>
      </c>
      <c r="AW3" s="8">
        <f>AV3*1.04</f>
        <v>8193.2119581312036</v>
      </c>
      <c r="AX3" s="8">
        <f>AW3*1.03</f>
        <v>8439.0083168751407</v>
      </c>
      <c r="AY3" s="8">
        <f>AX3*1.02</f>
        <v>8607.7884832126438</v>
      </c>
      <c r="AZ3" s="8">
        <f t="shared" ref="AZ3:BB3" si="0">AY3*1.02</f>
        <v>8779.9442528768959</v>
      </c>
      <c r="BA3" s="8">
        <f t="shared" si="0"/>
        <v>8955.5431379344336</v>
      </c>
      <c r="BB3" s="8">
        <f t="shared" si="0"/>
        <v>9134.6540006931227</v>
      </c>
    </row>
    <row r="4" spans="2:167" x14ac:dyDescent="0.3">
      <c r="B4" t="s">
        <v>23</v>
      </c>
      <c r="C4" s="4">
        <v>196.8</v>
      </c>
      <c r="D4" s="4">
        <v>191.6</v>
      </c>
      <c r="E4" s="4">
        <v>197.6</v>
      </c>
      <c r="F4" s="4">
        <v>213</v>
      </c>
      <c r="G4" s="4">
        <v>203.8</v>
      </c>
      <c r="H4" s="4">
        <v>215.5</v>
      </c>
      <c r="I4" s="4">
        <v>223.1</v>
      </c>
      <c r="J4" s="4">
        <v>253.4</v>
      </c>
      <c r="K4" s="4">
        <v>253.4</v>
      </c>
      <c r="L4" s="4">
        <v>250.5</v>
      </c>
      <c r="M4" s="4">
        <v>293.10000000000002</v>
      </c>
      <c r="N4" s="4">
        <v>385.5</v>
      </c>
      <c r="O4" s="4">
        <v>412.6</v>
      </c>
      <c r="P4" s="4">
        <v>445</v>
      </c>
      <c r="Q4" s="4">
        <v>443.5</v>
      </c>
      <c r="R4" s="4">
        <v>449.2</v>
      </c>
      <c r="S4" s="4">
        <v>420.9</v>
      </c>
      <c r="T4" s="4">
        <v>446.4</v>
      </c>
      <c r="U4" s="4">
        <v>466.8</v>
      </c>
      <c r="V4" s="4">
        <v>481.3</v>
      </c>
      <c r="W4" s="4">
        <v>440</v>
      </c>
      <c r="X4" s="4">
        <v>496.9</v>
      </c>
      <c r="Y4" s="4">
        <v>555.79999999999995</v>
      </c>
      <c r="Z4" s="4">
        <v>621.5</v>
      </c>
      <c r="AA4" s="4">
        <v>574.70000000000005</v>
      </c>
      <c r="AB4" s="4">
        <v>588.9</v>
      </c>
      <c r="AC4" s="4">
        <v>638.9</v>
      </c>
      <c r="AD4" s="4">
        <v>671.7</v>
      </c>
      <c r="AE4" s="4">
        <f>AE3-AE5</f>
        <v>621.0570399999998</v>
      </c>
      <c r="AF4" s="4">
        <f t="shared" ref="AF4:AG4" si="1">AF3-AF5</f>
        <v>637.19935999999996</v>
      </c>
      <c r="AG4" s="4">
        <f t="shared" si="1"/>
        <v>694.48500000000001</v>
      </c>
      <c r="AH4" s="4">
        <f>AH3-AH5</f>
        <v>736.6029000000002</v>
      </c>
      <c r="AI4" s="4"/>
      <c r="AK4" s="4">
        <f>SUM(C4:F4)</f>
        <v>799</v>
      </c>
      <c r="AL4" s="4">
        <f>SUM(G4:J4)</f>
        <v>895.8</v>
      </c>
      <c r="AM4" s="4">
        <f>SUM(K4:N4)</f>
        <v>1182.5</v>
      </c>
      <c r="AN4" s="4">
        <f>SUM(O4:R4)</f>
        <v>1750.3</v>
      </c>
      <c r="AO4" s="4">
        <f>SUM(S4:V4)</f>
        <v>1815.3999999999999</v>
      </c>
      <c r="AP4" s="4">
        <f>SUM(W4:Z4)</f>
        <v>2114.1999999999998</v>
      </c>
      <c r="AQ4" s="4">
        <f>SUM(AA4:AD4)</f>
        <v>2474.1999999999998</v>
      </c>
      <c r="AR4" s="4">
        <f>SUM(AE4:AH4)</f>
        <v>2689.3443000000002</v>
      </c>
      <c r="AS4" s="4">
        <f t="shared" ref="AS4:AW4" si="2">AS3-AS5</f>
        <v>2949.2694000000006</v>
      </c>
      <c r="AT4" s="4">
        <f t="shared" si="2"/>
        <v>3185.2109520000008</v>
      </c>
      <c r="AU4" s="4">
        <f t="shared" si="2"/>
        <v>3376.3236091200006</v>
      </c>
      <c r="AV4" s="4">
        <f t="shared" si="2"/>
        <v>3545.139789576001</v>
      </c>
      <c r="AW4" s="4">
        <f t="shared" si="2"/>
        <v>3686.9453811590411</v>
      </c>
      <c r="AX4" s="4">
        <f t="shared" ref="AX4:BB4" si="3">AX3-AX5</f>
        <v>3797.5537425938128</v>
      </c>
      <c r="AY4" s="4">
        <f t="shared" si="3"/>
        <v>3873.5048174456897</v>
      </c>
      <c r="AZ4" s="4">
        <f t="shared" si="3"/>
        <v>3950.9749137946028</v>
      </c>
      <c r="BA4" s="4">
        <f t="shared" si="3"/>
        <v>4029.9944120704949</v>
      </c>
      <c r="BB4" s="4">
        <f t="shared" si="3"/>
        <v>4110.5943003119046</v>
      </c>
    </row>
    <row r="5" spans="2:167" s="1" customFormat="1" x14ac:dyDescent="0.3">
      <c r="B5" s="1" t="s">
        <v>24</v>
      </c>
      <c r="C5" s="8">
        <f t="shared" ref="C5:Q5" si="4">C3-C4</f>
        <v>33.899999999999977</v>
      </c>
      <c r="D5" s="8">
        <f t="shared" si="4"/>
        <v>70.700000000000017</v>
      </c>
      <c r="E5" s="8">
        <f t="shared" si="4"/>
        <v>100.1</v>
      </c>
      <c r="F5" s="8">
        <f t="shared" si="4"/>
        <v>176.89999999999998</v>
      </c>
      <c r="G5" s="8">
        <f t="shared" si="4"/>
        <v>116.59999999999997</v>
      </c>
      <c r="H5" s="8">
        <f t="shared" si="4"/>
        <v>172.5</v>
      </c>
      <c r="I5" s="8">
        <f t="shared" si="4"/>
        <v>223.1</v>
      </c>
      <c r="J5" s="8">
        <f t="shared" si="4"/>
        <v>307.5</v>
      </c>
      <c r="K5" s="8">
        <f t="shared" si="4"/>
        <v>209.1</v>
      </c>
      <c r="L5" s="8">
        <f t="shared" si="4"/>
        <v>203.7</v>
      </c>
      <c r="M5" s="8">
        <f t="shared" si="4"/>
        <v>385.6</v>
      </c>
      <c r="N5" s="8">
        <f t="shared" si="4"/>
        <v>525.79999999999995</v>
      </c>
      <c r="O5" s="8">
        <f t="shared" si="4"/>
        <v>357</v>
      </c>
      <c r="P5" s="8">
        <f t="shared" si="4"/>
        <v>537.1</v>
      </c>
      <c r="Q5" s="8">
        <f t="shared" si="4"/>
        <v>624</v>
      </c>
      <c r="R5" s="8">
        <f t="shared" ref="R5:S5" si="5">R3-R4</f>
        <v>848.7</v>
      </c>
      <c r="S5" s="8">
        <f t="shared" si="5"/>
        <v>641.80000000000007</v>
      </c>
      <c r="T5" s="8">
        <f t="shared" ref="T5:U5" si="6">T3-T4</f>
        <v>664.50000000000011</v>
      </c>
      <c r="U5" s="8">
        <f t="shared" si="6"/>
        <v>661.7</v>
      </c>
      <c r="V5" s="8">
        <f t="shared" ref="V5" si="7">V3-V4</f>
        <v>818.40000000000009</v>
      </c>
      <c r="W5" s="8">
        <f t="shared" ref="W5" si="8">W3-W4</f>
        <v>548.6</v>
      </c>
      <c r="X5" s="8">
        <f t="shared" ref="X5:Y5" si="9">X3-X4</f>
        <v>570.80000000000007</v>
      </c>
      <c r="Y5" s="8">
        <f t="shared" si="9"/>
        <v>632.79999999999995</v>
      </c>
      <c r="Z5" s="8">
        <f t="shared" ref="Z5" si="10">Z3-Z4</f>
        <v>739.8</v>
      </c>
      <c r="AA5" s="8">
        <f t="shared" ref="AA5" si="11">AA3-AA4</f>
        <v>620.09999999999991</v>
      </c>
      <c r="AB5" s="8">
        <f t="shared" ref="AB5:AD5" si="12">AB3-AB4</f>
        <v>647.9</v>
      </c>
      <c r="AC5" s="8">
        <f t="shared" si="12"/>
        <v>733.6</v>
      </c>
      <c r="AD5" s="8">
        <f t="shared" si="12"/>
        <v>885.59999999999991</v>
      </c>
      <c r="AE5" s="8">
        <f>AE3*0.54</f>
        <v>729.06695999999999</v>
      </c>
      <c r="AF5" s="8">
        <f t="shared" ref="AF5:AG5" si="13">AF3*0.54</f>
        <v>748.01664000000017</v>
      </c>
      <c r="AG5" s="8">
        <f t="shared" si="13"/>
        <v>815.26500000000021</v>
      </c>
      <c r="AH5" s="8">
        <f>AH3*0.57</f>
        <v>976.4271</v>
      </c>
      <c r="AI5" s="8"/>
      <c r="AJ5" s="8"/>
      <c r="AK5" s="8">
        <f>AK3-AK4</f>
        <v>381.59999999999991</v>
      </c>
      <c r="AL5" s="8">
        <f>AL3-AL4</f>
        <v>819.7</v>
      </c>
      <c r="AM5" s="8">
        <f>AM3-AM4</f>
        <v>1324.1999999999998</v>
      </c>
      <c r="AN5" s="8">
        <f t="shared" ref="AN5:AR5" si="14">AN3-AN4</f>
        <v>2366.8000000000002</v>
      </c>
      <c r="AO5" s="8">
        <f t="shared" si="14"/>
        <v>2786.4000000000005</v>
      </c>
      <c r="AP5" s="8">
        <f t="shared" si="14"/>
        <v>2492</v>
      </c>
      <c r="AQ5" s="8">
        <f t="shared" si="14"/>
        <v>2887.2</v>
      </c>
      <c r="AR5" s="8">
        <f t="shared" si="14"/>
        <v>3268.7757000000006</v>
      </c>
      <c r="AS5" s="8">
        <f>AS3*0.55</f>
        <v>3604.662600000001</v>
      </c>
      <c r="AT5" s="8">
        <f t="shared" ref="AT5:BB5" si="15">AT3*0.55</f>
        <v>3893.0356080000015</v>
      </c>
      <c r="AU5" s="8">
        <f t="shared" si="15"/>
        <v>4126.6177444800023</v>
      </c>
      <c r="AV5" s="8">
        <f t="shared" si="15"/>
        <v>4332.9486317040028</v>
      </c>
      <c r="AW5" s="8">
        <f t="shared" si="15"/>
        <v>4506.2665769721625</v>
      </c>
      <c r="AX5" s="8">
        <f t="shared" si="15"/>
        <v>4641.454574281328</v>
      </c>
      <c r="AY5" s="8">
        <f t="shared" si="15"/>
        <v>4734.2836657669541</v>
      </c>
      <c r="AZ5" s="8">
        <f t="shared" si="15"/>
        <v>4828.9693390822931</v>
      </c>
      <c r="BA5" s="8">
        <f t="shared" si="15"/>
        <v>4925.5487258639387</v>
      </c>
      <c r="BB5" s="8">
        <f t="shared" si="15"/>
        <v>5024.0597003812181</v>
      </c>
    </row>
    <row r="6" spans="2:167" x14ac:dyDescent="0.3">
      <c r="B6" t="s">
        <v>25</v>
      </c>
      <c r="C6" s="4">
        <v>201</v>
      </c>
      <c r="D6" s="4">
        <v>203.2</v>
      </c>
      <c r="E6" s="4">
        <v>203.5</v>
      </c>
      <c r="F6" s="4">
        <v>164.4</v>
      </c>
      <c r="G6" s="4">
        <v>216.2</v>
      </c>
      <c r="H6" s="4">
        <v>236.2</v>
      </c>
      <c r="I6" s="4">
        <v>211.6</v>
      </c>
      <c r="J6" s="4">
        <v>219.5</v>
      </c>
      <c r="K6" s="4">
        <v>238.6</v>
      </c>
      <c r="L6" s="4">
        <v>260.89999999999998</v>
      </c>
      <c r="M6" s="4">
        <v>283.60000000000002</v>
      </c>
      <c r="N6" s="4">
        <v>318.39999999999998</v>
      </c>
      <c r="O6" s="4">
        <v>348.6</v>
      </c>
      <c r="P6" s="4">
        <v>370.7</v>
      </c>
      <c r="Q6" s="4">
        <v>412</v>
      </c>
      <c r="R6" s="4">
        <v>434.2</v>
      </c>
      <c r="S6" s="4">
        <v>455.6</v>
      </c>
      <c r="T6" s="4">
        <v>505</v>
      </c>
      <c r="U6" s="4">
        <v>564.29999999999995</v>
      </c>
      <c r="V6" s="4">
        <v>584.9</v>
      </c>
      <c r="W6" s="4">
        <v>455.1</v>
      </c>
      <c r="X6" s="4">
        <v>477.7</v>
      </c>
      <c r="Y6" s="4">
        <v>494.6</v>
      </c>
      <c r="Z6" s="4">
        <v>483.5</v>
      </c>
      <c r="AA6" s="4">
        <v>449.8</v>
      </c>
      <c r="AB6" s="4">
        <v>406.2</v>
      </c>
      <c r="AC6" s="4">
        <v>412.8</v>
      </c>
      <c r="AD6" s="4">
        <v>422.9</v>
      </c>
      <c r="AE6" s="4">
        <f>AA6*0.85</f>
        <v>382.33</v>
      </c>
      <c r="AF6" s="4">
        <f>AB6*0.98</f>
        <v>398.07599999999996</v>
      </c>
      <c r="AG6" s="4">
        <f t="shared" ref="AG6:AH6" si="16">AC6*0.98</f>
        <v>404.54399999999998</v>
      </c>
      <c r="AH6" s="4">
        <f t="shared" si="16"/>
        <v>414.44199999999995</v>
      </c>
      <c r="AI6" s="4"/>
      <c r="AJ6" s="4"/>
      <c r="AK6" s="4">
        <f>SUM(C6:F6)</f>
        <v>772.1</v>
      </c>
      <c r="AL6" s="4">
        <f>SUM(G6:J6)</f>
        <v>883.5</v>
      </c>
      <c r="AM6" s="4">
        <f t="shared" ref="AM6:AM8" si="17">SUM(K6:N6)</f>
        <v>1101.5</v>
      </c>
      <c r="AN6" s="4">
        <f>SUM(O6:R6)</f>
        <v>1565.5</v>
      </c>
      <c r="AO6" s="4">
        <f>SUM(S6:V6)</f>
        <v>2109.8000000000002</v>
      </c>
      <c r="AP6" s="4">
        <f>SUM(W6:Z6)</f>
        <v>1910.9</v>
      </c>
      <c r="AQ6" s="4">
        <f>SUM(AA6:AD6)</f>
        <v>1691.6999999999998</v>
      </c>
      <c r="AR6" s="4">
        <f>SUM(AE6:AH6)</f>
        <v>1599.3919999999998</v>
      </c>
      <c r="AS6" s="4">
        <f>AR6*1.02</f>
        <v>1631.3798399999998</v>
      </c>
      <c r="AT6" s="4">
        <f>AS6*1.02</f>
        <v>1664.0074367999998</v>
      </c>
      <c r="AU6" s="4">
        <f t="shared" ref="AU6" si="18">AT6*1.02</f>
        <v>1697.2875855359998</v>
      </c>
      <c r="AV6" s="4">
        <f>AU6*1.01</f>
        <v>1714.2604613913597</v>
      </c>
      <c r="AW6" s="4">
        <f t="shared" ref="AW6:BB6" si="19">AV6*1.01</f>
        <v>1731.4030660052733</v>
      </c>
      <c r="AX6" s="4">
        <f t="shared" si="19"/>
        <v>1748.7170966653262</v>
      </c>
      <c r="AY6" s="4">
        <f t="shared" si="19"/>
        <v>1766.2042676319795</v>
      </c>
      <c r="AZ6" s="4">
        <f t="shared" si="19"/>
        <v>1783.8663103082993</v>
      </c>
      <c r="BA6" s="4">
        <f t="shared" si="19"/>
        <v>1801.7049734113823</v>
      </c>
      <c r="BB6" s="4">
        <f t="shared" si="19"/>
        <v>1819.7220231454962</v>
      </c>
    </row>
    <row r="7" spans="2:167" x14ac:dyDescent="0.3">
      <c r="B7" t="s">
        <v>26</v>
      </c>
      <c r="C7" s="4">
        <v>102.1</v>
      </c>
      <c r="D7" s="4">
        <v>101.7</v>
      </c>
      <c r="E7" s="4">
        <v>97.6</v>
      </c>
      <c r="F7" s="4">
        <v>99.5</v>
      </c>
      <c r="G7" s="4">
        <v>97.9</v>
      </c>
      <c r="H7" s="4">
        <v>111.5</v>
      </c>
      <c r="I7" s="4">
        <v>123.2</v>
      </c>
      <c r="J7" s="4">
        <v>126</v>
      </c>
      <c r="K7" s="4">
        <v>122.2</v>
      </c>
      <c r="L7" s="4">
        <v>132.1</v>
      </c>
      <c r="M7" s="4">
        <v>143.5</v>
      </c>
      <c r="N7" s="4">
        <v>157.6</v>
      </c>
      <c r="O7" s="4">
        <v>150.30000000000001</v>
      </c>
      <c r="P7" s="4">
        <v>179.7</v>
      </c>
      <c r="Q7" s="4">
        <v>217.5</v>
      </c>
      <c r="R7" s="4">
        <v>245.2</v>
      </c>
      <c r="S7" s="4">
        <v>241.9</v>
      </c>
      <c r="T7" s="4">
        <v>311.39999999999998</v>
      </c>
      <c r="U7" s="4">
        <v>270.3</v>
      </c>
      <c r="V7" s="4">
        <v>295.2</v>
      </c>
      <c r="W7" s="4">
        <v>268.39999999999998</v>
      </c>
      <c r="X7" s="4">
        <v>280.60000000000002</v>
      </c>
      <c r="Y7" s="4">
        <v>297.3</v>
      </c>
      <c r="Z7" s="4">
        <v>275.8</v>
      </c>
      <c r="AA7" s="4">
        <v>276</v>
      </c>
      <c r="AB7" s="4">
        <v>266.3</v>
      </c>
      <c r="AC7" s="4">
        <v>273.10000000000002</v>
      </c>
      <c r="AD7" s="4">
        <v>248.2</v>
      </c>
      <c r="AE7" s="4">
        <f>AE3*0.21</f>
        <v>283.52603999999997</v>
      </c>
      <c r="AF7" s="4">
        <f t="shared" ref="AF7" si="20">AF3*0.21</f>
        <v>290.89536000000004</v>
      </c>
      <c r="AG7" s="4">
        <f>AG3*0.2</f>
        <v>301.95000000000005</v>
      </c>
      <c r="AH7" s="4">
        <f>AH3*0.15</f>
        <v>256.9545</v>
      </c>
      <c r="AI7" s="4"/>
      <c r="AK7" s="4">
        <f>SUM(C7:F7)</f>
        <v>400.9</v>
      </c>
      <c r="AL7" s="4">
        <f>SUM(G7:J7)</f>
        <v>458.6</v>
      </c>
      <c r="AM7" s="4">
        <f t="shared" si="17"/>
        <v>555.4</v>
      </c>
      <c r="AN7" s="4">
        <f>SUM(O7:R7)</f>
        <v>792.7</v>
      </c>
      <c r="AO7" s="4">
        <f>SUM(S7:V7)</f>
        <v>1118.8</v>
      </c>
      <c r="AP7" s="4">
        <f>SUM(W7:Z7)</f>
        <v>1122.0999999999999</v>
      </c>
      <c r="AQ7" s="4">
        <f>SUM(AA7:AD7)</f>
        <v>1063.5999999999999</v>
      </c>
      <c r="AR7" s="4">
        <f>SUM(AE7:AH7)</f>
        <v>1133.3259</v>
      </c>
      <c r="AS7" s="4">
        <f>AS3*0.18</f>
        <v>1179.7077600000002</v>
      </c>
      <c r="AT7" s="4">
        <f>AT3*0.17</f>
        <v>1203.3019152000004</v>
      </c>
      <c r="AU7" s="4">
        <f t="shared" ref="AU7:BB7" si="21">AU3*0.17</f>
        <v>1275.5000301120006</v>
      </c>
      <c r="AV7" s="4">
        <f t="shared" si="21"/>
        <v>1339.2750316176007</v>
      </c>
      <c r="AW7" s="4">
        <f t="shared" si="21"/>
        <v>1392.8460328823046</v>
      </c>
      <c r="AX7" s="4">
        <f t="shared" si="21"/>
        <v>1434.631413868774</v>
      </c>
      <c r="AY7" s="4">
        <f t="shared" si="21"/>
        <v>1463.3240421461496</v>
      </c>
      <c r="AZ7" s="4">
        <f t="shared" si="21"/>
        <v>1492.5905229890725</v>
      </c>
      <c r="BA7" s="4">
        <f t="shared" si="21"/>
        <v>1522.4423334488538</v>
      </c>
      <c r="BB7" s="4">
        <f t="shared" si="21"/>
        <v>1552.891180117831</v>
      </c>
    </row>
    <row r="8" spans="2:167" x14ac:dyDescent="0.3">
      <c r="B8" t="s">
        <v>27</v>
      </c>
      <c r="C8" s="4">
        <v>123.3</v>
      </c>
      <c r="D8" s="4">
        <v>123.6</v>
      </c>
      <c r="E8" s="4">
        <v>122.5</v>
      </c>
      <c r="F8" s="4">
        <v>107.7</v>
      </c>
      <c r="G8" s="4">
        <v>118.7</v>
      </c>
      <c r="H8" s="4">
        <v>129.6</v>
      </c>
      <c r="I8" s="4">
        <v>117.1</v>
      </c>
      <c r="J8" s="4">
        <v>215.5</v>
      </c>
      <c r="K8" s="4">
        <v>134.6</v>
      </c>
      <c r="L8" s="4">
        <v>121.3</v>
      </c>
      <c r="M8" s="4">
        <v>126.3</v>
      </c>
      <c r="N8" s="4">
        <v>146.9</v>
      </c>
      <c r="O8" s="4">
        <v>161.69999999999999</v>
      </c>
      <c r="P8" s="4">
        <v>179.2</v>
      </c>
      <c r="Q8" s="4">
        <v>175.3</v>
      </c>
      <c r="R8" s="4">
        <v>194.4</v>
      </c>
      <c r="S8" s="4">
        <v>215.9</v>
      </c>
      <c r="T8" s="4">
        <v>249.1</v>
      </c>
      <c r="U8" s="4">
        <v>262.39999999999998</v>
      </c>
      <c r="V8" s="4">
        <v>225.9</v>
      </c>
      <c r="W8" s="4">
        <v>190.3</v>
      </c>
      <c r="X8" s="4">
        <v>216.9</v>
      </c>
      <c r="Y8" s="4">
        <v>221.1</v>
      </c>
      <c r="Z8" s="4">
        <v>229.2</v>
      </c>
      <c r="AA8" s="4">
        <v>227.5</v>
      </c>
      <c r="AB8" s="4">
        <v>229.3</v>
      </c>
      <c r="AC8" s="4">
        <v>221</v>
      </c>
      <c r="AD8" s="4">
        <v>241.3</v>
      </c>
      <c r="AE8" s="4">
        <f>AA8*1.02</f>
        <v>232.05</v>
      </c>
      <c r="AF8" s="4">
        <f t="shared" ref="AF8:AH8" si="22">AB8*1.02</f>
        <v>233.88600000000002</v>
      </c>
      <c r="AG8" s="4">
        <f t="shared" si="22"/>
        <v>225.42000000000002</v>
      </c>
      <c r="AH8" s="4">
        <f t="shared" si="22"/>
        <v>246.126</v>
      </c>
      <c r="AI8" s="4"/>
      <c r="AK8" s="4">
        <f>SUM(C8:F8)</f>
        <v>477.09999999999997</v>
      </c>
      <c r="AL8" s="4">
        <f>SUM(G8:J8)</f>
        <v>580.9</v>
      </c>
      <c r="AM8" s="4">
        <f t="shared" si="17"/>
        <v>529.1</v>
      </c>
      <c r="AN8" s="4">
        <f>SUM(O8:R8)</f>
        <v>710.6</v>
      </c>
      <c r="AO8" s="4">
        <f>SUM(S8:V8)</f>
        <v>953.3</v>
      </c>
      <c r="AP8" s="4">
        <f>SUM(W8:Z8)</f>
        <v>857.5</v>
      </c>
      <c r="AQ8" s="4">
        <f>SUM(AA8:AD8)</f>
        <v>919.09999999999991</v>
      </c>
      <c r="AR8" s="4">
        <f>SUM(AE8:AH8)</f>
        <v>937.48199999999997</v>
      </c>
      <c r="AS8" s="4">
        <f>AR8*1.04</f>
        <v>974.98127999999997</v>
      </c>
      <c r="AT8" s="4">
        <f>AS8*1.03</f>
        <v>1004.2307184</v>
      </c>
      <c r="AU8" s="4">
        <f t="shared" ref="AU8:AW8" si="23">AT8*1.02</f>
        <v>1024.315332768</v>
      </c>
      <c r="AV8" s="4">
        <f t="shared" si="23"/>
        <v>1044.80163942336</v>
      </c>
      <c r="AW8" s="4">
        <f t="shared" si="23"/>
        <v>1065.6976722118272</v>
      </c>
      <c r="AX8" s="4">
        <f>AW8*1.01</f>
        <v>1076.3546489339456</v>
      </c>
      <c r="AY8" s="4">
        <f t="shared" ref="AY8:BB8" si="24">AX8*1.01</f>
        <v>1087.118195423285</v>
      </c>
      <c r="AZ8" s="4">
        <f t="shared" si="24"/>
        <v>1097.9893773775179</v>
      </c>
      <c r="BA8" s="4">
        <f t="shared" si="24"/>
        <v>1108.9692711512932</v>
      </c>
      <c r="BB8" s="4">
        <f t="shared" si="24"/>
        <v>1120.0589638628062</v>
      </c>
    </row>
    <row r="9" spans="2:167" s="1" customFormat="1" x14ac:dyDescent="0.3">
      <c r="B9" s="1" t="s">
        <v>28</v>
      </c>
      <c r="C9" s="8">
        <f t="shared" ref="C9:Q9" si="25">C5-C6-C7-C8</f>
        <v>-392.50000000000006</v>
      </c>
      <c r="D9" s="8">
        <f t="shared" si="25"/>
        <v>-357.79999999999995</v>
      </c>
      <c r="E9" s="8">
        <f t="shared" si="25"/>
        <v>-323.5</v>
      </c>
      <c r="F9" s="8">
        <f t="shared" si="25"/>
        <v>-194.70000000000005</v>
      </c>
      <c r="G9" s="8">
        <f t="shared" si="25"/>
        <v>-316.20000000000005</v>
      </c>
      <c r="H9" s="8">
        <f t="shared" si="25"/>
        <v>-304.79999999999995</v>
      </c>
      <c r="I9" s="8">
        <f t="shared" si="25"/>
        <v>-228.8</v>
      </c>
      <c r="J9" s="8">
        <f t="shared" si="25"/>
        <v>-253.5</v>
      </c>
      <c r="K9" s="8">
        <f t="shared" si="25"/>
        <v>-286.29999999999995</v>
      </c>
      <c r="L9" s="8">
        <f t="shared" si="25"/>
        <v>-310.59999999999997</v>
      </c>
      <c r="M9" s="8">
        <f t="shared" si="25"/>
        <v>-167.8</v>
      </c>
      <c r="N9" s="8">
        <f t="shared" si="25"/>
        <v>-97.100000000000023</v>
      </c>
      <c r="O9" s="8">
        <f t="shared" si="25"/>
        <v>-303.60000000000002</v>
      </c>
      <c r="P9" s="8">
        <f t="shared" si="25"/>
        <v>-192.49999999999994</v>
      </c>
      <c r="Q9" s="8">
        <f t="shared" si="25"/>
        <v>-180.8</v>
      </c>
      <c r="R9" s="8">
        <f t="shared" ref="R9:S9" si="26">R5-R6-R7-R8</f>
        <v>-25.099999999999937</v>
      </c>
      <c r="S9" s="8">
        <f t="shared" si="26"/>
        <v>-271.59999999999997</v>
      </c>
      <c r="T9" s="8">
        <f t="shared" ref="T9:U9" si="27">T5-T6-T7-T8</f>
        <v>-400.99999999999989</v>
      </c>
      <c r="U9" s="8">
        <f t="shared" si="27"/>
        <v>-435.2999999999999</v>
      </c>
      <c r="V9" s="8">
        <f t="shared" ref="V9" si="28">V5-V6-V7-V8</f>
        <v>-287.59999999999991</v>
      </c>
      <c r="W9" s="8">
        <f t="shared" ref="W9" si="29">W5-W6-W7-W8</f>
        <v>-365.2</v>
      </c>
      <c r="X9" s="8">
        <f t="shared" ref="X9:Y9" si="30">X5-X6-X7-X8</f>
        <v>-404.4</v>
      </c>
      <c r="Y9" s="8">
        <f t="shared" si="30"/>
        <v>-380.20000000000005</v>
      </c>
      <c r="Z9" s="8">
        <f t="shared" ref="Z9" si="31">Z5-Z6-Z7-Z8</f>
        <v>-248.70000000000005</v>
      </c>
      <c r="AA9" s="8">
        <f t="shared" ref="AA9" si="32">AA5-AA6-AA7-AA8</f>
        <v>-333.2000000000001</v>
      </c>
      <c r="AB9" s="8">
        <f t="shared" ref="AB9:AH9" si="33">AB5-AB6-AB7-AB8</f>
        <v>-253.90000000000003</v>
      </c>
      <c r="AC9" s="8">
        <f t="shared" si="33"/>
        <v>-173.3</v>
      </c>
      <c r="AD9" s="8">
        <f t="shared" si="33"/>
        <v>-26.800000000000068</v>
      </c>
      <c r="AE9" s="8">
        <f t="shared" si="33"/>
        <v>-168.83907999999997</v>
      </c>
      <c r="AF9" s="8">
        <f t="shared" si="33"/>
        <v>-174.84071999999986</v>
      </c>
      <c r="AG9" s="8">
        <f t="shared" si="33"/>
        <v>-116.64899999999983</v>
      </c>
      <c r="AH9" s="8">
        <f t="shared" si="33"/>
        <v>58.904600000000102</v>
      </c>
      <c r="AI9" s="8"/>
      <c r="AK9" s="8">
        <f>AK5-AK6-AK7-AK8</f>
        <v>-1268.5</v>
      </c>
      <c r="AL9" s="8">
        <f>AL5-AL6-AL7-AL8</f>
        <v>-1103.3</v>
      </c>
      <c r="AM9" s="8">
        <f>AM5-AM6-AM7-AM8</f>
        <v>-861.80000000000018</v>
      </c>
      <c r="AN9" s="8">
        <f t="shared" ref="AN9:AW9" si="34">AN5-AN6-AN7-AN8</f>
        <v>-701.99999999999989</v>
      </c>
      <c r="AO9" s="8">
        <f t="shared" si="34"/>
        <v>-1395.4999999999995</v>
      </c>
      <c r="AP9" s="8">
        <f t="shared" si="34"/>
        <v>-1398.5</v>
      </c>
      <c r="AQ9" s="8">
        <f t="shared" si="34"/>
        <v>-787.19999999999982</v>
      </c>
      <c r="AR9" s="8">
        <f t="shared" si="34"/>
        <v>-401.42419999999925</v>
      </c>
      <c r="AS9" s="8">
        <f t="shared" si="34"/>
        <v>-181.40627999999901</v>
      </c>
      <c r="AT9" s="8">
        <f t="shared" si="34"/>
        <v>21.495537600001057</v>
      </c>
      <c r="AU9" s="8">
        <f t="shared" si="34"/>
        <v>129.51479606400198</v>
      </c>
      <c r="AV9" s="8">
        <f t="shared" si="34"/>
        <v>234.61149927168208</v>
      </c>
      <c r="AW9" s="8">
        <f t="shared" si="34"/>
        <v>316.31980587275757</v>
      </c>
      <c r="AX9" s="8">
        <f t="shared" ref="AX9:BB9" si="35">AX5-AX6-AX7-AX8</f>
        <v>381.75141481328228</v>
      </c>
      <c r="AY9" s="8">
        <f t="shared" si="35"/>
        <v>417.63716056553972</v>
      </c>
      <c r="AZ9" s="8">
        <f t="shared" si="35"/>
        <v>454.52312840740365</v>
      </c>
      <c r="BA9" s="8">
        <f t="shared" si="35"/>
        <v>492.43214785240912</v>
      </c>
      <c r="BB9" s="8">
        <f t="shared" si="35"/>
        <v>531.38753325508469</v>
      </c>
    </row>
    <row r="10" spans="2:167" x14ac:dyDescent="0.3">
      <c r="B10" t="s">
        <v>34</v>
      </c>
      <c r="C10" s="4">
        <v>-6.1</v>
      </c>
      <c r="D10" s="4">
        <v>-6.6</v>
      </c>
      <c r="E10" s="4">
        <v>-7</v>
      </c>
      <c r="F10" s="4">
        <v>-7.5</v>
      </c>
      <c r="G10" s="4">
        <v>-7.8</v>
      </c>
      <c r="H10" s="4">
        <v>-7.4</v>
      </c>
      <c r="I10" s="4">
        <v>-10</v>
      </c>
      <c r="J10" s="4">
        <v>-10.5</v>
      </c>
      <c r="K10" s="4">
        <v>-8.6</v>
      </c>
      <c r="L10" s="4">
        <v>-4.8</v>
      </c>
      <c r="M10" s="4">
        <v>-2.8</v>
      </c>
      <c r="N10" s="4">
        <v>-1.9690000000000001</v>
      </c>
      <c r="O10" s="4">
        <v>-1.1000000000000001</v>
      </c>
      <c r="P10" s="4">
        <v>-1.3</v>
      </c>
      <c r="Q10" s="4">
        <v>-1.3</v>
      </c>
      <c r="R10" s="4">
        <v>-1.6</v>
      </c>
      <c r="S10" s="4">
        <v>-3.1</v>
      </c>
      <c r="T10" s="4">
        <v>-8.3000000000000007</v>
      </c>
      <c r="U10" s="4">
        <v>-18.399999999999999</v>
      </c>
      <c r="V10" s="4">
        <v>-28.7</v>
      </c>
      <c r="W10" s="4">
        <v>-37.9</v>
      </c>
      <c r="X10" s="4">
        <v>-43.1</v>
      </c>
      <c r="Y10" s="4">
        <v>-43.9</v>
      </c>
      <c r="Z10" s="4">
        <v>-43.5</v>
      </c>
      <c r="AA10" s="4">
        <v>-39.9</v>
      </c>
      <c r="AB10" s="4">
        <v>-36.5</v>
      </c>
      <c r="AC10" s="4">
        <v>-38.5</v>
      </c>
      <c r="AD10" s="4">
        <v>-38.6</v>
      </c>
      <c r="AE10" s="4">
        <f>AA10*1.01</f>
        <v>-40.298999999999999</v>
      </c>
      <c r="AF10" s="4">
        <f t="shared" ref="AF10:AH10" si="36">AB10*1.01</f>
        <v>-36.865000000000002</v>
      </c>
      <c r="AG10" s="4">
        <f t="shared" si="36"/>
        <v>-38.884999999999998</v>
      </c>
      <c r="AH10" s="4">
        <f t="shared" si="36"/>
        <v>-38.986000000000004</v>
      </c>
      <c r="AI10" s="4"/>
      <c r="AK10" s="4">
        <f>SUM(C10:F10)</f>
        <v>-27.2</v>
      </c>
      <c r="AL10" s="4">
        <f>SUM(G10:J10)</f>
        <v>-35.700000000000003</v>
      </c>
      <c r="AM10" s="4">
        <f t="shared" ref="AM10:AM12" si="37">SUM(K10:N10)</f>
        <v>-18.169</v>
      </c>
      <c r="AN10" s="4">
        <f>SUM(O10:R10)</f>
        <v>-5.3000000000000007</v>
      </c>
      <c r="AO10" s="4">
        <f>SUM(S10:V10)</f>
        <v>-58.5</v>
      </c>
      <c r="AP10" s="4">
        <f>SUM(W10:Z10)</f>
        <v>-168.4</v>
      </c>
      <c r="AQ10" s="4">
        <f>SUM(AA10:AD10)</f>
        <v>-153.5</v>
      </c>
      <c r="AR10" s="4">
        <f>SUM(AE10:AH10)</f>
        <v>-155.03500000000003</v>
      </c>
      <c r="AS10" s="4">
        <f t="shared" ref="AS10:BB10" si="38">AR10*1.02</f>
        <v>-158.13570000000001</v>
      </c>
      <c r="AT10" s="4">
        <f t="shared" si="38"/>
        <v>-161.29841400000001</v>
      </c>
      <c r="AU10" s="4">
        <f t="shared" si="38"/>
        <v>-164.52438228</v>
      </c>
      <c r="AV10" s="4">
        <f t="shared" si="38"/>
        <v>-167.81486992559999</v>
      </c>
      <c r="AW10" s="4">
        <f t="shared" si="38"/>
        <v>-171.17116732411199</v>
      </c>
      <c r="AX10" s="4">
        <f t="shared" si="38"/>
        <v>-174.59459067059424</v>
      </c>
      <c r="AY10" s="4">
        <f t="shared" si="38"/>
        <v>-178.08648248400613</v>
      </c>
      <c r="AZ10" s="4">
        <f t="shared" si="38"/>
        <v>-181.64821213368626</v>
      </c>
      <c r="BA10" s="4">
        <f t="shared" si="38"/>
        <v>-185.28117637635998</v>
      </c>
      <c r="BB10" s="4">
        <f t="shared" si="38"/>
        <v>-188.98679990388717</v>
      </c>
    </row>
    <row r="11" spans="2:167" x14ac:dyDescent="0.3">
      <c r="B11" t="s">
        <v>35</v>
      </c>
      <c r="C11" s="4">
        <v>0.9</v>
      </c>
      <c r="D11" s="4">
        <v>0.9</v>
      </c>
      <c r="E11" s="4">
        <v>0.9</v>
      </c>
      <c r="F11" s="4">
        <v>1.1000000000000001</v>
      </c>
      <c r="G11" s="4">
        <v>0.8</v>
      </c>
      <c r="H11" s="4">
        <v>0.8</v>
      </c>
      <c r="I11" s="4">
        <v>8.6999999999999993</v>
      </c>
      <c r="J11" s="4">
        <v>14.8</v>
      </c>
      <c r="K11" s="4">
        <v>15.1</v>
      </c>
      <c r="L11" s="4">
        <v>24.7</v>
      </c>
      <c r="M11" s="4">
        <v>28.2</v>
      </c>
      <c r="N11" s="4">
        <v>29.2</v>
      </c>
      <c r="O11" s="4">
        <v>5</v>
      </c>
      <c r="P11" s="4">
        <v>4.5999999999999996</v>
      </c>
      <c r="Q11" s="4">
        <v>4</v>
      </c>
      <c r="R11" s="4">
        <v>4.0999999999999996</v>
      </c>
      <c r="S11" s="4">
        <v>5.2</v>
      </c>
      <c r="T11" s="4">
        <v>5.5</v>
      </c>
      <c r="U11" s="4">
        <v>5.4</v>
      </c>
      <c r="V11" s="4">
        <v>5.3</v>
      </c>
      <c r="W11" s="4">
        <v>5.9</v>
      </c>
      <c r="X11" s="4">
        <v>5.3</v>
      </c>
      <c r="Y11" s="4">
        <v>5.5</v>
      </c>
      <c r="Z11" s="4">
        <v>5.3</v>
      </c>
      <c r="AA11" s="4">
        <v>4.7</v>
      </c>
      <c r="AB11" s="4">
        <v>5.0999999999999996</v>
      </c>
      <c r="AC11" s="4">
        <v>5.9</v>
      </c>
      <c r="AD11" s="4">
        <v>5.8</v>
      </c>
      <c r="AE11" s="4">
        <v>6</v>
      </c>
      <c r="AF11" s="4">
        <v>6</v>
      </c>
      <c r="AG11" s="4">
        <v>6</v>
      </c>
      <c r="AH11" s="4">
        <v>6</v>
      </c>
      <c r="AI11" s="4"/>
      <c r="AK11" s="4">
        <f>SUM(C11:F11)</f>
        <v>3.8000000000000003</v>
      </c>
      <c r="AL11" s="4">
        <f>SUM(G11:J11)</f>
        <v>25.1</v>
      </c>
      <c r="AM11" s="4">
        <f t="shared" si="37"/>
        <v>97.2</v>
      </c>
      <c r="AN11" s="4">
        <f>SUM(O11:R11)</f>
        <v>17.7</v>
      </c>
      <c r="AO11" s="4">
        <f>SUM(S11:V11)</f>
        <v>21.400000000000002</v>
      </c>
      <c r="AP11" s="4">
        <f>SUM(W11:Z11)</f>
        <v>22</v>
      </c>
      <c r="AQ11" s="4">
        <f>SUM(AA11:AD11)</f>
        <v>21.5</v>
      </c>
      <c r="AR11" s="4">
        <f>SUM(AE11:AH11)</f>
        <v>24</v>
      </c>
      <c r="AS11" s="4">
        <f t="shared" ref="AS11" si="39">AR11*1.01</f>
        <v>24.240000000000002</v>
      </c>
      <c r="AT11" s="4">
        <f t="shared" ref="AT11:AX11" si="40">AS11*1.01</f>
        <v>24.482400000000002</v>
      </c>
      <c r="AU11" s="4">
        <f t="shared" si="40"/>
        <v>24.727224000000003</v>
      </c>
      <c r="AV11" s="4">
        <f t="shared" si="40"/>
        <v>24.974496240000004</v>
      </c>
      <c r="AW11" s="4">
        <f t="shared" si="40"/>
        <v>25.224241202400005</v>
      </c>
      <c r="AX11" s="4">
        <f t="shared" si="40"/>
        <v>25.476483614424005</v>
      </c>
      <c r="AY11" s="4">
        <f t="shared" ref="AY11" si="41">AX11*1.01</f>
        <v>25.731248450568245</v>
      </c>
      <c r="AZ11" s="4">
        <f t="shared" ref="AZ11" si="42">AY11*1.01</f>
        <v>25.988560935073927</v>
      </c>
      <c r="BA11" s="4">
        <f t="shared" ref="BA11" si="43">AZ11*1.01</f>
        <v>26.248446544424667</v>
      </c>
      <c r="BB11" s="4">
        <f t="shared" ref="BB11" si="44">BA11*1.01</f>
        <v>26.510931009868912</v>
      </c>
    </row>
    <row r="12" spans="2:167" x14ac:dyDescent="0.3">
      <c r="B12" t="s">
        <v>29</v>
      </c>
      <c r="C12" s="4">
        <v>-3.2</v>
      </c>
      <c r="D12" s="4">
        <v>0.1</v>
      </c>
      <c r="E12" s="4">
        <v>7.6</v>
      </c>
      <c r="F12" s="4">
        <v>3.7</v>
      </c>
      <c r="G12" s="4">
        <v>1.1000000000000001</v>
      </c>
      <c r="H12" s="4">
        <v>-44</v>
      </c>
      <c r="I12" s="4">
        <v>1.5</v>
      </c>
      <c r="J12" s="4">
        <v>-17.5</v>
      </c>
      <c r="K12" s="4">
        <v>12.4</v>
      </c>
      <c r="L12" s="4">
        <v>-3.6</v>
      </c>
      <c r="M12" s="4">
        <v>5.7</v>
      </c>
      <c r="N12" s="4">
        <v>-29.5</v>
      </c>
      <c r="O12" s="4">
        <v>-22.1</v>
      </c>
      <c r="P12" s="4">
        <v>-42.3</v>
      </c>
      <c r="Q12" s="4">
        <v>-112.6</v>
      </c>
      <c r="R12" s="4">
        <v>-63.2</v>
      </c>
      <c r="S12" s="4">
        <v>77.5</v>
      </c>
      <c r="T12" s="4">
        <v>16.899999999999999</v>
      </c>
      <c r="U12" s="4">
        <v>72</v>
      </c>
      <c r="V12" s="4">
        <v>20</v>
      </c>
      <c r="W12" s="4">
        <v>-11.4</v>
      </c>
      <c r="X12" s="4">
        <v>-1.3</v>
      </c>
      <c r="Y12" s="4">
        <v>20.7</v>
      </c>
      <c r="Z12" s="4">
        <v>34.4</v>
      </c>
      <c r="AA12" s="4">
        <v>0.1</v>
      </c>
      <c r="AB12" s="4">
        <v>20.8</v>
      </c>
      <c r="AC12" s="4">
        <v>4.4000000000000004</v>
      </c>
      <c r="AD12" s="4">
        <v>-8.4</v>
      </c>
      <c r="AE12" s="4">
        <v>0</v>
      </c>
      <c r="AF12" s="4">
        <v>0</v>
      </c>
      <c r="AG12" s="4">
        <v>0</v>
      </c>
      <c r="AH12" s="4">
        <v>0</v>
      </c>
      <c r="AI12" s="4"/>
      <c r="AK12" s="4">
        <f>SUM(C12:F12)</f>
        <v>8.1999999999999993</v>
      </c>
      <c r="AL12" s="4">
        <f>SUM(G12:J12)</f>
        <v>-58.9</v>
      </c>
      <c r="AM12" s="4">
        <f t="shared" si="37"/>
        <v>-15</v>
      </c>
      <c r="AN12" s="4">
        <f>SUM(O12:R12)</f>
        <v>-240.2</v>
      </c>
      <c r="AO12" s="4">
        <f>SUM(S12:V12)</f>
        <v>186.4</v>
      </c>
      <c r="AP12" s="4">
        <f>SUM(W12:Z12)</f>
        <v>42.4</v>
      </c>
      <c r="AQ12" s="4">
        <f>SUM(AA12:AD12)</f>
        <v>16.900000000000006</v>
      </c>
      <c r="AR12" s="4">
        <f>SUM(AE12:AH12)</f>
        <v>0</v>
      </c>
      <c r="AS12" s="4">
        <f t="shared" ref="AS12:AX12" si="45">-AR15*0.02</f>
        <v>5.1373947999999849</v>
      </c>
      <c r="AT12" s="4">
        <f t="shared" si="45"/>
        <v>0.84236759679998385</v>
      </c>
      <c r="AU12" s="4">
        <f t="shared" si="45"/>
        <v>-2.519506944051217</v>
      </c>
      <c r="AV12" s="4">
        <f t="shared" si="45"/>
        <v>-4.3493033806088519</v>
      </c>
      <c r="AW12" s="4">
        <f t="shared" si="45"/>
        <v>-6.1088188214062544</v>
      </c>
      <c r="AX12" s="4">
        <f t="shared" si="45"/>
        <v>-7.4940088130540135</v>
      </c>
      <c r="AY12" s="4">
        <f t="shared" ref="AY12" si="46">-AX15*0.02</f>
        <v>-8.6138164909201063</v>
      </c>
      <c r="AZ12" s="4">
        <f t="shared" ref="AZ12" si="47">-AY15*0.02</f>
        <v>-9.2576993774383638</v>
      </c>
      <c r="BA12" s="4">
        <f t="shared" ref="BA12" si="48">-AZ15*0.02</f>
        <v>-9.9110476637352694</v>
      </c>
      <c r="BB12" s="4">
        <f t="shared" ref="BB12" si="49">-BA15*0.02</f>
        <v>-10.582014805569274</v>
      </c>
    </row>
    <row r="13" spans="2:167" s="1" customFormat="1" x14ac:dyDescent="0.3">
      <c r="B13" s="1" t="s">
        <v>30</v>
      </c>
      <c r="C13" s="8">
        <f t="shared" ref="C13:L13" si="50">C9-C10-C11-C12</f>
        <v>-384.1</v>
      </c>
      <c r="D13" s="8">
        <f t="shared" si="50"/>
        <v>-352.19999999999993</v>
      </c>
      <c r="E13" s="8">
        <f t="shared" si="50"/>
        <v>-325</v>
      </c>
      <c r="F13" s="8">
        <f t="shared" si="50"/>
        <v>-192.00000000000003</v>
      </c>
      <c r="G13" s="8">
        <f t="shared" si="50"/>
        <v>-310.30000000000007</v>
      </c>
      <c r="H13" s="8">
        <f t="shared" si="50"/>
        <v>-254.2</v>
      </c>
      <c r="I13" s="8">
        <f t="shared" si="50"/>
        <v>-229</v>
      </c>
      <c r="J13" s="8">
        <f t="shared" si="50"/>
        <v>-240.3</v>
      </c>
      <c r="K13" s="8">
        <f t="shared" si="50"/>
        <v>-305.19999999999993</v>
      </c>
      <c r="L13" s="8">
        <f t="shared" si="50"/>
        <v>-326.89999999999992</v>
      </c>
      <c r="M13" s="8">
        <f t="shared" ref="M13:Q13" si="51">M9-M10-M11-M12</f>
        <v>-198.89999999999998</v>
      </c>
      <c r="N13" s="8">
        <f t="shared" si="51"/>
        <v>-94.831000000000031</v>
      </c>
      <c r="O13" s="8">
        <f t="shared" si="51"/>
        <v>-285.39999999999998</v>
      </c>
      <c r="P13" s="8">
        <f t="shared" si="51"/>
        <v>-153.49999999999994</v>
      </c>
      <c r="Q13" s="8">
        <f t="shared" si="51"/>
        <v>-70.900000000000006</v>
      </c>
      <c r="R13" s="8">
        <f t="shared" ref="R13:S13" si="52">R9-R10-R11-R12</f>
        <v>35.600000000000065</v>
      </c>
      <c r="S13" s="8">
        <f t="shared" si="52"/>
        <v>-351.19999999999993</v>
      </c>
      <c r="T13" s="8">
        <f t="shared" ref="T13:U13" si="53">T9-T10-T11-T12</f>
        <v>-415.09999999999985</v>
      </c>
      <c r="U13" s="8">
        <f t="shared" si="53"/>
        <v>-494.2999999999999</v>
      </c>
      <c r="V13" s="8">
        <f t="shared" ref="V13" si="54">V9-V10-V11-V12</f>
        <v>-284.19999999999993</v>
      </c>
      <c r="W13" s="8">
        <f t="shared" ref="W13" si="55">W9-W10-W11-W12</f>
        <v>-321.8</v>
      </c>
      <c r="X13" s="8">
        <f t="shared" ref="X13:Y13" si="56">X9-X10-X11-X12</f>
        <v>-365.29999999999995</v>
      </c>
      <c r="Y13" s="8">
        <f t="shared" si="56"/>
        <v>-362.50000000000006</v>
      </c>
      <c r="Z13" s="8">
        <f t="shared" ref="Z13" si="57">Z9-Z10-Z11-Z12</f>
        <v>-244.90000000000006</v>
      </c>
      <c r="AA13" s="8">
        <f t="shared" ref="AA13" si="58">AA9-AA10-AA11-AA12</f>
        <v>-298.10000000000014</v>
      </c>
      <c r="AB13" s="8">
        <f t="shared" ref="AB13:AH13" si="59">AB9-AB10-AB11-AB12</f>
        <v>-243.30000000000004</v>
      </c>
      <c r="AC13" s="8">
        <f t="shared" si="59"/>
        <v>-145.10000000000002</v>
      </c>
      <c r="AD13" s="8">
        <f t="shared" si="59"/>
        <v>14.399999999999935</v>
      </c>
      <c r="AE13" s="8">
        <f t="shared" si="59"/>
        <v>-134.54007999999996</v>
      </c>
      <c r="AF13" s="8">
        <f t="shared" si="59"/>
        <v>-143.97571999999985</v>
      </c>
      <c r="AG13" s="8">
        <f t="shared" si="59"/>
        <v>-83.763999999999839</v>
      </c>
      <c r="AH13" s="8">
        <f t="shared" si="59"/>
        <v>91.890600000000106</v>
      </c>
      <c r="AI13" s="8"/>
      <c r="AK13" s="8">
        <f>AK9-AK10-AK11-AK12</f>
        <v>-1253.3</v>
      </c>
      <c r="AL13" s="8">
        <f>AL9-AL10-AL11-AL12</f>
        <v>-1033.7999999999997</v>
      </c>
      <c r="AM13" s="8">
        <f>AM9-AM10-AM11-AM12</f>
        <v>-925.83100000000024</v>
      </c>
      <c r="AN13" s="8">
        <f t="shared" ref="AN13:AW13" si="60">AN9-AN10-AN11-AN12</f>
        <v>-474.2</v>
      </c>
      <c r="AO13" s="8">
        <f t="shared" si="60"/>
        <v>-1544.7999999999997</v>
      </c>
      <c r="AP13" s="8">
        <f t="shared" si="60"/>
        <v>-1294.5</v>
      </c>
      <c r="AQ13" s="8">
        <f t="shared" si="60"/>
        <v>-672.0999999999998</v>
      </c>
      <c r="AR13" s="8">
        <f t="shared" si="60"/>
        <v>-270.38919999999922</v>
      </c>
      <c r="AS13" s="8">
        <f t="shared" si="60"/>
        <v>-52.647974799998991</v>
      </c>
      <c r="AT13" s="8">
        <f t="shared" si="60"/>
        <v>157.46918400320106</v>
      </c>
      <c r="AU13" s="8">
        <f t="shared" si="60"/>
        <v>271.83146128805322</v>
      </c>
      <c r="AV13" s="8">
        <f t="shared" si="60"/>
        <v>381.80117633789087</v>
      </c>
      <c r="AW13" s="8">
        <f t="shared" si="60"/>
        <v>468.37555081587584</v>
      </c>
      <c r="AX13" s="8">
        <f t="shared" ref="AX13:BB13" si="61">AX9-AX10-AX11-AX12</f>
        <v>538.36353068250662</v>
      </c>
      <c r="AY13" s="8">
        <f t="shared" si="61"/>
        <v>578.60621108989778</v>
      </c>
      <c r="AZ13" s="8">
        <f t="shared" si="61"/>
        <v>619.44047898345434</v>
      </c>
      <c r="BA13" s="8">
        <f t="shared" si="61"/>
        <v>661.3759253480797</v>
      </c>
      <c r="BB13" s="8">
        <f t="shared" si="61"/>
        <v>704.44541695467228</v>
      </c>
    </row>
    <row r="14" spans="2:167" x14ac:dyDescent="0.3">
      <c r="B14" t="s">
        <v>31</v>
      </c>
      <c r="C14" s="4">
        <v>1.6</v>
      </c>
      <c r="D14" s="4">
        <v>1.1000000000000001</v>
      </c>
      <c r="E14" s="4">
        <v>0.2</v>
      </c>
      <c r="F14" s="4">
        <v>0.4</v>
      </c>
      <c r="G14" s="4">
        <v>-0.3</v>
      </c>
      <c r="H14" s="4">
        <v>1.1000000000000001</v>
      </c>
      <c r="I14" s="4">
        <v>-1.3</v>
      </c>
      <c r="J14" s="4">
        <v>0.3</v>
      </c>
      <c r="K14" s="4">
        <v>0.7</v>
      </c>
      <c r="L14" s="4">
        <v>-1</v>
      </c>
      <c r="M14" s="4">
        <v>0</v>
      </c>
      <c r="N14" s="4">
        <v>18.100000000000001</v>
      </c>
      <c r="O14" s="4">
        <v>1.4</v>
      </c>
      <c r="P14" s="4">
        <v>-1.9</v>
      </c>
      <c r="Q14" s="4">
        <v>1</v>
      </c>
      <c r="R14" s="4">
        <v>13</v>
      </c>
      <c r="S14" s="4">
        <v>8.5</v>
      </c>
      <c r="T14" s="4">
        <v>7</v>
      </c>
      <c r="U14" s="4">
        <v>9.1999999999999993</v>
      </c>
      <c r="V14" s="4">
        <v>4.2</v>
      </c>
      <c r="W14" s="4">
        <v>6.8</v>
      </c>
      <c r="X14" s="4">
        <v>12.1</v>
      </c>
      <c r="Y14" s="4">
        <v>5.8</v>
      </c>
      <c r="Z14" s="4">
        <v>3.3</v>
      </c>
      <c r="AA14" s="4">
        <v>6.9</v>
      </c>
      <c r="AB14" s="4">
        <v>5.2</v>
      </c>
      <c r="AC14" s="4">
        <v>8.3000000000000007</v>
      </c>
      <c r="AD14" s="4">
        <v>5.2</v>
      </c>
      <c r="AE14" s="4">
        <f>AE13*0.05</f>
        <v>-6.7270039999999982</v>
      </c>
      <c r="AF14" s="4">
        <f t="shared" ref="AF14:AH14" si="62">AF13*0.05</f>
        <v>-7.198785999999993</v>
      </c>
      <c r="AG14" s="4">
        <f t="shared" si="62"/>
        <v>-4.1881999999999922</v>
      </c>
      <c r="AH14" s="4">
        <f t="shared" si="62"/>
        <v>4.5945300000000051</v>
      </c>
      <c r="AI14" s="4"/>
      <c r="AK14" s="4">
        <f>SUM(C14:F14)</f>
        <v>3.3000000000000003</v>
      </c>
      <c r="AL14" s="4">
        <f>SUM(G14:J14)</f>
        <v>-0.2</v>
      </c>
      <c r="AM14" s="4">
        <f>SUM(K14:N14)</f>
        <v>17.8</v>
      </c>
      <c r="AN14" s="4">
        <f>SUM(O14:R14)</f>
        <v>13.5</v>
      </c>
      <c r="AO14" s="4">
        <f>SUM(S14:V14)</f>
        <v>28.9</v>
      </c>
      <c r="AP14" s="4">
        <f>SUM(W14:Z14)</f>
        <v>28</v>
      </c>
      <c r="AQ14" s="4">
        <f>SUM(AA14:AD14)</f>
        <v>25.6</v>
      </c>
      <c r="AR14" s="4">
        <f>SUM(AE14:AH14)</f>
        <v>-13.519459999999977</v>
      </c>
      <c r="AS14" s="4">
        <f>AS13*0.2</f>
        <v>-10.529594959999798</v>
      </c>
      <c r="AT14" s="4">
        <f t="shared" ref="AT14:AW14" si="63">AT13*0.2</f>
        <v>31.493836800640214</v>
      </c>
      <c r="AU14" s="4">
        <f t="shared" si="63"/>
        <v>54.366292257610645</v>
      </c>
      <c r="AV14" s="4">
        <f t="shared" si="63"/>
        <v>76.360235267578176</v>
      </c>
      <c r="AW14" s="4">
        <f t="shared" si="63"/>
        <v>93.675110163175177</v>
      </c>
      <c r="AX14" s="4">
        <f t="shared" ref="AX14:BB14" si="64">AX13*0.2</f>
        <v>107.67270613650133</v>
      </c>
      <c r="AY14" s="4">
        <f t="shared" si="64"/>
        <v>115.72124221797957</v>
      </c>
      <c r="AZ14" s="4">
        <f t="shared" si="64"/>
        <v>123.88809579669088</v>
      </c>
      <c r="BA14" s="4">
        <f t="shared" si="64"/>
        <v>132.27518506961596</v>
      </c>
      <c r="BB14" s="4">
        <f t="shared" si="64"/>
        <v>140.88908339093447</v>
      </c>
    </row>
    <row r="15" spans="2:167" s="1" customFormat="1" x14ac:dyDescent="0.3">
      <c r="B15" s="1" t="s">
        <v>32</v>
      </c>
      <c r="C15" s="8">
        <f t="shared" ref="C15:L15" si="65">C13-C14</f>
        <v>-385.70000000000005</v>
      </c>
      <c r="D15" s="8">
        <f t="shared" si="65"/>
        <v>-353.29999999999995</v>
      </c>
      <c r="E15" s="8">
        <f t="shared" si="65"/>
        <v>-325.2</v>
      </c>
      <c r="F15" s="8">
        <f t="shared" si="65"/>
        <v>-192.40000000000003</v>
      </c>
      <c r="G15" s="8">
        <f t="shared" si="65"/>
        <v>-310.00000000000006</v>
      </c>
      <c r="H15" s="8">
        <f t="shared" si="65"/>
        <v>-255.29999999999998</v>
      </c>
      <c r="I15" s="8">
        <f t="shared" si="65"/>
        <v>-227.7</v>
      </c>
      <c r="J15" s="8">
        <f t="shared" si="65"/>
        <v>-240.60000000000002</v>
      </c>
      <c r="K15" s="8">
        <f t="shared" si="65"/>
        <v>-305.89999999999992</v>
      </c>
      <c r="L15" s="8">
        <f t="shared" si="65"/>
        <v>-325.89999999999992</v>
      </c>
      <c r="M15" s="8">
        <f t="shared" ref="M15:N15" si="66">M13-M14</f>
        <v>-198.89999999999998</v>
      </c>
      <c r="N15" s="8">
        <f t="shared" si="66"/>
        <v>-112.93100000000004</v>
      </c>
      <c r="O15" s="8">
        <f t="shared" ref="O15:Q15" si="67">O13-O14</f>
        <v>-286.79999999999995</v>
      </c>
      <c r="P15" s="8">
        <f t="shared" si="67"/>
        <v>-151.59999999999994</v>
      </c>
      <c r="Q15" s="8">
        <f t="shared" si="67"/>
        <v>-71.900000000000006</v>
      </c>
      <c r="R15" s="8">
        <f t="shared" ref="R15:S15" si="68">R13-R14</f>
        <v>22.600000000000065</v>
      </c>
      <c r="S15" s="8">
        <f t="shared" si="68"/>
        <v>-359.69999999999993</v>
      </c>
      <c r="T15" s="8">
        <f t="shared" ref="T15:U15" si="69">T13-T14</f>
        <v>-422.09999999999985</v>
      </c>
      <c r="U15" s="8">
        <f t="shared" si="69"/>
        <v>-503.49999999999989</v>
      </c>
      <c r="V15" s="8">
        <f t="shared" ref="V15" si="70">V13-V14</f>
        <v>-288.39999999999992</v>
      </c>
      <c r="W15" s="8">
        <f t="shared" ref="W15" si="71">W13-W14</f>
        <v>-328.6</v>
      </c>
      <c r="X15" s="8">
        <f t="shared" ref="X15:Y15" si="72">X13-X14</f>
        <v>-377.4</v>
      </c>
      <c r="Y15" s="8">
        <f t="shared" si="72"/>
        <v>-368.30000000000007</v>
      </c>
      <c r="Z15" s="8">
        <f t="shared" ref="Z15" si="73">Z13-Z14</f>
        <v>-248.20000000000007</v>
      </c>
      <c r="AA15" s="8">
        <f t="shared" ref="AA15" si="74">AA13-AA14</f>
        <v>-305.00000000000011</v>
      </c>
      <c r="AB15" s="8">
        <f t="shared" ref="AB15:AD15" si="75">AB13-AB14</f>
        <v>-248.50000000000003</v>
      </c>
      <c r="AC15" s="8">
        <f t="shared" si="75"/>
        <v>-153.40000000000003</v>
      </c>
      <c r="AD15" s="8">
        <f t="shared" si="75"/>
        <v>9.1999999999999353</v>
      </c>
      <c r="AE15" s="8">
        <f t="shared" ref="AE15:AH15" si="76">AE13-AE14</f>
        <v>-127.81307599999997</v>
      </c>
      <c r="AF15" s="8">
        <f t="shared" si="76"/>
        <v>-136.77693399999987</v>
      </c>
      <c r="AG15" s="8">
        <f t="shared" si="76"/>
        <v>-79.575799999999845</v>
      </c>
      <c r="AH15" s="8">
        <f t="shared" si="76"/>
        <v>87.2960700000001</v>
      </c>
      <c r="AI15" s="8"/>
      <c r="AK15" s="8">
        <f>AK13-AK14</f>
        <v>-1256.5999999999999</v>
      </c>
      <c r="AL15" s="8">
        <f>AL13-AL14</f>
        <v>-1033.5999999999997</v>
      </c>
      <c r="AM15" s="8">
        <f>AM13-AM14</f>
        <v>-943.6310000000002</v>
      </c>
      <c r="AN15" s="8">
        <f t="shared" ref="AN15:AW15" si="77">AN13-AN14</f>
        <v>-487.7</v>
      </c>
      <c r="AO15" s="8">
        <f t="shared" si="77"/>
        <v>-1573.6999999999998</v>
      </c>
      <c r="AP15" s="8">
        <f t="shared" si="77"/>
        <v>-1322.5</v>
      </c>
      <c r="AQ15" s="8">
        <f t="shared" si="77"/>
        <v>-697.69999999999982</v>
      </c>
      <c r="AR15" s="8">
        <f t="shared" si="77"/>
        <v>-256.86973999999924</v>
      </c>
      <c r="AS15" s="8">
        <f t="shared" si="77"/>
        <v>-42.118379839999193</v>
      </c>
      <c r="AT15" s="8">
        <f t="shared" si="77"/>
        <v>125.97534720256085</v>
      </c>
      <c r="AU15" s="8">
        <f t="shared" si="77"/>
        <v>217.46516903044258</v>
      </c>
      <c r="AV15" s="8">
        <f t="shared" si="77"/>
        <v>305.4409410703127</v>
      </c>
      <c r="AW15" s="8">
        <f t="shared" si="77"/>
        <v>374.70044065270065</v>
      </c>
      <c r="AX15" s="8">
        <f t="shared" ref="AX15:BB15" si="78">AX13-AX14</f>
        <v>430.69082454600527</v>
      </c>
      <c r="AY15" s="8">
        <f t="shared" si="78"/>
        <v>462.8849688719182</v>
      </c>
      <c r="AZ15" s="8">
        <f t="shared" si="78"/>
        <v>495.55238318676345</v>
      </c>
      <c r="BA15" s="8">
        <f t="shared" si="78"/>
        <v>529.10074027846372</v>
      </c>
      <c r="BB15" s="8">
        <f t="shared" si="78"/>
        <v>563.55633356373778</v>
      </c>
      <c r="BC15" s="1">
        <f t="shared" ref="BC15:CH15" si="79">BB15*(1+$BE$21)</f>
        <v>557.92077022810042</v>
      </c>
      <c r="BD15" s="1">
        <f t="shared" si="79"/>
        <v>552.34156252581943</v>
      </c>
      <c r="BE15" s="1">
        <f t="shared" si="79"/>
        <v>546.81814690056126</v>
      </c>
      <c r="BF15" s="1">
        <f t="shared" si="79"/>
        <v>541.34996543155569</v>
      </c>
      <c r="BG15" s="1">
        <f t="shared" si="79"/>
        <v>535.93646577724007</v>
      </c>
      <c r="BH15" s="1">
        <f t="shared" si="79"/>
        <v>530.57710111946767</v>
      </c>
      <c r="BI15" s="1">
        <f t="shared" si="79"/>
        <v>525.27133010827299</v>
      </c>
      <c r="BJ15" s="1">
        <f t="shared" si="79"/>
        <v>520.01861680719026</v>
      </c>
      <c r="BK15" s="1">
        <f t="shared" si="79"/>
        <v>514.81843063911833</v>
      </c>
      <c r="BL15" s="1">
        <f t="shared" si="79"/>
        <v>509.67024633272712</v>
      </c>
      <c r="BM15" s="1">
        <f t="shared" si="79"/>
        <v>504.57354386939983</v>
      </c>
      <c r="BN15" s="1">
        <f t="shared" si="79"/>
        <v>499.52780843070582</v>
      </c>
      <c r="BO15" s="1">
        <f t="shared" si="79"/>
        <v>494.53253034639874</v>
      </c>
      <c r="BP15" s="1">
        <f t="shared" si="79"/>
        <v>489.58720504293473</v>
      </c>
      <c r="BQ15" s="1">
        <f t="shared" si="79"/>
        <v>484.69133299250535</v>
      </c>
      <c r="BR15" s="1">
        <f t="shared" si="79"/>
        <v>479.84441966258032</v>
      </c>
      <c r="BS15" s="1">
        <f t="shared" si="79"/>
        <v>475.04597546595454</v>
      </c>
      <c r="BT15" s="1">
        <f t="shared" si="79"/>
        <v>470.29551571129497</v>
      </c>
      <c r="BU15" s="1">
        <f t="shared" si="79"/>
        <v>465.592560554182</v>
      </c>
      <c r="BV15" s="1">
        <f t="shared" si="79"/>
        <v>460.93663494864018</v>
      </c>
      <c r="BW15" s="1">
        <f t="shared" si="79"/>
        <v>456.3272685991538</v>
      </c>
      <c r="BX15" s="1">
        <f t="shared" si="79"/>
        <v>451.76399591316226</v>
      </c>
      <c r="BY15" s="1">
        <f t="shared" si="79"/>
        <v>447.24635595403066</v>
      </c>
      <c r="BZ15" s="1">
        <f t="shared" si="79"/>
        <v>442.77389239449036</v>
      </c>
      <c r="CA15" s="1">
        <f t="shared" si="79"/>
        <v>438.34615347054546</v>
      </c>
      <c r="CB15" s="1">
        <f t="shared" si="79"/>
        <v>433.96269193583998</v>
      </c>
      <c r="CC15" s="1">
        <f t="shared" si="79"/>
        <v>429.62306501648158</v>
      </c>
      <c r="CD15" s="1">
        <f t="shared" si="79"/>
        <v>425.32683436631675</v>
      </c>
      <c r="CE15" s="1">
        <f t="shared" si="79"/>
        <v>421.07356602265355</v>
      </c>
      <c r="CF15" s="1">
        <f t="shared" si="79"/>
        <v>416.86283036242702</v>
      </c>
      <c r="CG15" s="1">
        <f t="shared" si="79"/>
        <v>412.69420205880277</v>
      </c>
      <c r="CH15" s="1">
        <f t="shared" si="79"/>
        <v>408.56726003821473</v>
      </c>
      <c r="CI15" s="1">
        <f t="shared" ref="CI15:DN15" si="80">CH15*(1+$BE$21)</f>
        <v>404.48158743783256</v>
      </c>
      <c r="CJ15" s="1">
        <f t="shared" si="80"/>
        <v>400.43677156345422</v>
      </c>
      <c r="CK15" s="1">
        <f t="shared" si="80"/>
        <v>396.43240384781967</v>
      </c>
      <c r="CL15" s="1">
        <f t="shared" si="80"/>
        <v>392.46807980934148</v>
      </c>
      <c r="CM15" s="1">
        <f t="shared" si="80"/>
        <v>388.54339901124808</v>
      </c>
      <c r="CN15" s="1">
        <f t="shared" si="80"/>
        <v>384.65796502113562</v>
      </c>
      <c r="CO15" s="1">
        <f t="shared" si="80"/>
        <v>380.81138537092426</v>
      </c>
      <c r="CP15" s="1">
        <f t="shared" si="80"/>
        <v>377.00327151721501</v>
      </c>
      <c r="CQ15" s="1">
        <f t="shared" si="80"/>
        <v>373.23323880204288</v>
      </c>
      <c r="CR15" s="1">
        <f t="shared" si="80"/>
        <v>369.50090641402244</v>
      </c>
      <c r="CS15" s="1">
        <f t="shared" si="80"/>
        <v>365.80589734988223</v>
      </c>
      <c r="CT15" s="1">
        <f t="shared" si="80"/>
        <v>362.14783837638339</v>
      </c>
      <c r="CU15" s="1">
        <f t="shared" si="80"/>
        <v>358.52635999261958</v>
      </c>
      <c r="CV15" s="1">
        <f t="shared" si="80"/>
        <v>354.9410963926934</v>
      </c>
      <c r="CW15" s="1">
        <f t="shared" si="80"/>
        <v>351.39168542876644</v>
      </c>
      <c r="CX15" s="1">
        <f t="shared" si="80"/>
        <v>347.87776857447875</v>
      </c>
      <c r="CY15" s="1">
        <f t="shared" si="80"/>
        <v>344.39899088873398</v>
      </c>
      <c r="CZ15" s="1">
        <f t="shared" si="80"/>
        <v>340.95500097984666</v>
      </c>
      <c r="DA15" s="1">
        <f t="shared" si="80"/>
        <v>337.54545097004819</v>
      </c>
      <c r="DB15" s="1">
        <f t="shared" si="80"/>
        <v>334.1699964603477</v>
      </c>
      <c r="DC15" s="1">
        <f t="shared" si="80"/>
        <v>330.82829649574421</v>
      </c>
      <c r="DD15" s="1">
        <f t="shared" si="80"/>
        <v>327.52001353078674</v>
      </c>
      <c r="DE15" s="1">
        <f t="shared" si="80"/>
        <v>324.24481339547884</v>
      </c>
      <c r="DF15" s="1">
        <f t="shared" si="80"/>
        <v>321.00236526152406</v>
      </c>
      <c r="DG15" s="1">
        <f t="shared" si="80"/>
        <v>317.79234160890883</v>
      </c>
      <c r="DH15" s="1">
        <f t="shared" si="80"/>
        <v>314.61441819281976</v>
      </c>
      <c r="DI15" s="1">
        <f t="shared" si="80"/>
        <v>311.46827401089155</v>
      </c>
      <c r="DJ15" s="1">
        <f t="shared" si="80"/>
        <v>308.35359127078266</v>
      </c>
      <c r="DK15" s="1">
        <f t="shared" si="80"/>
        <v>305.27005535807484</v>
      </c>
      <c r="DL15" s="1">
        <f t="shared" si="80"/>
        <v>302.21735480449411</v>
      </c>
      <c r="DM15" s="1">
        <f t="shared" si="80"/>
        <v>299.19518125644919</v>
      </c>
      <c r="DN15" s="1">
        <f t="shared" si="80"/>
        <v>296.20322944388471</v>
      </c>
      <c r="DO15" s="1">
        <f t="shared" ref="DO15:ET15" si="81">DN15*(1+$BE$21)</f>
        <v>293.24119714944584</v>
      </c>
      <c r="DP15" s="1">
        <f t="shared" si="81"/>
        <v>290.30878517795139</v>
      </c>
      <c r="DQ15" s="1">
        <f t="shared" si="81"/>
        <v>287.40569732617189</v>
      </c>
      <c r="DR15" s="1">
        <f t="shared" si="81"/>
        <v>284.53164035291019</v>
      </c>
      <c r="DS15" s="1">
        <f t="shared" si="81"/>
        <v>281.68632394938106</v>
      </c>
      <c r="DT15" s="1">
        <f t="shared" si="81"/>
        <v>278.86946070988722</v>
      </c>
      <c r="DU15" s="1">
        <f t="shared" si="81"/>
        <v>276.08076610278835</v>
      </c>
      <c r="DV15" s="1">
        <f t="shared" si="81"/>
        <v>273.31995844176043</v>
      </c>
      <c r="DW15" s="1">
        <f t="shared" si="81"/>
        <v>270.58675885734283</v>
      </c>
      <c r="DX15" s="1">
        <f t="shared" si="81"/>
        <v>267.8808912687694</v>
      </c>
      <c r="DY15" s="1">
        <f t="shared" si="81"/>
        <v>265.20208235608169</v>
      </c>
      <c r="DZ15" s="1">
        <f t="shared" si="81"/>
        <v>262.55006153252089</v>
      </c>
      <c r="EA15" s="1">
        <f t="shared" si="81"/>
        <v>259.92456091719566</v>
      </c>
      <c r="EB15" s="1">
        <f t="shared" si="81"/>
        <v>257.32531530802368</v>
      </c>
      <c r="EC15" s="1">
        <f t="shared" si="81"/>
        <v>254.75206215494345</v>
      </c>
      <c r="ED15" s="1">
        <f t="shared" si="81"/>
        <v>252.20454153339401</v>
      </c>
      <c r="EE15" s="1">
        <f t="shared" si="81"/>
        <v>249.68249611806007</v>
      </c>
      <c r="EF15" s="1">
        <f t="shared" si="81"/>
        <v>247.18567115687947</v>
      </c>
      <c r="EG15" s="1">
        <f t="shared" si="81"/>
        <v>244.71381444531067</v>
      </c>
      <c r="EH15" s="1">
        <f t="shared" si="81"/>
        <v>242.26667630085757</v>
      </c>
      <c r="EI15" s="1">
        <f t="shared" si="81"/>
        <v>239.84400953784899</v>
      </c>
      <c r="EJ15" s="1">
        <f t="shared" si="81"/>
        <v>237.44556944247049</v>
      </c>
      <c r="EK15" s="1">
        <f t="shared" si="81"/>
        <v>235.07111374804578</v>
      </c>
      <c r="EL15" s="1">
        <f t="shared" si="81"/>
        <v>232.72040261056532</v>
      </c>
      <c r="EM15" s="1">
        <f t="shared" si="81"/>
        <v>230.39319858445967</v>
      </c>
      <c r="EN15" s="1">
        <f t="shared" si="81"/>
        <v>228.08926659861507</v>
      </c>
      <c r="EO15" s="1">
        <f t="shared" si="81"/>
        <v>225.80837393262891</v>
      </c>
      <c r="EP15" s="1">
        <f t="shared" si="81"/>
        <v>223.55029019330263</v>
      </c>
      <c r="EQ15" s="1">
        <f t="shared" si="81"/>
        <v>221.31478729136961</v>
      </c>
      <c r="ER15" s="1">
        <f t="shared" si="81"/>
        <v>219.1016394184559</v>
      </c>
      <c r="ES15" s="1">
        <f t="shared" si="81"/>
        <v>216.91062302427133</v>
      </c>
      <c r="ET15" s="1">
        <f t="shared" si="81"/>
        <v>214.74151679402863</v>
      </c>
      <c r="EU15" s="1">
        <f t="shared" ref="EU15:FK15" si="82">ET15*(1+$BE$21)</f>
        <v>212.59410162608833</v>
      </c>
      <c r="EV15" s="1">
        <f t="shared" si="82"/>
        <v>210.46816060982744</v>
      </c>
      <c r="EW15" s="1">
        <f t="shared" si="82"/>
        <v>208.36347900372917</v>
      </c>
      <c r="EX15" s="1">
        <f t="shared" si="82"/>
        <v>206.27984421369189</v>
      </c>
      <c r="EY15" s="1">
        <f t="shared" si="82"/>
        <v>204.21704577155498</v>
      </c>
      <c r="EZ15" s="1">
        <f t="shared" si="82"/>
        <v>202.17487531383944</v>
      </c>
      <c r="FA15" s="1">
        <f t="shared" si="82"/>
        <v>200.15312656070105</v>
      </c>
      <c r="FB15" s="1">
        <f t="shared" si="82"/>
        <v>198.15159529509404</v>
      </c>
      <c r="FC15" s="1">
        <f t="shared" si="82"/>
        <v>196.17007934214311</v>
      </c>
      <c r="FD15" s="1">
        <f t="shared" si="82"/>
        <v>194.20837854872167</v>
      </c>
      <c r="FE15" s="1">
        <f t="shared" si="82"/>
        <v>192.26629476323444</v>
      </c>
      <c r="FF15" s="1">
        <f t="shared" si="82"/>
        <v>190.34363181560209</v>
      </c>
      <c r="FG15" s="1">
        <f t="shared" si="82"/>
        <v>188.44019549744607</v>
      </c>
      <c r="FH15" s="1">
        <f t="shared" si="82"/>
        <v>186.5557935424716</v>
      </c>
      <c r="FI15" s="1">
        <f t="shared" si="82"/>
        <v>184.6902356070469</v>
      </c>
      <c r="FJ15" s="1">
        <f t="shared" si="82"/>
        <v>182.84333325097643</v>
      </c>
      <c r="FK15" s="1">
        <f t="shared" si="82"/>
        <v>181.01489991846665</v>
      </c>
    </row>
    <row r="16" spans="2:167" x14ac:dyDescent="0.3">
      <c r="B16" t="s">
        <v>2</v>
      </c>
      <c r="C16" s="4">
        <f t="shared" ref="C16:L16" si="83">1211.1+23.7+234.4</f>
        <v>1469.2</v>
      </c>
      <c r="D16" s="4">
        <f t="shared" si="83"/>
        <v>1469.2</v>
      </c>
      <c r="E16" s="4">
        <f t="shared" si="83"/>
        <v>1469.2</v>
      </c>
      <c r="F16" s="4">
        <f t="shared" si="83"/>
        <v>1469.2</v>
      </c>
      <c r="G16" s="4">
        <f t="shared" si="83"/>
        <v>1469.2</v>
      </c>
      <c r="H16" s="4">
        <f t="shared" si="83"/>
        <v>1469.2</v>
      </c>
      <c r="I16" s="4">
        <f t="shared" si="83"/>
        <v>1469.2</v>
      </c>
      <c r="J16" s="4">
        <f t="shared" si="83"/>
        <v>1469.2</v>
      </c>
      <c r="K16" s="4">
        <f t="shared" si="83"/>
        <v>1469.2</v>
      </c>
      <c r="L16" s="4">
        <f t="shared" si="83"/>
        <v>1469.2</v>
      </c>
      <c r="M16" s="4">
        <f t="shared" ref="M16" si="84">1211.1+23.7+234.4</f>
        <v>1469.2</v>
      </c>
      <c r="N16" s="4">
        <v>1508</v>
      </c>
      <c r="O16" s="4">
        <v>1508</v>
      </c>
      <c r="P16" s="4">
        <v>1508</v>
      </c>
      <c r="Q16" s="4">
        <v>1508</v>
      </c>
      <c r="R16" s="4">
        <v>1508</v>
      </c>
      <c r="S16" s="4">
        <v>1508</v>
      </c>
      <c r="T16" s="4">
        <v>1508</v>
      </c>
      <c r="U16" s="4">
        <v>1508</v>
      </c>
      <c r="V16" s="4">
        <v>1508</v>
      </c>
      <c r="W16" s="4">
        <v>1508</v>
      </c>
      <c r="X16" s="4">
        <v>1508</v>
      </c>
      <c r="Y16" s="4">
        <v>1508</v>
      </c>
      <c r="Z16" s="4">
        <v>1508</v>
      </c>
      <c r="AA16" s="4">
        <v>1508</v>
      </c>
      <c r="AB16" s="4">
        <f>1405.3+22.5+231.6</f>
        <v>1659.3999999999999</v>
      </c>
      <c r="AC16" s="4">
        <f>1423.1+22.5+231.6</f>
        <v>1677.1999999999998</v>
      </c>
      <c r="AD16" s="4">
        <f>1442.2+22.5+231.6</f>
        <v>1696.3</v>
      </c>
      <c r="AE16" s="4">
        <f>1442.2+22.5+231.6</f>
        <v>1696.3</v>
      </c>
      <c r="AF16" s="4">
        <f>1442.2+22.5+231.6</f>
        <v>1696.3</v>
      </c>
      <c r="AG16" s="4">
        <f>1442.2+22.5+231.6</f>
        <v>1696.3</v>
      </c>
      <c r="AH16" s="4">
        <f>1442.2+22.5+231.6</f>
        <v>1696.3</v>
      </c>
      <c r="AI16" s="4"/>
      <c r="AK16" s="4">
        <f>1211.1+23.7+234.4</f>
        <v>1469.2</v>
      </c>
      <c r="AL16" s="4">
        <f>1211.1+23.7+234.4</f>
        <v>1469.2</v>
      </c>
      <c r="AM16" s="4">
        <f>1211.1+23.7+234.4</f>
        <v>1469.2</v>
      </c>
      <c r="AN16" s="4">
        <v>1508</v>
      </c>
      <c r="AO16" s="4">
        <v>1508</v>
      </c>
      <c r="AP16" s="4">
        <v>1508</v>
      </c>
      <c r="AQ16" s="4">
        <f t="shared" ref="AQ16:BB16" si="85">1442.2+22.5+231.6</f>
        <v>1696.3</v>
      </c>
      <c r="AR16" s="4">
        <f t="shared" si="85"/>
        <v>1696.3</v>
      </c>
      <c r="AS16" s="4">
        <f t="shared" si="85"/>
        <v>1696.3</v>
      </c>
      <c r="AT16" s="4">
        <f t="shared" si="85"/>
        <v>1696.3</v>
      </c>
      <c r="AU16" s="4">
        <f t="shared" si="85"/>
        <v>1696.3</v>
      </c>
      <c r="AV16" s="4">
        <f t="shared" si="85"/>
        <v>1696.3</v>
      </c>
      <c r="AW16" s="4">
        <f t="shared" si="85"/>
        <v>1696.3</v>
      </c>
      <c r="AX16" s="4">
        <f t="shared" si="85"/>
        <v>1696.3</v>
      </c>
      <c r="AY16" s="4">
        <f t="shared" si="85"/>
        <v>1696.3</v>
      </c>
      <c r="AZ16" s="4">
        <f t="shared" si="85"/>
        <v>1696.3</v>
      </c>
      <c r="BA16" s="4">
        <f t="shared" si="85"/>
        <v>1696.3</v>
      </c>
      <c r="BB16" s="4">
        <f t="shared" si="85"/>
        <v>1696.3</v>
      </c>
    </row>
    <row r="17" spans="2:57" s="1" customFormat="1" x14ac:dyDescent="0.3">
      <c r="B17" s="1" t="s">
        <v>33</v>
      </c>
      <c r="C17" s="7">
        <f t="shared" ref="C17:L17" si="86">C15/C16</f>
        <v>-0.26252382248842909</v>
      </c>
      <c r="D17" s="7">
        <f t="shared" si="86"/>
        <v>-0.24047100462836915</v>
      </c>
      <c r="E17" s="7">
        <f t="shared" si="86"/>
        <v>-0.22134494963245302</v>
      </c>
      <c r="F17" s="7">
        <f t="shared" si="86"/>
        <v>-0.13095562210726927</v>
      </c>
      <c r="G17" s="7">
        <f t="shared" si="86"/>
        <v>-0.21099918322896818</v>
      </c>
      <c r="H17" s="7">
        <f t="shared" si="86"/>
        <v>-0.17376803702695343</v>
      </c>
      <c r="I17" s="7">
        <f t="shared" si="86"/>
        <v>-0.15498230329430981</v>
      </c>
      <c r="J17" s="7">
        <f t="shared" si="86"/>
        <v>-0.16376259188674108</v>
      </c>
      <c r="K17" s="7">
        <f t="shared" si="86"/>
        <v>-0.20820854887013335</v>
      </c>
      <c r="L17" s="7">
        <f t="shared" si="86"/>
        <v>-0.22182139940103451</v>
      </c>
      <c r="M17" s="7">
        <f t="shared" ref="M17:N17" si="87">M15/M16</f>
        <v>-0.13537979852981213</v>
      </c>
      <c r="N17" s="7">
        <f t="shared" si="87"/>
        <v>-7.4887931034482783E-2</v>
      </c>
      <c r="O17" s="7">
        <f t="shared" ref="O17:Q17" si="88">O15/O16</f>
        <v>-0.19018567639257292</v>
      </c>
      <c r="P17" s="7">
        <f t="shared" si="88"/>
        <v>-0.1005305039787798</v>
      </c>
      <c r="Q17" s="7">
        <f t="shared" si="88"/>
        <v>-4.7679045092838199E-2</v>
      </c>
      <c r="R17" s="7">
        <f t="shared" ref="R17:S17" si="89">R15/R16</f>
        <v>1.4986737400530548E-2</v>
      </c>
      <c r="S17" s="7">
        <f t="shared" si="89"/>
        <v>-0.23852785145888589</v>
      </c>
      <c r="T17" s="7">
        <f t="shared" ref="T17:U17" si="90">T15/T16</f>
        <v>-0.27990716180371344</v>
      </c>
      <c r="U17" s="7">
        <f t="shared" si="90"/>
        <v>-0.33388594164456226</v>
      </c>
      <c r="V17" s="7">
        <f t="shared" ref="V17" si="91">V15/V16</f>
        <v>-0.19124668435013256</v>
      </c>
      <c r="W17" s="7">
        <f t="shared" ref="W17" si="92">W15/W16</f>
        <v>-0.21790450928381963</v>
      </c>
      <c r="X17" s="7">
        <f t="shared" ref="X17:Y17" si="93">X15/X16</f>
        <v>-0.25026525198938993</v>
      </c>
      <c r="Y17" s="7">
        <f t="shared" si="93"/>
        <v>-0.24423076923076928</v>
      </c>
      <c r="Z17" s="7">
        <f t="shared" ref="Z17" si="94">Z15/Z16</f>
        <v>-0.16458885941644566</v>
      </c>
      <c r="AA17" s="7">
        <f t="shared" ref="AA17" si="95">AA15/AA16</f>
        <v>-0.2022546419098144</v>
      </c>
      <c r="AB17" s="7">
        <f t="shared" ref="AB17:AD17" si="96">AB15/AB16</f>
        <v>-0.14975292274316021</v>
      </c>
      <c r="AC17" s="7">
        <f t="shared" si="96"/>
        <v>-9.1461960410207516E-2</v>
      </c>
      <c r="AD17" s="7">
        <f t="shared" si="96"/>
        <v>5.4235689441725727E-3</v>
      </c>
      <c r="AE17" s="7">
        <f t="shared" ref="AE17:AH17" si="97">AE15/AE16</f>
        <v>-7.5348155397040595E-2</v>
      </c>
      <c r="AF17" s="7">
        <f t="shared" si="97"/>
        <v>-8.0632514295820246E-2</v>
      </c>
      <c r="AG17" s="7">
        <f t="shared" si="97"/>
        <v>-4.6911395389966304E-2</v>
      </c>
      <c r="AH17" s="7">
        <f t="shared" si="97"/>
        <v>5.1462636326121622E-2</v>
      </c>
      <c r="AI17" s="7"/>
      <c r="AK17" s="7">
        <f>AK15/AK16</f>
        <v>-0.85529539885652051</v>
      </c>
      <c r="AL17" s="7">
        <f>AL15/AL16</f>
        <v>-0.70351211543697223</v>
      </c>
      <c r="AM17" s="7">
        <f>AM15/AM16</f>
        <v>-0.64227538796624029</v>
      </c>
      <c r="AN17" s="7">
        <f t="shared" ref="AN17:AW17" si="98">AN15/AN16</f>
        <v>-0.32340848806366046</v>
      </c>
      <c r="AO17" s="7">
        <f t="shared" si="98"/>
        <v>-1.0435676392572943</v>
      </c>
      <c r="AP17" s="7">
        <f t="shared" si="98"/>
        <v>-0.87698938992042441</v>
      </c>
      <c r="AQ17" s="7">
        <f t="shared" si="98"/>
        <v>-0.4113069622118728</v>
      </c>
      <c r="AR17" s="7">
        <f t="shared" si="98"/>
        <v>-0.15142942875670531</v>
      </c>
      <c r="AS17" s="7">
        <f t="shared" si="98"/>
        <v>-2.4829558356422327E-2</v>
      </c>
      <c r="AT17" s="7">
        <f t="shared" si="98"/>
        <v>7.4264780523822946E-2</v>
      </c>
      <c r="AU17" s="7">
        <f t="shared" si="98"/>
        <v>0.12819971056443</v>
      </c>
      <c r="AV17" s="7">
        <f t="shared" si="98"/>
        <v>0.18006304372476137</v>
      </c>
      <c r="AW17" s="7">
        <f t="shared" si="98"/>
        <v>0.22089279057519345</v>
      </c>
      <c r="AX17" s="7">
        <f t="shared" ref="AX17:BB17" si="99">AX15/AX16</f>
        <v>0.25390015005954447</v>
      </c>
      <c r="AY17" s="7">
        <f t="shared" si="99"/>
        <v>0.27287918933674365</v>
      </c>
      <c r="AZ17" s="7">
        <f t="shared" si="99"/>
        <v>0.29213722996331043</v>
      </c>
      <c r="BA17" s="7">
        <f t="shared" si="99"/>
        <v>0.31191460253402331</v>
      </c>
      <c r="BB17" s="7">
        <f t="shared" si="99"/>
        <v>0.33222680750087707</v>
      </c>
    </row>
    <row r="19" spans="2:57" x14ac:dyDescent="0.3">
      <c r="B19" s="1" t="s">
        <v>36</v>
      </c>
      <c r="G19" s="9">
        <f>G3/C3-1</f>
        <v>0.388816644993498</v>
      </c>
      <c r="H19" s="9">
        <f t="shared" ref="H19:N19" si="100">H3/D3-1</f>
        <v>0.47922226458253903</v>
      </c>
      <c r="I19" s="9">
        <f t="shared" si="100"/>
        <v>0.4988243197850184</v>
      </c>
      <c r="J19" s="9">
        <f t="shared" si="100"/>
        <v>0.4385739933316235</v>
      </c>
      <c r="K19" s="9">
        <f t="shared" si="100"/>
        <v>0.44350811485642949</v>
      </c>
      <c r="L19" s="9">
        <f t="shared" si="100"/>
        <v>0.17061855670103099</v>
      </c>
      <c r="M19" s="9">
        <f t="shared" si="100"/>
        <v>0.52106678619453173</v>
      </c>
      <c r="N19" s="9">
        <f t="shared" si="100"/>
        <v>0.62471028703868781</v>
      </c>
      <c r="O19" s="9">
        <f t="shared" ref="O19" si="101">O3/K3-1</f>
        <v>0.66400000000000015</v>
      </c>
      <c r="P19" s="9">
        <f t="shared" ref="P19" si="102">P3/L3-1</f>
        <v>1.1622633201232939</v>
      </c>
      <c r="Q19" s="9">
        <f t="shared" ref="Q19" si="103">Q3/M3-1</f>
        <v>0.57285987918078662</v>
      </c>
      <c r="R19" s="9">
        <f t="shared" ref="R19" si="104">R3/N3-1</f>
        <v>0.42422912323054995</v>
      </c>
      <c r="S19" s="9">
        <f t="shared" ref="S19" si="105">S3/O3-1</f>
        <v>0.3808471933471933</v>
      </c>
      <c r="T19" s="9">
        <f t="shared" ref="T19" si="106">T3/P3-1</f>
        <v>0.1311475409836067</v>
      </c>
      <c r="U19" s="9">
        <f t="shared" ref="U19" si="107">U3/Q3-1</f>
        <v>5.7142857142857162E-2</v>
      </c>
      <c r="V19" s="9">
        <f t="shared" ref="V19" si="108">V3/R3-1</f>
        <v>1.3868556899607754E-3</v>
      </c>
      <c r="W19" s="9">
        <f t="shared" ref="W19" si="109">W3/S3-1</f>
        <v>-6.9728051190364182E-2</v>
      </c>
      <c r="X19" s="9">
        <f t="shared" ref="X19" si="110">X3/T3-1</f>
        <v>-3.8887388603834783E-2</v>
      </c>
      <c r="Y19" s="9">
        <f t="shared" ref="Y19" si="111">Y3/U3-1</f>
        <v>5.325653522374818E-2</v>
      </c>
      <c r="Z19" s="9">
        <f t="shared" ref="Z19" si="112">Z3/V3-1</f>
        <v>4.7395552819881503E-2</v>
      </c>
      <c r="AA19" s="9">
        <f t="shared" ref="AA19" si="113">AA3/W3-1</f>
        <v>0.20857778676916849</v>
      </c>
      <c r="AB19" s="9">
        <f t="shared" ref="AB19" si="114">AB3/X3-1</f>
        <v>0.15837782148543589</v>
      </c>
      <c r="AC19" s="9">
        <f t="shared" ref="AC19" si="115">AC3/Y3-1</f>
        <v>0.15471983846542159</v>
      </c>
      <c r="AD19" s="9">
        <f t="shared" ref="AD19" si="116">AD3/Z3-1</f>
        <v>0.14398001909939029</v>
      </c>
      <c r="AE19" s="9">
        <f t="shared" ref="AE19" si="117">AE3/AA3-1</f>
        <v>0.12999999999999989</v>
      </c>
      <c r="AF19" s="9">
        <f t="shared" ref="AF19" si="118">AF3/AB3-1</f>
        <v>0.12000000000000011</v>
      </c>
      <c r="AG19" s="9">
        <f t="shared" ref="AG19" si="119">AG3/AC3-1</f>
        <v>0.10000000000000009</v>
      </c>
      <c r="AH19" s="9">
        <f t="shared" ref="AH19" si="120">AH3/AD3-1</f>
        <v>0.10000000000000009</v>
      </c>
      <c r="AI19" s="9"/>
      <c r="AK19" s="9"/>
      <c r="AL19" s="9">
        <f>AL3/AK3-1</f>
        <v>0.45307470777570735</v>
      </c>
      <c r="AM19" s="9">
        <f>AM3/AL3-1</f>
        <v>0.46120664529291733</v>
      </c>
      <c r="AN19" s="9">
        <f t="shared" ref="AN19:AX19" si="121">AN3/AM3-1</f>
        <v>0.64243826544859806</v>
      </c>
      <c r="AO19" s="9">
        <f t="shared" si="121"/>
        <v>0.11772849821476283</v>
      </c>
      <c r="AP19" s="9">
        <f t="shared" si="121"/>
        <v>9.561475944195319E-4</v>
      </c>
      <c r="AQ19" s="9">
        <f t="shared" si="121"/>
        <v>0.16395293300334335</v>
      </c>
      <c r="AR19" s="9">
        <f t="shared" si="121"/>
        <v>0.11129928749953399</v>
      </c>
      <c r="AS19" s="9">
        <f t="shared" si="121"/>
        <v>0.10000000000000009</v>
      </c>
      <c r="AT19" s="9">
        <f t="shared" si="121"/>
        <v>8.0000000000000071E-2</v>
      </c>
      <c r="AU19" s="9">
        <f t="shared" si="121"/>
        <v>6.0000000000000053E-2</v>
      </c>
      <c r="AV19" s="9">
        <f t="shared" si="121"/>
        <v>5.0000000000000044E-2</v>
      </c>
      <c r="AW19" s="9">
        <f t="shared" si="121"/>
        <v>4.0000000000000036E-2</v>
      </c>
      <c r="AX19" s="9">
        <f t="shared" si="121"/>
        <v>3.0000000000000027E-2</v>
      </c>
      <c r="AY19" s="9">
        <f t="shared" ref="AY19" si="122">AY3/AX3-1</f>
        <v>2.0000000000000018E-2</v>
      </c>
      <c r="AZ19" s="9">
        <f t="shared" ref="AZ19" si="123">AZ3/AY3-1</f>
        <v>2.0000000000000018E-2</v>
      </c>
      <c r="BA19" s="9">
        <f t="shared" ref="BA19" si="124">BA3/AZ3-1</f>
        <v>2.0000000000000018E-2</v>
      </c>
      <c r="BB19" s="9">
        <f t="shared" ref="BB19" si="125">BB3/BA3-1</f>
        <v>2.0000000000000018E-2</v>
      </c>
    </row>
    <row r="20" spans="2:57" x14ac:dyDescent="0.3">
      <c r="B20" s="1" t="s">
        <v>37</v>
      </c>
      <c r="C20" s="9">
        <f>C5/C3</f>
        <v>0.14694408322496741</v>
      </c>
      <c r="D20" s="9">
        <f t="shared" ref="D20:N20" si="126">D5/D3</f>
        <v>0.26953869614944725</v>
      </c>
      <c r="E20" s="9">
        <f t="shared" si="126"/>
        <v>0.33624454148471616</v>
      </c>
      <c r="F20" s="9">
        <f t="shared" si="126"/>
        <v>0.45370607848166195</v>
      </c>
      <c r="G20" s="9">
        <f t="shared" si="126"/>
        <v>0.363920099875156</v>
      </c>
      <c r="H20" s="9">
        <f t="shared" si="126"/>
        <v>0.44458762886597936</v>
      </c>
      <c r="I20" s="9">
        <f t="shared" si="126"/>
        <v>0.5</v>
      </c>
      <c r="J20" s="9">
        <f t="shared" si="126"/>
        <v>0.54822606525227313</v>
      </c>
      <c r="K20" s="9">
        <f t="shared" si="126"/>
        <v>0.45210810810810809</v>
      </c>
      <c r="L20" s="9">
        <f t="shared" si="126"/>
        <v>0.4484808454425363</v>
      </c>
      <c r="M20" s="9">
        <f t="shared" si="126"/>
        <v>0.56814498305584205</v>
      </c>
      <c r="N20" s="9">
        <f t="shared" si="126"/>
        <v>0.57697794359705912</v>
      </c>
      <c r="O20" s="9">
        <f t="shared" ref="O20:R20" si="127">O5/O3</f>
        <v>0.46387733887733884</v>
      </c>
      <c r="P20" s="9">
        <f t="shared" si="127"/>
        <v>0.54688931880663882</v>
      </c>
      <c r="Q20" s="9">
        <f t="shared" si="127"/>
        <v>0.58454332552693211</v>
      </c>
      <c r="R20" s="9">
        <f t="shared" si="127"/>
        <v>0.65390245781647272</v>
      </c>
      <c r="S20" s="9">
        <f t="shared" ref="S20:AD20" si="128">S5/S3</f>
        <v>0.60393337724663598</v>
      </c>
      <c r="T20" s="9">
        <f t="shared" si="128"/>
        <v>0.59816365109370784</v>
      </c>
      <c r="U20" s="9">
        <f t="shared" si="128"/>
        <v>0.58635356668143557</v>
      </c>
      <c r="V20" s="9">
        <f t="shared" si="128"/>
        <v>0.62968377317842583</v>
      </c>
      <c r="W20" s="9">
        <f t="shared" si="128"/>
        <v>0.55492615820352009</v>
      </c>
      <c r="X20" s="9">
        <f t="shared" si="128"/>
        <v>0.53460709937248296</v>
      </c>
      <c r="Y20" s="9">
        <f t="shared" si="128"/>
        <v>0.53239104829210837</v>
      </c>
      <c r="Z20" s="9">
        <f t="shared" si="128"/>
        <v>0.54345111290678028</v>
      </c>
      <c r="AA20" s="9">
        <f t="shared" si="128"/>
        <v>0.51899899564780716</v>
      </c>
      <c r="AB20" s="9">
        <f t="shared" si="128"/>
        <v>0.5238518758085382</v>
      </c>
      <c r="AC20" s="9">
        <f t="shared" si="128"/>
        <v>0.53449908925318768</v>
      </c>
      <c r="AD20" s="9">
        <f t="shared" si="128"/>
        <v>0.56867655557696006</v>
      </c>
      <c r="AE20" s="9">
        <f t="shared" ref="AE20:AH20" si="129">AE5/AE3</f>
        <v>0.54</v>
      </c>
      <c r="AF20" s="9">
        <f t="shared" si="129"/>
        <v>0.54</v>
      </c>
      <c r="AG20" s="9">
        <f t="shared" si="129"/>
        <v>0.54</v>
      </c>
      <c r="AH20" s="9">
        <f t="shared" si="129"/>
        <v>0.56999999999999995</v>
      </c>
      <c r="AI20" s="9"/>
      <c r="AK20" s="9">
        <f t="shared" ref="AK20:AM20" si="130">AK5/AK3</f>
        <v>0.32322547857021849</v>
      </c>
      <c r="AL20" s="9">
        <f t="shared" si="130"/>
        <v>0.47781987758670946</v>
      </c>
      <c r="AM20" s="9">
        <f t="shared" si="130"/>
        <v>0.52826425180516212</v>
      </c>
      <c r="AN20" s="9">
        <f t="shared" ref="AN20:AW20" si="131">AN5/AN3</f>
        <v>0.57487066138787013</v>
      </c>
      <c r="AO20" s="9">
        <f t="shared" si="131"/>
        <v>0.60550219479334189</v>
      </c>
      <c r="AP20" s="9">
        <f t="shared" si="131"/>
        <v>0.54100994312014239</v>
      </c>
      <c r="AQ20" s="9">
        <f t="shared" si="131"/>
        <v>0.53851605923825863</v>
      </c>
      <c r="AR20" s="9">
        <f t="shared" si="131"/>
        <v>0.54862535497774467</v>
      </c>
      <c r="AS20" s="9">
        <f t="shared" si="131"/>
        <v>0.55000000000000004</v>
      </c>
      <c r="AT20" s="9">
        <f t="shared" si="131"/>
        <v>0.55000000000000004</v>
      </c>
      <c r="AU20" s="9">
        <f t="shared" si="131"/>
        <v>0.55000000000000004</v>
      </c>
      <c r="AV20" s="9">
        <f t="shared" si="131"/>
        <v>0.55000000000000004</v>
      </c>
      <c r="AW20" s="9">
        <f t="shared" si="131"/>
        <v>0.55000000000000004</v>
      </c>
      <c r="AX20" s="9">
        <f t="shared" ref="AX20:BB20" si="132">AX5/AX3</f>
        <v>0.55000000000000004</v>
      </c>
      <c r="AY20" s="9">
        <f t="shared" si="132"/>
        <v>0.55000000000000004</v>
      </c>
      <c r="AZ20" s="9">
        <f t="shared" si="132"/>
        <v>0.55000000000000004</v>
      </c>
      <c r="BA20" s="9">
        <f t="shared" si="132"/>
        <v>0.55000000000000004</v>
      </c>
      <c r="BB20" s="9">
        <f t="shared" si="132"/>
        <v>0.55000000000000004</v>
      </c>
    </row>
    <row r="21" spans="2:57" x14ac:dyDescent="0.3">
      <c r="B21" t="s">
        <v>38</v>
      </c>
      <c r="C21" s="9">
        <f>C9/C3</f>
        <v>-1.7013437364542698</v>
      </c>
      <c r="D21" s="9">
        <f t="shared" ref="D21:N21" si="133">D9/D3</f>
        <v>-1.3640869233701867</v>
      </c>
      <c r="E21" s="9">
        <f t="shared" si="133"/>
        <v>-1.0866644272757811</v>
      </c>
      <c r="F21" s="9">
        <f t="shared" si="133"/>
        <v>-0.49935880995126969</v>
      </c>
      <c r="G21" s="9">
        <f t="shared" si="133"/>
        <v>-0.98689138576779045</v>
      </c>
      <c r="H21" s="9">
        <f t="shared" si="133"/>
        <v>-0.78556701030927822</v>
      </c>
      <c r="I21" s="9">
        <f t="shared" si="133"/>
        <v>-0.51277454056476923</v>
      </c>
      <c r="J21" s="9">
        <f t="shared" si="133"/>
        <v>-0.45195221964699595</v>
      </c>
      <c r="K21" s="9">
        <f t="shared" si="133"/>
        <v>-0.61902702702702694</v>
      </c>
      <c r="L21" s="9">
        <f t="shared" si="133"/>
        <v>-0.68383971818582112</v>
      </c>
      <c r="M21" s="9">
        <f t="shared" si="133"/>
        <v>-0.24723736555179018</v>
      </c>
      <c r="N21" s="9">
        <f t="shared" si="133"/>
        <v>-0.10655108087347748</v>
      </c>
      <c r="O21" s="9">
        <f t="shared" ref="O21:R21" si="134">O9/O3</f>
        <v>-0.39449064449064453</v>
      </c>
      <c r="P21" s="9">
        <f t="shared" si="134"/>
        <v>-0.19600855310049886</v>
      </c>
      <c r="Q21" s="9">
        <f t="shared" si="134"/>
        <v>-0.16936768149882905</v>
      </c>
      <c r="R21" s="9">
        <f t="shared" si="134"/>
        <v>-1.9338932121118681E-2</v>
      </c>
      <c r="S21" s="9">
        <f t="shared" ref="S21:AD21" si="135">S9/S3</f>
        <v>-0.25557542109720521</v>
      </c>
      <c r="T21" s="9">
        <f t="shared" si="135"/>
        <v>-0.36096858403096577</v>
      </c>
      <c r="U21" s="9">
        <f t="shared" si="135"/>
        <v>-0.38573327425786436</v>
      </c>
      <c r="V21" s="9">
        <f t="shared" si="135"/>
        <v>-0.22128183426944673</v>
      </c>
      <c r="W21" s="9">
        <f t="shared" si="135"/>
        <v>-0.36941128869107825</v>
      </c>
      <c r="X21" s="9">
        <f t="shared" si="135"/>
        <v>-0.37875807811182916</v>
      </c>
      <c r="Y21" s="9">
        <f t="shared" si="135"/>
        <v>-0.31987211845869096</v>
      </c>
      <c r="Z21" s="9">
        <f t="shared" si="135"/>
        <v>-0.18269301403070598</v>
      </c>
      <c r="AA21" s="9">
        <f t="shared" si="135"/>
        <v>-0.27887512554402422</v>
      </c>
      <c r="AB21" s="9">
        <f t="shared" si="135"/>
        <v>-0.2052878395860285</v>
      </c>
      <c r="AC21" s="9">
        <f t="shared" si="135"/>
        <v>-0.12626593806921677</v>
      </c>
      <c r="AD21" s="9">
        <f t="shared" si="135"/>
        <v>-1.7209272458742739E-2</v>
      </c>
      <c r="AE21" s="9">
        <f t="shared" ref="AE21:AH21" si="136">AE9/AE3</f>
        <v>-0.12505449869789736</v>
      </c>
      <c r="AF21" s="9">
        <f t="shared" si="136"/>
        <v>-0.12621910229162805</v>
      </c>
      <c r="AG21" s="9">
        <f t="shared" si="136"/>
        <v>-7.726378539493281E-2</v>
      </c>
      <c r="AH21" s="9">
        <f t="shared" si="136"/>
        <v>3.4386204561508024E-2</v>
      </c>
      <c r="AI21" s="9"/>
      <c r="AK21" s="9">
        <f t="shared" ref="AK21:AM21" si="137">AK9/AK3</f>
        <v>-1.0744536676266305</v>
      </c>
      <c r="AL21" s="9">
        <f t="shared" si="137"/>
        <v>-0.64313611192072284</v>
      </c>
      <c r="AM21" s="9">
        <f t="shared" si="137"/>
        <v>-0.34379861969920622</v>
      </c>
      <c r="AN21" s="9">
        <f t="shared" ref="AN21:AW21" si="138">AN9/AN3</f>
        <v>-0.17050836754025889</v>
      </c>
      <c r="AO21" s="9">
        <f t="shared" si="138"/>
        <v>-0.30325090182102643</v>
      </c>
      <c r="AP21" s="9">
        <f t="shared" si="138"/>
        <v>-0.30361252225261603</v>
      </c>
      <c r="AQ21" s="9">
        <f t="shared" si="138"/>
        <v>-0.14682732122206885</v>
      </c>
      <c r="AR21" s="9">
        <f t="shared" si="138"/>
        <v>-6.7374305989137379E-2</v>
      </c>
      <c r="AS21" s="9">
        <f t="shared" si="138"/>
        <v>-2.7678999415922986E-2</v>
      </c>
      <c r="AT21" s="9">
        <f t="shared" si="138"/>
        <v>3.0368449894744905E-3</v>
      </c>
      <c r="AU21" s="9">
        <f t="shared" si="138"/>
        <v>1.7261869706852926E-2</v>
      </c>
      <c r="AV21" s="9">
        <f t="shared" si="138"/>
        <v>2.9780257179896342E-2</v>
      </c>
      <c r="AW21" s="9">
        <f t="shared" si="138"/>
        <v>3.8607545793909522E-2</v>
      </c>
      <c r="AX21" s="9">
        <f t="shared" ref="AX21:BB21" si="139">AX9/AX3</f>
        <v>4.5236525487231664E-2</v>
      </c>
      <c r="AY21" s="9">
        <f t="shared" si="139"/>
        <v>4.851852033539595E-2</v>
      </c>
      <c r="AZ21" s="9">
        <f t="shared" si="139"/>
        <v>5.1768338763480366E-2</v>
      </c>
      <c r="BA21" s="9">
        <f t="shared" si="139"/>
        <v>5.4986296226583409E-2</v>
      </c>
      <c r="BB21" s="9">
        <f t="shared" si="139"/>
        <v>5.8172705087107174E-2</v>
      </c>
      <c r="BD21" t="s">
        <v>40</v>
      </c>
      <c r="BE21" s="9">
        <v>-0.01</v>
      </c>
    </row>
    <row r="22" spans="2:57" x14ac:dyDescent="0.3">
      <c r="B22" t="s">
        <v>55</v>
      </c>
      <c r="C22" s="9"/>
      <c r="D22" s="9"/>
      <c r="E22" s="9"/>
      <c r="F22" s="9"/>
      <c r="G22" s="9">
        <f t="shared" ref="G22:R22" si="140">G6/C6-1</f>
        <v>7.5621890547263648E-2</v>
      </c>
      <c r="H22" s="9">
        <f t="shared" si="140"/>
        <v>0.16240157480314954</v>
      </c>
      <c r="I22" s="9">
        <f t="shared" si="140"/>
        <v>3.98034398034397E-2</v>
      </c>
      <c r="J22" s="9">
        <f t="shared" si="140"/>
        <v>0.33515815085158152</v>
      </c>
      <c r="K22" s="9">
        <f t="shared" si="140"/>
        <v>0.1036077705827938</v>
      </c>
      <c r="L22" s="9">
        <f t="shared" si="140"/>
        <v>0.10457239627434367</v>
      </c>
      <c r="M22" s="9">
        <f t="shared" si="140"/>
        <v>0.34026465028355402</v>
      </c>
      <c r="N22" s="9">
        <f t="shared" si="140"/>
        <v>0.45056947608200448</v>
      </c>
      <c r="O22" s="9">
        <f t="shared" si="140"/>
        <v>0.4610226320201174</v>
      </c>
      <c r="P22" s="9">
        <f t="shared" si="140"/>
        <v>0.42085090072824838</v>
      </c>
      <c r="Q22" s="9">
        <f t="shared" si="140"/>
        <v>0.45275035260930885</v>
      </c>
      <c r="R22" s="9">
        <f t="shared" si="140"/>
        <v>0.3636934673366834</v>
      </c>
      <c r="S22" s="9">
        <f t="shared" ref="S22" si="141">S6/O6-1</f>
        <v>0.30694205393000562</v>
      </c>
      <c r="T22" s="9">
        <f t="shared" ref="T22" si="142">T6/P6-1</f>
        <v>0.36228756406797946</v>
      </c>
      <c r="U22" s="9">
        <f t="shared" ref="U22" si="143">U6/Q6-1</f>
        <v>0.36966019417475726</v>
      </c>
      <c r="V22" s="9">
        <f t="shared" ref="V22" si="144">V6/R6-1</f>
        <v>0.34707508060801473</v>
      </c>
      <c r="W22" s="9">
        <f t="shared" ref="W22" si="145">W6/S6-1</f>
        <v>-1.0974539069359412E-3</v>
      </c>
      <c r="X22" s="9">
        <f t="shared" ref="X22" si="146">X6/T6-1</f>
        <v>-5.4059405940594107E-2</v>
      </c>
      <c r="Y22" s="9">
        <f t="shared" ref="Y22" si="147">Y6/U6-1</f>
        <v>-0.12351586035796547</v>
      </c>
      <c r="Z22" s="9">
        <f t="shared" ref="Z22" si="148">Z6/V6-1</f>
        <v>-0.17336296802872286</v>
      </c>
      <c r="AA22" s="9">
        <f t="shared" ref="AA22" si="149">AA6/W6-1</f>
        <v>-1.1645792133597066E-2</v>
      </c>
      <c r="AB22" s="9">
        <f t="shared" ref="AB22" si="150">AB6/X6-1</f>
        <v>-0.14967552857441913</v>
      </c>
      <c r="AC22" s="9">
        <f t="shared" ref="AC22" si="151">AC6/Y6-1</f>
        <v>-0.16538617064294381</v>
      </c>
      <c r="AD22" s="9">
        <f t="shared" ref="AD22" si="152">AD6/Z6-1</f>
        <v>-0.12533609100310239</v>
      </c>
      <c r="AE22" s="9">
        <f t="shared" ref="AE22" si="153">AE6/AA6-1</f>
        <v>-0.15000000000000002</v>
      </c>
      <c r="AF22" s="9">
        <f t="shared" ref="AF22" si="154">AF6/AB6-1</f>
        <v>-2.0000000000000018E-2</v>
      </c>
      <c r="AG22" s="9">
        <f t="shared" ref="AG22" si="155">AG6/AC6-1</f>
        <v>-2.0000000000000018E-2</v>
      </c>
      <c r="AH22" s="9">
        <f t="shared" ref="AH22" si="156">AH6/AD6-1</f>
        <v>-2.0000000000000018E-2</v>
      </c>
      <c r="AI22" s="9"/>
      <c r="AK22" s="9"/>
      <c r="AL22" s="9">
        <f t="shared" ref="AL22:AX24" si="157">AL6/AK6-1</f>
        <v>0.14428182877865559</v>
      </c>
      <c r="AM22" s="9">
        <f t="shared" si="157"/>
        <v>0.24674589700056604</v>
      </c>
      <c r="AN22" s="9">
        <f t="shared" si="157"/>
        <v>0.42124375851112128</v>
      </c>
      <c r="AO22" s="9">
        <f t="shared" si="157"/>
        <v>0.34768444586394143</v>
      </c>
      <c r="AP22" s="9">
        <f t="shared" si="157"/>
        <v>-9.4274338799886226E-2</v>
      </c>
      <c r="AQ22" s="9">
        <f t="shared" si="157"/>
        <v>-0.11471034591030416</v>
      </c>
      <c r="AR22" s="9">
        <f t="shared" si="157"/>
        <v>-5.4565230241768625E-2</v>
      </c>
      <c r="AS22" s="9">
        <f t="shared" si="157"/>
        <v>2.0000000000000018E-2</v>
      </c>
      <c r="AT22" s="9">
        <f t="shared" si="157"/>
        <v>2.0000000000000018E-2</v>
      </c>
      <c r="AU22" s="9">
        <f t="shared" si="157"/>
        <v>2.0000000000000018E-2</v>
      </c>
      <c r="AV22" s="9">
        <f t="shared" si="157"/>
        <v>1.0000000000000009E-2</v>
      </c>
      <c r="AW22" s="9">
        <f t="shared" si="157"/>
        <v>1.0000000000000009E-2</v>
      </c>
      <c r="AX22" s="9">
        <f t="shared" si="157"/>
        <v>1.0000000000000009E-2</v>
      </c>
      <c r="AY22" s="9">
        <f t="shared" ref="AY22" si="158">AY6/AX6-1</f>
        <v>1.0000000000000009E-2</v>
      </c>
      <c r="AZ22" s="9">
        <f t="shared" ref="AZ22" si="159">AZ6/AY6-1</f>
        <v>1.0000000000000009E-2</v>
      </c>
      <c r="BA22" s="9">
        <f t="shared" ref="BA22" si="160">BA6/AZ6-1</f>
        <v>1.0000000000000009E-2</v>
      </c>
      <c r="BB22" s="9">
        <f t="shared" ref="BB22" si="161">BB6/BA6-1</f>
        <v>1.0000000000000009E-2</v>
      </c>
      <c r="BD22" t="s">
        <v>41</v>
      </c>
      <c r="BE22" s="9">
        <v>0.08</v>
      </c>
    </row>
    <row r="23" spans="2:57" x14ac:dyDescent="0.3">
      <c r="B23" t="s">
        <v>39</v>
      </c>
      <c r="C23" s="9">
        <f>C7/C3</f>
        <v>0.44256610316428263</v>
      </c>
      <c r="D23" s="9">
        <f t="shared" ref="D23:N23" si="162">D7/D3</f>
        <v>0.38772398017537169</v>
      </c>
      <c r="E23" s="9">
        <f t="shared" si="162"/>
        <v>0.32784682566341955</v>
      </c>
      <c r="F23" s="9">
        <f t="shared" si="162"/>
        <v>0.25519363939471662</v>
      </c>
      <c r="G23" s="9">
        <f t="shared" si="162"/>
        <v>0.30555555555555558</v>
      </c>
      <c r="H23" s="9">
        <f t="shared" si="162"/>
        <v>0.28737113402061853</v>
      </c>
      <c r="I23" s="9">
        <f t="shared" si="162"/>
        <v>0.27610936799641417</v>
      </c>
      <c r="J23" s="9">
        <f t="shared" si="162"/>
        <v>0.22463897307898023</v>
      </c>
      <c r="K23" s="9">
        <f t="shared" si="162"/>
        <v>0.26421621621621622</v>
      </c>
      <c r="L23" s="9">
        <f t="shared" si="162"/>
        <v>0.29084103918978421</v>
      </c>
      <c r="M23" s="9">
        <f t="shared" si="162"/>
        <v>0.21143362310299099</v>
      </c>
      <c r="N23" s="9">
        <f t="shared" si="162"/>
        <v>0.17293975639196751</v>
      </c>
      <c r="O23" s="9">
        <f t="shared" ref="O23:R23" si="163">O7/O3</f>
        <v>0.19529625779625781</v>
      </c>
      <c r="P23" s="9">
        <f t="shared" si="163"/>
        <v>0.18297525710212809</v>
      </c>
      <c r="Q23" s="9">
        <f t="shared" si="163"/>
        <v>0.20374707259953162</v>
      </c>
      <c r="R23" s="9">
        <f t="shared" si="163"/>
        <v>0.18892056398798057</v>
      </c>
      <c r="S23" s="9">
        <f t="shared" ref="S23:AD23" si="164">S7/S3</f>
        <v>0.22762774066058153</v>
      </c>
      <c r="T23" s="9">
        <f t="shared" si="164"/>
        <v>0.28031325951930863</v>
      </c>
      <c r="U23" s="9">
        <f t="shared" si="164"/>
        <v>0.23952148870181658</v>
      </c>
      <c r="V23" s="9">
        <f t="shared" si="164"/>
        <v>0.22712933753943215</v>
      </c>
      <c r="W23" s="9">
        <f t="shared" si="164"/>
        <v>0.27149504349585268</v>
      </c>
      <c r="X23" s="9">
        <f t="shared" si="164"/>
        <v>0.26280790484218414</v>
      </c>
      <c r="Y23" s="9">
        <f t="shared" si="164"/>
        <v>0.25012619888944981</v>
      </c>
      <c r="Z23" s="9">
        <f t="shared" si="164"/>
        <v>0.2026004554469992</v>
      </c>
      <c r="AA23" s="9">
        <f t="shared" si="164"/>
        <v>0.23100100435219284</v>
      </c>
      <c r="AB23" s="9">
        <f t="shared" si="164"/>
        <v>0.21531371280724451</v>
      </c>
      <c r="AC23" s="9">
        <f t="shared" si="164"/>
        <v>0.19897996357012751</v>
      </c>
      <c r="AD23" s="9">
        <f t="shared" si="164"/>
        <v>0.15937841135298272</v>
      </c>
      <c r="AE23" s="9">
        <f t="shared" ref="AE23:AH23" si="165">AE7/AE3</f>
        <v>0.21000000000000002</v>
      </c>
      <c r="AF23" s="9">
        <f t="shared" si="165"/>
        <v>0.21000000000000002</v>
      </c>
      <c r="AG23" s="9">
        <f t="shared" si="165"/>
        <v>0.2</v>
      </c>
      <c r="AH23" s="9">
        <f t="shared" si="165"/>
        <v>0.14999999999999997</v>
      </c>
      <c r="AI23" s="9"/>
      <c r="AK23" s="9">
        <f t="shared" ref="AK23:AW23" si="166">AK7/AK3</f>
        <v>0.33957309842452993</v>
      </c>
      <c r="AL23" s="9">
        <f t="shared" si="166"/>
        <v>0.26732730982220926</v>
      </c>
      <c r="AM23" s="9">
        <f t="shared" si="166"/>
        <v>0.22156620257709339</v>
      </c>
      <c r="AN23" s="9">
        <f t="shared" si="166"/>
        <v>0.1925384372495203</v>
      </c>
      <c r="AO23" s="9">
        <f t="shared" si="166"/>
        <v>0.24312225650832281</v>
      </c>
      <c r="AP23" s="9">
        <f t="shared" si="166"/>
        <v>0.24360644348921018</v>
      </c>
      <c r="AQ23" s="9">
        <f t="shared" si="166"/>
        <v>0.19838101988286641</v>
      </c>
      <c r="AR23" s="9">
        <f t="shared" si="166"/>
        <v>0.19021535316509233</v>
      </c>
      <c r="AS23" s="9">
        <f t="shared" si="166"/>
        <v>0.18</v>
      </c>
      <c r="AT23" s="9">
        <f t="shared" si="166"/>
        <v>0.17</v>
      </c>
      <c r="AU23" s="9">
        <f t="shared" si="166"/>
        <v>0.17</v>
      </c>
      <c r="AV23" s="9">
        <f t="shared" si="166"/>
        <v>0.17</v>
      </c>
      <c r="AW23" s="9">
        <f t="shared" si="166"/>
        <v>0.17</v>
      </c>
      <c r="AX23" s="9">
        <f t="shared" ref="AX23:BB23" si="167">AX7/AX3</f>
        <v>0.17</v>
      </c>
      <c r="AY23" s="9">
        <f t="shared" si="167"/>
        <v>0.17</v>
      </c>
      <c r="AZ23" s="9">
        <f t="shared" si="167"/>
        <v>0.17</v>
      </c>
      <c r="BA23" s="9">
        <f t="shared" si="167"/>
        <v>0.17</v>
      </c>
      <c r="BB23" s="9">
        <f t="shared" si="167"/>
        <v>0.17</v>
      </c>
      <c r="BD23" t="s">
        <v>42</v>
      </c>
      <c r="BE23" s="4">
        <f>NPV(BE22,AR15:FK15)</f>
        <v>4324.5123847070063</v>
      </c>
    </row>
    <row r="24" spans="2:57" x14ac:dyDescent="0.3">
      <c r="B24" t="s">
        <v>56</v>
      </c>
      <c r="C24" s="9"/>
      <c r="D24" s="9"/>
      <c r="E24" s="9"/>
      <c r="F24" s="9"/>
      <c r="G24" s="9">
        <f t="shared" ref="G24" si="168">G8/C8-1</f>
        <v>-3.7307380373073795E-2</v>
      </c>
      <c r="H24" s="9">
        <f t="shared" ref="H24" si="169">H8/D8-1</f>
        <v>4.8543689320388328E-2</v>
      </c>
      <c r="I24" s="9">
        <f t="shared" ref="I24" si="170">I8/E8-1</f>
        <v>-4.4081632653061309E-2</v>
      </c>
      <c r="J24" s="9">
        <f t="shared" ref="J24" si="171">J8/F8-1</f>
        <v>1.0009285051067782</v>
      </c>
      <c r="K24" s="9">
        <f t="shared" ref="K24" si="172">K8/G8-1</f>
        <v>0.13395113732097719</v>
      </c>
      <c r="L24" s="9">
        <f t="shared" ref="L24" si="173">L8/H8-1</f>
        <v>-6.4043209876543217E-2</v>
      </c>
      <c r="M24" s="9">
        <f t="shared" ref="M24" si="174">M8/I8-1</f>
        <v>7.8565328778821497E-2</v>
      </c>
      <c r="N24" s="9">
        <f t="shared" ref="N24" si="175">N8/J8-1</f>
        <v>-0.31832946635730852</v>
      </c>
      <c r="O24" s="9">
        <f t="shared" ref="O24" si="176">O8/K8-1</f>
        <v>0.20133729569093606</v>
      </c>
      <c r="P24" s="9">
        <f t="shared" ref="P24" si="177">P8/L8-1</f>
        <v>0.47732893652102226</v>
      </c>
      <c r="Q24" s="9">
        <f t="shared" ref="Q24" si="178">Q8/M8-1</f>
        <v>0.38796516231195577</v>
      </c>
      <c r="R24" s="9">
        <f t="shared" ref="R24" si="179">R8/N8-1</f>
        <v>0.32334921715452691</v>
      </c>
      <c r="S24" s="9">
        <f t="shared" ref="S24" si="180">S8/O8-1</f>
        <v>0.33518862090290669</v>
      </c>
      <c r="T24" s="9">
        <f t="shared" ref="T24" si="181">T8/P8-1</f>
        <v>0.39006696428571441</v>
      </c>
      <c r="U24" s="9">
        <f t="shared" ref="U24" si="182">U8/Q8-1</f>
        <v>0.49686252139189935</v>
      </c>
      <c r="V24" s="9">
        <f t="shared" ref="V24" si="183">V8/R8-1</f>
        <v>0.16203703703703698</v>
      </c>
      <c r="W24" s="9">
        <f t="shared" ref="W24" si="184">W8/S8-1</f>
        <v>-0.11857341361741547</v>
      </c>
      <c r="X24" s="9">
        <f t="shared" ref="X24" si="185">X8/T8-1</f>
        <v>-0.1292653552790044</v>
      </c>
      <c r="Y24" s="9">
        <f t="shared" ref="Y24" si="186">Y8/U8-1</f>
        <v>-0.15739329268292679</v>
      </c>
      <c r="Z24" s="9">
        <f t="shared" ref="Z24" si="187">Z8/V8-1</f>
        <v>1.4608233731739695E-2</v>
      </c>
      <c r="AA24" s="9">
        <f t="shared" ref="AA24" si="188">AA8/W8-1</f>
        <v>0.19548081975827625</v>
      </c>
      <c r="AB24" s="9">
        <f t="shared" ref="AB24" si="189">AB8/X8-1</f>
        <v>5.7169202397418184E-2</v>
      </c>
      <c r="AC24" s="9">
        <f t="shared" ref="AC24" si="190">AC8/Y8-1</f>
        <v>-4.5228403437358455E-4</v>
      </c>
      <c r="AD24" s="9">
        <f t="shared" ref="AD24" si="191">AD8/Z8-1</f>
        <v>5.2792321116928553E-2</v>
      </c>
      <c r="AE24" s="9">
        <f t="shared" ref="AE24" si="192">AE8/AA8-1</f>
        <v>2.0000000000000018E-2</v>
      </c>
      <c r="AF24" s="9">
        <f t="shared" ref="AF24" si="193">AF8/AB8-1</f>
        <v>2.0000000000000018E-2</v>
      </c>
      <c r="AG24" s="9">
        <f t="shared" ref="AG24" si="194">AG8/AC8-1</f>
        <v>2.0000000000000018E-2</v>
      </c>
      <c r="AH24" s="9">
        <f t="shared" ref="AH24" si="195">AH8/AD8-1</f>
        <v>2.0000000000000018E-2</v>
      </c>
      <c r="AI24" s="9"/>
      <c r="AK24" s="9"/>
      <c r="AL24" s="9">
        <f t="shared" si="157"/>
        <v>0.2175644518968769</v>
      </c>
      <c r="AM24" s="9">
        <f t="shared" si="157"/>
        <v>-8.9171974522292974E-2</v>
      </c>
      <c r="AN24" s="9">
        <f t="shared" si="157"/>
        <v>0.343035343035343</v>
      </c>
      <c r="AO24" s="9">
        <f t="shared" si="157"/>
        <v>0.34154235857022219</v>
      </c>
      <c r="AP24" s="9">
        <f t="shared" si="157"/>
        <v>-0.10049302423161643</v>
      </c>
      <c r="AQ24" s="9">
        <f t="shared" si="157"/>
        <v>7.1836734693877524E-2</v>
      </c>
      <c r="AR24" s="9">
        <f t="shared" si="157"/>
        <v>2.0000000000000018E-2</v>
      </c>
      <c r="AS24" s="9">
        <f t="shared" si="157"/>
        <v>4.0000000000000036E-2</v>
      </c>
      <c r="AT24" s="9">
        <f t="shared" si="157"/>
        <v>3.0000000000000027E-2</v>
      </c>
      <c r="AU24" s="9">
        <f t="shared" si="157"/>
        <v>2.0000000000000018E-2</v>
      </c>
      <c r="AV24" s="9">
        <f t="shared" si="157"/>
        <v>2.0000000000000018E-2</v>
      </c>
      <c r="AW24" s="9">
        <f t="shared" si="157"/>
        <v>2.0000000000000018E-2</v>
      </c>
      <c r="AX24" s="9">
        <f t="shared" si="157"/>
        <v>1.0000000000000009E-2</v>
      </c>
      <c r="AY24" s="9">
        <f t="shared" ref="AY24" si="196">AY8/AX8-1</f>
        <v>1.0000000000000009E-2</v>
      </c>
      <c r="AZ24" s="9">
        <f t="shared" ref="AZ24" si="197">AZ8/AY8-1</f>
        <v>1.0000000000000009E-2</v>
      </c>
      <c r="BA24" s="9">
        <f t="shared" ref="BA24" si="198">BA8/AZ8-1</f>
        <v>1.0000000000000009E-2</v>
      </c>
      <c r="BB24" s="9">
        <f t="shared" ref="BB24" si="199">BB8/BA8-1</f>
        <v>1.0000000000000009E-2</v>
      </c>
      <c r="BD24" t="s">
        <v>43</v>
      </c>
      <c r="BE24" s="4">
        <f>Main!D8</f>
        <v>-267.69999999999982</v>
      </c>
    </row>
    <row r="25" spans="2:57" x14ac:dyDescent="0.3">
      <c r="B25" t="s">
        <v>31</v>
      </c>
      <c r="C25" s="9">
        <f>C14/C13</f>
        <v>-4.1655818797188236E-3</v>
      </c>
      <c r="D25" s="9">
        <f t="shared" ref="D25:N25" si="200">D14/D13</f>
        <v>-3.1232254400908582E-3</v>
      </c>
      <c r="E25" s="9">
        <f t="shared" si="200"/>
        <v>-6.1538461538461541E-4</v>
      </c>
      <c r="F25" s="9">
        <f t="shared" si="200"/>
        <v>-2.0833333333333333E-3</v>
      </c>
      <c r="G25" s="9">
        <f t="shared" si="200"/>
        <v>9.6680631646793396E-4</v>
      </c>
      <c r="H25" s="9">
        <f t="shared" si="200"/>
        <v>-4.3273013375295048E-3</v>
      </c>
      <c r="I25" s="9">
        <f t="shared" si="200"/>
        <v>5.6768558951965069E-3</v>
      </c>
      <c r="J25" s="9">
        <f t="shared" si="200"/>
        <v>-1.2484394506866415E-3</v>
      </c>
      <c r="K25" s="9">
        <f t="shared" si="200"/>
        <v>-2.2935779816513767E-3</v>
      </c>
      <c r="L25" s="9">
        <f t="shared" si="200"/>
        <v>3.0590394616090556E-3</v>
      </c>
      <c r="M25" s="9">
        <f t="shared" si="200"/>
        <v>0</v>
      </c>
      <c r="N25" s="9">
        <f t="shared" si="200"/>
        <v>-0.19086585610190757</v>
      </c>
      <c r="O25" s="9">
        <f t="shared" ref="O25:R25" si="201">O14/O13</f>
        <v>-4.905395935529082E-3</v>
      </c>
      <c r="P25" s="9">
        <f t="shared" si="201"/>
        <v>1.2377850162866454E-2</v>
      </c>
      <c r="Q25" s="9">
        <f t="shared" si="201"/>
        <v>-1.4104372355430182E-2</v>
      </c>
      <c r="R25" s="9">
        <f t="shared" si="201"/>
        <v>0.36516853932584203</v>
      </c>
      <c r="S25" s="9">
        <f t="shared" ref="S25:AD25" si="202">S14/S13</f>
        <v>-2.4202733485193625E-2</v>
      </c>
      <c r="T25" s="9">
        <f t="shared" si="202"/>
        <v>-1.6863406408094441E-2</v>
      </c>
      <c r="U25" s="9">
        <f t="shared" si="202"/>
        <v>-1.8612178838761886E-2</v>
      </c>
      <c r="V25" s="9">
        <f t="shared" si="202"/>
        <v>-1.4778325123152714E-2</v>
      </c>
      <c r="W25" s="9">
        <f t="shared" si="202"/>
        <v>-2.113113735239279E-2</v>
      </c>
      <c r="X25" s="9">
        <f t="shared" si="202"/>
        <v>-3.312346016972352E-2</v>
      </c>
      <c r="Y25" s="9">
        <f t="shared" si="202"/>
        <v>-1.5999999999999997E-2</v>
      </c>
      <c r="Z25" s="9">
        <f t="shared" si="202"/>
        <v>-1.3474887709269086E-2</v>
      </c>
      <c r="AA25" s="9">
        <f t="shared" si="202"/>
        <v>-2.3146595102314649E-2</v>
      </c>
      <c r="AB25" s="9">
        <f t="shared" si="202"/>
        <v>-2.1372790793259346E-2</v>
      </c>
      <c r="AC25" s="9">
        <f t="shared" si="202"/>
        <v>-5.7201929703652649E-2</v>
      </c>
      <c r="AD25" s="9">
        <f t="shared" si="202"/>
        <v>0.36111111111111277</v>
      </c>
      <c r="AE25" s="9">
        <f t="shared" ref="AE25:AH25" si="203">AE14/AE13</f>
        <v>0.05</v>
      </c>
      <c r="AF25" s="9">
        <f t="shared" si="203"/>
        <v>0.05</v>
      </c>
      <c r="AG25" s="9">
        <f t="shared" si="203"/>
        <v>0.05</v>
      </c>
      <c r="AH25" s="9">
        <f t="shared" si="203"/>
        <v>4.9999999999999996E-2</v>
      </c>
      <c r="AI25" s="9"/>
      <c r="AK25" s="9">
        <f t="shared" ref="AK25:AM25" si="204">AK14/AK13</f>
        <v>-2.6330487512965773E-3</v>
      </c>
      <c r="AL25" s="9">
        <f t="shared" si="204"/>
        <v>1.9346101760495268E-4</v>
      </c>
      <c r="AM25" s="9">
        <f t="shared" si="204"/>
        <v>-1.9225971046551688E-2</v>
      </c>
      <c r="AN25" s="9">
        <f t="shared" ref="AN25:AW25" si="205">AN14/AN13</f>
        <v>-2.846900042176297E-2</v>
      </c>
      <c r="AO25" s="9">
        <f t="shared" si="205"/>
        <v>-1.8707923355774213E-2</v>
      </c>
      <c r="AP25" s="9">
        <f t="shared" si="205"/>
        <v>-2.1629972962533797E-2</v>
      </c>
      <c r="AQ25" s="9">
        <f t="shared" si="205"/>
        <v>-3.8089570004463634E-2</v>
      </c>
      <c r="AR25" s="9">
        <f t="shared" si="205"/>
        <v>5.0000000000000058E-2</v>
      </c>
      <c r="AS25" s="9">
        <f t="shared" si="205"/>
        <v>0.2</v>
      </c>
      <c r="AT25" s="9">
        <f t="shared" si="205"/>
        <v>0.2</v>
      </c>
      <c r="AU25" s="9">
        <f t="shared" si="205"/>
        <v>0.2</v>
      </c>
      <c r="AV25" s="9">
        <f t="shared" si="205"/>
        <v>0.2</v>
      </c>
      <c r="AW25" s="9">
        <f t="shared" si="205"/>
        <v>0.2</v>
      </c>
      <c r="AX25" s="9">
        <f t="shared" ref="AX25:BB25" si="206">AX14/AX13</f>
        <v>0.2</v>
      </c>
      <c r="AY25" s="9">
        <f t="shared" si="206"/>
        <v>0.2</v>
      </c>
      <c r="AZ25" s="9">
        <f t="shared" si="206"/>
        <v>0.2</v>
      </c>
      <c r="BA25" s="9">
        <f t="shared" si="206"/>
        <v>0.20000000000000004</v>
      </c>
      <c r="BB25" s="9">
        <f t="shared" si="206"/>
        <v>0.2</v>
      </c>
      <c r="BD25" t="s">
        <v>44</v>
      </c>
      <c r="BE25" s="4">
        <f>BE23+BE24</f>
        <v>4056.8123847070065</v>
      </c>
    </row>
    <row r="26" spans="2:57" x14ac:dyDescent="0.3">
      <c r="B26" t="s">
        <v>57</v>
      </c>
      <c r="C26" s="9">
        <f>C15/C3</f>
        <v>-1.6718682271348073</v>
      </c>
      <c r="D26" s="9">
        <f t="shared" ref="D26:R26" si="207">D15/D3</f>
        <v>-1.3469309950438426</v>
      </c>
      <c r="E26" s="9">
        <f t="shared" si="207"/>
        <v>-1.0923748740342627</v>
      </c>
      <c r="F26" s="9">
        <f t="shared" si="207"/>
        <v>-0.49345986150294957</v>
      </c>
      <c r="G26" s="9">
        <f t="shared" si="207"/>
        <v>-0.96754057428214757</v>
      </c>
      <c r="H26" s="9">
        <f t="shared" si="207"/>
        <v>-0.65798969072164948</v>
      </c>
      <c r="I26" s="9">
        <f t="shared" si="207"/>
        <v>-0.51030927835051543</v>
      </c>
      <c r="J26" s="9">
        <f t="shared" si="207"/>
        <v>-0.42895346764129083</v>
      </c>
      <c r="K26" s="9">
        <f t="shared" si="207"/>
        <v>-0.66140540540540527</v>
      </c>
      <c r="L26" s="9">
        <f t="shared" si="207"/>
        <v>-0.71752531924262419</v>
      </c>
      <c r="M26" s="9">
        <f t="shared" si="207"/>
        <v>-0.29306026226609688</v>
      </c>
      <c r="N26" s="9">
        <f t="shared" si="207"/>
        <v>-0.12392296718972901</v>
      </c>
      <c r="O26" s="9">
        <f t="shared" si="207"/>
        <v>-0.37266112266112261</v>
      </c>
      <c r="P26" s="9">
        <f t="shared" si="207"/>
        <v>-0.15436309948070454</v>
      </c>
      <c r="Q26" s="9">
        <f t="shared" si="207"/>
        <v>-6.7353629976580801E-2</v>
      </c>
      <c r="R26" s="9">
        <f t="shared" si="207"/>
        <v>1.741274366284002E-2</v>
      </c>
      <c r="S26" s="9">
        <f t="shared" ref="S26:AD26" si="208">S15/S3</f>
        <v>-0.33847746306577575</v>
      </c>
      <c r="T26" s="9">
        <f t="shared" si="208"/>
        <v>-0.37996219281663501</v>
      </c>
      <c r="U26" s="9">
        <f t="shared" si="208"/>
        <v>-0.44616747895436409</v>
      </c>
      <c r="V26" s="9">
        <f t="shared" si="208"/>
        <v>-0.22189736092944518</v>
      </c>
      <c r="W26" s="9">
        <f t="shared" si="208"/>
        <v>-0.33238923730528019</v>
      </c>
      <c r="X26" s="9">
        <f t="shared" si="208"/>
        <v>-0.35347007586400669</v>
      </c>
      <c r="Y26" s="9">
        <f t="shared" si="208"/>
        <v>-0.30986033989567568</v>
      </c>
      <c r="Z26" s="9">
        <f t="shared" si="208"/>
        <v>-0.18232571806361572</v>
      </c>
      <c r="AA26" s="9">
        <f t="shared" si="208"/>
        <v>-0.25527284901238712</v>
      </c>
      <c r="AB26" s="9">
        <f t="shared" si="208"/>
        <v>-0.20092173350582151</v>
      </c>
      <c r="AC26" s="9">
        <f t="shared" si="208"/>
        <v>-0.11176684881602916</v>
      </c>
      <c r="AD26" s="9">
        <f t="shared" si="208"/>
        <v>5.9076606947922276E-3</v>
      </c>
      <c r="AE26" s="9">
        <f t="shared" ref="AE26:AH26" si="209">AE15/AE3</f>
        <v>-9.4667657192968935E-2</v>
      </c>
      <c r="AF26" s="9">
        <f t="shared" si="209"/>
        <v>-9.874050978331167E-2</v>
      </c>
      <c r="AG26" s="9">
        <f t="shared" si="209"/>
        <v>-5.2707931776784123E-2</v>
      </c>
      <c r="AH26" s="9">
        <f t="shared" si="209"/>
        <v>5.0960035726169473E-2</v>
      </c>
      <c r="AI26" s="9"/>
      <c r="AK26" s="9">
        <f t="shared" ref="AK26:AW26" si="210">AK15/AK3</f>
        <v>-1.0643740470946976</v>
      </c>
      <c r="AL26" s="9">
        <f t="shared" si="210"/>
        <v>-0.60250655785485263</v>
      </c>
      <c r="AM26" s="9">
        <f t="shared" si="210"/>
        <v>-0.3764435313360196</v>
      </c>
      <c r="AN26" s="9">
        <f t="shared" si="210"/>
        <v>-0.11845716645211433</v>
      </c>
      <c r="AO26" s="9">
        <f t="shared" si="210"/>
        <v>-0.3419748793950193</v>
      </c>
      <c r="AP26" s="9">
        <f t="shared" si="210"/>
        <v>-0.28711302157961011</v>
      </c>
      <c r="AQ26" s="9">
        <f t="shared" si="210"/>
        <v>-0.13013392024471218</v>
      </c>
      <c r="AR26" s="9">
        <f t="shared" si="210"/>
        <v>-4.3112548924828506E-2</v>
      </c>
      <c r="AS26" s="9">
        <f t="shared" si="210"/>
        <v>-6.4264291786974874E-3</v>
      </c>
      <c r="AT26" s="9">
        <f t="shared" si="210"/>
        <v>1.7797535891793066E-2</v>
      </c>
      <c r="AU26" s="9">
        <f t="shared" si="210"/>
        <v>2.898398891604026E-2</v>
      </c>
      <c r="AV26" s="9">
        <f t="shared" si="210"/>
        <v>3.8770946038796265E-2</v>
      </c>
      <c r="AW26" s="9">
        <f t="shared" si="210"/>
        <v>4.5733033951457343E-2</v>
      </c>
      <c r="AX26" s="9">
        <f t="shared" ref="AX26:BB26" si="211">AX15/AX3</f>
        <v>5.10357151425921E-2</v>
      </c>
      <c r="AY26" s="9">
        <f t="shared" si="211"/>
        <v>5.3775132808463001E-2</v>
      </c>
      <c r="AZ26" s="9">
        <f t="shared" si="211"/>
        <v>5.6441404286181815E-2</v>
      </c>
      <c r="BA26" s="9">
        <f t="shared" si="211"/>
        <v>5.9080809743103875E-2</v>
      </c>
      <c r="BB26" s="9">
        <f t="shared" si="211"/>
        <v>6.1694327286066449E-2</v>
      </c>
      <c r="BD26" t="s">
        <v>45</v>
      </c>
      <c r="BE26" s="5">
        <f>BE25/BB16</f>
        <v>2.3915653980469296</v>
      </c>
    </row>
    <row r="27" spans="2:57" x14ac:dyDescent="0.3">
      <c r="BD27" t="s">
        <v>46</v>
      </c>
      <c r="BE27" s="5">
        <f>Main!D3</f>
        <v>7.93</v>
      </c>
    </row>
    <row r="28" spans="2:57" x14ac:dyDescent="0.3">
      <c r="BD28" s="1" t="s">
        <v>47</v>
      </c>
      <c r="BE28" s="10">
        <f>BE26/BE27-1</f>
        <v>-0.69841546052371628</v>
      </c>
    </row>
    <row r="29" spans="2:57" s="1" customFormat="1" x14ac:dyDescent="0.3">
      <c r="B29" s="1" t="s">
        <v>74</v>
      </c>
      <c r="Z29" s="8">
        <f>Z15</f>
        <v>-248.20000000000007</v>
      </c>
      <c r="AD29" s="8">
        <f>AD15</f>
        <v>9.1999999999999353</v>
      </c>
      <c r="AO29" s="8">
        <f>AO15</f>
        <v>-1573.6999999999998</v>
      </c>
      <c r="AP29" s="8">
        <f>AP15</f>
        <v>-1322.5</v>
      </c>
      <c r="AQ29" s="8">
        <f>AQ15</f>
        <v>-697.69999999999982</v>
      </c>
      <c r="AR29" s="8">
        <f t="shared" ref="AR29:BB29" si="212">AR15</f>
        <v>-256.86973999999924</v>
      </c>
      <c r="AS29" s="8">
        <f t="shared" si="212"/>
        <v>-42.118379839999193</v>
      </c>
      <c r="AT29" s="8">
        <f t="shared" si="212"/>
        <v>125.97534720256085</v>
      </c>
      <c r="AU29" s="8">
        <f t="shared" si="212"/>
        <v>217.46516903044258</v>
      </c>
      <c r="AV29" s="8">
        <f t="shared" si="212"/>
        <v>305.4409410703127</v>
      </c>
      <c r="AW29" s="8">
        <f t="shared" si="212"/>
        <v>374.70044065270065</v>
      </c>
      <c r="AX29" s="8">
        <f t="shared" si="212"/>
        <v>430.69082454600527</v>
      </c>
      <c r="AY29" s="8">
        <f t="shared" si="212"/>
        <v>462.8849688719182</v>
      </c>
      <c r="AZ29" s="8">
        <f t="shared" si="212"/>
        <v>495.55238318676345</v>
      </c>
      <c r="BA29" s="8">
        <f t="shared" si="212"/>
        <v>529.10074027846372</v>
      </c>
      <c r="BB29" s="8">
        <f t="shared" si="212"/>
        <v>563.55633356373778</v>
      </c>
      <c r="BD29" t="s">
        <v>48</v>
      </c>
      <c r="BE29" s="6" t="s">
        <v>49</v>
      </c>
    </row>
    <row r="30" spans="2:57" x14ac:dyDescent="0.3">
      <c r="B30" t="s">
        <v>75</v>
      </c>
      <c r="Z30" s="4">
        <v>52.3</v>
      </c>
      <c r="AD30" s="4">
        <v>39.6</v>
      </c>
      <c r="AO30" s="4">
        <v>202.2</v>
      </c>
      <c r="AP30" s="4">
        <v>168.4</v>
      </c>
      <c r="AQ30" s="4">
        <v>158.1</v>
      </c>
      <c r="AR30">
        <f>AQ30*1.01</f>
        <v>159.68099999999998</v>
      </c>
      <c r="AS30">
        <f t="shared" ref="AS30:BB30" si="213">AR30*1.01</f>
        <v>161.27780999999999</v>
      </c>
      <c r="AT30">
        <f t="shared" si="213"/>
        <v>162.8905881</v>
      </c>
      <c r="AU30">
        <f t="shared" si="213"/>
        <v>164.51949398100001</v>
      </c>
      <c r="AV30">
        <f t="shared" si="213"/>
        <v>166.16468892081002</v>
      </c>
      <c r="AW30">
        <f t="shared" si="213"/>
        <v>167.82633581001812</v>
      </c>
      <c r="AX30">
        <f t="shared" si="213"/>
        <v>169.50459916811832</v>
      </c>
      <c r="AY30">
        <f t="shared" si="213"/>
        <v>171.1996451597995</v>
      </c>
      <c r="AZ30">
        <f t="shared" si="213"/>
        <v>172.9116416113975</v>
      </c>
      <c r="BA30">
        <f t="shared" si="213"/>
        <v>174.64075802751148</v>
      </c>
      <c r="BB30">
        <f t="shared" si="213"/>
        <v>176.38716560778659</v>
      </c>
    </row>
    <row r="31" spans="2:57" x14ac:dyDescent="0.3">
      <c r="B31" t="s">
        <v>76</v>
      </c>
      <c r="Z31" s="4">
        <v>333.2</v>
      </c>
      <c r="AD31" s="4">
        <v>257.7</v>
      </c>
      <c r="AO31" s="4">
        <v>1387.8</v>
      </c>
      <c r="AP31" s="4">
        <v>1324</v>
      </c>
      <c r="AQ31" s="4">
        <v>1041</v>
      </c>
      <c r="AR31">
        <f>AQ31*0.85</f>
        <v>884.85</v>
      </c>
      <c r="AS31">
        <f t="shared" ref="AS31:AU31" si="214">AR31*0.85</f>
        <v>752.12249999999995</v>
      </c>
      <c r="AT31">
        <f t="shared" si="214"/>
        <v>639.30412499999989</v>
      </c>
      <c r="AU31">
        <f t="shared" si="214"/>
        <v>543.40850624999985</v>
      </c>
      <c r="AV31">
        <f>AU31*0.95</f>
        <v>516.23808093749983</v>
      </c>
      <c r="AW31">
        <f t="shared" ref="AW31:BB31" si="215">AV31*0.95</f>
        <v>490.42617689062479</v>
      </c>
      <c r="AX31">
        <f t="shared" si="215"/>
        <v>465.90486804609355</v>
      </c>
      <c r="AY31">
        <f t="shared" si="215"/>
        <v>442.60962464378883</v>
      </c>
      <c r="AZ31">
        <f t="shared" si="215"/>
        <v>420.47914341159935</v>
      </c>
      <c r="BA31">
        <f t="shared" si="215"/>
        <v>399.45518624101936</v>
      </c>
      <c r="BB31">
        <f t="shared" si="215"/>
        <v>379.48242692896838</v>
      </c>
    </row>
    <row r="32" spans="2:57" x14ac:dyDescent="0.3">
      <c r="B32" t="s">
        <v>77</v>
      </c>
      <c r="Z32" s="4">
        <v>1.8</v>
      </c>
      <c r="AD32" s="4">
        <v>2.7</v>
      </c>
      <c r="AO32" s="4">
        <v>6.9</v>
      </c>
      <c r="AP32" s="4">
        <v>7.4</v>
      </c>
      <c r="AQ32" s="4">
        <v>9.4</v>
      </c>
      <c r="AR32">
        <f>AQ32*1.01</f>
        <v>9.4939999999999998</v>
      </c>
      <c r="AS32">
        <f t="shared" ref="AS32:BB32" si="216">AR32*1.01</f>
        <v>9.5889399999999991</v>
      </c>
      <c r="AT32">
        <f t="shared" si="216"/>
        <v>9.6848293999999999</v>
      </c>
      <c r="AU32">
        <f t="shared" si="216"/>
        <v>9.7816776940000008</v>
      </c>
      <c r="AV32">
        <f t="shared" si="216"/>
        <v>9.879494470940001</v>
      </c>
      <c r="AW32">
        <f t="shared" si="216"/>
        <v>9.9782894156494013</v>
      </c>
      <c r="AX32">
        <f t="shared" si="216"/>
        <v>10.078072309805895</v>
      </c>
      <c r="AY32">
        <f t="shared" si="216"/>
        <v>10.178853032903953</v>
      </c>
      <c r="AZ32">
        <f t="shared" si="216"/>
        <v>10.280641563232994</v>
      </c>
      <c r="BA32">
        <f t="shared" si="216"/>
        <v>10.383447978865323</v>
      </c>
      <c r="BB32">
        <f t="shared" si="216"/>
        <v>10.487282458653977</v>
      </c>
    </row>
    <row r="33" spans="2:147" x14ac:dyDescent="0.3">
      <c r="B33" t="s">
        <v>78</v>
      </c>
      <c r="Z33" s="4">
        <v>27.1</v>
      </c>
      <c r="AD33" s="4">
        <v>-3.7</v>
      </c>
      <c r="AO33" s="4">
        <v>36.799999999999997</v>
      </c>
      <c r="AP33" s="4">
        <v>33</v>
      </c>
      <c r="AQ33" s="4">
        <v>8.5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</row>
    <row r="34" spans="2:147" x14ac:dyDescent="0.3">
      <c r="B34" t="s">
        <v>79</v>
      </c>
      <c r="Z34" s="4">
        <v>4.0999999999999996</v>
      </c>
      <c r="AD34" s="4">
        <v>-10.3</v>
      </c>
      <c r="AO34" s="4">
        <v>15.6</v>
      </c>
      <c r="AP34" s="4">
        <v>-27</v>
      </c>
      <c r="AQ34" s="4">
        <v>-14.2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</row>
    <row r="35" spans="2:147" x14ac:dyDescent="0.3">
      <c r="B35" t="s">
        <v>80</v>
      </c>
      <c r="Z35" s="4">
        <v>-153.9</v>
      </c>
      <c r="AD35" s="4">
        <v>-167.4</v>
      </c>
      <c r="AO35" s="4">
        <v>-119.8</v>
      </c>
      <c r="AP35" s="4">
        <v>-98.1</v>
      </c>
      <c r="AQ35" s="4">
        <v>-94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</row>
    <row r="36" spans="2:147" x14ac:dyDescent="0.3">
      <c r="B36" t="s">
        <v>81</v>
      </c>
      <c r="Z36" s="4">
        <v>5.2</v>
      </c>
      <c r="AD36" s="4">
        <v>-0.3</v>
      </c>
      <c r="AO36" s="4">
        <v>-40.9</v>
      </c>
      <c r="AP36" s="4">
        <v>-9.9</v>
      </c>
      <c r="AQ36" s="4">
        <v>-36.5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</row>
    <row r="37" spans="2:147" x14ac:dyDescent="0.3">
      <c r="B37" t="s">
        <v>82</v>
      </c>
      <c r="Z37" s="4">
        <v>17.3</v>
      </c>
      <c r="AD37" s="4">
        <v>12.9</v>
      </c>
      <c r="AO37" s="4">
        <v>71.400000000000006</v>
      </c>
      <c r="AP37" s="4">
        <v>70.7</v>
      </c>
      <c r="AQ37" s="4">
        <v>54.1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</row>
    <row r="38" spans="2:147" x14ac:dyDescent="0.3">
      <c r="B38" t="s">
        <v>79</v>
      </c>
      <c r="Z38" s="4">
        <v>5.4</v>
      </c>
      <c r="AD38" s="4">
        <v>-6.9</v>
      </c>
      <c r="AO38" s="4">
        <v>-0.5</v>
      </c>
      <c r="AP38" s="4">
        <v>2.2000000000000002</v>
      </c>
      <c r="AQ38" s="4">
        <v>-10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</row>
    <row r="39" spans="2:147" x14ac:dyDescent="0.3">
      <c r="B39" t="s">
        <v>83</v>
      </c>
      <c r="Z39" s="4">
        <v>140.5</v>
      </c>
      <c r="AD39" s="4">
        <v>11.6</v>
      </c>
      <c r="AO39" s="4">
        <v>46.5</v>
      </c>
      <c r="AP39" s="4">
        <v>95</v>
      </c>
      <c r="AQ39" s="4">
        <v>-100.7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</row>
    <row r="40" spans="2:147" x14ac:dyDescent="0.3">
      <c r="B40" t="s">
        <v>84</v>
      </c>
      <c r="Z40" s="4">
        <v>-6.6</v>
      </c>
      <c r="AD40" s="4">
        <v>103.6</v>
      </c>
      <c r="AO40" s="4">
        <v>71.7</v>
      </c>
      <c r="AP40" s="4">
        <v>62.1</v>
      </c>
      <c r="AQ40" s="4">
        <v>150.4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</row>
    <row r="41" spans="2:147" x14ac:dyDescent="0.3">
      <c r="B41" t="s">
        <v>82</v>
      </c>
      <c r="Z41" s="4">
        <v>-15.5</v>
      </c>
      <c r="AD41" s="4">
        <v>-18.399999999999999</v>
      </c>
      <c r="AO41" s="4">
        <v>-68.900000000000006</v>
      </c>
      <c r="AP41" s="4">
        <v>-68</v>
      </c>
      <c r="AQ41" s="4">
        <v>-62.7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</row>
    <row r="42" spans="2:147" x14ac:dyDescent="0.3">
      <c r="B42" t="s">
        <v>79</v>
      </c>
      <c r="Z42" s="4">
        <v>1.7</v>
      </c>
      <c r="AD42" s="4">
        <v>0.5</v>
      </c>
      <c r="AO42" s="4">
        <v>5.5</v>
      </c>
      <c r="AP42" s="4">
        <v>9.1999999999999993</v>
      </c>
      <c r="AQ42" s="4">
        <v>7.9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</row>
    <row r="43" spans="2:147" s="1" customFormat="1" x14ac:dyDescent="0.3">
      <c r="B43" s="1" t="s">
        <v>85</v>
      </c>
      <c r="Z43" s="8">
        <f>Z29+SUM(Z30:Z42)</f>
        <v>164.39999999999989</v>
      </c>
      <c r="AD43" s="8">
        <f>AD29+SUM(AD30:AD42)</f>
        <v>230.7999999999999</v>
      </c>
      <c r="AO43" s="8">
        <f>AO29+SUM(AO30:AO42)</f>
        <v>40.600000000000136</v>
      </c>
      <c r="AP43" s="8">
        <f>AP29+SUM(AP30:AP42)</f>
        <v>246.50000000000023</v>
      </c>
      <c r="AQ43" s="8">
        <f>AQ29+SUM(AQ30:AQ42)</f>
        <v>413.60000000000014</v>
      </c>
      <c r="AR43" s="8">
        <f>AR29+SUM(AR30:AR42)</f>
        <v>797.15526000000068</v>
      </c>
      <c r="AS43" s="8">
        <f t="shared" ref="AS43:BB43" si="217">AS29+SUM(AS30:AS42)</f>
        <v>880.87087016000078</v>
      </c>
      <c r="AT43" s="8">
        <f t="shared" si="217"/>
        <v>937.85488970256085</v>
      </c>
      <c r="AU43" s="8">
        <f t="shared" si="217"/>
        <v>935.17484695544238</v>
      </c>
      <c r="AV43" s="8">
        <f t="shared" si="217"/>
        <v>997.72320539956263</v>
      </c>
      <c r="AW43" s="8">
        <f t="shared" si="217"/>
        <v>1042.9312427689929</v>
      </c>
      <c r="AX43" s="8">
        <f t="shared" si="217"/>
        <v>1076.178364070023</v>
      </c>
      <c r="AY43" s="8">
        <f t="shared" si="217"/>
        <v>1086.8730917084104</v>
      </c>
      <c r="AZ43" s="8">
        <f t="shared" si="217"/>
        <v>1099.2238097729933</v>
      </c>
      <c r="BA43" s="8">
        <f t="shared" si="217"/>
        <v>1113.5801325258599</v>
      </c>
      <c r="BB43" s="8">
        <f t="shared" si="217"/>
        <v>1129.9132085591468</v>
      </c>
    </row>
    <row r="44" spans="2:147" x14ac:dyDescent="0.3">
      <c r="B44" t="s">
        <v>86</v>
      </c>
      <c r="Z44" s="4">
        <v>53.7</v>
      </c>
      <c r="AD44" s="4">
        <v>48.3</v>
      </c>
      <c r="AO44" s="4">
        <v>129.30000000000001</v>
      </c>
      <c r="AP44" s="4">
        <v>211.7</v>
      </c>
      <c r="AQ44" s="4">
        <v>194.8</v>
      </c>
      <c r="AR44" s="4">
        <f>AQ44*1.01</f>
        <v>196.74800000000002</v>
      </c>
      <c r="AS44" s="4">
        <f t="shared" ref="AS44:BB44" si="218">AR44*1.01</f>
        <v>198.71548000000001</v>
      </c>
      <c r="AT44" s="4">
        <f t="shared" si="218"/>
        <v>200.70263480000003</v>
      </c>
      <c r="AU44" s="4">
        <f t="shared" si="218"/>
        <v>202.70966114800004</v>
      </c>
      <c r="AV44" s="4">
        <f t="shared" si="218"/>
        <v>204.73675775948004</v>
      </c>
      <c r="AW44" s="4">
        <f t="shared" si="218"/>
        <v>206.78412533707484</v>
      </c>
      <c r="AX44" s="4">
        <f t="shared" si="218"/>
        <v>208.85196659044558</v>
      </c>
      <c r="AY44" s="4">
        <f t="shared" si="218"/>
        <v>210.94048625635006</v>
      </c>
      <c r="AZ44" s="4">
        <f t="shared" si="218"/>
        <v>213.04989111891356</v>
      </c>
      <c r="BA44" s="4">
        <f t="shared" si="218"/>
        <v>215.1803900301027</v>
      </c>
      <c r="BB44" s="4">
        <f t="shared" si="218"/>
        <v>217.33219393040372</v>
      </c>
    </row>
    <row r="45" spans="2:147" s="1" customFormat="1" x14ac:dyDescent="0.3">
      <c r="B45" s="1" t="s">
        <v>87</v>
      </c>
      <c r="Z45" s="8">
        <f>Z43-Z44</f>
        <v>110.69999999999989</v>
      </c>
      <c r="AD45" s="8">
        <f>AD43-AD44</f>
        <v>182.49999999999989</v>
      </c>
      <c r="AO45" s="8">
        <f>AO43-AO44</f>
        <v>-88.699999999999875</v>
      </c>
      <c r="AP45" s="8">
        <f>AP43-AP44</f>
        <v>34.800000000000239</v>
      </c>
      <c r="AQ45" s="8">
        <f>AQ43-AQ44</f>
        <v>218.80000000000013</v>
      </c>
      <c r="AR45" s="8">
        <f>AR43-AR44</f>
        <v>600.40726000000063</v>
      </c>
      <c r="AS45" s="8">
        <f t="shared" ref="AS45:BB45" si="219">AS43-AS44</f>
        <v>682.15539016000071</v>
      </c>
      <c r="AT45" s="8">
        <f t="shared" si="219"/>
        <v>737.1522549025608</v>
      </c>
      <c r="AU45" s="8">
        <f t="shared" si="219"/>
        <v>732.46518580744237</v>
      </c>
      <c r="AV45" s="8">
        <f t="shared" si="219"/>
        <v>792.98644764008259</v>
      </c>
      <c r="AW45" s="8">
        <f t="shared" si="219"/>
        <v>836.1471174319181</v>
      </c>
      <c r="AX45" s="8">
        <f t="shared" si="219"/>
        <v>867.32639747957739</v>
      </c>
      <c r="AY45" s="8">
        <f t="shared" si="219"/>
        <v>875.93260545206033</v>
      </c>
      <c r="AZ45" s="8">
        <f t="shared" si="219"/>
        <v>886.17391865407967</v>
      </c>
      <c r="BA45" s="8">
        <f t="shared" si="219"/>
        <v>898.39974249575721</v>
      </c>
      <c r="BB45" s="8">
        <f t="shared" si="219"/>
        <v>912.58101462874311</v>
      </c>
      <c r="BC45" s="1">
        <f>BB45*(1+$BE$21)</f>
        <v>903.45520448245566</v>
      </c>
      <c r="BD45" s="1">
        <f t="shared" ref="BD45:DO45" si="220">BC45*(1+$BE$21)</f>
        <v>894.42065243763113</v>
      </c>
      <c r="BE45" s="1">
        <f t="shared" si="220"/>
        <v>885.47644591325479</v>
      </c>
      <c r="BF45" s="1">
        <f t="shared" si="220"/>
        <v>876.62168145412227</v>
      </c>
      <c r="BG45" s="1">
        <f t="shared" si="220"/>
        <v>867.85546463958099</v>
      </c>
      <c r="BH45" s="1">
        <f t="shared" si="220"/>
        <v>859.17690999318518</v>
      </c>
      <c r="BI45" s="1">
        <f t="shared" si="220"/>
        <v>850.58514089325331</v>
      </c>
      <c r="BJ45" s="1">
        <f t="shared" si="220"/>
        <v>842.07928948432073</v>
      </c>
      <c r="BK45" s="1">
        <f t="shared" si="220"/>
        <v>833.65849658947752</v>
      </c>
      <c r="BL45" s="1">
        <f t="shared" si="220"/>
        <v>825.32191162358276</v>
      </c>
      <c r="BM45" s="1">
        <f t="shared" si="220"/>
        <v>817.0686925073469</v>
      </c>
      <c r="BN45" s="1">
        <f t="shared" si="220"/>
        <v>808.89800558227341</v>
      </c>
      <c r="BO45" s="1">
        <f t="shared" si="220"/>
        <v>800.80902552645068</v>
      </c>
      <c r="BP45" s="1">
        <f t="shared" si="220"/>
        <v>792.80093527118618</v>
      </c>
      <c r="BQ45" s="1">
        <f t="shared" si="220"/>
        <v>784.87292591847427</v>
      </c>
      <c r="BR45" s="1">
        <f t="shared" si="220"/>
        <v>777.02419665928949</v>
      </c>
      <c r="BS45" s="1">
        <f t="shared" si="220"/>
        <v>769.25395469269654</v>
      </c>
      <c r="BT45" s="1">
        <f t="shared" si="220"/>
        <v>761.56141514576962</v>
      </c>
      <c r="BU45" s="1">
        <f t="shared" si="220"/>
        <v>753.94580099431187</v>
      </c>
      <c r="BV45" s="1">
        <f t="shared" si="220"/>
        <v>746.40634298436873</v>
      </c>
      <c r="BW45" s="1">
        <f t="shared" si="220"/>
        <v>738.94227955452504</v>
      </c>
      <c r="BX45" s="1">
        <f t="shared" si="220"/>
        <v>731.55285675897983</v>
      </c>
      <c r="BY45" s="1">
        <f t="shared" si="220"/>
        <v>724.23732819139002</v>
      </c>
      <c r="BZ45" s="1">
        <f t="shared" si="220"/>
        <v>716.99495490947606</v>
      </c>
      <c r="CA45" s="1">
        <f t="shared" si="220"/>
        <v>709.82500536038128</v>
      </c>
      <c r="CB45" s="1">
        <f t="shared" si="220"/>
        <v>702.72675530677748</v>
      </c>
      <c r="CC45" s="1">
        <f t="shared" si="220"/>
        <v>695.69948775370972</v>
      </c>
      <c r="CD45" s="1">
        <f t="shared" si="220"/>
        <v>688.74249287617261</v>
      </c>
      <c r="CE45" s="1">
        <f t="shared" si="220"/>
        <v>681.85506794741082</v>
      </c>
      <c r="CF45" s="1">
        <f t="shared" si="220"/>
        <v>675.03651726793669</v>
      </c>
      <c r="CG45" s="1">
        <f t="shared" si="220"/>
        <v>668.28615209525731</v>
      </c>
      <c r="CH45" s="1">
        <f t="shared" si="220"/>
        <v>661.60329057430476</v>
      </c>
      <c r="CI45" s="1">
        <f t="shared" si="220"/>
        <v>654.98725766856171</v>
      </c>
      <c r="CJ45" s="1">
        <f t="shared" si="220"/>
        <v>648.43738509187608</v>
      </c>
      <c r="CK45" s="1">
        <f t="shared" si="220"/>
        <v>641.95301124095727</v>
      </c>
      <c r="CL45" s="1">
        <f t="shared" si="220"/>
        <v>635.53348112854769</v>
      </c>
      <c r="CM45" s="1">
        <f t="shared" si="220"/>
        <v>629.17814631726219</v>
      </c>
      <c r="CN45" s="1">
        <f t="shared" si="220"/>
        <v>622.88636485408961</v>
      </c>
      <c r="CO45" s="1">
        <f t="shared" si="220"/>
        <v>616.65750120554867</v>
      </c>
      <c r="CP45" s="1">
        <f t="shared" si="220"/>
        <v>610.49092619349312</v>
      </c>
      <c r="CQ45" s="1">
        <f t="shared" si="220"/>
        <v>604.38601693155817</v>
      </c>
      <c r="CR45" s="1">
        <f t="shared" si="220"/>
        <v>598.34215676224255</v>
      </c>
      <c r="CS45" s="1">
        <f t="shared" si="220"/>
        <v>592.35873519462007</v>
      </c>
      <c r="CT45" s="1">
        <f t="shared" si="220"/>
        <v>586.43514784267381</v>
      </c>
      <c r="CU45" s="1">
        <f t="shared" si="220"/>
        <v>580.57079636424703</v>
      </c>
      <c r="CV45" s="1">
        <f t="shared" si="220"/>
        <v>574.76508840060455</v>
      </c>
      <c r="CW45" s="1">
        <f t="shared" si="220"/>
        <v>569.01743751659853</v>
      </c>
      <c r="CX45" s="1">
        <f t="shared" si="220"/>
        <v>563.32726314143258</v>
      </c>
      <c r="CY45" s="1">
        <f t="shared" si="220"/>
        <v>557.69399051001824</v>
      </c>
      <c r="CZ45" s="1">
        <f t="shared" si="220"/>
        <v>552.11705060491806</v>
      </c>
      <c r="DA45" s="1">
        <f t="shared" si="220"/>
        <v>546.59588009886886</v>
      </c>
      <c r="DB45" s="1">
        <f t="shared" si="220"/>
        <v>541.12992129788017</v>
      </c>
      <c r="DC45" s="1">
        <f t="shared" si="220"/>
        <v>535.71862208490131</v>
      </c>
      <c r="DD45" s="1">
        <f t="shared" si="220"/>
        <v>530.36143586405228</v>
      </c>
      <c r="DE45" s="1">
        <f t="shared" si="220"/>
        <v>525.05782150541177</v>
      </c>
      <c r="DF45" s="1">
        <f t="shared" si="220"/>
        <v>519.80724329035763</v>
      </c>
      <c r="DG45" s="1">
        <f t="shared" si="220"/>
        <v>514.60917085745405</v>
      </c>
      <c r="DH45" s="1">
        <f t="shared" si="220"/>
        <v>509.4630791488795</v>
      </c>
      <c r="DI45" s="1">
        <f t="shared" si="220"/>
        <v>504.36844835739072</v>
      </c>
      <c r="DJ45" s="1">
        <f t="shared" si="220"/>
        <v>499.32476387381683</v>
      </c>
      <c r="DK45" s="1">
        <f t="shared" si="220"/>
        <v>494.33151623507865</v>
      </c>
      <c r="DL45" s="1">
        <f t="shared" si="220"/>
        <v>489.38820107272784</v>
      </c>
      <c r="DM45" s="1">
        <f t="shared" si="220"/>
        <v>484.49431906200056</v>
      </c>
      <c r="DN45" s="1">
        <f t="shared" si="220"/>
        <v>479.64937587138053</v>
      </c>
      <c r="DO45" s="1">
        <f t="shared" si="220"/>
        <v>474.85288211266669</v>
      </c>
      <c r="DP45" s="1">
        <f t="shared" ref="DP45:EQ45" si="221">DO45*(1+$BE$21)</f>
        <v>470.10435329154001</v>
      </c>
      <c r="DQ45" s="1">
        <f t="shared" si="221"/>
        <v>465.40330975862463</v>
      </c>
      <c r="DR45" s="1">
        <f t="shared" si="221"/>
        <v>460.74927666103838</v>
      </c>
      <c r="DS45" s="1">
        <f t="shared" si="221"/>
        <v>456.14178389442799</v>
      </c>
      <c r="DT45" s="1">
        <f t="shared" si="221"/>
        <v>451.58036605548369</v>
      </c>
      <c r="DU45" s="1">
        <f t="shared" si="221"/>
        <v>447.06456239492883</v>
      </c>
      <c r="DV45" s="1">
        <f t="shared" si="221"/>
        <v>442.59391677097955</v>
      </c>
      <c r="DW45" s="1">
        <f t="shared" si="221"/>
        <v>438.16797760326978</v>
      </c>
      <c r="DX45" s="1">
        <f t="shared" si="221"/>
        <v>433.78629782723709</v>
      </c>
      <c r="DY45" s="1">
        <f t="shared" si="221"/>
        <v>429.44843484896472</v>
      </c>
      <c r="DZ45" s="1">
        <f t="shared" si="221"/>
        <v>425.15395050047505</v>
      </c>
      <c r="EA45" s="1">
        <f t="shared" si="221"/>
        <v>420.90241099547029</v>
      </c>
      <c r="EB45" s="1">
        <f t="shared" si="221"/>
        <v>416.69338688551557</v>
      </c>
      <c r="EC45" s="1">
        <f t="shared" si="221"/>
        <v>412.52645301666041</v>
      </c>
      <c r="ED45" s="1">
        <f t="shared" si="221"/>
        <v>408.40118848649382</v>
      </c>
      <c r="EE45" s="1">
        <f t="shared" si="221"/>
        <v>404.31717660162889</v>
      </c>
      <c r="EF45" s="1">
        <f t="shared" si="221"/>
        <v>400.27400483561257</v>
      </c>
      <c r="EG45" s="1">
        <f t="shared" si="221"/>
        <v>396.27126478725643</v>
      </c>
      <c r="EH45" s="1">
        <f t="shared" si="221"/>
        <v>392.30855213938383</v>
      </c>
      <c r="EI45" s="1">
        <f t="shared" si="221"/>
        <v>388.38546661799001</v>
      </c>
      <c r="EJ45" s="1">
        <f t="shared" si="221"/>
        <v>384.5016119518101</v>
      </c>
      <c r="EK45" s="1">
        <f t="shared" si="221"/>
        <v>380.656595832292</v>
      </c>
      <c r="EL45" s="1">
        <f t="shared" si="221"/>
        <v>376.85002987396905</v>
      </c>
      <c r="EM45" s="1">
        <f t="shared" si="221"/>
        <v>373.08152957522935</v>
      </c>
      <c r="EN45" s="1">
        <f t="shared" si="221"/>
        <v>369.35071427947707</v>
      </c>
      <c r="EO45" s="1">
        <f t="shared" si="221"/>
        <v>365.6572071366823</v>
      </c>
      <c r="EP45" s="1">
        <f t="shared" si="221"/>
        <v>362.00063506531546</v>
      </c>
      <c r="EQ45" s="1">
        <f t="shared" si="221"/>
        <v>358.38062871466229</v>
      </c>
    </row>
    <row r="48" spans="2:147" x14ac:dyDescent="0.3">
      <c r="BE48" s="4">
        <f>NPV(BE22,AR45:EQ45)</f>
        <v>9865.0609845296876</v>
      </c>
    </row>
    <row r="49" spans="57:57" x14ac:dyDescent="0.3">
      <c r="BE49" s="4">
        <f>Main!D8</f>
        <v>-267.69999999999982</v>
      </c>
    </row>
    <row r="50" spans="57:57" x14ac:dyDescent="0.3">
      <c r="BE50" s="4">
        <f>BE48+BE49</f>
        <v>9597.3609845296887</v>
      </c>
    </row>
    <row r="51" spans="57:57" x14ac:dyDescent="0.3">
      <c r="BE51" s="5">
        <f>BE50/BB16</f>
        <v>5.6578205414901195</v>
      </c>
    </row>
    <row r="52" spans="57:57" x14ac:dyDescent="0.3">
      <c r="BE52" s="5">
        <f>Main!D3</f>
        <v>7.93</v>
      </c>
    </row>
    <row r="53" spans="57:57" x14ac:dyDescent="0.3">
      <c r="BE53" s="10">
        <f>BE51/BE52-1</f>
        <v>-0.28652956601637836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2020-10-20T14:27:26Z</dcterms:created>
  <dcterms:modified xsi:type="dcterms:W3CDTF">2025-04-04T09:11:05Z</dcterms:modified>
</cp:coreProperties>
</file>