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7333F251-8A78-4C92-88EF-EA9EA5651C20}" xr6:coauthVersionLast="47" xr6:coauthVersionMax="47" xr10:uidLastSave="{00000000-0000-0000-0000-000000000000}"/>
  <bookViews>
    <workbookView xWindow="-108" yWindow="-108" windowWidth="23256" windowHeight="12576" activeTab="1" xr2:uid="{AE038E36-4BE5-4CF0-B4AF-8B96610ED7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2" l="1"/>
  <c r="AU3" i="2" s="1"/>
  <c r="AV3" i="2" s="1"/>
  <c r="AW3" i="2" s="1"/>
  <c r="AX3" i="2" s="1"/>
  <c r="AY3" i="2" s="1"/>
  <c r="AZ3" i="2" s="1"/>
  <c r="BA3" i="2" s="1"/>
  <c r="BB3" i="2" s="1"/>
  <c r="AS3" i="2"/>
  <c r="AH7" i="2"/>
  <c r="AG7" i="2"/>
  <c r="AS8" i="2"/>
  <c r="AS7" i="2" l="1"/>
  <c r="AH8" i="2"/>
  <c r="AG8" i="2"/>
  <c r="AF8" i="2"/>
  <c r="AF7" i="2"/>
  <c r="AG3" i="2"/>
  <c r="BB15" i="2" l="1"/>
  <c r="BA15" i="2"/>
  <c r="AZ15" i="2"/>
  <c r="AY15" i="2"/>
  <c r="AX15" i="2"/>
  <c r="AW15" i="2"/>
  <c r="AV15" i="2"/>
  <c r="AU15" i="2"/>
  <c r="AT15" i="2"/>
  <c r="AS15" i="2"/>
  <c r="AR15" i="2"/>
  <c r="AH15" i="2"/>
  <c r="AG15" i="2"/>
  <c r="AF15" i="2"/>
  <c r="AE15" i="2"/>
  <c r="AE11" i="2"/>
  <c r="AR11" i="2" s="1"/>
  <c r="AE5" i="2"/>
  <c r="D6" i="1"/>
  <c r="D4" i="1"/>
  <c r="AG5" i="2"/>
  <c r="AG4" i="2" s="1"/>
  <c r="AR8" i="2"/>
  <c r="AR6" i="2"/>
  <c r="AH6" i="2"/>
  <c r="AH9" i="2" s="1"/>
  <c r="AH10" i="2" s="1"/>
  <c r="AH12" i="2" s="1"/>
  <c r="AR3" i="2"/>
  <c r="AF9" i="2"/>
  <c r="AF10" i="2" s="1"/>
  <c r="AF20" i="2" s="1"/>
  <c r="AF22" i="2"/>
  <c r="AE9" i="2"/>
  <c r="AH23" i="2"/>
  <c r="AF23" i="2"/>
  <c r="AG6" i="2"/>
  <c r="AF6" i="2"/>
  <c r="AF5" i="2"/>
  <c r="AF4" i="2" s="1"/>
  <c r="AH5" i="2"/>
  <c r="AH4" i="2" s="1"/>
  <c r="AH3" i="2"/>
  <c r="AF3" i="2"/>
  <c r="AQ13" i="2"/>
  <c r="AQ11" i="2"/>
  <c r="AQ8" i="2"/>
  <c r="AQ7" i="2"/>
  <c r="AQ6" i="2"/>
  <c r="AQ4" i="2"/>
  <c r="AQ3" i="2"/>
  <c r="AP13" i="2"/>
  <c r="AP11" i="2"/>
  <c r="AP8" i="2"/>
  <c r="AP7" i="2"/>
  <c r="AP6" i="2"/>
  <c r="AP4" i="2"/>
  <c r="AP3" i="2"/>
  <c r="AO13" i="2"/>
  <c r="AO11" i="2"/>
  <c r="AO8" i="2"/>
  <c r="AO7" i="2"/>
  <c r="AO6" i="2"/>
  <c r="AO4" i="2"/>
  <c r="AO3" i="2"/>
  <c r="S9" i="2"/>
  <c r="S5" i="2"/>
  <c r="T9" i="2"/>
  <c r="T5" i="2"/>
  <c r="Q9" i="2"/>
  <c r="Q5" i="2"/>
  <c r="U9" i="2"/>
  <c r="U5" i="2"/>
  <c r="U10" i="2" s="1"/>
  <c r="R9" i="2"/>
  <c r="R5" i="2"/>
  <c r="V9" i="2"/>
  <c r="V5" i="2"/>
  <c r="W9" i="2"/>
  <c r="W5" i="2"/>
  <c r="AA9" i="2"/>
  <c r="AA5" i="2"/>
  <c r="X9" i="2"/>
  <c r="X5" i="2"/>
  <c r="AB9" i="2"/>
  <c r="AB5" i="2"/>
  <c r="Y9" i="2"/>
  <c r="Y5" i="2"/>
  <c r="AC9" i="2"/>
  <c r="AC5" i="2"/>
  <c r="Z9" i="2"/>
  <c r="Z5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D19" i="2"/>
  <c r="Z19" i="2"/>
  <c r="AF18" i="2"/>
  <c r="AD18" i="2"/>
  <c r="AC18" i="2"/>
  <c r="AB18" i="2"/>
  <c r="AA18" i="2"/>
  <c r="Z18" i="2"/>
  <c r="Y18" i="2"/>
  <c r="X18" i="2"/>
  <c r="W18" i="2"/>
  <c r="V18" i="2"/>
  <c r="U18" i="2"/>
  <c r="T18" i="2"/>
  <c r="S18" i="2"/>
  <c r="AD9" i="2"/>
  <c r="AD5" i="2"/>
  <c r="P5" i="2"/>
  <c r="O5" i="2"/>
  <c r="O21" i="2"/>
  <c r="O23" i="2"/>
  <c r="N23" i="2"/>
  <c r="M23" i="2"/>
  <c r="L23" i="2"/>
  <c r="K23" i="2"/>
  <c r="J23" i="2"/>
  <c r="I23" i="2"/>
  <c r="H23" i="2"/>
  <c r="G23" i="2"/>
  <c r="AN11" i="2"/>
  <c r="AG9" i="2" l="1"/>
  <c r="AG10" i="2" s="1"/>
  <c r="AE10" i="2"/>
  <c r="AE12" i="2" s="1"/>
  <c r="AS5" i="2"/>
  <c r="AR7" i="2"/>
  <c r="AR4" i="2"/>
  <c r="AR5" i="2" s="1"/>
  <c r="AG23" i="2"/>
  <c r="AF12" i="2"/>
  <c r="AH13" i="2"/>
  <c r="AH24" i="2" s="1"/>
  <c r="AH21" i="2"/>
  <c r="AH22" i="2"/>
  <c r="AF19" i="2"/>
  <c r="AE19" i="2"/>
  <c r="AH19" i="2"/>
  <c r="AG18" i="2"/>
  <c r="AH18" i="2"/>
  <c r="AH20" i="2"/>
  <c r="AG19" i="2"/>
  <c r="AG22" i="2"/>
  <c r="AE20" i="2"/>
  <c r="AE22" i="2"/>
  <c r="AE18" i="2"/>
  <c r="S10" i="2"/>
  <c r="S12" i="2" s="1"/>
  <c r="S20" i="2"/>
  <c r="S19" i="2"/>
  <c r="T10" i="2"/>
  <c r="T20" i="2" s="1"/>
  <c r="T19" i="2"/>
  <c r="Q10" i="2"/>
  <c r="Q12" i="2" s="1"/>
  <c r="Q14" i="2" s="1"/>
  <c r="Q16" i="2" s="1"/>
  <c r="U19" i="2"/>
  <c r="U12" i="2"/>
  <c r="U20" i="2"/>
  <c r="R10" i="2"/>
  <c r="R12" i="2" s="1"/>
  <c r="R14" i="2" s="1"/>
  <c r="R16" i="2" s="1"/>
  <c r="V10" i="2"/>
  <c r="V12" i="2" s="1"/>
  <c r="V19" i="2"/>
  <c r="V20" i="2"/>
  <c r="Q18" i="2"/>
  <c r="W10" i="2"/>
  <c r="W20" i="2" s="1"/>
  <c r="W19" i="2"/>
  <c r="AA10" i="2"/>
  <c r="AA20" i="2" s="1"/>
  <c r="AA12" i="2"/>
  <c r="AA14" i="2" s="1"/>
  <c r="AA19" i="2"/>
  <c r="X10" i="2"/>
  <c r="X20" i="2" s="1"/>
  <c r="X19" i="2"/>
  <c r="AB10" i="2"/>
  <c r="AB12" i="2" s="1"/>
  <c r="AB19" i="2"/>
  <c r="Y10" i="2"/>
  <c r="Y12" i="2" s="1"/>
  <c r="Y19" i="2"/>
  <c r="AC10" i="2"/>
  <c r="AC12" i="2" s="1"/>
  <c r="AC19" i="2"/>
  <c r="Z10" i="2"/>
  <c r="Z12" i="2" s="1"/>
  <c r="AD10" i="2"/>
  <c r="AN7" i="2"/>
  <c r="R19" i="2"/>
  <c r="O18" i="2"/>
  <c r="O22" i="2"/>
  <c r="O9" i="2"/>
  <c r="O10" i="2" s="1"/>
  <c r="R21" i="2"/>
  <c r="AN6" i="2"/>
  <c r="AS6" i="2" s="1"/>
  <c r="AT6" i="2" s="1"/>
  <c r="AU6" i="2" s="1"/>
  <c r="AV6" i="2" s="1"/>
  <c r="P21" i="2"/>
  <c r="R18" i="2"/>
  <c r="R22" i="2"/>
  <c r="AN3" i="2"/>
  <c r="P18" i="2"/>
  <c r="O19" i="2"/>
  <c r="Q21" i="2"/>
  <c r="N5" i="2"/>
  <c r="AM4" i="2"/>
  <c r="BE26" i="2"/>
  <c r="N21" i="2"/>
  <c r="M21" i="2"/>
  <c r="L21" i="2"/>
  <c r="K21" i="2"/>
  <c r="J21" i="2"/>
  <c r="I21" i="2"/>
  <c r="H21" i="2"/>
  <c r="G21" i="2"/>
  <c r="N9" i="2"/>
  <c r="N22" i="2"/>
  <c r="N18" i="2"/>
  <c r="AM11" i="2"/>
  <c r="AM8" i="2"/>
  <c r="AM7" i="2"/>
  <c r="AM6" i="2"/>
  <c r="AL13" i="2"/>
  <c r="AL11" i="2"/>
  <c r="AL8" i="2"/>
  <c r="AL7" i="2"/>
  <c r="AL6" i="2"/>
  <c r="AL4" i="2"/>
  <c r="AL3" i="2"/>
  <c r="AK13" i="2"/>
  <c r="AK11" i="2"/>
  <c r="AK8" i="2"/>
  <c r="AK7" i="2"/>
  <c r="AK6" i="2"/>
  <c r="AK4" i="2"/>
  <c r="AK3" i="2"/>
  <c r="M22" i="2"/>
  <c r="L22" i="2"/>
  <c r="K22" i="2"/>
  <c r="J22" i="2"/>
  <c r="I22" i="2"/>
  <c r="H22" i="2"/>
  <c r="G22" i="2"/>
  <c r="F22" i="2"/>
  <c r="E22" i="2"/>
  <c r="D22" i="2"/>
  <c r="C22" i="2"/>
  <c r="M18" i="2"/>
  <c r="L18" i="2"/>
  <c r="K18" i="2"/>
  <c r="J18" i="2"/>
  <c r="I18" i="2"/>
  <c r="H18" i="2"/>
  <c r="G18" i="2"/>
  <c r="C9" i="2"/>
  <c r="C5" i="2"/>
  <c r="C19" i="2" s="1"/>
  <c r="D9" i="2"/>
  <c r="D5" i="2"/>
  <c r="D19" i="2" s="1"/>
  <c r="E9" i="2"/>
  <c r="E5" i="2"/>
  <c r="E19" i="2" s="1"/>
  <c r="F9" i="2"/>
  <c r="F5" i="2"/>
  <c r="F19" i="2" s="1"/>
  <c r="J9" i="2"/>
  <c r="J5" i="2"/>
  <c r="J19" i="2" s="1"/>
  <c r="G9" i="2"/>
  <c r="G5" i="2"/>
  <c r="G19" i="2" s="1"/>
  <c r="K9" i="2"/>
  <c r="K5" i="2"/>
  <c r="K19" i="2" s="1"/>
  <c r="H9" i="2"/>
  <c r="H5" i="2"/>
  <c r="H19" i="2" s="1"/>
  <c r="L9" i="2"/>
  <c r="L5" i="2"/>
  <c r="L19" i="2" s="1"/>
  <c r="I9" i="2"/>
  <c r="I5" i="2"/>
  <c r="I19" i="2" s="1"/>
  <c r="M9" i="2"/>
  <c r="M5" i="2"/>
  <c r="AT5" i="2" l="1"/>
  <c r="AT7" i="2"/>
  <c r="AG12" i="2"/>
  <c r="AG13" i="2" s="1"/>
  <c r="AG24" i="2" s="1"/>
  <c r="AG20" i="2"/>
  <c r="AU7" i="2"/>
  <c r="AE24" i="2"/>
  <c r="AF13" i="2"/>
  <c r="AF24" i="2" s="1"/>
  <c r="AE14" i="2"/>
  <c r="AH14" i="2"/>
  <c r="AD12" i="2"/>
  <c r="AD20" i="2"/>
  <c r="S14" i="2"/>
  <c r="S24" i="2"/>
  <c r="T12" i="2"/>
  <c r="T14" i="2" s="1"/>
  <c r="U24" i="2"/>
  <c r="U14" i="2"/>
  <c r="V14" i="2"/>
  <c r="V24" i="2"/>
  <c r="W12" i="2"/>
  <c r="W14" i="2" s="1"/>
  <c r="AA24" i="2"/>
  <c r="AA25" i="2"/>
  <c r="AA16" i="2"/>
  <c r="X12" i="2"/>
  <c r="X14" i="2" s="1"/>
  <c r="AB20" i="2"/>
  <c r="AB24" i="2"/>
  <c r="AB14" i="2"/>
  <c r="Y20" i="2"/>
  <c r="Y14" i="2"/>
  <c r="Y24" i="2"/>
  <c r="AC20" i="2"/>
  <c r="AC24" i="2"/>
  <c r="AC14" i="2"/>
  <c r="Z20" i="2"/>
  <c r="Z14" i="2"/>
  <c r="Z24" i="2"/>
  <c r="AM23" i="2"/>
  <c r="AL23" i="2"/>
  <c r="Q22" i="2"/>
  <c r="AN4" i="2"/>
  <c r="AN5" i="2" s="1"/>
  <c r="P22" i="2"/>
  <c r="P23" i="2"/>
  <c r="AL21" i="2"/>
  <c r="P9" i="2"/>
  <c r="AK22" i="2"/>
  <c r="AK5" i="2"/>
  <c r="AK19" i="2" s="1"/>
  <c r="AL22" i="2"/>
  <c r="AL18" i="2"/>
  <c r="AM21" i="2"/>
  <c r="O12" i="2"/>
  <c r="O24" i="2" s="1"/>
  <c r="O20" i="2"/>
  <c r="Q19" i="2"/>
  <c r="AN21" i="2"/>
  <c r="M10" i="2"/>
  <c r="M12" i="2" s="1"/>
  <c r="M14" i="2" s="1"/>
  <c r="M19" i="2"/>
  <c r="P19" i="2"/>
  <c r="N10" i="2"/>
  <c r="N20" i="2" s="1"/>
  <c r="N19" i="2"/>
  <c r="AM3" i="2"/>
  <c r="AM22" i="2" s="1"/>
  <c r="AM9" i="2"/>
  <c r="AL9" i="2"/>
  <c r="AL5" i="2"/>
  <c r="AL19" i="2" s="1"/>
  <c r="AK9" i="2"/>
  <c r="C10" i="2"/>
  <c r="D10" i="2"/>
  <c r="E10" i="2"/>
  <c r="F10" i="2"/>
  <c r="J10" i="2"/>
  <c r="G10" i="2"/>
  <c r="K10" i="2"/>
  <c r="H10" i="2"/>
  <c r="L10" i="2"/>
  <c r="I10" i="2"/>
  <c r="D8" i="1"/>
  <c r="BE23" i="2" s="1"/>
  <c r="D5" i="1"/>
  <c r="AR13" i="2" l="1"/>
  <c r="AG14" i="2"/>
  <c r="AG16" i="2" s="1"/>
  <c r="AU5" i="2"/>
  <c r="AF14" i="2"/>
  <c r="AE16" i="2"/>
  <c r="AE25" i="2"/>
  <c r="AH16" i="2"/>
  <c r="AH25" i="2"/>
  <c r="AD14" i="2"/>
  <c r="AD24" i="2"/>
  <c r="S25" i="2"/>
  <c r="S16" i="2"/>
  <c r="T24" i="2"/>
  <c r="T16" i="2"/>
  <c r="T25" i="2"/>
  <c r="U25" i="2"/>
  <c r="U16" i="2"/>
  <c r="V25" i="2"/>
  <c r="V16" i="2"/>
  <c r="W24" i="2"/>
  <c r="W25" i="2"/>
  <c r="W16" i="2"/>
  <c r="X24" i="2"/>
  <c r="X25" i="2"/>
  <c r="X16" i="2"/>
  <c r="AB16" i="2"/>
  <c r="AB25" i="2"/>
  <c r="Y25" i="2"/>
  <c r="Y16" i="2"/>
  <c r="AC25" i="2"/>
  <c r="AC16" i="2"/>
  <c r="Z16" i="2"/>
  <c r="Z25" i="2"/>
  <c r="M16" i="2"/>
  <c r="M25" i="2"/>
  <c r="D9" i="1"/>
  <c r="Q23" i="2"/>
  <c r="AK10" i="2"/>
  <c r="AK12" i="2" s="1"/>
  <c r="P10" i="2"/>
  <c r="P12" i="2" s="1"/>
  <c r="M20" i="2"/>
  <c r="M24" i="2"/>
  <c r="E12" i="2"/>
  <c r="E20" i="2"/>
  <c r="I12" i="2"/>
  <c r="I20" i="2"/>
  <c r="D12" i="2"/>
  <c r="D20" i="2"/>
  <c r="C12" i="2"/>
  <c r="C20" i="2"/>
  <c r="H12" i="2"/>
  <c r="H20" i="2"/>
  <c r="K12" i="2"/>
  <c r="K20" i="2"/>
  <c r="L12" i="2"/>
  <c r="L20" i="2"/>
  <c r="G12" i="2"/>
  <c r="G20" i="2"/>
  <c r="Q20" i="2"/>
  <c r="J12" i="2"/>
  <c r="J20" i="2"/>
  <c r="F12" i="2"/>
  <c r="F20" i="2"/>
  <c r="O14" i="2"/>
  <c r="AO21" i="2"/>
  <c r="N12" i="2"/>
  <c r="AM5" i="2"/>
  <c r="AM19" i="2" s="1"/>
  <c r="AM18" i="2"/>
  <c r="AL10" i="2"/>
  <c r="F3" i="1"/>
  <c r="AV5" i="2" l="1"/>
  <c r="AV7" i="2"/>
  <c r="AG25" i="2"/>
  <c r="AF16" i="2"/>
  <c r="AF25" i="2"/>
  <c r="AD16" i="2"/>
  <c r="AD25" i="2"/>
  <c r="AK20" i="2"/>
  <c r="O16" i="2"/>
  <c r="O25" i="2"/>
  <c r="P14" i="2"/>
  <c r="AW6" i="2"/>
  <c r="AX6" i="2" s="1"/>
  <c r="R23" i="2"/>
  <c r="AN8" i="2"/>
  <c r="P20" i="2"/>
  <c r="E14" i="2"/>
  <c r="E24" i="2"/>
  <c r="F14" i="2"/>
  <c r="F24" i="2"/>
  <c r="H14" i="2"/>
  <c r="H24" i="2"/>
  <c r="G14" i="2"/>
  <c r="G24" i="2"/>
  <c r="C14" i="2"/>
  <c r="C24" i="2"/>
  <c r="J14" i="2"/>
  <c r="J24" i="2"/>
  <c r="L14" i="2"/>
  <c r="L24" i="2"/>
  <c r="D14" i="2"/>
  <c r="D24" i="2"/>
  <c r="AL12" i="2"/>
  <c r="AL20" i="2"/>
  <c r="AK14" i="2"/>
  <c r="AK24" i="2"/>
  <c r="K14" i="2"/>
  <c r="K24" i="2"/>
  <c r="I14" i="2"/>
  <c r="I24" i="2"/>
  <c r="N14" i="2"/>
  <c r="AP21" i="2"/>
  <c r="AM10" i="2"/>
  <c r="AM20" i="2" s="1"/>
  <c r="N24" i="2"/>
  <c r="AM13" i="2"/>
  <c r="AN18" i="2"/>
  <c r="AW5" i="2" l="1"/>
  <c r="AW7" i="2"/>
  <c r="AX21" i="2"/>
  <c r="AY6" i="2"/>
  <c r="H16" i="2"/>
  <c r="H25" i="2"/>
  <c r="C16" i="2"/>
  <c r="C25" i="2"/>
  <c r="E16" i="2"/>
  <c r="E25" i="2"/>
  <c r="P16" i="2"/>
  <c r="P25" i="2"/>
  <c r="F16" i="2"/>
  <c r="F25" i="2"/>
  <c r="D16" i="2"/>
  <c r="D25" i="2"/>
  <c r="AT8" i="2"/>
  <c r="L16" i="2"/>
  <c r="L25" i="2"/>
  <c r="AK16" i="2"/>
  <c r="AK25" i="2"/>
  <c r="J16" i="2"/>
  <c r="J25" i="2"/>
  <c r="N16" i="2"/>
  <c r="N25" i="2"/>
  <c r="I16" i="2"/>
  <c r="I25" i="2"/>
  <c r="G16" i="2"/>
  <c r="G25" i="2"/>
  <c r="K16" i="2"/>
  <c r="K25" i="2"/>
  <c r="Q25" i="2"/>
  <c r="P24" i="2"/>
  <c r="AN23" i="2"/>
  <c r="AN9" i="2"/>
  <c r="AN10" i="2" s="1"/>
  <c r="AL14" i="2"/>
  <c r="AL24" i="2"/>
  <c r="Q24" i="2"/>
  <c r="AQ21" i="2"/>
  <c r="AN19" i="2"/>
  <c r="AM12" i="2"/>
  <c r="AM14" i="2" s="1"/>
  <c r="AN22" i="2"/>
  <c r="AO18" i="2"/>
  <c r="AX5" i="2" l="1"/>
  <c r="AX7" i="2"/>
  <c r="AY21" i="2"/>
  <c r="AZ6" i="2"/>
  <c r="AU8" i="2"/>
  <c r="AV8" i="2" s="1"/>
  <c r="AW8" i="2" s="1"/>
  <c r="AX8" i="2" s="1"/>
  <c r="AM16" i="2"/>
  <c r="AM25" i="2"/>
  <c r="AL16" i="2"/>
  <c r="AL25" i="2"/>
  <c r="AO23" i="2"/>
  <c r="R20" i="2"/>
  <c r="AR21" i="2"/>
  <c r="AM24" i="2"/>
  <c r="AP18" i="2"/>
  <c r="AN12" i="2"/>
  <c r="AN20" i="2"/>
  <c r="AO22" i="2"/>
  <c r="AO9" i="2"/>
  <c r="AY5" i="2" l="1"/>
  <c r="AY7" i="2"/>
  <c r="AX23" i="2"/>
  <c r="AY8" i="2"/>
  <c r="BA6" i="2"/>
  <c r="AZ21" i="2"/>
  <c r="AP23" i="2"/>
  <c r="AS21" i="2"/>
  <c r="AQ18" i="2"/>
  <c r="AP22" i="2"/>
  <c r="AP9" i="2"/>
  <c r="AZ5" i="2" l="1"/>
  <c r="AZ7" i="2"/>
  <c r="AY23" i="2"/>
  <c r="AZ8" i="2"/>
  <c r="BA21" i="2"/>
  <c r="BB6" i="2"/>
  <c r="BB21" i="2" s="1"/>
  <c r="R24" i="2"/>
  <c r="AN13" i="2"/>
  <c r="AN24" i="2" s="1"/>
  <c r="AQ23" i="2"/>
  <c r="AR19" i="2"/>
  <c r="AT21" i="2"/>
  <c r="AQ22" i="2"/>
  <c r="AQ9" i="2"/>
  <c r="AR18" i="2"/>
  <c r="BA5" i="2" l="1"/>
  <c r="BA7" i="2"/>
  <c r="AZ23" i="2"/>
  <c r="BA8" i="2"/>
  <c r="R25" i="2"/>
  <c r="AN14" i="2"/>
  <c r="AN25" i="2" s="1"/>
  <c r="AR23" i="2"/>
  <c r="AS4" i="2"/>
  <c r="AU21" i="2"/>
  <c r="AS18" i="2"/>
  <c r="AR22" i="2"/>
  <c r="AR9" i="2"/>
  <c r="AR10" i="2" s="1"/>
  <c r="BB5" i="2" l="1"/>
  <c r="BB7" i="2"/>
  <c r="BA23" i="2"/>
  <c r="BB8" i="2"/>
  <c r="BB23" i="2" s="1"/>
  <c r="AN16" i="2"/>
  <c r="AS23" i="2"/>
  <c r="AS19" i="2"/>
  <c r="AT4" i="2"/>
  <c r="AW21" i="2"/>
  <c r="AV21" i="2"/>
  <c r="AT18" i="2"/>
  <c r="AR20" i="2"/>
  <c r="AS22" i="2"/>
  <c r="AS9" i="2"/>
  <c r="AS10" i="2" s="1"/>
  <c r="AX19" i="2" l="1"/>
  <c r="AX18" i="2"/>
  <c r="AU19" i="2"/>
  <c r="AT23" i="2"/>
  <c r="AT19" i="2"/>
  <c r="AU18" i="2"/>
  <c r="AS20" i="2"/>
  <c r="AT22" i="2"/>
  <c r="AT9" i="2"/>
  <c r="AT10" i="2" s="1"/>
  <c r="AX4" i="2" l="1"/>
  <c r="AX22" i="2"/>
  <c r="AX9" i="2"/>
  <c r="AX10" i="2" s="1"/>
  <c r="AX20" i="2" s="1"/>
  <c r="AY19" i="2"/>
  <c r="AY18" i="2"/>
  <c r="AY4" i="2"/>
  <c r="AV19" i="2"/>
  <c r="AU23" i="2"/>
  <c r="AU4" i="2"/>
  <c r="AU22" i="2"/>
  <c r="AU9" i="2"/>
  <c r="AU10" i="2" s="1"/>
  <c r="AT20" i="2"/>
  <c r="AV18" i="2"/>
  <c r="AZ18" i="2" l="1"/>
  <c r="AZ19" i="2"/>
  <c r="AZ4" i="2"/>
  <c r="AY22" i="2"/>
  <c r="AY9" i="2"/>
  <c r="AY10" i="2" s="1"/>
  <c r="AY20" i="2" s="1"/>
  <c r="AW4" i="2"/>
  <c r="AW23" i="2"/>
  <c r="AV23" i="2"/>
  <c r="AV4" i="2"/>
  <c r="AW18" i="2"/>
  <c r="AV22" i="2"/>
  <c r="AV9" i="2"/>
  <c r="AV10" i="2" s="1"/>
  <c r="AU20" i="2"/>
  <c r="BA4" i="2" l="1"/>
  <c r="BA18" i="2"/>
  <c r="AZ22" i="2"/>
  <c r="AZ9" i="2"/>
  <c r="AZ10" i="2" s="1"/>
  <c r="AZ20" i="2" s="1"/>
  <c r="AW19" i="2"/>
  <c r="AV20" i="2"/>
  <c r="AW22" i="2"/>
  <c r="AW9" i="2"/>
  <c r="AW10" i="2" s="1"/>
  <c r="BA22" i="2" l="1"/>
  <c r="BA9" i="2"/>
  <c r="BA10" i="2" s="1"/>
  <c r="BA20" i="2" s="1"/>
  <c r="BA19" i="2"/>
  <c r="BB19" i="2"/>
  <c r="BB18" i="2"/>
  <c r="BB4" i="2"/>
  <c r="AW20" i="2"/>
  <c r="BB22" i="2" l="1"/>
  <c r="BB9" i="2"/>
  <c r="BB10" i="2" s="1"/>
  <c r="BB20" i="2" s="1"/>
  <c r="AO5" i="2" l="1"/>
  <c r="AO19" i="2" s="1"/>
  <c r="AO10" i="2" l="1"/>
  <c r="AO12" i="2" l="1"/>
  <c r="AO20" i="2"/>
  <c r="AO24" i="2" l="1"/>
  <c r="AO14" i="2" l="1"/>
  <c r="AO25" i="2" l="1"/>
  <c r="AO16" i="2"/>
  <c r="AP5" i="2"/>
  <c r="AP10" i="2" s="1"/>
  <c r="AP12" i="2" l="1"/>
  <c r="AP20" i="2"/>
  <c r="AP19" i="2"/>
  <c r="AP24" i="2" l="1"/>
  <c r="AP14" i="2"/>
  <c r="AP25" i="2" l="1"/>
  <c r="AP16" i="2"/>
  <c r="AQ5" i="2"/>
  <c r="AQ19" i="2" s="1"/>
  <c r="AQ10" i="2"/>
  <c r="AQ20" i="2" s="1"/>
  <c r="AQ12" i="2" l="1"/>
  <c r="AQ24" i="2" l="1"/>
  <c r="AQ14" i="2"/>
  <c r="AQ25" i="2" l="1"/>
  <c r="AQ16" i="2"/>
  <c r="AR12" i="2"/>
  <c r="AR24" i="2" l="1"/>
  <c r="AR14" i="2" l="1"/>
  <c r="AS11" i="2" l="1"/>
  <c r="AS12" i="2" s="1"/>
  <c r="AR16" i="2"/>
  <c r="AR25" i="2"/>
  <c r="AS13" i="2" l="1"/>
  <c r="AS24" i="2" s="1"/>
  <c r="AS14" i="2" l="1"/>
  <c r="AS16" i="2" l="1"/>
  <c r="AS25" i="2"/>
  <c r="AT11" i="2"/>
  <c r="AT12" i="2" s="1"/>
  <c r="AT13" i="2" l="1"/>
  <c r="AT24" i="2" s="1"/>
  <c r="AT14" i="2" l="1"/>
  <c r="AU11" i="2" l="1"/>
  <c r="AU12" i="2" s="1"/>
  <c r="AT16" i="2"/>
  <c r="AT25" i="2"/>
  <c r="AU13" i="2" l="1"/>
  <c r="AU24" i="2" s="1"/>
  <c r="AU14" i="2" l="1"/>
  <c r="AU16" i="2" s="1"/>
  <c r="AU25" i="2" l="1"/>
  <c r="AV11" i="2"/>
  <c r="AV12" i="2" s="1"/>
  <c r="AV13" i="2" s="1"/>
  <c r="AV24" i="2" s="1"/>
  <c r="AV14" i="2" l="1"/>
  <c r="AV25" i="2" s="1"/>
  <c r="AV16" i="2" l="1"/>
  <c r="AW11" i="2"/>
  <c r="AW12" i="2" s="1"/>
  <c r="AW13" i="2" s="1"/>
  <c r="AW24" i="2" s="1"/>
  <c r="AW14" i="2" l="1"/>
  <c r="AX11" i="2" s="1"/>
  <c r="AX12" i="2" s="1"/>
  <c r="AX13" i="2" l="1"/>
  <c r="AX24" i="2" s="1"/>
  <c r="AW16" i="2"/>
  <c r="AW25" i="2"/>
  <c r="AX14" i="2" l="1"/>
  <c r="AX25" i="2" l="1"/>
  <c r="AX16" i="2"/>
  <c r="AY11" i="2"/>
  <c r="AY12" i="2" s="1"/>
  <c r="AY13" i="2" l="1"/>
  <c r="AY24" i="2" s="1"/>
  <c r="AY14" i="2" l="1"/>
  <c r="AY25" i="2" l="1"/>
  <c r="AY16" i="2"/>
  <c r="AZ11" i="2"/>
  <c r="AZ12" i="2" s="1"/>
  <c r="AZ13" i="2" l="1"/>
  <c r="AZ24" i="2" s="1"/>
  <c r="AZ14" i="2" l="1"/>
  <c r="AZ16" i="2" s="1"/>
  <c r="AZ25" i="2" l="1"/>
  <c r="BA11" i="2"/>
  <c r="BA12" i="2" s="1"/>
  <c r="BA13" i="2" s="1"/>
  <c r="BA24" i="2" s="1"/>
  <c r="BA14" i="2" l="1"/>
  <c r="BA25" i="2" s="1"/>
  <c r="BB11" i="2" l="1"/>
  <c r="BB12" i="2" s="1"/>
  <c r="BB13" i="2" s="1"/>
  <c r="BB24" i="2" s="1"/>
  <c r="BA16" i="2"/>
  <c r="BB14" i="2" l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BB25" i="2" l="1"/>
  <c r="BB16" i="2"/>
  <c r="BE22" i="2"/>
  <c r="BE24" i="2" s="1"/>
  <c r="BE25" i="2" s="1"/>
  <c r="BE27" i="2" s="1"/>
</calcChain>
</file>

<file path=xl/sharedStrings.xml><?xml version="1.0" encoding="utf-8"?>
<sst xmlns="http://schemas.openxmlformats.org/spreadsheetml/2006/main" count="78" uniqueCount="73">
  <si>
    <t>SONO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</si>
  <si>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</si>
  <si>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</si>
  <si>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</si>
  <si>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</si>
  <si>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</si>
  <si>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</si>
  <si>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</si>
  <si>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</si>
  <si>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</si>
  <si>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</si>
  <si>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</si>
  <si>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</si>
  <si>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</si>
  <si>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</si>
  <si>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</si>
  <si>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</si>
  <si>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</si>
  <si>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</si>
  <si>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</si>
  <si>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</si>
  <si>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</si>
  <si>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</si>
  <si>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</si>
  <si>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Gross profit</t>
  </si>
  <si>
    <t>R&amp;D</t>
  </si>
  <si>
    <t>S&amp;M</t>
  </si>
  <si>
    <t>G&amp;A</t>
  </si>
  <si>
    <t>Operating expenses</t>
  </si>
  <si>
    <t>Operating profit</t>
  </si>
  <si>
    <t>Net finance expense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</si>
  <si>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</si>
  <si>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</si>
  <si>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</si>
  <si>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</si>
  <si>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</si>
  <si>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</si>
  <si>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</si>
  <si>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S&amp;M Margin</t>
  </si>
  <si>
    <t>R&amp;D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</si>
  <si>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</si>
  <si>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</si>
  <si>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</si>
  <si>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</si>
  <si>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</si>
  <si>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</si>
  <si>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</si>
  <si>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</si>
  <si>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</si>
  <si>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</si>
  <si>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</si>
  <si>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</si>
  <si>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</si>
  <si>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Earnings</t>
  </si>
  <si>
    <t>G&amp;A y/y</t>
  </si>
  <si>
    <t>Net Margin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</si>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</sst>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</xdr:colOff>
      <xdr:row>0</xdr:row>
      <xdr:rowOff>0</xdr:rowOff>
    </xdr:from>
    <xdr:to>
      <xdr:col>30</xdr:col>
      <xdr:colOff>15240</xdr:colOff>
      <xdr:row>34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9A64AA-F11C-4262-882A-300B6A06706B}"/>
            </a:ext>
          </a:extLst>
        </xdr:cNvPr>
        <xdr:cNvCxnSpPr/>
      </xdr:nvCxnSpPr>
      <xdr:spPr>
        <a:xfrm>
          <a:off x="22113240" y="0"/>
          <a:ext cx="0" cy="6301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30480</xdr:colOff>
      <xdr:row>0</xdr:row>
      <xdr:rowOff>0</xdr:rowOff>
    </xdr:from>
    <xdr:to>
      <xdr:col>43</xdr:col>
      <xdr:colOff>30480</xdr:colOff>
      <xdr:row>33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011F25F-0046-4964-A8DB-7DFD2CFDD090}"/>
            </a:ext>
          </a:extLst>
        </xdr:cNvPr>
        <xdr:cNvCxnSpPr/>
      </xdr:nvCxnSpPr>
      <xdr:spPr>
        <a:xfrm>
          <a:off x="3062478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0C6A-0566-46BE-9184-33EDC141A136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53</v>
      </c>
    </row>
    <row r="3" spans="2:7" x14ac:dyDescent="0.3">
      <c r="B3" s="1" t="s">
        <v>0</v>
      </c>
      <c r="C3" t="s">
        <v>1</v>
      </c>
      <c r="D3" s="5">
        <v>8.9</v>
      </c>
      <c r="E3" s="3">
        <v>45751</v>
      </c>
      <c r="F3" s="3">
        <f ca="1">TODAY()</f>
        <v>45751</v>
      </c>
      <c r="G3" s="3">
        <v>45784</v>
      </c>
    </row>
    <row r="4" spans="2:7" x14ac:dyDescent="0.3">
      <c r="C4" t="s">
        <v>2</v>
      </c>
      <c r="D4" s="4">
        <f>119.1</f>
        <v>119.1</v>
      </c>
      <c r="E4" s="2" t="s">
        <v>68</v>
      </c>
    </row>
    <row r="5" spans="2:7" x14ac:dyDescent="0.3">
      <c r="C5" t="s">
        <v>3</v>
      </c>
      <c r="D5" s="4">
        <f>D3*D4</f>
        <v>1059.99</v>
      </c>
    </row>
    <row r="6" spans="2:7" x14ac:dyDescent="0.3">
      <c r="C6" t="s">
        <v>4</v>
      </c>
      <c r="D6" s="4">
        <f>280+47.9</f>
        <v>327.9</v>
      </c>
      <c r="E6" s="2" t="s">
        <v>68</v>
      </c>
    </row>
    <row r="7" spans="2:7" x14ac:dyDescent="0.3">
      <c r="C7" t="s">
        <v>5</v>
      </c>
      <c r="D7" s="4">
        <v>0</v>
      </c>
      <c r="E7" s="2" t="s">
        <v>68</v>
      </c>
    </row>
    <row r="8" spans="2:7" x14ac:dyDescent="0.3">
      <c r="C8" t="s">
        <v>6</v>
      </c>
      <c r="D8" s="4">
        <f>D6+D7</f>
        <v>327.9</v>
      </c>
    </row>
    <row r="9" spans="2:7" x14ac:dyDescent="0.3">
      <c r="C9" t="s">
        <v>7</v>
      </c>
      <c r="D9" s="4">
        <f>D5-D8</f>
        <v>732.09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5F25-A7D6-40F5-85C3-24E2AA2E1A3A}">
  <dimension ref="B1:FT28"/>
  <sheetViews>
    <sheetView tabSelected="1" workbookViewId="0">
      <pane xSplit="2" ySplit="2" topLeftCell="AN13" activePane="bottomRight" state="frozen"/>
      <selection pane="topRight" activeCell="C1" sqref="C1"/>
      <selection pane="bottomLeft" activeCell="A3" sqref="A3"/>
      <selection pane="bottomRight" activeCell="BE22" sqref="BE22"/>
    </sheetView>
  </sheetViews>
  <sheetFormatPr defaultRowHeight="14.4" x14ac:dyDescent="0.3"/>
  <cols>
    <col min="2" max="2" width="17.77734375" bestFit="1" customWidth="1"/>
    <col min="3" max="35" width="10.5546875" customWidth="1"/>
    <col min="56" max="56" width="11.88671875" bestFit="1" customWidth="1"/>
    <col min="57" max="57" width="17" customWidth="1"/>
  </cols>
  <sheetData>
    <row r="1" spans="2:176" x14ac:dyDescent="0.3">
      <c r="C1" s="10">
        <v>43100</v>
      </c>
      <c r="D1" s="10">
        <v>43190</v>
      </c>
      <c r="E1" s="10">
        <v>43281</v>
      </c>
      <c r="F1" s="10">
        <v>43373</v>
      </c>
      <c r="G1" s="10">
        <v>43465</v>
      </c>
      <c r="H1" s="10">
        <v>43555</v>
      </c>
      <c r="I1" s="10">
        <v>43646</v>
      </c>
      <c r="J1" s="10">
        <v>43738</v>
      </c>
      <c r="K1" s="10">
        <v>43830</v>
      </c>
      <c r="L1" s="10">
        <v>43921</v>
      </c>
      <c r="M1" s="10">
        <v>44012</v>
      </c>
      <c r="N1" s="10">
        <v>44104</v>
      </c>
      <c r="O1" s="10">
        <v>44196</v>
      </c>
      <c r="P1" s="10">
        <v>44286</v>
      </c>
      <c r="Q1" s="10">
        <v>44377</v>
      </c>
      <c r="R1" s="10">
        <v>44469</v>
      </c>
      <c r="S1" s="10">
        <v>44561</v>
      </c>
      <c r="T1" s="10">
        <v>44651</v>
      </c>
      <c r="U1" s="10">
        <v>44742</v>
      </c>
      <c r="V1" s="10">
        <v>44834</v>
      </c>
      <c r="W1" s="10">
        <v>44926</v>
      </c>
      <c r="X1" s="10">
        <v>45016</v>
      </c>
      <c r="Y1" s="10">
        <v>45107</v>
      </c>
      <c r="Z1" s="10">
        <v>45199</v>
      </c>
      <c r="AA1" s="10">
        <v>45291</v>
      </c>
      <c r="AB1" s="10">
        <v>45382</v>
      </c>
      <c r="AC1" s="10">
        <v>45473</v>
      </c>
      <c r="AD1" s="10">
        <v>45565</v>
      </c>
      <c r="AE1" s="10">
        <v>45657</v>
      </c>
      <c r="AF1" s="10">
        <v>45747</v>
      </c>
      <c r="AG1" s="10">
        <v>45838</v>
      </c>
      <c r="AH1" s="10">
        <v>45930</v>
      </c>
      <c r="AI1" s="10"/>
    </row>
    <row r="2" spans="2:176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10</v>
      </c>
      <c r="M2" s="6" t="s">
        <v>21</v>
      </c>
      <c r="N2" s="6" t="s">
        <v>22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56</v>
      </c>
      <c r="T2" s="6" t="s">
        <v>57</v>
      </c>
      <c r="U2" s="6" t="s">
        <v>58</v>
      </c>
      <c r="V2" s="6" t="s">
        <v>59</v>
      </c>
      <c r="W2" s="6" t="s">
        <v>60</v>
      </c>
      <c r="X2" s="6" t="s">
        <v>61</v>
      </c>
      <c r="Y2" s="6" t="s">
        <v>62</v>
      </c>
      <c r="Z2" s="6" t="s">
        <v>63</v>
      </c>
      <c r="AA2" s="6" t="s">
        <v>64</v>
      </c>
      <c r="AB2" s="6" t="s">
        <v>65</v>
      </c>
      <c r="AC2" s="6" t="s">
        <v>66</v>
      </c>
      <c r="AD2" s="6" t="s">
        <v>67</v>
      </c>
      <c r="AE2" s="6" t="s">
        <v>68</v>
      </c>
      <c r="AF2" s="6" t="s">
        <v>69</v>
      </c>
      <c r="AG2" s="6" t="s">
        <v>70</v>
      </c>
      <c r="AH2" s="6" t="s">
        <v>71</v>
      </c>
      <c r="AI2" s="6"/>
      <c r="AK2">
        <v>2018</v>
      </c>
      <c r="AL2">
        <v>2019</v>
      </c>
      <c r="AM2">
        <v>2020</v>
      </c>
      <c r="AN2">
        <v>2021</v>
      </c>
      <c r="AO2">
        <v>2022</v>
      </c>
      <c r="AP2">
        <v>2023</v>
      </c>
      <c r="AQ2">
        <v>2024</v>
      </c>
      <c r="AR2">
        <v>2025</v>
      </c>
      <c r="AS2">
        <v>2026</v>
      </c>
      <c r="AT2"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2:176" s="1" customFormat="1" x14ac:dyDescent="0.3">
      <c r="B3" s="1" t="s">
        <v>11</v>
      </c>
      <c r="C3" s="7">
        <v>469</v>
      </c>
      <c r="D3" s="7">
        <v>186.7</v>
      </c>
      <c r="E3" s="7">
        <v>208.4</v>
      </c>
      <c r="F3" s="7">
        <v>272.89999999999998</v>
      </c>
      <c r="G3" s="7">
        <v>496.4</v>
      </c>
      <c r="H3" s="7">
        <v>210.2</v>
      </c>
      <c r="I3" s="7">
        <v>260.10000000000002</v>
      </c>
      <c r="J3" s="7">
        <v>294.2</v>
      </c>
      <c r="K3" s="7">
        <v>562.1</v>
      </c>
      <c r="L3" s="7">
        <v>175.1</v>
      </c>
      <c r="M3" s="7">
        <v>249.3</v>
      </c>
      <c r="N3" s="7">
        <v>339.8</v>
      </c>
      <c r="O3" s="7">
        <v>645.6</v>
      </c>
      <c r="P3" s="7">
        <v>332.9</v>
      </c>
      <c r="Q3" s="7">
        <v>378.7</v>
      </c>
      <c r="R3" s="7">
        <v>359.4</v>
      </c>
      <c r="S3" s="7">
        <v>664.5</v>
      </c>
      <c r="T3" s="7">
        <v>399.8</v>
      </c>
      <c r="U3" s="7">
        <v>371.8</v>
      </c>
      <c r="V3" s="7">
        <v>316.3</v>
      </c>
      <c r="W3" s="7">
        <v>672.6</v>
      </c>
      <c r="X3" s="7">
        <v>304.2</v>
      </c>
      <c r="Y3" s="7">
        <v>373.4</v>
      </c>
      <c r="Z3" s="7">
        <v>305.10000000000002</v>
      </c>
      <c r="AA3" s="7">
        <v>612.9</v>
      </c>
      <c r="AB3" s="7">
        <v>252.7</v>
      </c>
      <c r="AC3" s="7">
        <v>397.1</v>
      </c>
      <c r="AD3" s="7">
        <v>255.4</v>
      </c>
      <c r="AE3" s="7">
        <v>550.9</v>
      </c>
      <c r="AF3" s="7">
        <f>AB3*0.95</f>
        <v>240.06499999999997</v>
      </c>
      <c r="AG3" s="7">
        <f>AC3*0.93</f>
        <v>369.30300000000005</v>
      </c>
      <c r="AH3" s="7">
        <f t="shared" ref="AH3" si="0">AD3*0.95</f>
        <v>242.63</v>
      </c>
      <c r="AI3" s="7"/>
      <c r="AK3" s="7">
        <f>SUM(C3:F3)</f>
        <v>1137</v>
      </c>
      <c r="AL3" s="7">
        <f>SUM(G3:J3)</f>
        <v>1260.8999999999999</v>
      </c>
      <c r="AM3" s="7">
        <f>SUM(K3:N3)</f>
        <v>1326.3</v>
      </c>
      <c r="AN3" s="7">
        <f>SUM(O3:R3)</f>
        <v>1716.6</v>
      </c>
      <c r="AO3" s="7">
        <f>SUM(S3:V3)</f>
        <v>1752.3999999999999</v>
      </c>
      <c r="AP3" s="7">
        <f>SUM(W3:Z3)</f>
        <v>1655.2999999999997</v>
      </c>
      <c r="AQ3" s="7">
        <f>SUM(AA3:AD3)</f>
        <v>1518.1</v>
      </c>
      <c r="AR3" s="7">
        <f>SUM(AE3:AH3)</f>
        <v>1402.8980000000001</v>
      </c>
      <c r="AS3" s="7">
        <f>AR3*1.05</f>
        <v>1473.0429000000001</v>
      </c>
      <c r="AT3" s="7">
        <f>AS3*1.03</f>
        <v>1517.2341870000002</v>
      </c>
      <c r="AU3" s="7">
        <f>AT3*1.02</f>
        <v>1547.5788707400002</v>
      </c>
      <c r="AV3" s="7">
        <f>AU3*1.02</f>
        <v>1578.5304481548003</v>
      </c>
      <c r="AW3" s="7">
        <f>AV3*1.02</f>
        <v>1610.1010571178963</v>
      </c>
      <c r="AX3" s="7">
        <f t="shared" ref="AX3:BB3" si="1">AW3*1.01</f>
        <v>1626.2020676890752</v>
      </c>
      <c r="AY3" s="7">
        <f t="shared" si="1"/>
        <v>1642.4640883659661</v>
      </c>
      <c r="AZ3" s="7">
        <f t="shared" si="1"/>
        <v>1658.8887292496258</v>
      </c>
      <c r="BA3" s="7">
        <f t="shared" si="1"/>
        <v>1675.4776165421222</v>
      </c>
      <c r="BB3" s="7">
        <f t="shared" si="1"/>
        <v>1692.2323927075433</v>
      </c>
    </row>
    <row r="4" spans="2:176" x14ac:dyDescent="0.3">
      <c r="B4" t="s">
        <v>23</v>
      </c>
      <c r="C4" s="4">
        <v>272.8</v>
      </c>
      <c r="D4" s="4">
        <v>105.4</v>
      </c>
      <c r="E4" s="4">
        <v>112.9</v>
      </c>
      <c r="F4" s="4">
        <v>156.69999999999999</v>
      </c>
      <c r="G4" s="4">
        <v>301.10000000000002</v>
      </c>
      <c r="H4" s="4">
        <v>119.8</v>
      </c>
      <c r="I4" s="4">
        <v>142.80000000000001</v>
      </c>
      <c r="J4" s="4">
        <v>169.9</v>
      </c>
      <c r="K4" s="4">
        <v>334.5</v>
      </c>
      <c r="L4" s="4">
        <v>102.1</v>
      </c>
      <c r="M4" s="4">
        <v>139.5</v>
      </c>
      <c r="N4" s="4">
        <v>178.3</v>
      </c>
      <c r="O4" s="4">
        <v>346.2</v>
      </c>
      <c r="P4" s="4">
        <v>167.2</v>
      </c>
      <c r="Q4" s="4">
        <v>200.8</v>
      </c>
      <c r="R4" s="4">
        <v>192.6</v>
      </c>
      <c r="S4" s="4">
        <v>347.1</v>
      </c>
      <c r="T4" s="4">
        <v>220.7</v>
      </c>
      <c r="U4" s="4">
        <v>195.9</v>
      </c>
      <c r="V4" s="4">
        <v>192.2</v>
      </c>
      <c r="W4" s="4">
        <v>387.5</v>
      </c>
      <c r="X4" s="4">
        <v>172.6</v>
      </c>
      <c r="Y4" s="4">
        <v>201.6</v>
      </c>
      <c r="Z4" s="4">
        <v>177.1</v>
      </c>
      <c r="AA4" s="4">
        <v>330.2</v>
      </c>
      <c r="AB4" s="4">
        <v>140.6</v>
      </c>
      <c r="AC4" s="4">
        <v>205.5</v>
      </c>
      <c r="AD4" s="4">
        <v>152.4</v>
      </c>
      <c r="AE4" s="4">
        <v>309.5</v>
      </c>
      <c r="AF4" s="4">
        <f t="shared" ref="AF4:AH4" si="2">AF3-AF5</f>
        <v>134.43639999999999</v>
      </c>
      <c r="AG4" s="4">
        <f t="shared" si="2"/>
        <v>199.42362000000003</v>
      </c>
      <c r="AH4" s="4">
        <f t="shared" si="2"/>
        <v>145.57799999999997</v>
      </c>
      <c r="AI4" s="4"/>
      <c r="AK4" s="4">
        <f>SUM(C4:F4)</f>
        <v>647.79999999999995</v>
      </c>
      <c r="AL4" s="4">
        <f>SUM(G4:J4)</f>
        <v>733.6</v>
      </c>
      <c r="AM4" s="4">
        <f>SUM(K4:N4)</f>
        <v>754.40000000000009</v>
      </c>
      <c r="AN4" s="4">
        <f>SUM(O4:R4)</f>
        <v>906.80000000000007</v>
      </c>
      <c r="AO4" s="4">
        <f>SUM(S4:V4)</f>
        <v>955.89999999999986</v>
      </c>
      <c r="AP4" s="4">
        <f>SUM(W4:Z4)</f>
        <v>938.80000000000007</v>
      </c>
      <c r="AQ4" s="4">
        <f>SUM(AA4:AD4)</f>
        <v>828.69999999999993</v>
      </c>
      <c r="AR4" s="4">
        <f>SUM(AE4:AH4)</f>
        <v>788.93802000000005</v>
      </c>
      <c r="AS4" s="4">
        <f t="shared" ref="AS4:AW4" si="3">AS3-AS5</f>
        <v>810.17359500000009</v>
      </c>
      <c r="AT4" s="4">
        <f t="shared" si="3"/>
        <v>819.30646098000011</v>
      </c>
      <c r="AU4" s="4">
        <f t="shared" si="3"/>
        <v>820.21680149220015</v>
      </c>
      <c r="AV4" s="4">
        <f t="shared" si="3"/>
        <v>820.83583304049614</v>
      </c>
      <c r="AW4" s="4">
        <f t="shared" si="3"/>
        <v>837.25254970130607</v>
      </c>
      <c r="AX4" s="4">
        <f t="shared" ref="AX4:BB4" si="4">AX3-AX5</f>
        <v>845.62507519831911</v>
      </c>
      <c r="AY4" s="4">
        <f t="shared" si="4"/>
        <v>854.08132595030236</v>
      </c>
      <c r="AZ4" s="4">
        <f t="shared" si="4"/>
        <v>862.62213920980548</v>
      </c>
      <c r="BA4" s="4">
        <f t="shared" si="4"/>
        <v>871.24836060190353</v>
      </c>
      <c r="BB4" s="4">
        <f t="shared" si="4"/>
        <v>879.96084420792261</v>
      </c>
    </row>
    <row r="5" spans="2:176" s="1" customFormat="1" x14ac:dyDescent="0.3">
      <c r="B5" s="1" t="s">
        <v>24</v>
      </c>
      <c r="C5" s="7">
        <f t="shared" ref="C5:Q5" si="5">C3-C4</f>
        <v>196.2</v>
      </c>
      <c r="D5" s="7">
        <f t="shared" si="5"/>
        <v>81.299999999999983</v>
      </c>
      <c r="E5" s="7">
        <f t="shared" si="5"/>
        <v>95.5</v>
      </c>
      <c r="F5" s="7">
        <f t="shared" si="5"/>
        <v>116.19999999999999</v>
      </c>
      <c r="G5" s="7">
        <f t="shared" si="5"/>
        <v>195.29999999999995</v>
      </c>
      <c r="H5" s="7">
        <f t="shared" si="5"/>
        <v>90.399999999999991</v>
      </c>
      <c r="I5" s="7">
        <f t="shared" si="5"/>
        <v>117.30000000000001</v>
      </c>
      <c r="J5" s="7">
        <f t="shared" si="5"/>
        <v>124.29999999999998</v>
      </c>
      <c r="K5" s="7">
        <f t="shared" si="5"/>
        <v>227.60000000000002</v>
      </c>
      <c r="L5" s="7">
        <f t="shared" si="5"/>
        <v>73</v>
      </c>
      <c r="M5" s="7">
        <f t="shared" si="5"/>
        <v>109.80000000000001</v>
      </c>
      <c r="N5" s="7">
        <f t="shared" si="5"/>
        <v>161.5</v>
      </c>
      <c r="O5" s="7">
        <f t="shared" si="5"/>
        <v>299.40000000000003</v>
      </c>
      <c r="P5" s="7">
        <f t="shared" si="5"/>
        <v>165.7</v>
      </c>
      <c r="Q5" s="7">
        <f t="shared" si="5"/>
        <v>177.89999999999998</v>
      </c>
      <c r="R5" s="7">
        <f t="shared" ref="R5" si="6">R3-R4</f>
        <v>166.79999999999998</v>
      </c>
      <c r="S5" s="7">
        <f t="shared" ref="S5:T5" si="7">S3-S4</f>
        <v>317.39999999999998</v>
      </c>
      <c r="T5" s="7">
        <f t="shared" si="7"/>
        <v>179.10000000000002</v>
      </c>
      <c r="U5" s="7">
        <f t="shared" ref="U5" si="8">U3-U4</f>
        <v>175.9</v>
      </c>
      <c r="V5" s="7">
        <f t="shared" ref="V5:W5" si="9">V3-V4</f>
        <v>124.10000000000002</v>
      </c>
      <c r="W5" s="7">
        <f t="shared" si="9"/>
        <v>285.10000000000002</v>
      </c>
      <c r="X5" s="7">
        <f t="shared" ref="X5" si="10">X3-X4</f>
        <v>131.6</v>
      </c>
      <c r="Y5" s="7">
        <f t="shared" ref="Y5" si="11">Y3-Y4</f>
        <v>171.79999999999998</v>
      </c>
      <c r="Z5" s="7">
        <f t="shared" ref="Z5:AA5" si="12">Z3-Z4</f>
        <v>128.00000000000003</v>
      </c>
      <c r="AA5" s="7">
        <f t="shared" si="12"/>
        <v>282.7</v>
      </c>
      <c r="AB5" s="7">
        <f t="shared" ref="AB5" si="13">AB3-AB4</f>
        <v>112.1</v>
      </c>
      <c r="AC5" s="7">
        <f t="shared" ref="AC5" si="14">AC3-AC4</f>
        <v>191.60000000000002</v>
      </c>
      <c r="AD5" s="7">
        <f t="shared" ref="AD5:AE5" si="15">AD3-AD4</f>
        <v>103</v>
      </c>
      <c r="AE5" s="7">
        <f t="shared" si="15"/>
        <v>241.39999999999998</v>
      </c>
      <c r="AF5" s="7">
        <f>AF3*0.44</f>
        <v>105.62859999999999</v>
      </c>
      <c r="AG5" s="7">
        <f>AG3*0.46</f>
        <v>169.87938000000003</v>
      </c>
      <c r="AH5" s="7">
        <f>AH3*0.4</f>
        <v>97.052000000000007</v>
      </c>
      <c r="AI5" s="7"/>
      <c r="AK5" s="7">
        <f>AK3-AK4</f>
        <v>489.20000000000005</v>
      </c>
      <c r="AL5" s="7">
        <f>AL3-AL4</f>
        <v>527.29999999999984</v>
      </c>
      <c r="AM5" s="7">
        <f>AM3-AM4</f>
        <v>571.89999999999986</v>
      </c>
      <c r="AN5" s="7">
        <f>AN3-AN4</f>
        <v>809.79999999999984</v>
      </c>
      <c r="AO5" s="7">
        <f t="shared" ref="AO5:AR5" si="16">AO3-AO4</f>
        <v>796.5</v>
      </c>
      <c r="AP5" s="7">
        <f t="shared" si="16"/>
        <v>716.49999999999966</v>
      </c>
      <c r="AQ5" s="7">
        <f t="shared" si="16"/>
        <v>689.4</v>
      </c>
      <c r="AR5" s="7">
        <f t="shared" si="16"/>
        <v>613.95998000000009</v>
      </c>
      <c r="AS5" s="7">
        <f>AS3*0.45</f>
        <v>662.86930500000005</v>
      </c>
      <c r="AT5" s="7">
        <f>AT3*0.46</f>
        <v>697.92772602000014</v>
      </c>
      <c r="AU5" s="7">
        <f t="shared" ref="AU5" si="17">AU3*0.47</f>
        <v>727.36206924780004</v>
      </c>
      <c r="AV5" s="7">
        <f>AV3*0.48</f>
        <v>757.69461511430416</v>
      </c>
      <c r="AW5" s="7">
        <f t="shared" ref="AW5:BB5" si="18">AW3*0.48</f>
        <v>772.84850741659022</v>
      </c>
      <c r="AX5" s="7">
        <f t="shared" si="18"/>
        <v>780.57699249075608</v>
      </c>
      <c r="AY5" s="7">
        <f t="shared" si="18"/>
        <v>788.38276241566371</v>
      </c>
      <c r="AZ5" s="7">
        <f t="shared" si="18"/>
        <v>796.26659003982036</v>
      </c>
      <c r="BA5" s="7">
        <f t="shared" si="18"/>
        <v>804.22925594021865</v>
      </c>
      <c r="BB5" s="7">
        <f t="shared" si="18"/>
        <v>812.27154849962074</v>
      </c>
    </row>
    <row r="6" spans="2:176" x14ac:dyDescent="0.3">
      <c r="B6" t="s">
        <v>25</v>
      </c>
      <c r="C6" s="4">
        <v>33.5</v>
      </c>
      <c r="D6" s="4">
        <v>35.200000000000003</v>
      </c>
      <c r="E6" s="4">
        <v>35.4</v>
      </c>
      <c r="F6" s="4">
        <v>37.9</v>
      </c>
      <c r="G6" s="4">
        <v>37.1</v>
      </c>
      <c r="H6" s="4">
        <v>40.1</v>
      </c>
      <c r="I6" s="4">
        <v>44.4</v>
      </c>
      <c r="J6" s="4">
        <v>49.6</v>
      </c>
      <c r="K6" s="4">
        <v>52.5</v>
      </c>
      <c r="L6" s="4">
        <v>49.6</v>
      </c>
      <c r="M6" s="4">
        <v>57.8</v>
      </c>
      <c r="N6" s="4">
        <v>54.8</v>
      </c>
      <c r="O6" s="4">
        <v>52.3</v>
      </c>
      <c r="P6" s="4">
        <v>56.4</v>
      </c>
      <c r="Q6" s="4">
        <v>55.6</v>
      </c>
      <c r="R6" s="4">
        <v>65.8</v>
      </c>
      <c r="S6" s="4">
        <v>61.3</v>
      </c>
      <c r="T6" s="4">
        <v>64.900000000000006</v>
      </c>
      <c r="U6" s="4">
        <v>62.5</v>
      </c>
      <c r="V6" s="4">
        <v>67.3</v>
      </c>
      <c r="W6" s="4">
        <v>76.900000000000006</v>
      </c>
      <c r="X6" s="4">
        <v>80.8</v>
      </c>
      <c r="Y6" s="4">
        <v>77.8</v>
      </c>
      <c r="Z6" s="4">
        <v>65.5</v>
      </c>
      <c r="AA6" s="4">
        <v>79.2</v>
      </c>
      <c r="AB6" s="4">
        <v>80.3</v>
      </c>
      <c r="AC6" s="4">
        <v>74.2</v>
      </c>
      <c r="AD6" s="4">
        <v>70.8</v>
      </c>
      <c r="AE6" s="4">
        <v>80.8</v>
      </c>
      <c r="AF6" s="4">
        <f t="shared" ref="AF6:AG6" si="19">AB6*1.03</f>
        <v>82.709000000000003</v>
      </c>
      <c r="AG6" s="4">
        <f t="shared" si="19"/>
        <v>76.426000000000002</v>
      </c>
      <c r="AH6" s="4">
        <f>AD6*1.01</f>
        <v>71.507999999999996</v>
      </c>
      <c r="AI6" s="4"/>
      <c r="AK6" s="4">
        <f>SUM(C6:F6)</f>
        <v>142</v>
      </c>
      <c r="AL6" s="4">
        <f>SUM(G6:J6)</f>
        <v>171.2</v>
      </c>
      <c r="AM6" s="4">
        <f>SUM(K6:N6)</f>
        <v>214.7</v>
      </c>
      <c r="AN6" s="4">
        <f>SUM(O6:R6)</f>
        <v>230.09999999999997</v>
      </c>
      <c r="AO6" s="4">
        <f>SUM(S6:V6)</f>
        <v>256</v>
      </c>
      <c r="AP6" s="4">
        <f>SUM(W6:Z6)</f>
        <v>301</v>
      </c>
      <c r="AQ6" s="4">
        <f>SUM(AA6:AD6)</f>
        <v>304.5</v>
      </c>
      <c r="AR6" s="4">
        <f>SUM(AE6:AH6)</f>
        <v>311.44299999999998</v>
      </c>
      <c r="AS6" s="4">
        <f>AR6*1.02</f>
        <v>317.67185999999998</v>
      </c>
      <c r="AT6" s="4">
        <f>AS6*1.02</f>
        <v>324.02529720000001</v>
      </c>
      <c r="AU6" s="4">
        <f>AT6*1.02</f>
        <v>330.50580314400003</v>
      </c>
      <c r="AV6" s="4">
        <f t="shared" ref="AV6" si="20">AU6*1.01</f>
        <v>333.81086117544004</v>
      </c>
      <c r="AW6" s="4">
        <f t="shared" ref="AW6" si="21">AV6*1.01</f>
        <v>337.14896978719446</v>
      </c>
      <c r="AX6" s="4">
        <f t="shared" ref="AX6" si="22">AW6*1.01</f>
        <v>340.5204594850664</v>
      </c>
      <c r="AY6" s="4">
        <f t="shared" ref="AY6" si="23">AX6*1.01</f>
        <v>343.92566407991706</v>
      </c>
      <c r="AZ6" s="4">
        <f t="shared" ref="AZ6" si="24">AY6*1.01</f>
        <v>347.36492072071621</v>
      </c>
      <c r="BA6" s="4">
        <f t="shared" ref="BA6" si="25">AZ6*1.01</f>
        <v>350.8385699279234</v>
      </c>
      <c r="BB6" s="4">
        <f t="shared" ref="BB6" si="26">BA6*1.01</f>
        <v>354.34695562720265</v>
      </c>
    </row>
    <row r="7" spans="2:176" x14ac:dyDescent="0.3">
      <c r="B7" t="s">
        <v>26</v>
      </c>
      <c r="C7" s="4">
        <v>94</v>
      </c>
      <c r="D7" s="4">
        <v>59.2</v>
      </c>
      <c r="E7" s="4">
        <v>60.8</v>
      </c>
      <c r="F7" s="4">
        <v>56.8</v>
      </c>
      <c r="G7" s="4">
        <v>65.900000000000006</v>
      </c>
      <c r="H7" s="4">
        <v>49.4</v>
      </c>
      <c r="I7" s="4">
        <v>61.5</v>
      </c>
      <c r="J7" s="4">
        <v>70.900000000000006</v>
      </c>
      <c r="K7" s="4">
        <v>77.400000000000006</v>
      </c>
      <c r="L7" s="4">
        <v>50.5</v>
      </c>
      <c r="M7" s="4">
        <v>77.3</v>
      </c>
      <c r="N7" s="4">
        <v>58.3</v>
      </c>
      <c r="O7" s="4">
        <v>74.400000000000006</v>
      </c>
      <c r="P7" s="4">
        <v>57.2</v>
      </c>
      <c r="Q7" s="4">
        <v>67.2</v>
      </c>
      <c r="R7" s="4">
        <v>73.2</v>
      </c>
      <c r="S7" s="4">
        <v>83.7</v>
      </c>
      <c r="T7" s="4">
        <v>60</v>
      </c>
      <c r="U7" s="4">
        <v>64</v>
      </c>
      <c r="V7" s="4">
        <v>72.599999999999994</v>
      </c>
      <c r="W7" s="4">
        <v>78.7</v>
      </c>
      <c r="X7" s="4">
        <v>63.6</v>
      </c>
      <c r="Y7" s="4">
        <v>66.599999999999994</v>
      </c>
      <c r="Z7" s="4">
        <v>58.6</v>
      </c>
      <c r="AA7" s="4">
        <v>84</v>
      </c>
      <c r="AB7" s="4">
        <v>61.8</v>
      </c>
      <c r="AC7" s="4">
        <v>71.599999999999994</v>
      </c>
      <c r="AD7" s="4">
        <v>73.2</v>
      </c>
      <c r="AE7" s="4">
        <v>86.6</v>
      </c>
      <c r="AF7" s="4">
        <f>AF3*0.26</f>
        <v>62.416899999999991</v>
      </c>
      <c r="AG7" s="4">
        <f>AG3*0.19</f>
        <v>70.167570000000012</v>
      </c>
      <c r="AH7" s="4">
        <f>AH3*0.3</f>
        <v>72.789000000000001</v>
      </c>
      <c r="AI7" s="4"/>
      <c r="AK7" s="4">
        <f>SUM(C7:F7)</f>
        <v>270.8</v>
      </c>
      <c r="AL7" s="4">
        <f>SUM(G7:J7)</f>
        <v>247.70000000000002</v>
      </c>
      <c r="AM7" s="4">
        <f>SUM(K7:N7)</f>
        <v>263.5</v>
      </c>
      <c r="AN7" s="4">
        <f>SUM(O7:R7)</f>
        <v>272</v>
      </c>
      <c r="AO7" s="4">
        <f>SUM(S7:V7)</f>
        <v>280.29999999999995</v>
      </c>
      <c r="AP7" s="4">
        <f>SUM(W7:Z7)</f>
        <v>267.5</v>
      </c>
      <c r="AQ7" s="4">
        <f>SUM(AA7:AD7)</f>
        <v>290.60000000000002</v>
      </c>
      <c r="AR7" s="4">
        <f>SUM(AE7:AH7)</f>
        <v>291.97347000000002</v>
      </c>
      <c r="AS7" s="4">
        <f>AS3*0.2</f>
        <v>294.60858000000002</v>
      </c>
      <c r="AT7" s="4">
        <f>AT3*0.19</f>
        <v>288.27449553000002</v>
      </c>
      <c r="AU7" s="4">
        <f>AU3*0.18</f>
        <v>278.56419673320005</v>
      </c>
      <c r="AV7" s="4">
        <f>AV3*0.17</f>
        <v>268.35017618631605</v>
      </c>
      <c r="AW7" s="4">
        <f t="shared" ref="AW7" si="27">AW3*0.16</f>
        <v>257.61616913886343</v>
      </c>
      <c r="AX7" s="4">
        <f t="shared" ref="AX7:BB7" si="28">AX3*0.16</f>
        <v>260.19233083025205</v>
      </c>
      <c r="AY7" s="4">
        <f t="shared" si="28"/>
        <v>262.79425413855455</v>
      </c>
      <c r="AZ7" s="4">
        <f t="shared" si="28"/>
        <v>265.42219667994016</v>
      </c>
      <c r="BA7" s="4">
        <f t="shared" si="28"/>
        <v>268.07641864673957</v>
      </c>
      <c r="BB7" s="4">
        <f t="shared" si="28"/>
        <v>270.75718283320691</v>
      </c>
    </row>
    <row r="8" spans="2:176" x14ac:dyDescent="0.3">
      <c r="B8" t="s">
        <v>27</v>
      </c>
      <c r="C8" s="4">
        <v>22.4</v>
      </c>
      <c r="D8" s="4">
        <v>20.6</v>
      </c>
      <c r="E8" s="4">
        <v>20.9</v>
      </c>
      <c r="F8" s="4">
        <v>21.4</v>
      </c>
      <c r="G8" s="4">
        <v>23.8</v>
      </c>
      <c r="H8" s="4">
        <v>23.9</v>
      </c>
      <c r="I8" s="4">
        <v>26.6</v>
      </c>
      <c r="J8" s="4">
        <v>28.6</v>
      </c>
      <c r="K8" s="4">
        <v>30.2</v>
      </c>
      <c r="L8" s="4">
        <v>26.1</v>
      </c>
      <c r="M8" s="4">
        <v>31.7</v>
      </c>
      <c r="N8" s="4">
        <v>33</v>
      </c>
      <c r="O8" s="4">
        <v>35.200000000000003</v>
      </c>
      <c r="P8" s="4">
        <v>39.799999999999997</v>
      </c>
      <c r="Q8" s="4">
        <v>38.299999999999997</v>
      </c>
      <c r="R8" s="4">
        <v>39.5</v>
      </c>
      <c r="S8" s="4">
        <v>39.700000000000003</v>
      </c>
      <c r="T8" s="4">
        <v>44.1</v>
      </c>
      <c r="U8" s="4">
        <v>42.4</v>
      </c>
      <c r="V8" s="4">
        <v>44.2</v>
      </c>
      <c r="W8" s="4">
        <v>43.1</v>
      </c>
      <c r="X8" s="4">
        <v>44.4</v>
      </c>
      <c r="Y8" s="4">
        <v>48.7</v>
      </c>
      <c r="Z8" s="4">
        <v>32.299999999999997</v>
      </c>
      <c r="AA8" s="4">
        <v>39.799999999999997</v>
      </c>
      <c r="AB8" s="4">
        <v>40.799999999999997</v>
      </c>
      <c r="AC8" s="4">
        <v>33.200000000000003</v>
      </c>
      <c r="AD8" s="4">
        <v>28.4</v>
      </c>
      <c r="AE8" s="4">
        <v>25.8</v>
      </c>
      <c r="AF8" s="4">
        <f>AB8*0.75</f>
        <v>30.599999999999998</v>
      </c>
      <c r="AG8" s="4">
        <f>AC8*0.95</f>
        <v>31.540000000000003</v>
      </c>
      <c r="AH8" s="4">
        <f>AD8*1.15</f>
        <v>32.659999999999997</v>
      </c>
      <c r="AI8" s="4"/>
      <c r="AK8" s="4">
        <f>SUM(C8:F8)</f>
        <v>85.3</v>
      </c>
      <c r="AL8" s="4">
        <f>SUM(G8:J8)</f>
        <v>102.9</v>
      </c>
      <c r="AM8" s="4">
        <f>SUM(K8:N8)</f>
        <v>121</v>
      </c>
      <c r="AN8" s="4">
        <f>SUM(O8:R8)</f>
        <v>152.80000000000001</v>
      </c>
      <c r="AO8" s="4">
        <f>SUM(S8:V8)</f>
        <v>170.40000000000003</v>
      </c>
      <c r="AP8" s="4">
        <f>SUM(W8:Z8)</f>
        <v>168.5</v>
      </c>
      <c r="AQ8" s="4">
        <f>SUM(AA8:AD8)</f>
        <v>142.19999999999999</v>
      </c>
      <c r="AR8" s="4">
        <f>SUM(AE8:AH8)</f>
        <v>120.6</v>
      </c>
      <c r="AS8" s="4">
        <f>AR8*1.02</f>
        <v>123.012</v>
      </c>
      <c r="AT8" s="4">
        <f>AS8*1.02</f>
        <v>125.47224</v>
      </c>
      <c r="AU8" s="4">
        <f t="shared" ref="AU8:AV8" si="29">AT8*1.02</f>
        <v>127.9816848</v>
      </c>
      <c r="AV8" s="4">
        <f t="shared" si="29"/>
        <v>130.541318496</v>
      </c>
      <c r="AW8" s="4">
        <f>AV8*1.01</f>
        <v>131.84673168096</v>
      </c>
      <c r="AX8" s="4">
        <f t="shared" ref="AX8:BB8" si="30">AW8*1.01</f>
        <v>133.16519899776961</v>
      </c>
      <c r="AY8" s="4">
        <f t="shared" si="30"/>
        <v>134.49685098774731</v>
      </c>
      <c r="AZ8" s="4">
        <f t="shared" si="30"/>
        <v>135.84181949762478</v>
      </c>
      <c r="BA8" s="4">
        <f t="shared" si="30"/>
        <v>137.20023769260104</v>
      </c>
      <c r="BB8" s="4">
        <f t="shared" si="30"/>
        <v>138.57224006952706</v>
      </c>
    </row>
    <row r="9" spans="2:176" x14ac:dyDescent="0.3">
      <c r="B9" t="s">
        <v>28</v>
      </c>
      <c r="C9" s="4">
        <f t="shared" ref="C9:M9" si="31">C6+C7+C8</f>
        <v>149.9</v>
      </c>
      <c r="D9" s="4">
        <f t="shared" si="31"/>
        <v>115</v>
      </c>
      <c r="E9" s="4">
        <f t="shared" si="31"/>
        <v>117.1</v>
      </c>
      <c r="F9" s="4">
        <f t="shared" si="31"/>
        <v>116.1</v>
      </c>
      <c r="G9" s="4">
        <f t="shared" si="31"/>
        <v>126.8</v>
      </c>
      <c r="H9" s="4">
        <f t="shared" si="31"/>
        <v>113.4</v>
      </c>
      <c r="I9" s="4">
        <f t="shared" si="31"/>
        <v>132.5</v>
      </c>
      <c r="J9" s="4">
        <f t="shared" si="31"/>
        <v>149.1</v>
      </c>
      <c r="K9" s="4">
        <f t="shared" si="31"/>
        <v>160.1</v>
      </c>
      <c r="L9" s="4">
        <f t="shared" si="31"/>
        <v>126.19999999999999</v>
      </c>
      <c r="M9" s="4">
        <f t="shared" si="31"/>
        <v>166.79999999999998</v>
      </c>
      <c r="N9" s="4">
        <f t="shared" ref="N9:O9" si="32">N6+N7+N8</f>
        <v>146.1</v>
      </c>
      <c r="O9" s="4">
        <f t="shared" si="32"/>
        <v>161.9</v>
      </c>
      <c r="P9" s="4">
        <f t="shared" ref="P9:Q9" si="33">P6+P7+P8</f>
        <v>153.39999999999998</v>
      </c>
      <c r="Q9" s="4">
        <f t="shared" si="33"/>
        <v>161.10000000000002</v>
      </c>
      <c r="R9" s="4">
        <f t="shared" ref="R9" si="34">R6+R7+R8</f>
        <v>178.5</v>
      </c>
      <c r="S9" s="4">
        <f t="shared" ref="S9:T9" si="35">S6+S7+S8</f>
        <v>184.7</v>
      </c>
      <c r="T9" s="4">
        <f t="shared" si="35"/>
        <v>169</v>
      </c>
      <c r="U9" s="4">
        <f t="shared" ref="U9" si="36">U6+U7+U8</f>
        <v>168.9</v>
      </c>
      <c r="V9" s="4">
        <f t="shared" ref="V9:W9" si="37">V6+V7+V8</f>
        <v>184.09999999999997</v>
      </c>
      <c r="W9" s="4">
        <f t="shared" si="37"/>
        <v>198.70000000000002</v>
      </c>
      <c r="X9" s="4">
        <f t="shared" ref="X9" si="38">X6+X7+X8</f>
        <v>188.8</v>
      </c>
      <c r="Y9" s="4">
        <f t="shared" ref="Y9" si="39">Y6+Y7+Y8</f>
        <v>193.09999999999997</v>
      </c>
      <c r="Z9" s="4">
        <f t="shared" ref="Z9:AA9" si="40">Z6+Z7+Z8</f>
        <v>156.39999999999998</v>
      </c>
      <c r="AA9" s="4">
        <f t="shared" si="40"/>
        <v>203</v>
      </c>
      <c r="AB9" s="4">
        <f t="shared" ref="AB9" si="41">AB6+AB7+AB8</f>
        <v>182.89999999999998</v>
      </c>
      <c r="AC9" s="4">
        <f t="shared" ref="AC9" si="42">AC6+AC7+AC8</f>
        <v>179</v>
      </c>
      <c r="AD9" s="4">
        <f t="shared" ref="AD9:AH9" si="43">AD6+AD7+AD8</f>
        <v>172.4</v>
      </c>
      <c r="AE9" s="4">
        <f t="shared" si="43"/>
        <v>193.2</v>
      </c>
      <c r="AF9" s="4">
        <f t="shared" si="43"/>
        <v>175.7259</v>
      </c>
      <c r="AG9" s="4">
        <f t="shared" si="43"/>
        <v>178.13356999999999</v>
      </c>
      <c r="AH9" s="4">
        <f t="shared" si="43"/>
        <v>176.95699999999999</v>
      </c>
      <c r="AI9" s="4"/>
      <c r="AK9" s="4">
        <f>AK6+AK7+AK8</f>
        <v>498.1</v>
      </c>
      <c r="AL9" s="4">
        <f>AL6+AL7+AL8</f>
        <v>521.79999999999995</v>
      </c>
      <c r="AM9" s="4">
        <f>AM6+AM7+AM8</f>
        <v>599.20000000000005</v>
      </c>
      <c r="AN9" s="4">
        <f>SUM(O9:R9)</f>
        <v>654.9</v>
      </c>
      <c r="AO9" s="4">
        <f t="shared" ref="AO9:AW9" si="44">AO6+AO7+AO8</f>
        <v>706.7</v>
      </c>
      <c r="AP9" s="4">
        <f t="shared" si="44"/>
        <v>737</v>
      </c>
      <c r="AQ9" s="4">
        <f t="shared" si="44"/>
        <v>737.3</v>
      </c>
      <c r="AR9" s="4">
        <f t="shared" si="44"/>
        <v>724.01647000000003</v>
      </c>
      <c r="AS9" s="4">
        <f t="shared" si="44"/>
        <v>735.29243999999994</v>
      </c>
      <c r="AT9" s="4">
        <f t="shared" si="44"/>
        <v>737.77203273000009</v>
      </c>
      <c r="AU9" s="4">
        <f t="shared" si="44"/>
        <v>737.05168467720011</v>
      </c>
      <c r="AV9" s="4">
        <f t="shared" si="44"/>
        <v>732.70235585775617</v>
      </c>
      <c r="AW9" s="4">
        <f t="shared" si="44"/>
        <v>726.61187060701798</v>
      </c>
      <c r="AX9" s="4">
        <f t="shared" ref="AX9:BB9" si="45">AX6+AX7+AX8</f>
        <v>733.87798931308805</v>
      </c>
      <c r="AY9" s="4">
        <f t="shared" si="45"/>
        <v>741.21676920621883</v>
      </c>
      <c r="AZ9" s="4">
        <f t="shared" si="45"/>
        <v>748.62893689828115</v>
      </c>
      <c r="BA9" s="4">
        <f t="shared" si="45"/>
        <v>756.11522626726401</v>
      </c>
      <c r="BB9" s="4">
        <f t="shared" si="45"/>
        <v>763.67637852993664</v>
      </c>
    </row>
    <row r="10" spans="2:176" s="1" customFormat="1" x14ac:dyDescent="0.3">
      <c r="B10" s="1" t="s">
        <v>29</v>
      </c>
      <c r="C10" s="7">
        <f t="shared" ref="C10:M10" si="46">C5-C9</f>
        <v>46.299999999999983</v>
      </c>
      <c r="D10" s="7">
        <f t="shared" si="46"/>
        <v>-33.700000000000017</v>
      </c>
      <c r="E10" s="7">
        <f t="shared" si="46"/>
        <v>-21.599999999999994</v>
      </c>
      <c r="F10" s="7">
        <f t="shared" si="46"/>
        <v>9.9999999999994316E-2</v>
      </c>
      <c r="G10" s="7">
        <f t="shared" si="46"/>
        <v>68.499999999999957</v>
      </c>
      <c r="H10" s="7">
        <f t="shared" si="46"/>
        <v>-23.000000000000014</v>
      </c>
      <c r="I10" s="7">
        <f t="shared" si="46"/>
        <v>-15.199999999999989</v>
      </c>
      <c r="J10" s="7">
        <f t="shared" si="46"/>
        <v>-24.800000000000011</v>
      </c>
      <c r="K10" s="7">
        <f t="shared" si="46"/>
        <v>67.500000000000028</v>
      </c>
      <c r="L10" s="7">
        <f t="shared" si="46"/>
        <v>-53.199999999999989</v>
      </c>
      <c r="M10" s="7">
        <f t="shared" si="46"/>
        <v>-56.999999999999972</v>
      </c>
      <c r="N10" s="7">
        <f t="shared" ref="N10:O10" si="47">N5-N9</f>
        <v>15.400000000000006</v>
      </c>
      <c r="O10" s="7">
        <f t="shared" si="47"/>
        <v>137.50000000000003</v>
      </c>
      <c r="P10" s="7">
        <f t="shared" ref="P10:Q10" si="48">P5-P9</f>
        <v>12.300000000000011</v>
      </c>
      <c r="Q10" s="7">
        <f t="shared" si="48"/>
        <v>16.799999999999955</v>
      </c>
      <c r="R10" s="7">
        <f t="shared" ref="R10" si="49">R5-R9</f>
        <v>-11.700000000000017</v>
      </c>
      <c r="S10" s="7">
        <f t="shared" ref="S10:T10" si="50">S5-S9</f>
        <v>132.69999999999999</v>
      </c>
      <c r="T10" s="7">
        <f t="shared" si="50"/>
        <v>10.100000000000023</v>
      </c>
      <c r="U10" s="7">
        <f t="shared" ref="U10" si="51">U5-U9</f>
        <v>7</v>
      </c>
      <c r="V10" s="7">
        <f t="shared" ref="V10:W10" si="52">V5-V9</f>
        <v>-59.999999999999943</v>
      </c>
      <c r="W10" s="7">
        <f t="shared" si="52"/>
        <v>86.4</v>
      </c>
      <c r="X10" s="7">
        <f t="shared" ref="X10" si="53">X5-X9</f>
        <v>-57.200000000000017</v>
      </c>
      <c r="Y10" s="7">
        <f t="shared" ref="Y10" si="54">Y5-Y9</f>
        <v>-21.299999999999983</v>
      </c>
      <c r="Z10" s="7">
        <f t="shared" ref="Z10:AA10" si="55">Z5-Z9</f>
        <v>-28.399999999999949</v>
      </c>
      <c r="AA10" s="7">
        <f t="shared" si="55"/>
        <v>79.699999999999989</v>
      </c>
      <c r="AB10" s="7">
        <f t="shared" ref="AB10" si="56">AB5-AB9</f>
        <v>-70.799999999999983</v>
      </c>
      <c r="AC10" s="7">
        <f t="shared" ref="AC10" si="57">AC5-AC9</f>
        <v>12.600000000000023</v>
      </c>
      <c r="AD10" s="7">
        <f t="shared" ref="AD10:AH10" si="58">AD5-AD9</f>
        <v>-69.400000000000006</v>
      </c>
      <c r="AE10" s="7">
        <f t="shared" si="58"/>
        <v>48.199999999999989</v>
      </c>
      <c r="AF10" s="7">
        <f t="shared" si="58"/>
        <v>-70.097300000000004</v>
      </c>
      <c r="AG10" s="7">
        <f t="shared" si="58"/>
        <v>-8.2541899999999657</v>
      </c>
      <c r="AH10" s="7">
        <f t="shared" si="58"/>
        <v>-79.904999999999987</v>
      </c>
      <c r="AI10" s="7"/>
      <c r="AK10" s="7">
        <f>AK5-AK9</f>
        <v>-8.8999999999999773</v>
      </c>
      <c r="AL10" s="7">
        <f>AL5-AL9</f>
        <v>5.4999999999998863</v>
      </c>
      <c r="AM10" s="7">
        <f>AM5-AM9</f>
        <v>-27.300000000000182</v>
      </c>
      <c r="AN10" s="7">
        <f t="shared" ref="AN10:AW10" si="59">AN5-AN9</f>
        <v>154.89999999999986</v>
      </c>
      <c r="AO10" s="7">
        <f t="shared" si="59"/>
        <v>89.799999999999955</v>
      </c>
      <c r="AP10" s="7">
        <f t="shared" si="59"/>
        <v>-20.500000000000341</v>
      </c>
      <c r="AQ10" s="7">
        <f t="shared" si="59"/>
        <v>-47.899999999999977</v>
      </c>
      <c r="AR10" s="7">
        <f t="shared" si="59"/>
        <v>-110.05648999999994</v>
      </c>
      <c r="AS10" s="7">
        <f t="shared" si="59"/>
        <v>-72.423134999999888</v>
      </c>
      <c r="AT10" s="7">
        <f t="shared" si="59"/>
        <v>-39.844306709999955</v>
      </c>
      <c r="AU10" s="7">
        <f t="shared" si="59"/>
        <v>-9.689615429400078</v>
      </c>
      <c r="AV10" s="7">
        <f t="shared" si="59"/>
        <v>24.992259256547982</v>
      </c>
      <c r="AW10" s="7">
        <f t="shared" si="59"/>
        <v>46.236636809572246</v>
      </c>
      <c r="AX10" s="7">
        <f t="shared" ref="AX10:BB10" si="60">AX5-AX9</f>
        <v>46.699003177668033</v>
      </c>
      <c r="AY10" s="7">
        <f t="shared" si="60"/>
        <v>47.165993209444878</v>
      </c>
      <c r="AZ10" s="7">
        <f t="shared" si="60"/>
        <v>47.637653141539204</v>
      </c>
      <c r="BA10" s="7">
        <f t="shared" si="60"/>
        <v>48.114029672954644</v>
      </c>
      <c r="BB10" s="7">
        <f t="shared" si="60"/>
        <v>48.595169969684093</v>
      </c>
    </row>
    <row r="11" spans="2:176" x14ac:dyDescent="0.3">
      <c r="B11" t="s">
        <v>30</v>
      </c>
      <c r="C11" s="4">
        <v>0.5</v>
      </c>
      <c r="D11" s="4">
        <v>-1.7</v>
      </c>
      <c r="E11" s="4">
        <v>4.9000000000000004</v>
      </c>
      <c r="F11" s="4">
        <v>2</v>
      </c>
      <c r="G11" s="4">
        <v>4.4000000000000004</v>
      </c>
      <c r="H11" s="4">
        <v>0.1</v>
      </c>
      <c r="I11" s="4">
        <v>-1.9</v>
      </c>
      <c r="J11" s="4">
        <v>4.2</v>
      </c>
      <c r="K11" s="4">
        <v>-5</v>
      </c>
      <c r="L11" s="4">
        <v>0.9</v>
      </c>
      <c r="M11" s="4">
        <v>-0.1</v>
      </c>
      <c r="N11" s="4">
        <v>-3</v>
      </c>
      <c r="O11" s="4">
        <v>-4</v>
      </c>
      <c r="P11" s="4">
        <v>1.6</v>
      </c>
      <c r="Q11" s="4">
        <v>-2</v>
      </c>
      <c r="R11" s="4">
        <v>2.2999999999999998</v>
      </c>
      <c r="S11" s="4">
        <v>1.5</v>
      </c>
      <c r="T11" s="4">
        <v>2.2000000000000002</v>
      </c>
      <c r="U11" s="4">
        <v>9.6</v>
      </c>
      <c r="V11" s="4">
        <v>7.5</v>
      </c>
      <c r="W11" s="4">
        <v>-25.4</v>
      </c>
      <c r="X11" s="4">
        <v>-0.2</v>
      </c>
      <c r="Y11" s="4">
        <v>-3.5</v>
      </c>
      <c r="Z11" s="4">
        <v>4.2</v>
      </c>
      <c r="AA11" s="4">
        <v>-13.2</v>
      </c>
      <c r="AB11" s="4">
        <v>-0.5</v>
      </c>
      <c r="AC11" s="4">
        <v>0</v>
      </c>
      <c r="AD11" s="4">
        <v>-7.1</v>
      </c>
      <c r="AE11" s="4">
        <f>-1.9+0.1+6</f>
        <v>4.2</v>
      </c>
      <c r="AF11" s="4">
        <v>0</v>
      </c>
      <c r="AG11" s="4">
        <v>0</v>
      </c>
      <c r="AH11" s="4">
        <v>0</v>
      </c>
      <c r="AI11" s="4"/>
      <c r="AK11" s="4">
        <f>SUM(C11:F11)</f>
        <v>5.7</v>
      </c>
      <c r="AL11" s="4">
        <f>SUM(G11:J11)</f>
        <v>6.8000000000000007</v>
      </c>
      <c r="AM11" s="4">
        <f>SUM(K11:N11)</f>
        <v>-7.1999999999999993</v>
      </c>
      <c r="AN11" s="4">
        <f>SUM(O11:R11)</f>
        <v>-2.1000000000000005</v>
      </c>
      <c r="AO11" s="4">
        <f>SUM(S11:V11)</f>
        <v>20.8</v>
      </c>
      <c r="AP11" s="4">
        <f>SUM(W11:Z11)</f>
        <v>-24.9</v>
      </c>
      <c r="AQ11" s="4">
        <f>SUM(AA11:AD11)</f>
        <v>-20.799999999999997</v>
      </c>
      <c r="AR11" s="4">
        <f>SUM(AE11:AH11)</f>
        <v>4.2</v>
      </c>
      <c r="AS11" s="4">
        <f t="shared" ref="AS11:AW11" si="61">-AR14*0.01</f>
        <v>0.92030840999999952</v>
      </c>
      <c r="AT11" s="4">
        <f t="shared" si="61"/>
        <v>0.58674754727999912</v>
      </c>
      <c r="AU11" s="4">
        <f t="shared" si="61"/>
        <v>0.32344843405823964</v>
      </c>
      <c r="AV11" s="4">
        <f t="shared" si="61"/>
        <v>8.0104510907666543E-2</v>
      </c>
      <c r="AW11" s="4">
        <f t="shared" si="61"/>
        <v>-0.19929723796512253</v>
      </c>
      <c r="AX11" s="4">
        <f t="shared" ref="AX11" si="62">-AW14*0.01</f>
        <v>-0.37148747238029894</v>
      </c>
      <c r="AY11" s="4">
        <f t="shared" ref="AY11" si="63">-AX14*0.01</f>
        <v>-0.37656392520038667</v>
      </c>
      <c r="AZ11" s="4">
        <f t="shared" ref="AZ11" si="64">-AY14*0.01</f>
        <v>-0.38034045707716213</v>
      </c>
      <c r="BA11" s="4">
        <f t="shared" ref="BA11" si="65">-AZ14*0.01</f>
        <v>-0.38414394878893093</v>
      </c>
      <c r="BB11" s="4">
        <f t="shared" ref="BB11" si="66">-BA14*0.01</f>
        <v>-0.38798538897394863</v>
      </c>
    </row>
    <row r="12" spans="2:176" s="1" customFormat="1" x14ac:dyDescent="0.3">
      <c r="B12" s="1" t="s">
        <v>31</v>
      </c>
      <c r="C12" s="7">
        <f t="shared" ref="C12:O12" si="67">C10-C11</f>
        <v>45.799999999999983</v>
      </c>
      <c r="D12" s="7">
        <f t="shared" si="67"/>
        <v>-32.000000000000014</v>
      </c>
      <c r="E12" s="7">
        <f t="shared" si="67"/>
        <v>-26.499999999999993</v>
      </c>
      <c r="F12" s="7">
        <f t="shared" si="67"/>
        <v>-1.9000000000000057</v>
      </c>
      <c r="G12" s="7">
        <f t="shared" si="67"/>
        <v>64.099999999999952</v>
      </c>
      <c r="H12" s="7">
        <f t="shared" si="67"/>
        <v>-23.100000000000016</v>
      </c>
      <c r="I12" s="7">
        <f t="shared" si="67"/>
        <v>-13.299999999999988</v>
      </c>
      <c r="J12" s="7">
        <f t="shared" si="67"/>
        <v>-29.000000000000011</v>
      </c>
      <c r="K12" s="7">
        <f t="shared" si="67"/>
        <v>72.500000000000028</v>
      </c>
      <c r="L12" s="7">
        <f t="shared" si="67"/>
        <v>-54.099999999999987</v>
      </c>
      <c r="M12" s="7">
        <f t="shared" si="67"/>
        <v>-56.89999999999997</v>
      </c>
      <c r="N12" s="7">
        <f t="shared" si="67"/>
        <v>18.400000000000006</v>
      </c>
      <c r="O12" s="7">
        <f t="shared" si="67"/>
        <v>141.50000000000003</v>
      </c>
      <c r="P12" s="7">
        <f t="shared" ref="P12:Q12" si="68">P10-P11</f>
        <v>10.700000000000012</v>
      </c>
      <c r="Q12" s="7">
        <f t="shared" si="68"/>
        <v>18.799999999999955</v>
      </c>
      <c r="R12" s="7">
        <f t="shared" ref="R12" si="69">R10-R11</f>
        <v>-14.000000000000018</v>
      </c>
      <c r="S12" s="7">
        <f t="shared" ref="S12:T12" si="70">S10-S11</f>
        <v>131.19999999999999</v>
      </c>
      <c r="T12" s="7">
        <f t="shared" si="70"/>
        <v>7.9000000000000226</v>
      </c>
      <c r="U12" s="7">
        <f t="shared" ref="U12" si="71">U10-U11</f>
        <v>-2.5999999999999996</v>
      </c>
      <c r="V12" s="7">
        <f t="shared" ref="V12:W12" si="72">V10-V11</f>
        <v>-67.499999999999943</v>
      </c>
      <c r="W12" s="7">
        <f t="shared" si="72"/>
        <v>111.80000000000001</v>
      </c>
      <c r="X12" s="7">
        <f t="shared" ref="X12" si="73">X10-X11</f>
        <v>-57.000000000000014</v>
      </c>
      <c r="Y12" s="7">
        <f t="shared" ref="Y12" si="74">Y10-Y11</f>
        <v>-17.799999999999983</v>
      </c>
      <c r="Z12" s="7">
        <f t="shared" ref="Z12:AA12" si="75">Z10-Z11</f>
        <v>-32.599999999999952</v>
      </c>
      <c r="AA12" s="7">
        <f t="shared" si="75"/>
        <v>92.899999999999991</v>
      </c>
      <c r="AB12" s="7">
        <f t="shared" ref="AB12" si="76">AB10-AB11</f>
        <v>-70.299999999999983</v>
      </c>
      <c r="AC12" s="7">
        <f t="shared" ref="AC12" si="77">AC10-AC11</f>
        <v>12.600000000000023</v>
      </c>
      <c r="AD12" s="7">
        <f t="shared" ref="AD12:AH12" si="78">AD10-AD11</f>
        <v>-62.300000000000004</v>
      </c>
      <c r="AE12" s="7">
        <f t="shared" si="78"/>
        <v>43.999999999999986</v>
      </c>
      <c r="AF12" s="7">
        <f t="shared" si="78"/>
        <v>-70.097300000000004</v>
      </c>
      <c r="AG12" s="7">
        <f t="shared" si="78"/>
        <v>-8.2541899999999657</v>
      </c>
      <c r="AH12" s="7">
        <f t="shared" si="78"/>
        <v>-79.904999999999987</v>
      </c>
      <c r="AI12" s="7"/>
      <c r="AK12" s="7">
        <f>AK10-AK11</f>
        <v>-14.599999999999977</v>
      </c>
      <c r="AL12" s="7">
        <f>AL10-AL11</f>
        <v>-1.3000000000001144</v>
      </c>
      <c r="AM12" s="7">
        <f>AM10-AM11</f>
        <v>-20.100000000000183</v>
      </c>
      <c r="AN12" s="7">
        <f t="shared" ref="AN12:AW12" si="79">AN10-AN11</f>
        <v>156.99999999999986</v>
      </c>
      <c r="AO12" s="7">
        <f t="shared" si="79"/>
        <v>68.999999999999957</v>
      </c>
      <c r="AP12" s="7">
        <f t="shared" si="79"/>
        <v>4.3999999999996575</v>
      </c>
      <c r="AQ12" s="7">
        <f t="shared" si="79"/>
        <v>-27.09999999999998</v>
      </c>
      <c r="AR12" s="7">
        <f t="shared" si="79"/>
        <v>-114.25648999999994</v>
      </c>
      <c r="AS12" s="7">
        <f t="shared" si="79"/>
        <v>-73.343443409999892</v>
      </c>
      <c r="AT12" s="7">
        <f t="shared" si="79"/>
        <v>-40.431054257279953</v>
      </c>
      <c r="AU12" s="7">
        <f t="shared" si="79"/>
        <v>-10.013063863458317</v>
      </c>
      <c r="AV12" s="7">
        <f t="shared" si="79"/>
        <v>24.912154745640315</v>
      </c>
      <c r="AW12" s="7">
        <f t="shared" si="79"/>
        <v>46.435934047537366</v>
      </c>
      <c r="AX12" s="7">
        <f t="shared" ref="AX12:BB12" si="80">AX10-AX11</f>
        <v>47.070490650048335</v>
      </c>
      <c r="AY12" s="7">
        <f t="shared" si="80"/>
        <v>47.542557134645264</v>
      </c>
      <c r="AZ12" s="7">
        <f t="shared" si="80"/>
        <v>48.017993598616364</v>
      </c>
      <c r="BA12" s="7">
        <f t="shared" si="80"/>
        <v>48.498173621743575</v>
      </c>
      <c r="BB12" s="7">
        <f t="shared" si="80"/>
        <v>48.983155358658038</v>
      </c>
    </row>
    <row r="13" spans="2:176" x14ac:dyDescent="0.3">
      <c r="B13" t="s">
        <v>32</v>
      </c>
      <c r="C13" s="4">
        <v>0</v>
      </c>
      <c r="D13" s="4">
        <v>0.6</v>
      </c>
      <c r="E13" s="4">
        <v>0.5</v>
      </c>
      <c r="F13" s="4">
        <v>-0.1</v>
      </c>
      <c r="G13" s="4">
        <v>2.5</v>
      </c>
      <c r="H13" s="4">
        <v>-0.2</v>
      </c>
      <c r="I13" s="4">
        <v>0.8</v>
      </c>
      <c r="J13" s="4">
        <v>0.6</v>
      </c>
      <c r="K13" s="4">
        <v>1.7</v>
      </c>
      <c r="L13" s="4">
        <v>-1.8</v>
      </c>
      <c r="M13" s="4">
        <v>0.2</v>
      </c>
      <c r="N13" s="4">
        <v>0</v>
      </c>
      <c r="O13" s="4">
        <v>9.1</v>
      </c>
      <c r="P13" s="4">
        <v>-6.5</v>
      </c>
      <c r="Q13" s="4">
        <v>0.9</v>
      </c>
      <c r="R13" s="4">
        <v>-5.0999999999999996</v>
      </c>
      <c r="S13" s="4">
        <v>7.6</v>
      </c>
      <c r="T13" s="4">
        <v>-0.8</v>
      </c>
      <c r="U13" s="4">
        <v>-2.1</v>
      </c>
      <c r="V13" s="4">
        <v>-3.5</v>
      </c>
      <c r="W13" s="4">
        <v>36.5</v>
      </c>
      <c r="X13" s="4">
        <v>-26.4</v>
      </c>
      <c r="Y13" s="4">
        <v>5.9</v>
      </c>
      <c r="Z13" s="4">
        <v>-1.3</v>
      </c>
      <c r="AA13" s="4">
        <v>12</v>
      </c>
      <c r="AB13" s="4">
        <v>-0.7</v>
      </c>
      <c r="AC13" s="4">
        <v>8.9</v>
      </c>
      <c r="AD13" s="4">
        <v>-9.1999999999999993</v>
      </c>
      <c r="AE13" s="4">
        <v>-6.4</v>
      </c>
      <c r="AF13" s="4">
        <f t="shared" ref="AF13:AH13" si="81">AF12*0.1</f>
        <v>-7.0097300000000011</v>
      </c>
      <c r="AG13" s="4">
        <f t="shared" si="81"/>
        <v>-0.82541899999999657</v>
      </c>
      <c r="AH13" s="4">
        <f t="shared" si="81"/>
        <v>-7.990499999999999</v>
      </c>
      <c r="AI13" s="4"/>
      <c r="AK13" s="4">
        <f>SUM(C13:F13)</f>
        <v>1</v>
      </c>
      <c r="AL13" s="4">
        <f>SUM(G13:J13)</f>
        <v>3.6999999999999997</v>
      </c>
      <c r="AM13" s="4">
        <f>SUM(K13:N13)</f>
        <v>9.9999999999999922E-2</v>
      </c>
      <c r="AN13" s="4">
        <f>SUM(O13:R13)</f>
        <v>-1.6</v>
      </c>
      <c r="AO13" s="4">
        <f>SUM(S13:V13)</f>
        <v>1.1999999999999993</v>
      </c>
      <c r="AP13" s="4">
        <f>SUM(W13:Z13)</f>
        <v>14.7</v>
      </c>
      <c r="AQ13" s="4">
        <f>SUM(AA13:AD13)</f>
        <v>11.000000000000004</v>
      </c>
      <c r="AR13" s="4">
        <f>SUM(AE13:AH13)</f>
        <v>-22.225648999999997</v>
      </c>
      <c r="AS13" s="4">
        <f>AS12*0.2</f>
        <v>-14.66868868199998</v>
      </c>
      <c r="AT13" s="4">
        <f t="shared" ref="AT13:AW13" si="82">AT12*0.2</f>
        <v>-8.0862108514559914</v>
      </c>
      <c r="AU13" s="4">
        <f t="shared" si="82"/>
        <v>-2.0026127726916636</v>
      </c>
      <c r="AV13" s="4">
        <f t="shared" si="82"/>
        <v>4.9824309491280632</v>
      </c>
      <c r="AW13" s="4">
        <f t="shared" si="82"/>
        <v>9.2871868095074728</v>
      </c>
      <c r="AX13" s="4">
        <f t="shared" ref="AX13:BB13" si="83">AX12*0.2</f>
        <v>9.414098130009668</v>
      </c>
      <c r="AY13" s="4">
        <f t="shared" si="83"/>
        <v>9.5085114269290525</v>
      </c>
      <c r="AZ13" s="4">
        <f t="shared" si="83"/>
        <v>9.6035987197232728</v>
      </c>
      <c r="BA13" s="4">
        <f t="shared" si="83"/>
        <v>9.6996347243487158</v>
      </c>
      <c r="BB13" s="4">
        <f t="shared" si="83"/>
        <v>9.7966310717316087</v>
      </c>
    </row>
    <row r="14" spans="2:176" s="1" customFormat="1" x14ac:dyDescent="0.3">
      <c r="B14" s="1" t="s">
        <v>33</v>
      </c>
      <c r="C14" s="7">
        <f t="shared" ref="C14:M14" si="84">C12-C13</f>
        <v>45.799999999999983</v>
      </c>
      <c r="D14" s="7">
        <f t="shared" si="84"/>
        <v>-32.600000000000016</v>
      </c>
      <c r="E14" s="7">
        <f t="shared" si="84"/>
        <v>-26.999999999999993</v>
      </c>
      <c r="F14" s="7">
        <f t="shared" si="84"/>
        <v>-1.8000000000000056</v>
      </c>
      <c r="G14" s="7">
        <f t="shared" si="84"/>
        <v>61.599999999999952</v>
      </c>
      <c r="H14" s="7">
        <f t="shared" si="84"/>
        <v>-22.900000000000016</v>
      </c>
      <c r="I14" s="7">
        <f t="shared" si="84"/>
        <v>-14.099999999999989</v>
      </c>
      <c r="J14" s="7">
        <f t="shared" si="84"/>
        <v>-29.600000000000012</v>
      </c>
      <c r="K14" s="7">
        <f t="shared" si="84"/>
        <v>70.800000000000026</v>
      </c>
      <c r="L14" s="7">
        <f t="shared" si="84"/>
        <v>-52.29999999999999</v>
      </c>
      <c r="M14" s="7">
        <f t="shared" si="84"/>
        <v>-57.099999999999973</v>
      </c>
      <c r="N14" s="7">
        <f t="shared" ref="N14:O14" si="85">N12-N13</f>
        <v>18.400000000000006</v>
      </c>
      <c r="O14" s="7">
        <f t="shared" si="85"/>
        <v>132.40000000000003</v>
      </c>
      <c r="P14" s="7">
        <f t="shared" ref="P14:Q14" si="86">P12-P13</f>
        <v>17.20000000000001</v>
      </c>
      <c r="Q14" s="7">
        <f t="shared" si="86"/>
        <v>17.899999999999956</v>
      </c>
      <c r="R14" s="7">
        <f t="shared" ref="R14" si="87">R12-R13</f>
        <v>-8.9000000000000181</v>
      </c>
      <c r="S14" s="7">
        <f t="shared" ref="S14:T14" si="88">S12-S13</f>
        <v>123.6</v>
      </c>
      <c r="T14" s="7">
        <f t="shared" si="88"/>
        <v>8.7000000000000224</v>
      </c>
      <c r="U14" s="7">
        <f t="shared" ref="U14" si="89">U12-U13</f>
        <v>-0.49999999999999956</v>
      </c>
      <c r="V14" s="7">
        <f t="shared" ref="V14:W14" si="90">V12-V13</f>
        <v>-63.999999999999943</v>
      </c>
      <c r="W14" s="7">
        <f t="shared" si="90"/>
        <v>75.300000000000011</v>
      </c>
      <c r="X14" s="7">
        <f t="shared" ref="X14" si="91">X12-X13</f>
        <v>-30.600000000000016</v>
      </c>
      <c r="Y14" s="7">
        <f t="shared" ref="Y14" si="92">Y12-Y13</f>
        <v>-23.699999999999982</v>
      </c>
      <c r="Z14" s="7">
        <f t="shared" ref="Z14:AA14" si="93">Z12-Z13</f>
        <v>-31.299999999999951</v>
      </c>
      <c r="AA14" s="7">
        <f t="shared" si="93"/>
        <v>80.899999999999991</v>
      </c>
      <c r="AB14" s="7">
        <f t="shared" ref="AB14" si="94">AB12-AB13</f>
        <v>-69.59999999999998</v>
      </c>
      <c r="AC14" s="7">
        <f t="shared" ref="AC14" si="95">AC12-AC13</f>
        <v>3.7000000000000224</v>
      </c>
      <c r="AD14" s="7">
        <f t="shared" ref="AD14:AH14" si="96">AD12-AD13</f>
        <v>-53.100000000000009</v>
      </c>
      <c r="AE14" s="7">
        <f t="shared" si="96"/>
        <v>50.399999999999984</v>
      </c>
      <c r="AF14" s="7">
        <f t="shared" si="96"/>
        <v>-63.087569999999999</v>
      </c>
      <c r="AG14" s="7">
        <f t="shared" si="96"/>
        <v>-7.4287709999999691</v>
      </c>
      <c r="AH14" s="7">
        <f t="shared" si="96"/>
        <v>-71.91449999999999</v>
      </c>
      <c r="AI14" s="7"/>
      <c r="AJ14" s="7"/>
      <c r="AK14" s="7">
        <f>AK12-AK13</f>
        <v>-15.599999999999977</v>
      </c>
      <c r="AL14" s="7">
        <f>AL12-AL13</f>
        <v>-5.0000000000001137</v>
      </c>
      <c r="AM14" s="7">
        <f>AM12-AM13</f>
        <v>-20.200000000000184</v>
      </c>
      <c r="AN14" s="7">
        <f t="shared" ref="AN14:AW14" si="97">AN12-AN13</f>
        <v>158.59999999999985</v>
      </c>
      <c r="AO14" s="7">
        <f t="shared" si="97"/>
        <v>67.799999999999955</v>
      </c>
      <c r="AP14" s="7">
        <f t="shared" si="97"/>
        <v>-10.300000000000342</v>
      </c>
      <c r="AQ14" s="7">
        <f t="shared" si="97"/>
        <v>-38.09999999999998</v>
      </c>
      <c r="AR14" s="7">
        <f t="shared" si="97"/>
        <v>-92.030840999999953</v>
      </c>
      <c r="AS14" s="7">
        <f t="shared" si="97"/>
        <v>-58.674754727999911</v>
      </c>
      <c r="AT14" s="7">
        <f t="shared" si="97"/>
        <v>-32.344843405823966</v>
      </c>
      <c r="AU14" s="7">
        <f t="shared" si="97"/>
        <v>-8.0104510907666544</v>
      </c>
      <c r="AV14" s="7">
        <f t="shared" si="97"/>
        <v>19.929723796512253</v>
      </c>
      <c r="AW14" s="7">
        <f t="shared" si="97"/>
        <v>37.148747238029891</v>
      </c>
      <c r="AX14" s="7">
        <f t="shared" ref="AX14:BB14" si="98">AX12-AX13</f>
        <v>37.656392520038665</v>
      </c>
      <c r="AY14" s="7">
        <f t="shared" si="98"/>
        <v>38.03404570771621</v>
      </c>
      <c r="AZ14" s="7">
        <f t="shared" si="98"/>
        <v>38.414394878893091</v>
      </c>
      <c r="BA14" s="7">
        <f t="shared" si="98"/>
        <v>38.798538897394863</v>
      </c>
      <c r="BB14" s="7">
        <f t="shared" si="98"/>
        <v>39.186524286926428</v>
      </c>
      <c r="BC14" s="1">
        <f>BB14*(1+$BE$20)</f>
        <v>38.794659044057163</v>
      </c>
      <c r="BD14" s="1">
        <f t="shared" ref="BD14:DO14" si="99">BC14*(1+$BE$20)</f>
        <v>38.406712453616592</v>
      </c>
      <c r="BE14" s="1">
        <f t="shared" si="99"/>
        <v>38.022645329080426</v>
      </c>
      <c r="BF14" s="1">
        <f t="shared" si="99"/>
        <v>37.642418875789623</v>
      </c>
      <c r="BG14" s="1">
        <f t="shared" si="99"/>
        <v>37.265994687031728</v>
      </c>
      <c r="BH14" s="1">
        <f t="shared" si="99"/>
        <v>36.893334740161414</v>
      </c>
      <c r="BI14" s="1">
        <f t="shared" si="99"/>
        <v>36.524401392759799</v>
      </c>
      <c r="BJ14" s="1">
        <f t="shared" si="99"/>
        <v>36.159157378832198</v>
      </c>
      <c r="BK14" s="1">
        <f t="shared" si="99"/>
        <v>35.797565805043874</v>
      </c>
      <c r="BL14" s="1">
        <f t="shared" si="99"/>
        <v>35.439590146993432</v>
      </c>
      <c r="BM14" s="1">
        <f t="shared" si="99"/>
        <v>35.085194245523496</v>
      </c>
      <c r="BN14" s="1">
        <f t="shared" si="99"/>
        <v>34.73434230306826</v>
      </c>
      <c r="BO14" s="1">
        <f t="shared" si="99"/>
        <v>34.386998880037574</v>
      </c>
      <c r="BP14" s="1">
        <f t="shared" si="99"/>
        <v>34.043128891237195</v>
      </c>
      <c r="BQ14" s="1">
        <f t="shared" si="99"/>
        <v>33.702697602324825</v>
      </c>
      <c r="BR14" s="1">
        <f t="shared" si="99"/>
        <v>33.365670626301579</v>
      </c>
      <c r="BS14" s="1">
        <f t="shared" si="99"/>
        <v>33.032013920038565</v>
      </c>
      <c r="BT14" s="1">
        <f t="shared" si="99"/>
        <v>32.701693780838177</v>
      </c>
      <c r="BU14" s="1">
        <f t="shared" si="99"/>
        <v>32.374676843029796</v>
      </c>
      <c r="BV14" s="1">
        <f t="shared" si="99"/>
        <v>32.050930074599499</v>
      </c>
      <c r="BW14" s="1">
        <f t="shared" si="99"/>
        <v>31.730420773853503</v>
      </c>
      <c r="BX14" s="1">
        <f t="shared" si="99"/>
        <v>31.413116566114969</v>
      </c>
      <c r="BY14" s="1">
        <f t="shared" si="99"/>
        <v>31.09898540045382</v>
      </c>
      <c r="BZ14" s="1">
        <f t="shared" si="99"/>
        <v>30.787995546449281</v>
      </c>
      <c r="CA14" s="1">
        <f t="shared" si="99"/>
        <v>30.480115590984788</v>
      </c>
      <c r="CB14" s="1">
        <f t="shared" si="99"/>
        <v>30.175314435074938</v>
      </c>
      <c r="CC14" s="1">
        <f t="shared" si="99"/>
        <v>29.87356129072419</v>
      </c>
      <c r="CD14" s="1">
        <f t="shared" si="99"/>
        <v>29.574825677816946</v>
      </c>
      <c r="CE14" s="1">
        <f t="shared" si="99"/>
        <v>29.279077421038778</v>
      </c>
      <c r="CF14" s="1">
        <f t="shared" si="99"/>
        <v>28.98628664682839</v>
      </c>
      <c r="CG14" s="1">
        <f t="shared" si="99"/>
        <v>28.696423780360107</v>
      </c>
      <c r="CH14" s="1">
        <f t="shared" si="99"/>
        <v>28.409459542556505</v>
      </c>
      <c r="CI14" s="1">
        <f t="shared" si="99"/>
        <v>28.12536494713094</v>
      </c>
      <c r="CJ14" s="1">
        <f t="shared" si="99"/>
        <v>27.84411129765963</v>
      </c>
      <c r="CK14" s="1">
        <f t="shared" si="99"/>
        <v>27.565670184683032</v>
      </c>
      <c r="CL14" s="1">
        <f t="shared" si="99"/>
        <v>27.290013482836201</v>
      </c>
      <c r="CM14" s="1">
        <f t="shared" si="99"/>
        <v>27.01711334800784</v>
      </c>
      <c r="CN14" s="1">
        <f t="shared" si="99"/>
        <v>26.74694221452776</v>
      </c>
      <c r="CO14" s="1">
        <f t="shared" si="99"/>
        <v>26.479472792382481</v>
      </c>
      <c r="CP14" s="1">
        <f t="shared" si="99"/>
        <v>26.214678064458656</v>
      </c>
      <c r="CQ14" s="1">
        <f t="shared" si="99"/>
        <v>25.952531283814068</v>
      </c>
      <c r="CR14" s="1">
        <f t="shared" si="99"/>
        <v>25.693005970975928</v>
      </c>
      <c r="CS14" s="1">
        <f t="shared" si="99"/>
        <v>25.436075911266169</v>
      </c>
      <c r="CT14" s="1">
        <f t="shared" si="99"/>
        <v>25.181715152153508</v>
      </c>
      <c r="CU14" s="1">
        <f t="shared" si="99"/>
        <v>24.929898000631972</v>
      </c>
      <c r="CV14" s="1">
        <f t="shared" si="99"/>
        <v>24.680599020625653</v>
      </c>
      <c r="CW14" s="1">
        <f t="shared" si="99"/>
        <v>24.433793030419395</v>
      </c>
      <c r="CX14" s="1">
        <f t="shared" si="99"/>
        <v>24.1894551001152</v>
      </c>
      <c r="CY14" s="1">
        <f t="shared" si="99"/>
        <v>23.947560549114048</v>
      </c>
      <c r="CZ14" s="1">
        <f t="shared" si="99"/>
        <v>23.708084943622907</v>
      </c>
      <c r="DA14" s="1">
        <f t="shared" si="99"/>
        <v>23.471004094186679</v>
      </c>
      <c r="DB14" s="1">
        <f t="shared" si="99"/>
        <v>23.236294053244812</v>
      </c>
      <c r="DC14" s="1">
        <f t="shared" si="99"/>
        <v>23.003931112712365</v>
      </c>
      <c r="DD14" s="1">
        <f t="shared" si="99"/>
        <v>22.77389180158524</v>
      </c>
      <c r="DE14" s="1">
        <f t="shared" si="99"/>
        <v>22.546152883569388</v>
      </c>
      <c r="DF14" s="1">
        <f t="shared" si="99"/>
        <v>22.320691354733693</v>
      </c>
      <c r="DG14" s="1">
        <f t="shared" si="99"/>
        <v>22.097484441186356</v>
      </c>
      <c r="DH14" s="1">
        <f t="shared" si="99"/>
        <v>21.876509596774493</v>
      </c>
      <c r="DI14" s="1">
        <f t="shared" si="99"/>
        <v>21.65774450080675</v>
      </c>
      <c r="DJ14" s="1">
        <f t="shared" si="99"/>
        <v>21.441167055798683</v>
      </c>
      <c r="DK14" s="1">
        <f t="shared" si="99"/>
        <v>21.226755385240697</v>
      </c>
      <c r="DL14" s="1">
        <f t="shared" si="99"/>
        <v>21.014487831388291</v>
      </c>
      <c r="DM14" s="1">
        <f t="shared" si="99"/>
        <v>20.804342953074407</v>
      </c>
      <c r="DN14" s="1">
        <f t="shared" si="99"/>
        <v>20.596299523543664</v>
      </c>
      <c r="DO14" s="1">
        <f t="shared" si="99"/>
        <v>20.390336528308225</v>
      </c>
      <c r="DP14" s="1">
        <f t="shared" ref="DP14:FT14" si="100">DO14*(1+$BE$20)</f>
        <v>20.186433163025143</v>
      </c>
      <c r="DQ14" s="1">
        <f t="shared" si="100"/>
        <v>19.984568831394892</v>
      </c>
      <c r="DR14" s="1">
        <f t="shared" si="100"/>
        <v>19.784723143080942</v>
      </c>
      <c r="DS14" s="1">
        <f t="shared" si="100"/>
        <v>19.586875911650132</v>
      </c>
      <c r="DT14" s="1">
        <f t="shared" si="100"/>
        <v>19.391007152533632</v>
      </c>
      <c r="DU14" s="1">
        <f t="shared" si="100"/>
        <v>19.197097081008295</v>
      </c>
      <c r="DV14" s="1">
        <f t="shared" si="100"/>
        <v>19.005126110198212</v>
      </c>
      <c r="DW14" s="1">
        <f t="shared" si="100"/>
        <v>18.815074849096231</v>
      </c>
      <c r="DX14" s="1">
        <f t="shared" si="100"/>
        <v>18.626924100605269</v>
      </c>
      <c r="DY14" s="1">
        <f t="shared" si="100"/>
        <v>18.440654859599217</v>
      </c>
      <c r="DZ14" s="1">
        <f t="shared" si="100"/>
        <v>18.256248311003226</v>
      </c>
      <c r="EA14" s="1">
        <f t="shared" si="100"/>
        <v>18.073685827893193</v>
      </c>
      <c r="EB14" s="1">
        <f t="shared" si="100"/>
        <v>17.89294896961426</v>
      </c>
      <c r="EC14" s="1">
        <f t="shared" si="100"/>
        <v>17.714019479918118</v>
      </c>
      <c r="ED14" s="1">
        <f t="shared" si="100"/>
        <v>17.536879285118935</v>
      </c>
      <c r="EE14" s="1">
        <f t="shared" si="100"/>
        <v>17.361510492267747</v>
      </c>
      <c r="EF14" s="1">
        <f t="shared" si="100"/>
        <v>17.187895387345069</v>
      </c>
      <c r="EG14" s="1">
        <f t="shared" si="100"/>
        <v>17.01601643347162</v>
      </c>
      <c r="EH14" s="1">
        <f t="shared" si="100"/>
        <v>16.845856269136902</v>
      </c>
      <c r="EI14" s="1">
        <f t="shared" si="100"/>
        <v>16.677397706445532</v>
      </c>
      <c r="EJ14" s="1">
        <f t="shared" si="100"/>
        <v>16.510623729381077</v>
      </c>
      <c r="EK14" s="1">
        <f t="shared" si="100"/>
        <v>16.345517492087268</v>
      </c>
      <c r="EL14" s="1">
        <f t="shared" si="100"/>
        <v>16.182062317166395</v>
      </c>
      <c r="EM14" s="1">
        <f t="shared" si="100"/>
        <v>16.020241693994731</v>
      </c>
      <c r="EN14" s="1">
        <f t="shared" si="100"/>
        <v>15.860039277054783</v>
      </c>
      <c r="EO14" s="1">
        <f t="shared" si="100"/>
        <v>15.701438884284235</v>
      </c>
      <c r="EP14" s="1">
        <f t="shared" si="100"/>
        <v>15.544424495441392</v>
      </c>
      <c r="EQ14" s="1">
        <f t="shared" si="100"/>
        <v>15.388980250486979</v>
      </c>
      <c r="ER14" s="1">
        <f t="shared" si="100"/>
        <v>15.23509044798211</v>
      </c>
      <c r="ES14" s="1">
        <f t="shared" si="100"/>
        <v>15.082739543502289</v>
      </c>
      <c r="ET14" s="1">
        <f t="shared" si="100"/>
        <v>14.931912148067266</v>
      </c>
      <c r="EU14" s="1">
        <f t="shared" si="100"/>
        <v>14.782593026586593</v>
      </c>
      <c r="EV14" s="1">
        <f t="shared" si="100"/>
        <v>14.634767096320727</v>
      </c>
      <c r="EW14" s="1">
        <f t="shared" si="100"/>
        <v>14.48841942535752</v>
      </c>
      <c r="EX14" s="1">
        <f t="shared" si="100"/>
        <v>14.343535231103944</v>
      </c>
      <c r="EY14" s="1">
        <f t="shared" si="100"/>
        <v>14.200099878792905</v>
      </c>
      <c r="EZ14" s="1">
        <f t="shared" si="100"/>
        <v>14.058098880004975</v>
      </c>
      <c r="FA14" s="1">
        <f t="shared" si="100"/>
        <v>13.917517891204925</v>
      </c>
      <c r="FB14" s="1">
        <f t="shared" si="100"/>
        <v>13.778342712292876</v>
      </c>
      <c r="FC14" s="1">
        <f t="shared" si="100"/>
        <v>13.640559285169946</v>
      </c>
      <c r="FD14" s="1">
        <f t="shared" si="100"/>
        <v>13.504153692318246</v>
      </c>
      <c r="FE14" s="1">
        <f t="shared" si="100"/>
        <v>13.369112155395063</v>
      </c>
      <c r="FF14" s="1">
        <f t="shared" si="100"/>
        <v>13.235421033841112</v>
      </c>
      <c r="FG14" s="1">
        <f t="shared" si="100"/>
        <v>13.103066823502701</v>
      </c>
      <c r="FH14" s="1">
        <f t="shared" si="100"/>
        <v>12.972036155267674</v>
      </c>
      <c r="FI14" s="1">
        <f t="shared" si="100"/>
        <v>12.842315793714997</v>
      </c>
      <c r="FJ14" s="1">
        <f t="shared" si="100"/>
        <v>12.713892635777848</v>
      </c>
      <c r="FK14" s="1">
        <f t="shared" si="100"/>
        <v>12.586753709420069</v>
      </c>
      <c r="FL14" s="1">
        <f t="shared" si="100"/>
        <v>12.460886172325868</v>
      </c>
      <c r="FM14" s="1">
        <f t="shared" si="100"/>
        <v>12.336277310602609</v>
      </c>
      <c r="FN14" s="1">
        <f t="shared" si="100"/>
        <v>12.212914537496584</v>
      </c>
      <c r="FO14" s="1">
        <f t="shared" si="100"/>
        <v>12.090785392121617</v>
      </c>
      <c r="FP14" s="1">
        <f t="shared" si="100"/>
        <v>11.9698775382004</v>
      </c>
      <c r="FQ14" s="1">
        <f t="shared" si="100"/>
        <v>11.850178762818397</v>
      </c>
      <c r="FR14" s="1">
        <f t="shared" si="100"/>
        <v>11.731676975190213</v>
      </c>
      <c r="FS14" s="1">
        <f t="shared" si="100"/>
        <v>11.614360205438311</v>
      </c>
      <c r="FT14" s="1">
        <f t="shared" si="100"/>
        <v>11.498216603383929</v>
      </c>
    </row>
    <row r="15" spans="2:176" x14ac:dyDescent="0.3">
      <c r="B15" t="s">
        <v>2</v>
      </c>
      <c r="C15" s="4">
        <v>111</v>
      </c>
      <c r="D15" s="4">
        <v>111</v>
      </c>
      <c r="E15" s="4">
        <v>111</v>
      </c>
      <c r="F15" s="4">
        <v>111</v>
      </c>
      <c r="G15" s="4">
        <v>111</v>
      </c>
      <c r="H15" s="4">
        <v>111</v>
      </c>
      <c r="I15" s="4">
        <v>111</v>
      </c>
      <c r="J15" s="4">
        <v>111</v>
      </c>
      <c r="K15" s="4">
        <v>111</v>
      </c>
      <c r="L15" s="4">
        <v>111</v>
      </c>
      <c r="M15" s="4">
        <v>111</v>
      </c>
      <c r="N15" s="4">
        <v>113</v>
      </c>
      <c r="O15" s="4">
        <v>113</v>
      </c>
      <c r="P15" s="4">
        <v>113</v>
      </c>
      <c r="Q15" s="4">
        <v>121.4</v>
      </c>
      <c r="R15" s="4">
        <v>121.4</v>
      </c>
      <c r="S15" s="4">
        <v>121.4</v>
      </c>
      <c r="T15" s="4">
        <v>121.4</v>
      </c>
      <c r="U15" s="4">
        <v>121.4</v>
      </c>
      <c r="V15" s="4">
        <v>121.4</v>
      </c>
      <c r="W15" s="4">
        <v>121.4</v>
      </c>
      <c r="X15" s="4">
        <v>121.4</v>
      </c>
      <c r="Y15" s="4">
        <v>121.4</v>
      </c>
      <c r="Z15" s="4">
        <v>121.4</v>
      </c>
      <c r="AA15" s="4">
        <v>121.4</v>
      </c>
      <c r="AB15" s="4">
        <v>121.4</v>
      </c>
      <c r="AC15" s="4">
        <v>121.4</v>
      </c>
      <c r="AD15" s="4">
        <v>121.4</v>
      </c>
      <c r="AE15" s="4">
        <f>119.1</f>
        <v>119.1</v>
      </c>
      <c r="AF15" s="4">
        <f>119.1</f>
        <v>119.1</v>
      </c>
      <c r="AG15" s="4">
        <f>119.1</f>
        <v>119.1</v>
      </c>
      <c r="AH15" s="4">
        <f>119.1</f>
        <v>119.1</v>
      </c>
      <c r="AI15" s="4"/>
      <c r="AK15" s="4">
        <v>111</v>
      </c>
      <c r="AL15" s="4">
        <v>111</v>
      </c>
      <c r="AM15" s="4">
        <v>113</v>
      </c>
      <c r="AN15" s="4">
        <v>113</v>
      </c>
      <c r="AO15" s="4">
        <v>113</v>
      </c>
      <c r="AP15" s="4">
        <v>113</v>
      </c>
      <c r="AQ15" s="4">
        <v>121.4</v>
      </c>
      <c r="AR15" s="4">
        <f t="shared" ref="AR15:BB15" si="101">119.1</f>
        <v>119.1</v>
      </c>
      <c r="AS15" s="4">
        <f t="shared" si="101"/>
        <v>119.1</v>
      </c>
      <c r="AT15" s="4">
        <f t="shared" si="101"/>
        <v>119.1</v>
      </c>
      <c r="AU15" s="4">
        <f t="shared" si="101"/>
        <v>119.1</v>
      </c>
      <c r="AV15" s="4">
        <f t="shared" si="101"/>
        <v>119.1</v>
      </c>
      <c r="AW15" s="4">
        <f t="shared" si="101"/>
        <v>119.1</v>
      </c>
      <c r="AX15" s="4">
        <f t="shared" si="101"/>
        <v>119.1</v>
      </c>
      <c r="AY15" s="4">
        <f t="shared" si="101"/>
        <v>119.1</v>
      </c>
      <c r="AZ15" s="4">
        <f t="shared" si="101"/>
        <v>119.1</v>
      </c>
      <c r="BA15" s="4">
        <f t="shared" si="101"/>
        <v>119.1</v>
      </c>
      <c r="BB15" s="4">
        <f t="shared" si="101"/>
        <v>119.1</v>
      </c>
    </row>
    <row r="16" spans="2:176" s="1" customFormat="1" x14ac:dyDescent="0.3">
      <c r="B16" s="1" t="s">
        <v>34</v>
      </c>
      <c r="C16" s="9">
        <f t="shared" ref="C16:M16" si="102">C14/C15</f>
        <v>0.41261261261261245</v>
      </c>
      <c r="D16" s="9">
        <f t="shared" si="102"/>
        <v>-0.29369369369369386</v>
      </c>
      <c r="E16" s="9">
        <f t="shared" si="102"/>
        <v>-0.24324324324324317</v>
      </c>
      <c r="F16" s="9">
        <f t="shared" si="102"/>
        <v>-1.6216216216216266E-2</v>
      </c>
      <c r="G16" s="9">
        <f t="shared" si="102"/>
        <v>0.5549549549549545</v>
      </c>
      <c r="H16" s="9">
        <f t="shared" si="102"/>
        <v>-0.20630630630630645</v>
      </c>
      <c r="I16" s="9">
        <f t="shared" si="102"/>
        <v>-0.12702702702702692</v>
      </c>
      <c r="J16" s="9">
        <f t="shared" si="102"/>
        <v>-0.26666666666666677</v>
      </c>
      <c r="K16" s="9">
        <f t="shared" si="102"/>
        <v>0.6378378378378381</v>
      </c>
      <c r="L16" s="9">
        <f t="shared" si="102"/>
        <v>-0.47117117117117108</v>
      </c>
      <c r="M16" s="9">
        <f t="shared" si="102"/>
        <v>-0.51441441441441416</v>
      </c>
      <c r="N16" s="9">
        <f t="shared" ref="N16:O16" si="103">N14/N15</f>
        <v>0.1628318584070797</v>
      </c>
      <c r="O16" s="9">
        <f t="shared" si="103"/>
        <v>1.1716814159292039</v>
      </c>
      <c r="P16" s="9">
        <f t="shared" ref="P16:Q16" si="104">P14/P15</f>
        <v>0.15221238938053105</v>
      </c>
      <c r="Q16" s="9">
        <f t="shared" si="104"/>
        <v>0.14744645799011497</v>
      </c>
      <c r="R16" s="9">
        <f t="shared" ref="R16" si="105">R14/R15</f>
        <v>-7.331136738056028E-2</v>
      </c>
      <c r="S16" s="9">
        <f t="shared" ref="S16:T16" si="106">S14/S15</f>
        <v>1.0181219110378912</v>
      </c>
      <c r="T16" s="9">
        <f t="shared" si="106"/>
        <v>7.1663920922570193E-2</v>
      </c>
      <c r="U16" s="9">
        <f t="shared" ref="U16" si="107">U14/U15</f>
        <v>-4.1186161449752847E-3</v>
      </c>
      <c r="V16" s="9">
        <f t="shared" ref="V16:W16" si="108">V14/V15</f>
        <v>-0.52718286655683644</v>
      </c>
      <c r="W16" s="9">
        <f t="shared" si="108"/>
        <v>0.62026359143327847</v>
      </c>
      <c r="X16" s="9">
        <f t="shared" ref="X16" si="109">X14/X15</f>
        <v>-0.25205930807248778</v>
      </c>
      <c r="Y16" s="9">
        <f t="shared" ref="Y16" si="110">Y14/Y15</f>
        <v>-0.19522240527182849</v>
      </c>
      <c r="Z16" s="9">
        <f t="shared" ref="Z16:AA16" si="111">Z14/Z15</f>
        <v>-0.25782537067545264</v>
      </c>
      <c r="AA16" s="9">
        <f t="shared" si="111"/>
        <v>0.66639209225700158</v>
      </c>
      <c r="AB16" s="9">
        <f t="shared" ref="AB16" si="112">AB14/AB15</f>
        <v>-0.57331136738055999</v>
      </c>
      <c r="AC16" s="9">
        <f t="shared" ref="AC16" si="113">AC14/AC15</f>
        <v>3.0477759472817317E-2</v>
      </c>
      <c r="AD16" s="9">
        <f t="shared" ref="AD16:AH16" si="114">AD14/AD15</f>
        <v>-0.43739703459637569</v>
      </c>
      <c r="AE16" s="9">
        <f t="shared" si="114"/>
        <v>0.42317380352644823</v>
      </c>
      <c r="AF16" s="9">
        <f t="shared" si="114"/>
        <v>-0.52970251889168762</v>
      </c>
      <c r="AG16" s="9">
        <f t="shared" si="114"/>
        <v>-6.237423173803501E-2</v>
      </c>
      <c r="AH16" s="9">
        <f t="shared" si="114"/>
        <v>-0.60381612090680092</v>
      </c>
      <c r="AI16" s="9"/>
      <c r="AK16" s="9">
        <f>AK14/AK15</f>
        <v>-0.14054054054054033</v>
      </c>
      <c r="AL16" s="9">
        <f>AL14/AL15</f>
        <v>-4.504504504504607E-2</v>
      </c>
      <c r="AM16" s="9">
        <f>AM14/AM15</f>
        <v>-0.17876106194690428</v>
      </c>
      <c r="AN16" s="9">
        <f t="shared" ref="AN16:AW16" si="115">AN14/AN15</f>
        <v>1.4035398230088483</v>
      </c>
      <c r="AO16" s="9">
        <f t="shared" si="115"/>
        <v>0.59999999999999964</v>
      </c>
      <c r="AP16" s="9">
        <f t="shared" si="115"/>
        <v>-9.1150442477879137E-2</v>
      </c>
      <c r="AQ16" s="9">
        <f t="shared" si="115"/>
        <v>-0.31383855024711677</v>
      </c>
      <c r="AR16" s="9">
        <f t="shared" si="115"/>
        <v>-0.77271906801007517</v>
      </c>
      <c r="AS16" s="9">
        <f t="shared" si="115"/>
        <v>-0.49265117319899171</v>
      </c>
      <c r="AT16" s="9">
        <f t="shared" si="115"/>
        <v>-0.27157719064503749</v>
      </c>
      <c r="AU16" s="9">
        <f t="shared" si="115"/>
        <v>-6.725819555639509E-2</v>
      </c>
      <c r="AV16" s="9">
        <f t="shared" si="115"/>
        <v>0.16733605202781068</v>
      </c>
      <c r="AW16" s="9">
        <f t="shared" si="115"/>
        <v>0.3119122354158681</v>
      </c>
      <c r="AX16" s="9">
        <f t="shared" ref="AX16:BB16" si="116">AX14/AX15</f>
        <v>0.31617458035296947</v>
      </c>
      <c r="AY16" s="9">
        <f t="shared" si="116"/>
        <v>0.31934547193716384</v>
      </c>
      <c r="AZ16" s="9">
        <f t="shared" si="116"/>
        <v>0.32253899982277995</v>
      </c>
      <c r="BA16" s="9">
        <f t="shared" si="116"/>
        <v>0.32576439040633809</v>
      </c>
      <c r="BB16" s="9">
        <f t="shared" si="116"/>
        <v>0.32902203431508337</v>
      </c>
    </row>
    <row r="18" spans="2:57" x14ac:dyDescent="0.3">
      <c r="B18" s="1" t="s">
        <v>35</v>
      </c>
      <c r="G18" s="11">
        <f>G3/C3-1</f>
        <v>5.8422174840085273E-2</v>
      </c>
      <c r="H18" s="11">
        <f t="shared" ref="H18:N18" si="117">H3/D3-1</f>
        <v>0.12587038028923403</v>
      </c>
      <c r="I18" s="11">
        <f t="shared" si="117"/>
        <v>0.24808061420345506</v>
      </c>
      <c r="J18" s="11">
        <f t="shared" si="117"/>
        <v>7.8050567973616758E-2</v>
      </c>
      <c r="K18" s="11">
        <f t="shared" si="117"/>
        <v>0.13235294117647078</v>
      </c>
      <c r="L18" s="11">
        <f t="shared" si="117"/>
        <v>-0.16698382492863939</v>
      </c>
      <c r="M18" s="11">
        <f t="shared" si="117"/>
        <v>-4.152249134948105E-2</v>
      </c>
      <c r="N18" s="11">
        <f t="shared" si="117"/>
        <v>0.15499660095173362</v>
      </c>
      <c r="O18" s="11">
        <f t="shared" ref="O18" si="118">O3/K3-1</f>
        <v>0.14855008005692927</v>
      </c>
      <c r="P18" s="11">
        <f t="shared" ref="P18" si="119">P3/L3-1</f>
        <v>0.90119931467732717</v>
      </c>
      <c r="Q18" s="11">
        <f t="shared" ref="Q18" si="120">Q3/M3-1</f>
        <v>0.51905334937825898</v>
      </c>
      <c r="R18" s="11">
        <f t="shared" ref="R18" si="121">R3/N3-1</f>
        <v>5.768098881695094E-2</v>
      </c>
      <c r="S18" s="11">
        <f t="shared" ref="S18" si="122">S3/O3-1</f>
        <v>2.927509293680286E-2</v>
      </c>
      <c r="T18" s="11">
        <f t="shared" ref="T18" si="123">T3/P3-1</f>
        <v>0.2009612496245119</v>
      </c>
      <c r="U18" s="11">
        <f t="shared" ref="U18" si="124">U3/Q3-1</f>
        <v>-1.8220227092685448E-2</v>
      </c>
      <c r="V18" s="11">
        <f t="shared" ref="V18" si="125">V3/R3-1</f>
        <v>-0.11992209237618245</v>
      </c>
      <c r="W18" s="11">
        <f t="shared" ref="W18" si="126">W3/S3-1</f>
        <v>1.2189616252821667E-2</v>
      </c>
      <c r="X18" s="11">
        <f t="shared" ref="X18" si="127">X3/T3-1</f>
        <v>-0.23911955977988997</v>
      </c>
      <c r="Y18" s="11">
        <f t="shared" ref="Y18" si="128">Y3/U3-1</f>
        <v>4.3033889187733543E-3</v>
      </c>
      <c r="Z18" s="11">
        <f t="shared" ref="Z18" si="129">Z3/V3-1</f>
        <v>-3.54094214353462E-2</v>
      </c>
      <c r="AA18" s="11">
        <f t="shared" ref="AA18" si="130">AA3/W3-1</f>
        <v>-8.8760035682426519E-2</v>
      </c>
      <c r="AB18" s="11">
        <f t="shared" ref="AB18" si="131">AB3/X3-1</f>
        <v>-0.16929651545036162</v>
      </c>
      <c r="AC18" s="11">
        <f t="shared" ref="AC18" si="132">AC3/Y3-1</f>
        <v>6.3470808784145794E-2</v>
      </c>
      <c r="AD18" s="11">
        <f t="shared" ref="AD18" si="133">AD3/Z3-1</f>
        <v>-0.16289741068502139</v>
      </c>
      <c r="AE18" s="11">
        <f t="shared" ref="AE18" si="134">AE3/AA3-1</f>
        <v>-0.10115842714961654</v>
      </c>
      <c r="AF18" s="11">
        <f t="shared" ref="AF18" si="135">AF3/AB3-1</f>
        <v>-5.0000000000000044E-2</v>
      </c>
      <c r="AG18" s="11">
        <f t="shared" ref="AG18" si="136">AG3/AC3-1</f>
        <v>-6.9999999999999951E-2</v>
      </c>
      <c r="AH18" s="11">
        <f t="shared" ref="AH18" si="137">AH3/AD3-1</f>
        <v>-5.0000000000000044E-2</v>
      </c>
      <c r="AI18" s="11"/>
      <c r="AL18" s="11">
        <f>AL3/AK3-1</f>
        <v>0.10897097625329799</v>
      </c>
      <c r="AM18" s="11">
        <f>AM3/AL3-1</f>
        <v>5.1867713537949056E-2</v>
      </c>
      <c r="AN18" s="11">
        <f t="shared" ref="AN18:AW18" si="138">AN3/AM3-1</f>
        <v>0.29427731282515257</v>
      </c>
      <c r="AO18" s="11">
        <f t="shared" si="138"/>
        <v>2.0855178841896693E-2</v>
      </c>
      <c r="AP18" s="11">
        <f t="shared" si="138"/>
        <v>-5.5409723807349986E-2</v>
      </c>
      <c r="AQ18" s="11">
        <f t="shared" si="138"/>
        <v>-8.2885277593185425E-2</v>
      </c>
      <c r="AR18" s="11">
        <f t="shared" si="138"/>
        <v>-7.5885646531848927E-2</v>
      </c>
      <c r="AS18" s="11">
        <f t="shared" si="138"/>
        <v>5.0000000000000044E-2</v>
      </c>
      <c r="AT18" s="11">
        <f t="shared" si="138"/>
        <v>3.0000000000000027E-2</v>
      </c>
      <c r="AU18" s="11">
        <f t="shared" si="138"/>
        <v>2.0000000000000018E-2</v>
      </c>
      <c r="AV18" s="11">
        <f t="shared" si="138"/>
        <v>2.0000000000000018E-2</v>
      </c>
      <c r="AW18" s="11">
        <f t="shared" si="138"/>
        <v>2.0000000000000018E-2</v>
      </c>
      <c r="AX18" s="11">
        <f t="shared" ref="AX18" si="139">AX3/AW3-1</f>
        <v>1.0000000000000009E-2</v>
      </c>
      <c r="AY18" s="11">
        <f t="shared" ref="AY18" si="140">AY3/AX3-1</f>
        <v>1.0000000000000009E-2</v>
      </c>
      <c r="AZ18" s="11">
        <f t="shared" ref="AZ18" si="141">AZ3/AY3-1</f>
        <v>1.0000000000000009E-2</v>
      </c>
      <c r="BA18" s="11">
        <f t="shared" ref="BA18" si="142">BA3/AZ3-1</f>
        <v>1.0000000000000009E-2</v>
      </c>
      <c r="BB18" s="11">
        <f t="shared" ref="BB18" si="143">BB3/BA3-1</f>
        <v>1.0000000000000009E-2</v>
      </c>
    </row>
    <row r="19" spans="2:57" x14ac:dyDescent="0.3">
      <c r="B19" s="1" t="s">
        <v>36</v>
      </c>
      <c r="C19" s="11">
        <f>C5/C3</f>
        <v>0.41833688699360339</v>
      </c>
      <c r="D19" s="11">
        <f t="shared" ref="D19:N19" si="144">D5/D3</f>
        <v>0.43545795393679693</v>
      </c>
      <c r="E19" s="11">
        <f t="shared" si="144"/>
        <v>0.45825335892514396</v>
      </c>
      <c r="F19" s="11">
        <f t="shared" si="144"/>
        <v>0.42579699523635028</v>
      </c>
      <c r="G19" s="11">
        <f t="shared" si="144"/>
        <v>0.39343271555197412</v>
      </c>
      <c r="H19" s="11">
        <f t="shared" si="144"/>
        <v>0.43006660323501428</v>
      </c>
      <c r="I19" s="11">
        <f t="shared" si="144"/>
        <v>0.45098039215686275</v>
      </c>
      <c r="J19" s="11">
        <f t="shared" si="144"/>
        <v>0.42250169952413319</v>
      </c>
      <c r="K19" s="11">
        <f t="shared" si="144"/>
        <v>0.40491015833481592</v>
      </c>
      <c r="L19" s="11">
        <f t="shared" si="144"/>
        <v>0.41690462592804112</v>
      </c>
      <c r="M19" s="11">
        <f t="shared" si="144"/>
        <v>0.44043321299638993</v>
      </c>
      <c r="N19" s="11">
        <f t="shared" si="144"/>
        <v>0.47527957622130662</v>
      </c>
      <c r="O19" s="11">
        <f t="shared" ref="O19:R19" si="145">O5/O3</f>
        <v>0.46375464684014872</v>
      </c>
      <c r="P19" s="11">
        <f t="shared" si="145"/>
        <v>0.49774707119255029</v>
      </c>
      <c r="Q19" s="11">
        <f t="shared" si="145"/>
        <v>0.46976498547663054</v>
      </c>
      <c r="R19" s="11">
        <f t="shared" si="145"/>
        <v>0.46410684474123537</v>
      </c>
      <c r="S19" s="11">
        <f t="shared" ref="S19:AH19" si="146">S5/S3</f>
        <v>0.47765237020316026</v>
      </c>
      <c r="T19" s="11">
        <f t="shared" si="146"/>
        <v>0.44797398699349678</v>
      </c>
      <c r="U19" s="11">
        <f t="shared" si="146"/>
        <v>0.47310381925766543</v>
      </c>
      <c r="V19" s="11">
        <f t="shared" si="146"/>
        <v>0.39234903572557706</v>
      </c>
      <c r="W19" s="11">
        <f t="shared" si="146"/>
        <v>0.42387749033600952</v>
      </c>
      <c r="X19" s="11">
        <f t="shared" si="146"/>
        <v>0.4326101249178172</v>
      </c>
      <c r="Y19" s="11">
        <f t="shared" si="146"/>
        <v>0.46009641135511514</v>
      </c>
      <c r="Z19" s="11">
        <f t="shared" si="146"/>
        <v>0.41953457882661427</v>
      </c>
      <c r="AA19" s="11">
        <f t="shared" si="146"/>
        <v>0.46124979605155819</v>
      </c>
      <c r="AB19" s="11">
        <f t="shared" si="146"/>
        <v>0.44360902255639095</v>
      </c>
      <c r="AC19" s="11">
        <f t="shared" si="146"/>
        <v>0.48249811130697562</v>
      </c>
      <c r="AD19" s="11">
        <f t="shared" si="146"/>
        <v>0.40328895849647611</v>
      </c>
      <c r="AE19" s="11">
        <f t="shared" si="146"/>
        <v>0.438192049373752</v>
      </c>
      <c r="AF19" s="11">
        <f t="shared" si="146"/>
        <v>0.44</v>
      </c>
      <c r="AG19" s="11">
        <f t="shared" si="146"/>
        <v>0.46</v>
      </c>
      <c r="AH19" s="11">
        <f t="shared" si="146"/>
        <v>0.4</v>
      </c>
      <c r="AI19" s="11"/>
      <c r="AK19" s="11">
        <f t="shared" ref="AK19:AM19" si="147">AK5/AK3</f>
        <v>0.43025505716798595</v>
      </c>
      <c r="AL19" s="11">
        <f t="shared" si="147"/>
        <v>0.41819335395352519</v>
      </c>
      <c r="AM19" s="11">
        <f t="shared" si="147"/>
        <v>0.4311995777727512</v>
      </c>
      <c r="AN19" s="11">
        <f t="shared" ref="AN19:AW19" si="148">AN5/AN3</f>
        <v>0.47174647559128502</v>
      </c>
      <c r="AO19" s="11">
        <f t="shared" si="148"/>
        <v>0.45451951609221641</v>
      </c>
      <c r="AP19" s="11">
        <f t="shared" si="148"/>
        <v>0.43285205098773621</v>
      </c>
      <c r="AQ19" s="11">
        <f t="shared" si="148"/>
        <v>0.45412028193136156</v>
      </c>
      <c r="AR19" s="11">
        <f t="shared" si="148"/>
        <v>0.43763693440292883</v>
      </c>
      <c r="AS19" s="11">
        <f t="shared" si="148"/>
        <v>0.45</v>
      </c>
      <c r="AT19" s="11">
        <f t="shared" si="148"/>
        <v>0.46</v>
      </c>
      <c r="AU19" s="11">
        <f t="shared" si="148"/>
        <v>0.47</v>
      </c>
      <c r="AV19" s="11">
        <f t="shared" si="148"/>
        <v>0.48</v>
      </c>
      <c r="AW19" s="11">
        <f t="shared" si="148"/>
        <v>0.48</v>
      </c>
      <c r="AX19" s="11">
        <f t="shared" ref="AX19:BB19" si="149">AX5/AX3</f>
        <v>0.48</v>
      </c>
      <c r="AY19" s="11">
        <f t="shared" si="149"/>
        <v>0.48</v>
      </c>
      <c r="AZ19" s="11">
        <f t="shared" si="149"/>
        <v>0.48</v>
      </c>
      <c r="BA19" s="11">
        <f t="shared" si="149"/>
        <v>0.48</v>
      </c>
      <c r="BB19" s="11">
        <f t="shared" si="149"/>
        <v>0.48</v>
      </c>
    </row>
    <row r="20" spans="2:57" x14ac:dyDescent="0.3">
      <c r="B20" t="s">
        <v>37</v>
      </c>
      <c r="C20" s="11">
        <f>C10/C3</f>
        <v>9.8720682302771826E-2</v>
      </c>
      <c r="D20" s="11">
        <f t="shared" ref="D20:N20" si="150">D10/D3</f>
        <v>-0.18050348152115703</v>
      </c>
      <c r="E20" s="11">
        <f t="shared" si="150"/>
        <v>-0.10364683301343568</v>
      </c>
      <c r="F20" s="11">
        <f t="shared" si="150"/>
        <v>3.6643459142540974E-4</v>
      </c>
      <c r="G20" s="11">
        <f t="shared" si="150"/>
        <v>0.1379935535858178</v>
      </c>
      <c r="H20" s="11">
        <f t="shared" si="150"/>
        <v>-0.10941960038058998</v>
      </c>
      <c r="I20" s="11">
        <f t="shared" si="150"/>
        <v>-5.8439061899269465E-2</v>
      </c>
      <c r="J20" s="11">
        <f t="shared" si="150"/>
        <v>-8.4296397008837565E-2</v>
      </c>
      <c r="K20" s="11">
        <f t="shared" si="150"/>
        <v>0.12008539405799684</v>
      </c>
      <c r="L20" s="11">
        <f t="shared" si="150"/>
        <v>-0.30382638492290115</v>
      </c>
      <c r="M20" s="11">
        <f t="shared" si="150"/>
        <v>-0.22864019253910939</v>
      </c>
      <c r="N20" s="11">
        <f t="shared" si="150"/>
        <v>4.5320776927604486E-2</v>
      </c>
      <c r="O20" s="11">
        <f t="shared" ref="O20:R20" si="151">O10/O3</f>
        <v>0.21298017348203224</v>
      </c>
      <c r="P20" s="11">
        <f t="shared" si="151"/>
        <v>3.6948032442174865E-2</v>
      </c>
      <c r="Q20" s="11">
        <f t="shared" si="151"/>
        <v>4.4362292051755889E-2</v>
      </c>
      <c r="R20" s="11">
        <f t="shared" si="151"/>
        <v>-3.2554257095158648E-2</v>
      </c>
      <c r="S20" s="11">
        <f t="shared" ref="S20:AH20" si="152">S10/S3</f>
        <v>0.19969902182091798</v>
      </c>
      <c r="T20" s="11">
        <f t="shared" si="152"/>
        <v>2.5262631315657886E-2</v>
      </c>
      <c r="U20" s="11">
        <f t="shared" si="152"/>
        <v>1.8827326519634213E-2</v>
      </c>
      <c r="V20" s="11">
        <f t="shared" si="152"/>
        <v>-0.18969332911792583</v>
      </c>
      <c r="W20" s="11">
        <f t="shared" si="152"/>
        <v>0.12845673505798394</v>
      </c>
      <c r="X20" s="11">
        <f t="shared" si="152"/>
        <v>-0.18803418803418809</v>
      </c>
      <c r="Y20" s="11">
        <f t="shared" si="152"/>
        <v>-5.7043385109801781E-2</v>
      </c>
      <c r="Z20" s="11">
        <f t="shared" si="152"/>
        <v>-9.3084234677154862E-2</v>
      </c>
      <c r="AA20" s="11">
        <f t="shared" si="152"/>
        <v>0.13003752651329742</v>
      </c>
      <c r="AB20" s="11">
        <f t="shared" si="152"/>
        <v>-0.28017411950929949</v>
      </c>
      <c r="AC20" s="11">
        <f t="shared" si="152"/>
        <v>3.1730042810375274E-2</v>
      </c>
      <c r="AD20" s="11">
        <f t="shared" si="152"/>
        <v>-0.27173061863743148</v>
      </c>
      <c r="AE20" s="11">
        <f t="shared" si="152"/>
        <v>8.7493192956979465E-2</v>
      </c>
      <c r="AF20" s="11">
        <f t="shared" si="152"/>
        <v>-0.29199300189532007</v>
      </c>
      <c r="AG20" s="11">
        <f t="shared" si="152"/>
        <v>-2.2350725555979681E-2</v>
      </c>
      <c r="AH20" s="11">
        <f t="shared" si="152"/>
        <v>-0.3293286073445163</v>
      </c>
      <c r="AI20" s="11"/>
      <c r="AK20" s="11">
        <f t="shared" ref="AK20:AM20" si="153">AK10/AK3</f>
        <v>-7.8276165347405252E-3</v>
      </c>
      <c r="AL20" s="11">
        <f t="shared" si="153"/>
        <v>4.3619636767387475E-3</v>
      </c>
      <c r="AM20" s="11">
        <f t="shared" si="153"/>
        <v>-2.0583578375933186E-2</v>
      </c>
      <c r="AN20" s="11">
        <f t="shared" ref="AN20:AW20" si="154">AN10/AN3</f>
        <v>9.02365140393801E-2</v>
      </c>
      <c r="AO20" s="11">
        <f t="shared" si="154"/>
        <v>5.1244008217301962E-2</v>
      </c>
      <c r="AP20" s="11">
        <f t="shared" si="154"/>
        <v>-1.2384462031051981E-2</v>
      </c>
      <c r="AQ20" s="11">
        <f t="shared" si="154"/>
        <v>-3.1552598643040629E-2</v>
      </c>
      <c r="AR20" s="11">
        <f t="shared" si="154"/>
        <v>-7.8449388337569745E-2</v>
      </c>
      <c r="AS20" s="11">
        <f t="shared" si="154"/>
        <v>-4.9165665847206406E-2</v>
      </c>
      <c r="AT20" s="11">
        <f t="shared" si="154"/>
        <v>-2.6261144819563671E-2</v>
      </c>
      <c r="AU20" s="11">
        <f t="shared" si="154"/>
        <v>-6.2611448195637551E-3</v>
      </c>
      <c r="AV20" s="11">
        <f t="shared" si="154"/>
        <v>1.5832611455649976E-2</v>
      </c>
      <c r="AW20" s="11">
        <f t="shared" si="154"/>
        <v>2.8716605460986703E-2</v>
      </c>
      <c r="AX20" s="11">
        <f t="shared" ref="AX20:BB20" si="155">AX10/AX3</f>
        <v>2.8716605460986745E-2</v>
      </c>
      <c r="AY20" s="11">
        <f t="shared" si="155"/>
        <v>2.8716605460986842E-2</v>
      </c>
      <c r="AZ20" s="11">
        <f t="shared" si="155"/>
        <v>2.8716605460986765E-2</v>
      </c>
      <c r="BA20" s="11">
        <f t="shared" si="155"/>
        <v>2.8716605460986793E-2</v>
      </c>
      <c r="BB20" s="11">
        <f t="shared" si="155"/>
        <v>2.8716605460986738E-2</v>
      </c>
      <c r="BD20" t="s">
        <v>40</v>
      </c>
      <c r="BE20" s="11">
        <v>-0.01</v>
      </c>
    </row>
    <row r="21" spans="2:57" x14ac:dyDescent="0.3">
      <c r="B21" t="s">
        <v>39</v>
      </c>
      <c r="C21" s="11"/>
      <c r="D21" s="11"/>
      <c r="E21" s="11"/>
      <c r="F21" s="11"/>
      <c r="G21" s="11">
        <f t="shared" ref="G21:R21" si="156">G6/C6-1</f>
        <v>0.10746268656716418</v>
      </c>
      <c r="H21" s="11">
        <f t="shared" si="156"/>
        <v>0.13920454545454541</v>
      </c>
      <c r="I21" s="11">
        <f t="shared" si="156"/>
        <v>0.25423728813559321</v>
      </c>
      <c r="J21" s="11">
        <f t="shared" si="156"/>
        <v>0.30870712401055411</v>
      </c>
      <c r="K21" s="11">
        <f t="shared" si="156"/>
        <v>0.41509433962264142</v>
      </c>
      <c r="L21" s="11">
        <f t="shared" si="156"/>
        <v>0.23690773067331672</v>
      </c>
      <c r="M21" s="11">
        <f t="shared" si="156"/>
        <v>0.30180180180180183</v>
      </c>
      <c r="N21" s="11">
        <f t="shared" si="156"/>
        <v>0.10483870967741926</v>
      </c>
      <c r="O21" s="11">
        <f t="shared" si="156"/>
        <v>-3.8095238095238182E-3</v>
      </c>
      <c r="P21" s="11">
        <f t="shared" si="156"/>
        <v>0.13709677419354827</v>
      </c>
      <c r="Q21" s="11">
        <f t="shared" si="156"/>
        <v>-3.8062283737024138E-2</v>
      </c>
      <c r="R21" s="11">
        <f t="shared" si="156"/>
        <v>0.2007299270072993</v>
      </c>
      <c r="S21" s="11">
        <f t="shared" ref="S21" si="157">S6/O6-1</f>
        <v>0.17208413001912048</v>
      </c>
      <c r="T21" s="11">
        <f t="shared" ref="T21" si="158">T6/P6-1</f>
        <v>0.15070921985815611</v>
      </c>
      <c r="U21" s="11">
        <f t="shared" ref="U21" si="159">U6/Q6-1</f>
        <v>0.12410071942446033</v>
      </c>
      <c r="V21" s="11">
        <f t="shared" ref="V21" si="160">V6/R6-1</f>
        <v>2.2796352583586588E-2</v>
      </c>
      <c r="W21" s="11">
        <f t="shared" ref="W21" si="161">W6/S6-1</f>
        <v>0.25448613376835261</v>
      </c>
      <c r="X21" s="11">
        <f t="shared" ref="X21" si="162">X6/T6-1</f>
        <v>0.24499229583975324</v>
      </c>
      <c r="Y21" s="11">
        <f t="shared" ref="Y21" si="163">Y6/U6-1</f>
        <v>0.24479999999999991</v>
      </c>
      <c r="Z21" s="11">
        <f t="shared" ref="Z21" si="164">Z6/V6-1</f>
        <v>-2.6745913818722045E-2</v>
      </c>
      <c r="AA21" s="11">
        <f t="shared" ref="AA21" si="165">AA6/W6-1</f>
        <v>2.9908972691807589E-2</v>
      </c>
      <c r="AB21" s="11">
        <f t="shared" ref="AB21" si="166">AB6/X6-1</f>
        <v>-6.1881188118811936E-3</v>
      </c>
      <c r="AC21" s="11">
        <f t="shared" ref="AC21" si="167">AC6/Y6-1</f>
        <v>-4.6272493573264684E-2</v>
      </c>
      <c r="AD21" s="11">
        <f t="shared" ref="AD21" si="168">AD6/Z6-1</f>
        <v>8.0916030534351036E-2</v>
      </c>
      <c r="AE21" s="11">
        <f t="shared" ref="AE21" si="169">AE6/AA6-1</f>
        <v>2.020202020202011E-2</v>
      </c>
      <c r="AF21" s="11">
        <f t="shared" ref="AF21" si="170">AF6/AB6-1</f>
        <v>3.0000000000000027E-2</v>
      </c>
      <c r="AG21" s="11">
        <f t="shared" ref="AG21" si="171">AG6/AC6-1</f>
        <v>3.0000000000000027E-2</v>
      </c>
      <c r="AH21" s="11">
        <f t="shared" ref="AH21" si="172">AH6/AD6-1</f>
        <v>1.0000000000000009E-2</v>
      </c>
      <c r="AI21" s="11"/>
      <c r="AK21" s="11"/>
      <c r="AL21" s="11">
        <f t="shared" ref="AL21:AW21" si="173">AL6/AK6-1</f>
        <v>0.20563380281690136</v>
      </c>
      <c r="AM21" s="11">
        <f t="shared" si="173"/>
        <v>0.25408878504672905</v>
      </c>
      <c r="AN21" s="11">
        <f t="shared" si="173"/>
        <v>7.1727992547740982E-2</v>
      </c>
      <c r="AO21" s="11">
        <f t="shared" si="173"/>
        <v>0.11255975662755335</v>
      </c>
      <c r="AP21" s="11">
        <f t="shared" si="173"/>
        <v>0.17578125</v>
      </c>
      <c r="AQ21" s="11">
        <f t="shared" si="173"/>
        <v>1.1627906976744207E-2</v>
      </c>
      <c r="AR21" s="11">
        <f t="shared" si="173"/>
        <v>2.2801313628899811E-2</v>
      </c>
      <c r="AS21" s="11">
        <f t="shared" si="173"/>
        <v>2.0000000000000018E-2</v>
      </c>
      <c r="AT21" s="11">
        <f t="shared" si="173"/>
        <v>2.0000000000000018E-2</v>
      </c>
      <c r="AU21" s="11">
        <f t="shared" si="173"/>
        <v>2.0000000000000018E-2</v>
      </c>
      <c r="AV21" s="11">
        <f t="shared" si="173"/>
        <v>1.0000000000000009E-2</v>
      </c>
      <c r="AW21" s="11">
        <f t="shared" si="173"/>
        <v>1.0000000000000009E-2</v>
      </c>
      <c r="AX21" s="11">
        <f t="shared" ref="AX21" si="174">AX6/AW6-1</f>
        <v>1.0000000000000009E-2</v>
      </c>
      <c r="AY21" s="11">
        <f t="shared" ref="AY21" si="175">AY6/AX6-1</f>
        <v>1.0000000000000009E-2</v>
      </c>
      <c r="AZ21" s="11">
        <f t="shared" ref="AZ21" si="176">AZ6/AY6-1</f>
        <v>1.0000000000000009E-2</v>
      </c>
      <c r="BA21" s="11">
        <f t="shared" ref="BA21" si="177">BA6/AZ6-1</f>
        <v>1.0000000000000009E-2</v>
      </c>
      <c r="BB21" s="11">
        <f t="shared" ref="BB21" si="178">BB6/BA6-1</f>
        <v>1.0000000000000009E-2</v>
      </c>
      <c r="BD21" t="s">
        <v>41</v>
      </c>
      <c r="BE21" s="11">
        <v>0.1</v>
      </c>
    </row>
    <row r="22" spans="2:57" x14ac:dyDescent="0.3">
      <c r="B22" t="s">
        <v>38</v>
      </c>
      <c r="C22" s="11">
        <f>C7/C3</f>
        <v>0.20042643923240938</v>
      </c>
      <c r="D22" s="11">
        <f t="shared" ref="D22:N22" si="179">D7/D3</f>
        <v>0.31708623460096413</v>
      </c>
      <c r="E22" s="11">
        <f t="shared" si="179"/>
        <v>0.29174664107485604</v>
      </c>
      <c r="F22" s="11">
        <f t="shared" si="179"/>
        <v>0.20813484792964457</v>
      </c>
      <c r="G22" s="11">
        <f t="shared" si="179"/>
        <v>0.13275584206285257</v>
      </c>
      <c r="H22" s="11">
        <f t="shared" si="179"/>
        <v>0.23501427212178877</v>
      </c>
      <c r="I22" s="11">
        <f t="shared" si="179"/>
        <v>0.23644752018454437</v>
      </c>
      <c r="J22" s="11">
        <f t="shared" si="179"/>
        <v>0.24099252209381375</v>
      </c>
      <c r="K22" s="11">
        <f t="shared" si="179"/>
        <v>0.13769791851983634</v>
      </c>
      <c r="L22" s="11">
        <f t="shared" si="179"/>
        <v>0.28840662478583667</v>
      </c>
      <c r="M22" s="11">
        <f t="shared" si="179"/>
        <v>0.31006819093461691</v>
      </c>
      <c r="N22" s="11">
        <f t="shared" si="179"/>
        <v>0.17157151265450263</v>
      </c>
      <c r="O22" s="11">
        <f t="shared" ref="O22:R22" si="180">O7/O3</f>
        <v>0.11524163568773235</v>
      </c>
      <c r="P22" s="11">
        <f t="shared" si="180"/>
        <v>0.17182337038149598</v>
      </c>
      <c r="Q22" s="11">
        <f t="shared" si="180"/>
        <v>0.17744916820702406</v>
      </c>
      <c r="R22" s="11">
        <f t="shared" si="180"/>
        <v>0.20367278797996663</v>
      </c>
      <c r="S22" s="11">
        <f t="shared" ref="S22:AH22" si="181">S7/S3</f>
        <v>0.12595936794582394</v>
      </c>
      <c r="T22" s="11">
        <f t="shared" si="181"/>
        <v>0.15007503751875936</v>
      </c>
      <c r="U22" s="11">
        <f t="shared" si="181"/>
        <v>0.17213555675094136</v>
      </c>
      <c r="V22" s="11">
        <f t="shared" si="181"/>
        <v>0.22952892823269047</v>
      </c>
      <c r="W22" s="11">
        <f t="shared" si="181"/>
        <v>0.11700862325304788</v>
      </c>
      <c r="X22" s="11">
        <f t="shared" si="181"/>
        <v>0.20907297830374755</v>
      </c>
      <c r="Y22" s="11">
        <f t="shared" si="181"/>
        <v>0.1783610069630423</v>
      </c>
      <c r="Z22" s="11">
        <f t="shared" si="181"/>
        <v>0.19206817436905932</v>
      </c>
      <c r="AA22" s="11">
        <f t="shared" si="181"/>
        <v>0.13705335291238374</v>
      </c>
      <c r="AB22" s="11">
        <f t="shared" si="181"/>
        <v>0.24455876533438861</v>
      </c>
      <c r="AC22" s="11">
        <f t="shared" si="181"/>
        <v>0.18030722739864011</v>
      </c>
      <c r="AD22" s="11">
        <f t="shared" si="181"/>
        <v>0.28660924040720437</v>
      </c>
      <c r="AE22" s="11">
        <f t="shared" si="181"/>
        <v>0.15719731348702123</v>
      </c>
      <c r="AF22" s="11">
        <f t="shared" si="181"/>
        <v>0.26</v>
      </c>
      <c r="AG22" s="11">
        <f t="shared" si="181"/>
        <v>0.19</v>
      </c>
      <c r="AH22" s="11">
        <f t="shared" si="181"/>
        <v>0.3</v>
      </c>
      <c r="AI22" s="11"/>
      <c r="AK22" s="11">
        <f t="shared" ref="AK22:AM22" si="182">AK7/AK3</f>
        <v>0.23817062445030784</v>
      </c>
      <c r="AL22" s="11">
        <f t="shared" si="182"/>
        <v>0.19644698231422003</v>
      </c>
      <c r="AM22" s="11">
        <f t="shared" si="182"/>
        <v>0.19867300007539773</v>
      </c>
      <c r="AN22" s="11">
        <f t="shared" ref="AN22:AW22" si="183">AN7/AN3</f>
        <v>0.15845275544681348</v>
      </c>
      <c r="AO22" s="11">
        <f t="shared" si="183"/>
        <v>0.15995206573841586</v>
      </c>
      <c r="AP22" s="11">
        <f t="shared" si="183"/>
        <v>0.16160212650274877</v>
      </c>
      <c r="AQ22" s="11">
        <f t="shared" si="183"/>
        <v>0.19142348988867666</v>
      </c>
      <c r="AR22" s="11">
        <f t="shared" si="183"/>
        <v>0.20812166672131543</v>
      </c>
      <c r="AS22" s="11">
        <f t="shared" si="183"/>
        <v>0.19999999999999998</v>
      </c>
      <c r="AT22" s="11">
        <f t="shared" si="183"/>
        <v>0.18999999999999997</v>
      </c>
      <c r="AU22" s="11">
        <f t="shared" si="183"/>
        <v>0.18000000000000002</v>
      </c>
      <c r="AV22" s="11">
        <f t="shared" si="183"/>
        <v>0.17</v>
      </c>
      <c r="AW22" s="11">
        <f t="shared" si="183"/>
        <v>0.16</v>
      </c>
      <c r="AX22" s="11">
        <f t="shared" ref="AX22:BB22" si="184">AX7/AX3</f>
        <v>0.16</v>
      </c>
      <c r="AY22" s="11">
        <f t="shared" si="184"/>
        <v>0.15999999999999998</v>
      </c>
      <c r="AZ22" s="11">
        <f t="shared" si="184"/>
        <v>0.16</v>
      </c>
      <c r="BA22" s="11">
        <f t="shared" si="184"/>
        <v>0.16</v>
      </c>
      <c r="BB22" s="11">
        <f t="shared" si="184"/>
        <v>0.15999999999999998</v>
      </c>
      <c r="BD22" t="s">
        <v>42</v>
      </c>
      <c r="BE22" s="4">
        <f>NPV(BE21,AN14:FT14)</f>
        <v>219.09939250457418</v>
      </c>
    </row>
    <row r="23" spans="2:57" x14ac:dyDescent="0.3">
      <c r="B23" t="s">
        <v>54</v>
      </c>
      <c r="C23" s="11"/>
      <c r="D23" s="11"/>
      <c r="E23" s="11"/>
      <c r="F23" s="11"/>
      <c r="G23" s="11">
        <f t="shared" ref="G23:R23" si="185">G8/C8-1</f>
        <v>6.25E-2</v>
      </c>
      <c r="H23" s="11">
        <f t="shared" si="185"/>
        <v>0.16019417475728148</v>
      </c>
      <c r="I23" s="11">
        <f t="shared" si="185"/>
        <v>0.27272727272727293</v>
      </c>
      <c r="J23" s="11">
        <f t="shared" si="185"/>
        <v>0.33644859813084138</v>
      </c>
      <c r="K23" s="11">
        <f t="shared" si="185"/>
        <v>0.26890756302521002</v>
      </c>
      <c r="L23" s="11">
        <f t="shared" si="185"/>
        <v>9.205020920502105E-2</v>
      </c>
      <c r="M23" s="11">
        <f t="shared" si="185"/>
        <v>0.19172932330827064</v>
      </c>
      <c r="N23" s="11">
        <f t="shared" si="185"/>
        <v>0.15384615384615374</v>
      </c>
      <c r="O23" s="11">
        <f t="shared" si="185"/>
        <v>0.16556291390728495</v>
      </c>
      <c r="P23" s="11">
        <f t="shared" si="185"/>
        <v>0.52490421455938674</v>
      </c>
      <c r="Q23" s="11">
        <f t="shared" si="185"/>
        <v>0.20820189274447953</v>
      </c>
      <c r="R23" s="11">
        <f t="shared" si="185"/>
        <v>0.19696969696969702</v>
      </c>
      <c r="S23" s="11">
        <f t="shared" ref="S23" si="186">S8/O8-1</f>
        <v>0.12784090909090917</v>
      </c>
      <c r="T23" s="11">
        <f t="shared" ref="T23" si="187">T8/P8-1</f>
        <v>0.1080402010050252</v>
      </c>
      <c r="U23" s="11">
        <f t="shared" ref="U23" si="188">U8/Q8-1</f>
        <v>0.10704960835509136</v>
      </c>
      <c r="V23" s="11">
        <f t="shared" ref="V23" si="189">V8/R8-1</f>
        <v>0.11898734177215187</v>
      </c>
      <c r="W23" s="11">
        <f t="shared" ref="W23" si="190">W8/S8-1</f>
        <v>8.5642317380352662E-2</v>
      </c>
      <c r="X23" s="11">
        <f t="shared" ref="X23" si="191">X8/T8-1</f>
        <v>6.8027210884353817E-3</v>
      </c>
      <c r="Y23" s="11">
        <f t="shared" ref="Y23" si="192">Y8/U8-1</f>
        <v>0.14858490566037741</v>
      </c>
      <c r="Z23" s="11">
        <f t="shared" ref="Z23" si="193">Z8/V8-1</f>
        <v>-0.26923076923076938</v>
      </c>
      <c r="AA23" s="11">
        <f t="shared" ref="AA23" si="194">AA8/W8-1</f>
        <v>-7.6566125290023268E-2</v>
      </c>
      <c r="AB23" s="11">
        <f t="shared" ref="AB23" si="195">AB8/X8-1</f>
        <v>-8.1081081081081141E-2</v>
      </c>
      <c r="AC23" s="11">
        <f t="shared" ref="AC23" si="196">AC8/Y8-1</f>
        <v>-0.31827515400410678</v>
      </c>
      <c r="AD23" s="11">
        <f t="shared" ref="AD23" si="197">AD8/Z8-1</f>
        <v>-0.12074303405572751</v>
      </c>
      <c r="AE23" s="11">
        <f t="shared" ref="AE23" si="198">AE8/AA8-1</f>
        <v>-0.35175879396984921</v>
      </c>
      <c r="AF23" s="11">
        <f t="shared" ref="AF23" si="199">AF8/AB8-1</f>
        <v>-0.25</v>
      </c>
      <c r="AG23" s="11">
        <f t="shared" ref="AG23" si="200">AG8/AC8-1</f>
        <v>-5.0000000000000044E-2</v>
      </c>
      <c r="AH23" s="11">
        <f t="shared" ref="AH23" si="201">AH8/AD8-1</f>
        <v>0.14999999999999991</v>
      </c>
      <c r="AI23" s="11"/>
      <c r="AK23" s="11"/>
      <c r="AL23" s="11">
        <f t="shared" ref="AL23:AW23" si="202">AL8/AK8-1</f>
        <v>0.2063305978898009</v>
      </c>
      <c r="AM23" s="11">
        <f t="shared" si="202"/>
        <v>0.17589893100097176</v>
      </c>
      <c r="AN23" s="11">
        <f t="shared" si="202"/>
        <v>0.26280991735537196</v>
      </c>
      <c r="AO23" s="11">
        <f t="shared" si="202"/>
        <v>0.11518324607329866</v>
      </c>
      <c r="AP23" s="11">
        <f t="shared" si="202"/>
        <v>-1.1150234741784226E-2</v>
      </c>
      <c r="AQ23" s="11">
        <f t="shared" si="202"/>
        <v>-0.15608308605341248</v>
      </c>
      <c r="AR23" s="11">
        <f t="shared" si="202"/>
        <v>-0.15189873417721511</v>
      </c>
      <c r="AS23" s="11">
        <f t="shared" si="202"/>
        <v>2.0000000000000018E-2</v>
      </c>
      <c r="AT23" s="11">
        <f t="shared" si="202"/>
        <v>2.0000000000000018E-2</v>
      </c>
      <c r="AU23" s="11">
        <f t="shared" si="202"/>
        <v>2.0000000000000018E-2</v>
      </c>
      <c r="AV23" s="11">
        <f t="shared" si="202"/>
        <v>2.0000000000000018E-2</v>
      </c>
      <c r="AW23" s="11">
        <f t="shared" si="202"/>
        <v>1.0000000000000009E-2</v>
      </c>
      <c r="AX23" s="11">
        <f t="shared" ref="AX23" si="203">AX8/AW8-1</f>
        <v>1.0000000000000009E-2</v>
      </c>
      <c r="AY23" s="11">
        <f t="shared" ref="AY23" si="204">AY8/AX8-1</f>
        <v>1.0000000000000009E-2</v>
      </c>
      <c r="AZ23" s="11">
        <f t="shared" ref="AZ23" si="205">AZ8/AY8-1</f>
        <v>1.0000000000000009E-2</v>
      </c>
      <c r="BA23" s="11">
        <f t="shared" ref="BA23" si="206">BA8/AZ8-1</f>
        <v>1.0000000000000009E-2</v>
      </c>
      <c r="BB23" s="11">
        <f t="shared" ref="BB23" si="207">BB8/BA8-1</f>
        <v>1.0000000000000009E-2</v>
      </c>
      <c r="BD23" t="s">
        <v>43</v>
      </c>
      <c r="BE23" s="4">
        <f>Main!D8</f>
        <v>327.9</v>
      </c>
    </row>
    <row r="24" spans="2:57" x14ac:dyDescent="0.3">
      <c r="B24" t="s">
        <v>32</v>
      </c>
      <c r="C24" s="11">
        <f>C13/C12</f>
        <v>0</v>
      </c>
      <c r="D24" s="11">
        <f t="shared" ref="D24:N24" si="208">D13/D12</f>
        <v>-1.8749999999999992E-2</v>
      </c>
      <c r="E24" s="11">
        <f t="shared" si="208"/>
        <v>-1.8867924528301893E-2</v>
      </c>
      <c r="F24" s="11">
        <f t="shared" si="208"/>
        <v>5.2631578947368265E-2</v>
      </c>
      <c r="G24" s="11">
        <f t="shared" si="208"/>
        <v>3.9001560062402525E-2</v>
      </c>
      <c r="H24" s="11">
        <f t="shared" si="208"/>
        <v>8.6580086580086528E-3</v>
      </c>
      <c r="I24" s="11">
        <f t="shared" si="208"/>
        <v>-6.0150375939849683E-2</v>
      </c>
      <c r="J24" s="11">
        <f t="shared" si="208"/>
        <v>-2.0689655172413786E-2</v>
      </c>
      <c r="K24" s="11">
        <f t="shared" si="208"/>
        <v>2.3448275862068955E-2</v>
      </c>
      <c r="L24" s="11">
        <f t="shared" si="208"/>
        <v>3.3271719038817017E-2</v>
      </c>
      <c r="M24" s="11">
        <f t="shared" si="208"/>
        <v>-3.5149384885764519E-3</v>
      </c>
      <c r="N24" s="11">
        <f t="shared" si="208"/>
        <v>0</v>
      </c>
      <c r="O24" s="11">
        <f t="shared" ref="O24:R24" si="209">O13/O12</f>
        <v>6.4310954063604223E-2</v>
      </c>
      <c r="P24" s="11">
        <f t="shared" si="209"/>
        <v>-0.60747663551401798</v>
      </c>
      <c r="Q24" s="11">
        <f t="shared" si="209"/>
        <v>4.7872340425532033E-2</v>
      </c>
      <c r="R24" s="11">
        <f t="shared" si="209"/>
        <v>0.36428571428571382</v>
      </c>
      <c r="S24" s="11">
        <f t="shared" ref="S24:AH24" si="210">S13/S12</f>
        <v>5.7926829268292686E-2</v>
      </c>
      <c r="T24" s="11">
        <f t="shared" si="210"/>
        <v>-0.10126582278480985</v>
      </c>
      <c r="U24" s="11">
        <f t="shared" si="210"/>
        <v>0.80769230769230782</v>
      </c>
      <c r="V24" s="11">
        <f t="shared" si="210"/>
        <v>5.1851851851851899E-2</v>
      </c>
      <c r="W24" s="11">
        <f t="shared" si="210"/>
        <v>0.32647584973166366</v>
      </c>
      <c r="X24" s="11">
        <f t="shared" si="210"/>
        <v>0.46315789473684199</v>
      </c>
      <c r="Y24" s="11">
        <f t="shared" si="210"/>
        <v>-0.33146067415730368</v>
      </c>
      <c r="Z24" s="11">
        <f t="shared" si="210"/>
        <v>3.9877300613496994E-2</v>
      </c>
      <c r="AA24" s="11">
        <f t="shared" si="210"/>
        <v>0.12917115177610336</v>
      </c>
      <c r="AB24" s="11">
        <f t="shared" si="210"/>
        <v>9.9573257467994326E-3</v>
      </c>
      <c r="AC24" s="11">
        <f t="shared" si="210"/>
        <v>0.70634920634920506</v>
      </c>
      <c r="AD24" s="11">
        <f t="shared" si="210"/>
        <v>0.14767255216693417</v>
      </c>
      <c r="AE24" s="11">
        <f t="shared" si="210"/>
        <v>-0.1454545454545455</v>
      </c>
      <c r="AF24" s="11">
        <f t="shared" si="210"/>
        <v>0.1</v>
      </c>
      <c r="AG24" s="11">
        <f t="shared" si="210"/>
        <v>0.1</v>
      </c>
      <c r="AH24" s="11">
        <f t="shared" si="210"/>
        <v>0.1</v>
      </c>
      <c r="AI24" s="11"/>
      <c r="AK24" s="11">
        <f t="shared" ref="AK24:AM24" si="211">AK13/AK12</f>
        <v>-6.8493150684931614E-2</v>
      </c>
      <c r="AL24" s="11">
        <f t="shared" si="211"/>
        <v>-2.8461538461535953</v>
      </c>
      <c r="AM24" s="11">
        <f t="shared" si="211"/>
        <v>-4.9751243781094041E-3</v>
      </c>
      <c r="AN24" s="11">
        <f t="shared" ref="AN24:AW24" si="212">AN13/AN12</f>
        <v>-1.0191082802547781E-2</v>
      </c>
      <c r="AO24" s="11">
        <f t="shared" si="212"/>
        <v>1.7391304347826087E-2</v>
      </c>
      <c r="AP24" s="11">
        <f t="shared" si="212"/>
        <v>3.3409090909093506</v>
      </c>
      <c r="AQ24" s="11">
        <f t="shared" si="212"/>
        <v>-0.40590405904059085</v>
      </c>
      <c r="AR24" s="11">
        <f t="shared" si="212"/>
        <v>0.19452417101208</v>
      </c>
      <c r="AS24" s="11">
        <f t="shared" si="212"/>
        <v>0.2</v>
      </c>
      <c r="AT24" s="11">
        <f t="shared" si="212"/>
        <v>0.2</v>
      </c>
      <c r="AU24" s="11">
        <f t="shared" si="212"/>
        <v>0.2</v>
      </c>
      <c r="AV24" s="11">
        <f t="shared" si="212"/>
        <v>0.2</v>
      </c>
      <c r="AW24" s="11">
        <f t="shared" si="212"/>
        <v>0.19999999999999998</v>
      </c>
      <c r="AX24" s="11">
        <f t="shared" ref="AX24:BB24" si="213">AX13/AX12</f>
        <v>0.2</v>
      </c>
      <c r="AY24" s="11">
        <f t="shared" si="213"/>
        <v>0.19999999999999998</v>
      </c>
      <c r="AZ24" s="11">
        <f t="shared" si="213"/>
        <v>0.2</v>
      </c>
      <c r="BA24" s="11">
        <f t="shared" si="213"/>
        <v>0.2</v>
      </c>
      <c r="BB24" s="11">
        <f t="shared" si="213"/>
        <v>0.2</v>
      </c>
      <c r="BD24" t="s">
        <v>44</v>
      </c>
      <c r="BE24" s="4">
        <f>BE22+BE23</f>
        <v>546.99939250457419</v>
      </c>
    </row>
    <row r="25" spans="2:57" x14ac:dyDescent="0.3">
      <c r="B25" t="s">
        <v>55</v>
      </c>
      <c r="C25" s="11">
        <f>C14/C3</f>
        <v>9.7654584221748358E-2</v>
      </c>
      <c r="D25" s="11">
        <f t="shared" ref="D25:AW25" si="214">D14/D3</f>
        <v>-0.17461167648634182</v>
      </c>
      <c r="E25" s="11">
        <f t="shared" si="214"/>
        <v>-0.12955854126679459</v>
      </c>
      <c r="F25" s="11">
        <f t="shared" si="214"/>
        <v>-6.5958226456577715E-3</v>
      </c>
      <c r="G25" s="11">
        <f t="shared" si="214"/>
        <v>0.12409347300564053</v>
      </c>
      <c r="H25" s="11">
        <f t="shared" si="214"/>
        <v>-0.10894386298763091</v>
      </c>
      <c r="I25" s="11">
        <f t="shared" si="214"/>
        <v>-5.420991926182233E-2</v>
      </c>
      <c r="J25" s="11">
        <f t="shared" si="214"/>
        <v>-0.10061182868796742</v>
      </c>
      <c r="K25" s="11">
        <f t="shared" si="214"/>
        <v>0.12595623554527668</v>
      </c>
      <c r="L25" s="11">
        <f t="shared" si="214"/>
        <v>-0.29868646487721295</v>
      </c>
      <c r="M25" s="11">
        <f t="shared" si="214"/>
        <v>-0.22904131568391484</v>
      </c>
      <c r="N25" s="11">
        <f t="shared" si="214"/>
        <v>5.4149499705709259E-2</v>
      </c>
      <c r="O25" s="11">
        <f t="shared" si="214"/>
        <v>0.20508054522924415</v>
      </c>
      <c r="P25" s="11">
        <f t="shared" si="214"/>
        <v>5.1667167317512801E-2</v>
      </c>
      <c r="Q25" s="11">
        <f t="shared" si="214"/>
        <v>4.7266965936097062E-2</v>
      </c>
      <c r="R25" s="11">
        <f t="shared" si="214"/>
        <v>-2.4763494713411292E-2</v>
      </c>
      <c r="S25" s="11">
        <f t="shared" ref="S25:AH25" si="215">S14/S3</f>
        <v>0.18600451467268622</v>
      </c>
      <c r="T25" s="11">
        <f t="shared" si="215"/>
        <v>2.1760880440220166E-2</v>
      </c>
      <c r="U25" s="11">
        <f t="shared" si="215"/>
        <v>-1.3448090371167283E-3</v>
      </c>
      <c r="V25" s="11">
        <f t="shared" si="215"/>
        <v>-0.20233955105912091</v>
      </c>
      <c r="W25" s="11">
        <f t="shared" si="215"/>
        <v>0.11195361284567353</v>
      </c>
      <c r="X25" s="11">
        <f t="shared" si="215"/>
        <v>-0.10059171597633142</v>
      </c>
      <c r="Y25" s="11">
        <f t="shared" si="215"/>
        <v>-6.3470808784145641E-2</v>
      </c>
      <c r="Z25" s="11">
        <f t="shared" si="215"/>
        <v>-0.10258931497869535</v>
      </c>
      <c r="AA25" s="11">
        <f t="shared" si="215"/>
        <v>0.1319954315549029</v>
      </c>
      <c r="AB25" s="11">
        <f t="shared" si="215"/>
        <v>-0.27542540561931139</v>
      </c>
      <c r="AC25" s="11">
        <f t="shared" si="215"/>
        <v>9.3175522538403981E-3</v>
      </c>
      <c r="AD25" s="11">
        <f t="shared" si="215"/>
        <v>-0.20790916209866878</v>
      </c>
      <c r="AE25" s="11">
        <f t="shared" si="215"/>
        <v>9.1486658195679776E-2</v>
      </c>
      <c r="AF25" s="11">
        <f t="shared" si="215"/>
        <v>-0.26279370170578803</v>
      </c>
      <c r="AG25" s="11">
        <f t="shared" si="215"/>
        <v>-2.0115653000381713E-2</v>
      </c>
      <c r="AH25" s="11">
        <f t="shared" si="215"/>
        <v>-0.29639574661006468</v>
      </c>
      <c r="AI25" s="11"/>
      <c r="AK25" s="11">
        <f t="shared" si="214"/>
        <v>-1.3720316622691272E-2</v>
      </c>
      <c r="AL25" s="11">
        <f t="shared" si="214"/>
        <v>-3.9654215243081249E-3</v>
      </c>
      <c r="AM25" s="11">
        <f t="shared" si="214"/>
        <v>-1.5230340043730818E-2</v>
      </c>
      <c r="AN25" s="11">
        <f t="shared" si="214"/>
        <v>9.2391937550972775E-2</v>
      </c>
      <c r="AO25" s="11">
        <f t="shared" si="214"/>
        <v>3.8689796850034215E-2</v>
      </c>
      <c r="AP25" s="11">
        <f t="shared" si="214"/>
        <v>-6.222437020479879E-3</v>
      </c>
      <c r="AQ25" s="11">
        <f t="shared" si="214"/>
        <v>-2.509716092484025E-2</v>
      </c>
      <c r="AR25" s="11">
        <f t="shared" si="214"/>
        <v>-6.5600521919626328E-2</v>
      </c>
      <c r="AS25" s="11">
        <f t="shared" si="214"/>
        <v>-3.9832346178105132E-2</v>
      </c>
      <c r="AT25" s="11">
        <f t="shared" si="214"/>
        <v>-2.1318293301694474E-2</v>
      </c>
      <c r="AU25" s="11">
        <f t="shared" si="214"/>
        <v>-5.1761181560564511E-3</v>
      </c>
      <c r="AV25" s="11">
        <f t="shared" si="214"/>
        <v>1.2625492159374441E-2</v>
      </c>
      <c r="AW25" s="11">
        <f t="shared" si="214"/>
        <v>2.3072307836706024E-2</v>
      </c>
      <c r="AX25" s="11">
        <f t="shared" ref="AX25:BB25" si="216">AX14/AX3</f>
        <v>2.3156035321951422E-2</v>
      </c>
      <c r="AY25" s="11">
        <f t="shared" si="216"/>
        <v>2.3156698509953444E-2</v>
      </c>
      <c r="AZ25" s="11">
        <f t="shared" si="216"/>
        <v>2.3156703762927659E-2</v>
      </c>
      <c r="BA25" s="11">
        <f t="shared" si="216"/>
        <v>2.3156703804535397E-2</v>
      </c>
      <c r="BB25" s="11">
        <f t="shared" si="216"/>
        <v>2.3156703804864915E-2</v>
      </c>
      <c r="BD25" t="s">
        <v>45</v>
      </c>
      <c r="BE25" s="5">
        <f>BE24/AW15</f>
        <v>4.5927740764447877</v>
      </c>
    </row>
    <row r="26" spans="2:57" x14ac:dyDescent="0.3">
      <c r="BD26" t="s">
        <v>46</v>
      </c>
      <c r="BE26" s="5">
        <f>Main!D3</f>
        <v>8.9</v>
      </c>
    </row>
    <row r="27" spans="2:57" x14ac:dyDescent="0.3">
      <c r="BD27" s="1" t="s">
        <v>47</v>
      </c>
      <c r="BE27" s="8">
        <f>BE25/BE26-1</f>
        <v>-0.48395796893878795</v>
      </c>
    </row>
    <row r="28" spans="2:57" x14ac:dyDescent="0.3">
      <c r="BD28" t="s">
        <v>48</v>
      </c>
      <c r="BE28" s="6" t="s">
        <v>72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2020-10-24T14:55:01Z</dcterms:created>
  <dcterms:modified xsi:type="dcterms:W3CDTF">2025-04-04T09:35:54Z</dcterms:modified>
</cp:coreProperties>
</file>