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DE8FBDD-22F1-408F-86F9-FFDC71DE0838}" xr6:coauthVersionLast="46" xr6:coauthVersionMax="46" xr10:uidLastSave="{00000000-0000-0000-0000-000000000000}"/>
  <bookViews>
    <workbookView xWindow="-108" yWindow="-108" windowWidth="23256" windowHeight="12576" activeTab="1" xr2:uid="{40519EDF-051D-4A4B-AFA8-9407545FB21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H26" i="2"/>
  <c r="I26" i="2"/>
  <c r="R36" i="2"/>
  <c r="Q36" i="2"/>
  <c r="P36" i="2"/>
  <c r="O36" i="2"/>
  <c r="N36" i="2"/>
  <c r="M36" i="2"/>
  <c r="L36" i="2"/>
  <c r="K36" i="2"/>
  <c r="J36" i="2"/>
  <c r="I36" i="2"/>
  <c r="G36" i="2"/>
  <c r="R35" i="2"/>
  <c r="Q35" i="2"/>
  <c r="P35" i="2"/>
  <c r="O35" i="2"/>
  <c r="N35" i="2"/>
  <c r="M35" i="2"/>
  <c r="L35" i="2"/>
  <c r="K35" i="2"/>
  <c r="J35" i="2"/>
  <c r="I35" i="2"/>
  <c r="G35" i="2"/>
  <c r="R34" i="2"/>
  <c r="Q34" i="2"/>
  <c r="P34" i="2"/>
  <c r="O34" i="2"/>
  <c r="N34" i="2"/>
  <c r="M34" i="2"/>
  <c r="L34" i="2"/>
  <c r="K34" i="2"/>
  <c r="J34" i="2"/>
  <c r="I34" i="2"/>
  <c r="H34" i="2"/>
  <c r="G34" i="2"/>
  <c r="R33" i="2"/>
  <c r="Q33" i="2"/>
  <c r="P33" i="2"/>
  <c r="O33" i="2"/>
  <c r="N33" i="2"/>
  <c r="M33" i="2"/>
  <c r="L33" i="2"/>
  <c r="K33" i="2"/>
  <c r="J33" i="2"/>
  <c r="I33" i="2"/>
  <c r="H33" i="2"/>
  <c r="G33" i="2"/>
  <c r="R32" i="2"/>
  <c r="Q32" i="2"/>
  <c r="P32" i="2"/>
  <c r="O32" i="2"/>
  <c r="N32" i="2"/>
  <c r="M32" i="2"/>
  <c r="L32" i="2"/>
  <c r="K32" i="2"/>
  <c r="J32" i="2"/>
  <c r="I32" i="2"/>
  <c r="G32" i="2"/>
  <c r="R31" i="2"/>
  <c r="Q31" i="2"/>
  <c r="P31" i="2"/>
  <c r="O31" i="2"/>
  <c r="N31" i="2"/>
  <c r="M31" i="2"/>
  <c r="L31" i="2"/>
  <c r="K31" i="2"/>
  <c r="J31" i="2"/>
  <c r="I31" i="2"/>
  <c r="G31" i="2"/>
  <c r="R30" i="2"/>
  <c r="Q30" i="2"/>
  <c r="P30" i="2"/>
  <c r="O30" i="2"/>
  <c r="N30" i="2"/>
  <c r="M30" i="2"/>
  <c r="L30" i="2"/>
  <c r="K30" i="2"/>
  <c r="J30" i="2"/>
  <c r="I30" i="2"/>
  <c r="G30" i="2"/>
  <c r="R29" i="2"/>
  <c r="Q29" i="2"/>
  <c r="P29" i="2"/>
  <c r="O29" i="2"/>
  <c r="N29" i="2"/>
  <c r="M29" i="2"/>
  <c r="L29" i="2"/>
  <c r="K29" i="2"/>
  <c r="J29" i="2"/>
  <c r="I29" i="2"/>
  <c r="G29" i="2"/>
  <c r="R28" i="2"/>
  <c r="Q28" i="2"/>
  <c r="P28" i="2"/>
  <c r="O28" i="2"/>
  <c r="N28" i="2"/>
  <c r="M28" i="2"/>
  <c r="L28" i="2"/>
  <c r="K28" i="2"/>
  <c r="J28" i="2"/>
  <c r="G28" i="2"/>
  <c r="R27" i="2"/>
  <c r="Q27" i="2"/>
  <c r="P27" i="2"/>
  <c r="O27" i="2"/>
  <c r="N27" i="2"/>
  <c r="M27" i="2"/>
  <c r="L27" i="2"/>
  <c r="K27" i="2"/>
  <c r="J27" i="2"/>
  <c r="G27" i="2"/>
  <c r="R26" i="2"/>
  <c r="Q26" i="2"/>
  <c r="P26" i="2"/>
  <c r="O26" i="2"/>
  <c r="N26" i="2"/>
  <c r="M26" i="2"/>
  <c r="L26" i="2"/>
  <c r="K26" i="2"/>
  <c r="G26" i="2"/>
  <c r="E36" i="2"/>
  <c r="E35" i="2"/>
  <c r="E32" i="2"/>
  <c r="E31" i="2"/>
  <c r="E30" i="2"/>
  <c r="E29" i="2"/>
  <c r="F36" i="2"/>
  <c r="F35" i="2"/>
  <c r="F34" i="2"/>
  <c r="F33" i="2"/>
  <c r="F32" i="2"/>
  <c r="F31" i="2"/>
  <c r="F30" i="2"/>
  <c r="F29" i="2"/>
  <c r="F28" i="2"/>
  <c r="F27" i="2"/>
  <c r="F26" i="2"/>
  <c r="G21" i="2"/>
  <c r="G14" i="2"/>
  <c r="G10" i="2"/>
  <c r="G8" i="2"/>
  <c r="G5" i="2"/>
  <c r="F21" i="2"/>
  <c r="F14" i="2"/>
  <c r="F12" i="2"/>
  <c r="F10" i="2"/>
  <c r="F8" i="2"/>
  <c r="F5" i="2"/>
  <c r="E21" i="2"/>
  <c r="E14" i="2"/>
  <c r="E12" i="2"/>
  <c r="E10" i="2"/>
  <c r="E8" i="2"/>
  <c r="E5" i="2"/>
  <c r="D9" i="1"/>
  <c r="D8" i="1"/>
  <c r="D7" i="1"/>
  <c r="D6" i="1"/>
  <c r="D5" i="1"/>
  <c r="H29" i="2" l="1"/>
  <c r="H28" i="2"/>
  <c r="I28" i="2"/>
  <c r="H30" i="2"/>
  <c r="H31" i="2"/>
  <c r="H27" i="2"/>
  <c r="I27" i="2"/>
  <c r="E9" i="2"/>
  <c r="E13" i="2" s="1"/>
  <c r="E19" i="2" s="1"/>
  <c r="E22" i="2" s="1"/>
  <c r="E24" i="2" s="1"/>
  <c r="G9" i="2"/>
  <c r="G13" i="2" s="1"/>
  <c r="G19" i="2" s="1"/>
  <c r="G22" i="2" s="1"/>
  <c r="G24" i="2" s="1"/>
  <c r="F9" i="2"/>
  <c r="F13" i="2" s="1"/>
  <c r="F19" i="2" s="1"/>
  <c r="F22" i="2" s="1"/>
  <c r="F24" i="2" s="1"/>
  <c r="H32" i="2" l="1"/>
  <c r="H35" i="2" l="1"/>
  <c r="H36" i="2" l="1"/>
</calcChain>
</file>

<file path=xl/sharedStrings.xml><?xml version="1.0" encoding="utf-8"?>
<sst xmlns="http://schemas.openxmlformats.org/spreadsheetml/2006/main" count="47" uniqueCount="43">
  <si>
    <t>SRNE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</si>
  <si>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</si>
  <si>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</si>
  <si>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</si>
  <si>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</si>
  <si>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</si>
  <si>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</si>
  <si>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</si>
  <si>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</si>
  <si>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</si>
  <si>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</si>
  <si>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Q420</t>
  </si>
  <si>
    <t>Revenue</t>
  </si>
  <si>
    <t>Product revenue</t>
  </si>
  <si>
    <t>Service revenue</t>
  </si>
  <si>
    <t>Product cost</t>
  </si>
  <si>
    <t>Service cost</t>
  </si>
  <si>
    <t>Gross profit</t>
  </si>
  <si>
    <t>R&amp;D</t>
  </si>
  <si>
    <t>SG&amp;A</t>
  </si>
  <si>
    <t>Other</t>
  </si>
  <si>
    <t>Operating profit</t>
  </si>
  <si>
    <t>Interest income</t>
  </si>
  <si>
    <t>Finance income</t>
  </si>
  <si>
    <t>Other income</t>
  </si>
  <si>
    <t>Interest expense</t>
  </si>
  <si>
    <t>Loss on extinguishment</t>
  </si>
  <si>
    <t>Pretax profit</t>
  </si>
  <si>
    <t>Taxes</t>
  </si>
  <si>
    <t>Net profit</t>
  </si>
  <si>
    <t>MI</t>
  </si>
  <si>
    <t>EPS</t>
  </si>
  <si>
    <t>Cost of sales</t>
  </si>
  <si>
    <t>Revenue y/y</t>
  </si>
  <si>
    <t>Gross Margin</t>
  </si>
  <si>
    <t>Operating Margin</t>
  </si>
  <si>
    <t>Product y/y</t>
  </si>
  <si>
    <t>Service y/y</t>
  </si>
  <si>
    <t>R&amp;D y/y</t>
  </si>
  <si>
    <t>SG&amp;A y/y</t>
  </si>
  <si>
    <t>Net Margin</t>
  </si>
  <si>
    <t>Product Margin</t>
  </si>
  <si>
    <t>Service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</si>
</sst>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CB5-2ABE-42AC-AA63-F487876D55F9}">
  <dimension ref="B2:G24"/>
  <sheetViews>
    <sheetView workbookViewId="0">
      <selection activeCell="F4" sqref="F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5">
        <v>8.39</v>
      </c>
      <c r="E3" s="4">
        <v>44312</v>
      </c>
      <c r="F3" s="4">
        <v>44313</v>
      </c>
      <c r="G3" s="4"/>
    </row>
    <row r="4" spans="2:7" x14ac:dyDescent="0.3">
      <c r="C4" t="s">
        <v>2</v>
      </c>
      <c r="D4" s="2">
        <v>280.3</v>
      </c>
      <c r="E4" s="3" t="s">
        <v>11</v>
      </c>
    </row>
    <row r="5" spans="2:7" x14ac:dyDescent="0.3">
      <c r="C5" t="s">
        <v>3</v>
      </c>
      <c r="D5" s="2">
        <f>D3*D4</f>
        <v>2351.7170000000001</v>
      </c>
    </row>
    <row r="6" spans="2:7" x14ac:dyDescent="0.3">
      <c r="C6" t="s">
        <v>4</v>
      </c>
      <c r="D6" s="2">
        <f>56.5+256.4</f>
        <v>312.89999999999998</v>
      </c>
      <c r="E6" s="3" t="s">
        <v>11</v>
      </c>
    </row>
    <row r="7" spans="2:7" x14ac:dyDescent="0.3">
      <c r="C7" t="s">
        <v>5</v>
      </c>
      <c r="D7" s="2">
        <f>23.2+92.3</f>
        <v>115.5</v>
      </c>
      <c r="E7" s="3" t="s">
        <v>11</v>
      </c>
    </row>
    <row r="8" spans="2:7" x14ac:dyDescent="0.3">
      <c r="C8" t="s">
        <v>6</v>
      </c>
      <c r="D8" s="2">
        <f>D6-D7</f>
        <v>197.39999999999998</v>
      </c>
    </row>
    <row r="9" spans="2:7" x14ac:dyDescent="0.3">
      <c r="C9" t="s">
        <v>7</v>
      </c>
      <c r="D9" s="2">
        <f>D5-D8</f>
        <v>2154.317</v>
      </c>
    </row>
    <row r="24" spans="5:7" x14ac:dyDescent="0.3">
      <c r="E24" s="8"/>
      <c r="F24" s="8"/>
      <c r="G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24E9-54BF-4B4F-AB3D-865D1653281A}">
  <dimension ref="B2:R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4.4" x14ac:dyDescent="0.3"/>
  <cols>
    <col min="2" max="2" width="20.109375" bestFit="1" customWidth="1"/>
  </cols>
  <sheetData>
    <row r="2" spans="2:18" x14ac:dyDescent="0.3"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</row>
    <row r="3" spans="2:18" x14ac:dyDescent="0.3">
      <c r="B3" t="s">
        <v>13</v>
      </c>
      <c r="E3" s="2">
        <v>5.9</v>
      </c>
      <c r="F3" s="2">
        <v>22</v>
      </c>
      <c r="G3" s="2">
        <v>26.6</v>
      </c>
      <c r="H3" s="2"/>
      <c r="I3" s="10"/>
      <c r="J3" s="2"/>
      <c r="K3" s="2"/>
      <c r="L3" s="2"/>
      <c r="M3" s="2"/>
      <c r="N3" s="2"/>
      <c r="O3" s="2"/>
      <c r="P3" s="2"/>
      <c r="Q3" s="2"/>
      <c r="R3" s="2"/>
    </row>
    <row r="4" spans="2:18" x14ac:dyDescent="0.3">
      <c r="B4" t="s">
        <v>14</v>
      </c>
      <c r="E4" s="2">
        <v>15.3</v>
      </c>
      <c r="F4" s="2">
        <v>9.5</v>
      </c>
      <c r="G4" s="2">
        <v>13.4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s="1" customFormat="1" x14ac:dyDescent="0.3">
      <c r="B5" s="1" t="s">
        <v>12</v>
      </c>
      <c r="E5" s="6">
        <f>E3+E4</f>
        <v>21.200000000000003</v>
      </c>
      <c r="F5" s="6">
        <f>F3+F4</f>
        <v>31.5</v>
      </c>
      <c r="G5" s="6">
        <f>G3+G4</f>
        <v>40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18" x14ac:dyDescent="0.3">
      <c r="B6" t="s">
        <v>15</v>
      </c>
      <c r="E6" s="2">
        <v>1.5</v>
      </c>
      <c r="F6" s="2">
        <v>5.9</v>
      </c>
      <c r="G6" s="2">
        <v>2.1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x14ac:dyDescent="0.3">
      <c r="B7" t="s">
        <v>16</v>
      </c>
      <c r="E7" s="2">
        <v>5.6</v>
      </c>
      <c r="F7" s="2">
        <v>6.3</v>
      </c>
      <c r="G7" s="2">
        <v>7.8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x14ac:dyDescent="0.3">
      <c r="B8" t="s">
        <v>32</v>
      </c>
      <c r="E8" s="2">
        <f>E6+E7</f>
        <v>7.1</v>
      </c>
      <c r="F8" s="2">
        <f>F6+F7</f>
        <v>12.2</v>
      </c>
      <c r="G8" s="2">
        <f>G6+G7</f>
        <v>9.9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s="1" customFormat="1" x14ac:dyDescent="0.3">
      <c r="B9" s="1" t="s">
        <v>17</v>
      </c>
      <c r="E9" s="6">
        <f>E5-E8</f>
        <v>14.100000000000003</v>
      </c>
      <c r="F9" s="6">
        <f>F5-F8</f>
        <v>19.3</v>
      </c>
      <c r="G9" s="6">
        <f>G5-G8</f>
        <v>30.1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2:18" x14ac:dyDescent="0.3">
      <c r="B10" t="s">
        <v>18</v>
      </c>
      <c r="E10" s="2">
        <f>77+11.3</f>
        <v>88.3</v>
      </c>
      <c r="F10" s="2">
        <f>106.9+75.3</f>
        <v>182.2</v>
      </c>
      <c r="G10" s="2">
        <f>111.3+43</f>
        <v>154.30000000000001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3">
      <c r="B11" t="s">
        <v>19</v>
      </c>
      <c r="E11" s="2">
        <v>63.6</v>
      </c>
      <c r="F11" s="2">
        <v>103.6</v>
      </c>
      <c r="G11" s="2">
        <v>116.2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x14ac:dyDescent="0.3">
      <c r="B12" t="s">
        <v>20</v>
      </c>
      <c r="E12" s="2">
        <f>3+9.6</f>
        <v>12.6</v>
      </c>
      <c r="F12" s="2">
        <f>3.9-11.1</f>
        <v>-7.1999999999999993</v>
      </c>
      <c r="G12" s="2">
        <v>4.0999999999999996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18" s="1" customFormat="1" x14ac:dyDescent="0.3">
      <c r="B13" s="1" t="s">
        <v>21</v>
      </c>
      <c r="E13" s="6">
        <f>E9-E10-E11-E12</f>
        <v>-150.39999999999998</v>
      </c>
      <c r="F13" s="6">
        <f>F9-F10-F11-F12</f>
        <v>-259.3</v>
      </c>
      <c r="G13" s="6">
        <f>G9-G10-G11-G12</f>
        <v>-244.50000000000003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2:18" x14ac:dyDescent="0.3">
      <c r="B14" t="s">
        <v>23</v>
      </c>
      <c r="E14" s="2">
        <f>-2.8+1.2</f>
        <v>-1.5999999999999999</v>
      </c>
      <c r="F14" s="2">
        <f>36.8+0.3</f>
        <v>37.099999999999994</v>
      </c>
      <c r="G14" s="2">
        <f>-6.6-0.8</f>
        <v>-7.3999999999999995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3">
      <c r="B15" t="s">
        <v>24</v>
      </c>
      <c r="E15" s="2">
        <v>0.1</v>
      </c>
      <c r="F15" s="2">
        <v>0.2</v>
      </c>
      <c r="G15" s="2">
        <v>1.4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18" x14ac:dyDescent="0.3">
      <c r="B16" t="s">
        <v>25</v>
      </c>
      <c r="E16" s="2">
        <v>57.6</v>
      </c>
      <c r="F16" s="2">
        <v>36.1</v>
      </c>
      <c r="G16" s="2">
        <v>20.2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x14ac:dyDescent="0.3">
      <c r="B17" t="s">
        <v>22</v>
      </c>
      <c r="E17" s="2">
        <v>-0.9</v>
      </c>
      <c r="F17" s="2">
        <v>-1.1000000000000001</v>
      </c>
      <c r="G17" s="2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3">
      <c r="B18" t="s">
        <v>26</v>
      </c>
      <c r="E18" s="2">
        <v>8.1</v>
      </c>
      <c r="F18" s="2">
        <v>27.8</v>
      </c>
      <c r="G18" s="2">
        <v>51.9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s="1" customFormat="1" x14ac:dyDescent="0.3">
      <c r="B19" s="1" t="s">
        <v>27</v>
      </c>
      <c r="E19" s="6">
        <f>E13-E14-E15-E16-E17-E18</f>
        <v>-213.69999999999996</v>
      </c>
      <c r="F19" s="6">
        <f>F13-F14-F15-F16-F17-F18</f>
        <v>-359.4</v>
      </c>
      <c r="G19" s="6">
        <f>G13-G14-G15-G16-G17-G18</f>
        <v>-310.60000000000002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2:18" x14ac:dyDescent="0.3">
      <c r="B20" t="s">
        <v>28</v>
      </c>
      <c r="E20" s="2">
        <v>-6.3</v>
      </c>
      <c r="F20" s="2">
        <v>-0.5</v>
      </c>
      <c r="G20" s="2">
        <v>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3">
      <c r="B21" t="s">
        <v>30</v>
      </c>
      <c r="E21" s="2">
        <f>5-9</f>
        <v>-4</v>
      </c>
      <c r="F21" s="2">
        <f>3.9-70.9</f>
        <v>-67</v>
      </c>
      <c r="G21" s="2">
        <f>5.8-15.9</f>
        <v>-10.100000000000001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s="1" customFormat="1" x14ac:dyDescent="0.3">
      <c r="B22" s="1" t="s">
        <v>29</v>
      </c>
      <c r="E22" s="6">
        <f>E19-E20-E21</f>
        <v>-203.39999999999995</v>
      </c>
      <c r="F22" s="6">
        <f>F19-F20-F21</f>
        <v>-291.89999999999998</v>
      </c>
      <c r="G22" s="6">
        <f>G19-G20-G21</f>
        <v>-298.5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2:18" x14ac:dyDescent="0.3">
      <c r="B23" t="s">
        <v>2</v>
      </c>
      <c r="E23" s="2">
        <v>280.3</v>
      </c>
      <c r="F23" s="2">
        <v>280.3</v>
      </c>
      <c r="G23" s="2">
        <v>280.3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s="1" customFormat="1" x14ac:dyDescent="0.3">
      <c r="B24" s="1" t="s">
        <v>31</v>
      </c>
      <c r="E24" s="7">
        <f>E22/E23</f>
        <v>-0.72565108811987133</v>
      </c>
      <c r="F24" s="7">
        <f>F22/F23</f>
        <v>-1.0413842311808774</v>
      </c>
      <c r="G24" s="7">
        <f>G22/G23</f>
        <v>-1.0649304316803425</v>
      </c>
      <c r="H24" s="7"/>
    </row>
    <row r="26" spans="2:18" x14ac:dyDescent="0.3">
      <c r="B26" s="9" t="s">
        <v>36</v>
      </c>
      <c r="E26" s="10"/>
      <c r="F26" s="10">
        <f>F3/E3-1</f>
        <v>2.7288135593220337</v>
      </c>
      <c r="G26" s="10">
        <f t="shared" ref="G26:R26" si="0">G3/F3-1</f>
        <v>0.20909090909090922</v>
      </c>
      <c r="H26" s="10">
        <f t="shared" si="0"/>
        <v>-1</v>
      </c>
      <c r="I26" s="10" t="e">
        <f t="shared" si="0"/>
        <v>#DIV/0!</v>
      </c>
      <c r="J26" s="10" t="e">
        <f t="shared" si="0"/>
        <v>#DIV/0!</v>
      </c>
      <c r="K26" s="10" t="e">
        <f t="shared" si="0"/>
        <v>#DIV/0!</v>
      </c>
      <c r="L26" s="10" t="e">
        <f t="shared" si="0"/>
        <v>#DIV/0!</v>
      </c>
      <c r="M26" s="10" t="e">
        <f t="shared" si="0"/>
        <v>#DIV/0!</v>
      </c>
      <c r="N26" s="10" t="e">
        <f t="shared" si="0"/>
        <v>#DIV/0!</v>
      </c>
      <c r="O26" s="10" t="e">
        <f t="shared" si="0"/>
        <v>#DIV/0!</v>
      </c>
      <c r="P26" s="10" t="e">
        <f t="shared" si="0"/>
        <v>#DIV/0!</v>
      </c>
      <c r="Q26" s="10" t="e">
        <f t="shared" si="0"/>
        <v>#DIV/0!</v>
      </c>
      <c r="R26" s="10" t="e">
        <f t="shared" si="0"/>
        <v>#DIV/0!</v>
      </c>
    </row>
    <row r="27" spans="2:18" x14ac:dyDescent="0.3">
      <c r="B27" t="s">
        <v>37</v>
      </c>
      <c r="E27" s="10"/>
      <c r="F27" s="10">
        <f t="shared" ref="E27:F28" si="1">F4/E4-1</f>
        <v>-0.37908496732026142</v>
      </c>
      <c r="G27" s="10">
        <f t="shared" ref="G27:R27" si="2">G4/F4-1</f>
        <v>0.41052631578947363</v>
      </c>
      <c r="H27" s="10">
        <f t="shared" si="2"/>
        <v>-1</v>
      </c>
      <c r="I27" s="10" t="e">
        <f t="shared" si="2"/>
        <v>#DIV/0!</v>
      </c>
      <c r="J27" s="10" t="e">
        <f t="shared" si="2"/>
        <v>#DIV/0!</v>
      </c>
      <c r="K27" s="10" t="e">
        <f t="shared" si="2"/>
        <v>#DIV/0!</v>
      </c>
      <c r="L27" s="10" t="e">
        <f t="shared" si="2"/>
        <v>#DIV/0!</v>
      </c>
      <c r="M27" s="10" t="e">
        <f t="shared" si="2"/>
        <v>#DIV/0!</v>
      </c>
      <c r="N27" s="10" t="e">
        <f t="shared" si="2"/>
        <v>#DIV/0!</v>
      </c>
      <c r="O27" s="10" t="e">
        <f t="shared" si="2"/>
        <v>#DIV/0!</v>
      </c>
      <c r="P27" s="10" t="e">
        <f t="shared" si="2"/>
        <v>#DIV/0!</v>
      </c>
      <c r="Q27" s="10" t="e">
        <f t="shared" si="2"/>
        <v>#DIV/0!</v>
      </c>
      <c r="R27" s="10" t="e">
        <f t="shared" si="2"/>
        <v>#DIV/0!</v>
      </c>
    </row>
    <row r="28" spans="2:18" x14ac:dyDescent="0.3">
      <c r="B28" s="1" t="s">
        <v>33</v>
      </c>
      <c r="E28" s="10"/>
      <c r="F28" s="10">
        <f t="shared" si="1"/>
        <v>0.48584905660377342</v>
      </c>
      <c r="G28" s="10">
        <f t="shared" ref="G28:R28" si="3">G5/F5-1</f>
        <v>0.26984126984126977</v>
      </c>
      <c r="H28" s="10">
        <f t="shared" si="3"/>
        <v>-1</v>
      </c>
      <c r="I28" s="10" t="e">
        <f t="shared" si="3"/>
        <v>#DIV/0!</v>
      </c>
      <c r="J28" s="10" t="e">
        <f t="shared" si="3"/>
        <v>#DIV/0!</v>
      </c>
      <c r="K28" s="10" t="e">
        <f t="shared" si="3"/>
        <v>#DIV/0!</v>
      </c>
      <c r="L28" s="10" t="e">
        <f t="shared" si="3"/>
        <v>#DIV/0!</v>
      </c>
      <c r="M28" s="10" t="e">
        <f t="shared" si="3"/>
        <v>#DIV/0!</v>
      </c>
      <c r="N28" s="10" t="e">
        <f t="shared" si="3"/>
        <v>#DIV/0!</v>
      </c>
      <c r="O28" s="10" t="e">
        <f t="shared" si="3"/>
        <v>#DIV/0!</v>
      </c>
      <c r="P28" s="10" t="e">
        <f t="shared" si="3"/>
        <v>#DIV/0!</v>
      </c>
      <c r="Q28" s="10" t="e">
        <f t="shared" si="3"/>
        <v>#DIV/0!</v>
      </c>
      <c r="R28" s="10" t="e">
        <f t="shared" si="3"/>
        <v>#DIV/0!</v>
      </c>
    </row>
    <row r="29" spans="2:18" x14ac:dyDescent="0.3">
      <c r="B29" s="9" t="s">
        <v>41</v>
      </c>
      <c r="E29" s="10">
        <f>(E3-E6)/E3</f>
        <v>0.74576271186440679</v>
      </c>
      <c r="F29" s="10">
        <f>(F3-F6)/F3</f>
        <v>0.73181818181818192</v>
      </c>
      <c r="G29" s="10">
        <f t="shared" ref="G29:R29" si="4">(G3-G6)/G3</f>
        <v>0.92105263157894735</v>
      </c>
      <c r="H29" s="10" t="e">
        <f t="shared" si="4"/>
        <v>#DIV/0!</v>
      </c>
      <c r="I29" s="10" t="e">
        <f t="shared" si="4"/>
        <v>#DIV/0!</v>
      </c>
      <c r="J29" s="10" t="e">
        <f t="shared" si="4"/>
        <v>#DIV/0!</v>
      </c>
      <c r="K29" s="10" t="e">
        <f t="shared" si="4"/>
        <v>#DIV/0!</v>
      </c>
      <c r="L29" s="10" t="e">
        <f t="shared" si="4"/>
        <v>#DIV/0!</v>
      </c>
      <c r="M29" s="10" t="e">
        <f t="shared" si="4"/>
        <v>#DIV/0!</v>
      </c>
      <c r="N29" s="10" t="e">
        <f t="shared" si="4"/>
        <v>#DIV/0!</v>
      </c>
      <c r="O29" s="10" t="e">
        <f t="shared" si="4"/>
        <v>#DIV/0!</v>
      </c>
      <c r="P29" s="10" t="e">
        <f t="shared" si="4"/>
        <v>#DIV/0!</v>
      </c>
      <c r="Q29" s="10" t="e">
        <f t="shared" si="4"/>
        <v>#DIV/0!</v>
      </c>
      <c r="R29" s="10" t="e">
        <f t="shared" si="4"/>
        <v>#DIV/0!</v>
      </c>
    </row>
    <row r="30" spans="2:18" x14ac:dyDescent="0.3">
      <c r="B30" s="9" t="s">
        <v>42</v>
      </c>
      <c r="E30" s="10">
        <f t="shared" ref="E30:F32" si="5">(E4-E7)/E4</f>
        <v>0.63398692810457524</v>
      </c>
      <c r="F30" s="10">
        <f t="shared" si="5"/>
        <v>0.33684210526315789</v>
      </c>
      <c r="G30" s="10">
        <f t="shared" ref="G30:R30" si="6">(G4-G7)/G4</f>
        <v>0.41791044776119407</v>
      </c>
      <c r="H30" s="10" t="e">
        <f t="shared" si="6"/>
        <v>#DIV/0!</v>
      </c>
      <c r="I30" s="10" t="e">
        <f t="shared" si="6"/>
        <v>#DIV/0!</v>
      </c>
      <c r="J30" s="10" t="e">
        <f t="shared" si="6"/>
        <v>#DIV/0!</v>
      </c>
      <c r="K30" s="10" t="e">
        <f t="shared" si="6"/>
        <v>#DIV/0!</v>
      </c>
      <c r="L30" s="10" t="e">
        <f t="shared" si="6"/>
        <v>#DIV/0!</v>
      </c>
      <c r="M30" s="10" t="e">
        <f t="shared" si="6"/>
        <v>#DIV/0!</v>
      </c>
      <c r="N30" s="10" t="e">
        <f t="shared" si="6"/>
        <v>#DIV/0!</v>
      </c>
      <c r="O30" s="10" t="e">
        <f t="shared" si="6"/>
        <v>#DIV/0!</v>
      </c>
      <c r="P30" s="10" t="e">
        <f t="shared" si="6"/>
        <v>#DIV/0!</v>
      </c>
      <c r="Q30" s="10" t="e">
        <f t="shared" si="6"/>
        <v>#DIV/0!</v>
      </c>
      <c r="R30" s="10" t="e">
        <f t="shared" si="6"/>
        <v>#DIV/0!</v>
      </c>
    </row>
    <row r="31" spans="2:18" x14ac:dyDescent="0.3">
      <c r="B31" s="1" t="s">
        <v>34</v>
      </c>
      <c r="E31" s="10">
        <f t="shared" si="5"/>
        <v>0.66509433962264153</v>
      </c>
      <c r="F31" s="10">
        <f t="shared" si="5"/>
        <v>0.61269841269841274</v>
      </c>
      <c r="G31" s="10">
        <f t="shared" ref="G31:R31" si="7">(G5-G8)/G5</f>
        <v>0.75250000000000006</v>
      </c>
      <c r="H31" s="10" t="e">
        <f t="shared" si="7"/>
        <v>#DIV/0!</v>
      </c>
      <c r="I31" s="10" t="e">
        <f t="shared" si="7"/>
        <v>#DIV/0!</v>
      </c>
      <c r="J31" s="10" t="e">
        <f t="shared" si="7"/>
        <v>#DIV/0!</v>
      </c>
      <c r="K31" s="10" t="e">
        <f t="shared" si="7"/>
        <v>#DIV/0!</v>
      </c>
      <c r="L31" s="10" t="e">
        <f t="shared" si="7"/>
        <v>#DIV/0!</v>
      </c>
      <c r="M31" s="10" t="e">
        <f t="shared" si="7"/>
        <v>#DIV/0!</v>
      </c>
      <c r="N31" s="10" t="e">
        <f t="shared" si="7"/>
        <v>#DIV/0!</v>
      </c>
      <c r="O31" s="10" t="e">
        <f t="shared" si="7"/>
        <v>#DIV/0!</v>
      </c>
      <c r="P31" s="10" t="e">
        <f t="shared" si="7"/>
        <v>#DIV/0!</v>
      </c>
      <c r="Q31" s="10" t="e">
        <f t="shared" si="7"/>
        <v>#DIV/0!</v>
      </c>
      <c r="R31" s="10" t="e">
        <f t="shared" si="7"/>
        <v>#DIV/0!</v>
      </c>
    </row>
    <row r="32" spans="2:18" x14ac:dyDescent="0.3">
      <c r="B32" s="9" t="s">
        <v>35</v>
      </c>
      <c r="E32" s="10">
        <f>E13/E5</f>
        <v>-7.094339622641507</v>
      </c>
      <c r="F32" s="10">
        <f>F13/F5</f>
        <v>-8.2317460317460327</v>
      </c>
      <c r="G32" s="10">
        <f t="shared" ref="G32:R32" si="8">G13/G5</f>
        <v>-6.1125000000000007</v>
      </c>
      <c r="H32" s="10" t="e">
        <f t="shared" si="8"/>
        <v>#DIV/0!</v>
      </c>
      <c r="I32" s="10" t="e">
        <f t="shared" si="8"/>
        <v>#DIV/0!</v>
      </c>
      <c r="J32" s="10" t="e">
        <f t="shared" si="8"/>
        <v>#DIV/0!</v>
      </c>
      <c r="K32" s="10" t="e">
        <f t="shared" si="8"/>
        <v>#DIV/0!</v>
      </c>
      <c r="L32" s="10" t="e">
        <f t="shared" si="8"/>
        <v>#DIV/0!</v>
      </c>
      <c r="M32" s="10" t="e">
        <f t="shared" si="8"/>
        <v>#DIV/0!</v>
      </c>
      <c r="N32" s="10" t="e">
        <f t="shared" si="8"/>
        <v>#DIV/0!</v>
      </c>
      <c r="O32" s="10" t="e">
        <f t="shared" si="8"/>
        <v>#DIV/0!</v>
      </c>
      <c r="P32" s="10" t="e">
        <f t="shared" si="8"/>
        <v>#DIV/0!</v>
      </c>
      <c r="Q32" s="10" t="e">
        <f t="shared" si="8"/>
        <v>#DIV/0!</v>
      </c>
      <c r="R32" s="10" t="e">
        <f t="shared" si="8"/>
        <v>#DIV/0!</v>
      </c>
    </row>
    <row r="33" spans="2:18" x14ac:dyDescent="0.3">
      <c r="B33" s="9" t="s">
        <v>38</v>
      </c>
      <c r="E33" s="10"/>
      <c r="F33" s="10">
        <f t="shared" ref="E33:F35" si="9">F10/E10-1</f>
        <v>1.0634201585503962</v>
      </c>
      <c r="G33" s="10">
        <f t="shared" ref="G33:R33" si="10">G10/F10-1</f>
        <v>-0.15312843029637746</v>
      </c>
      <c r="H33" s="10">
        <f t="shared" si="10"/>
        <v>-1</v>
      </c>
      <c r="I33" s="10" t="e">
        <f t="shared" si="10"/>
        <v>#DIV/0!</v>
      </c>
      <c r="J33" s="10" t="e">
        <f t="shared" si="10"/>
        <v>#DIV/0!</v>
      </c>
      <c r="K33" s="10" t="e">
        <f t="shared" si="10"/>
        <v>#DIV/0!</v>
      </c>
      <c r="L33" s="10" t="e">
        <f t="shared" si="10"/>
        <v>#DIV/0!</v>
      </c>
      <c r="M33" s="10" t="e">
        <f t="shared" si="10"/>
        <v>#DIV/0!</v>
      </c>
      <c r="N33" s="10" t="e">
        <f t="shared" si="10"/>
        <v>#DIV/0!</v>
      </c>
      <c r="O33" s="10" t="e">
        <f t="shared" si="10"/>
        <v>#DIV/0!</v>
      </c>
      <c r="P33" s="10" t="e">
        <f t="shared" si="10"/>
        <v>#DIV/0!</v>
      </c>
      <c r="Q33" s="10" t="e">
        <f t="shared" si="10"/>
        <v>#DIV/0!</v>
      </c>
      <c r="R33" s="10" t="e">
        <f t="shared" si="10"/>
        <v>#DIV/0!</v>
      </c>
    </row>
    <row r="34" spans="2:18" x14ac:dyDescent="0.3">
      <c r="B34" s="9" t="s">
        <v>39</v>
      </c>
      <c r="E34" s="10"/>
      <c r="F34" s="10">
        <f t="shared" si="9"/>
        <v>0.62893081761006275</v>
      </c>
      <c r="G34" s="10">
        <f t="shared" ref="G34:R34" si="11">G11/F11-1</f>
        <v>0.12162162162162171</v>
      </c>
      <c r="H34" s="10">
        <f t="shared" si="11"/>
        <v>-1</v>
      </c>
      <c r="I34" s="10" t="e">
        <f t="shared" si="11"/>
        <v>#DIV/0!</v>
      </c>
      <c r="J34" s="10" t="e">
        <f t="shared" si="11"/>
        <v>#DIV/0!</v>
      </c>
      <c r="K34" s="10" t="e">
        <f t="shared" si="11"/>
        <v>#DIV/0!</v>
      </c>
      <c r="L34" s="10" t="e">
        <f t="shared" si="11"/>
        <v>#DIV/0!</v>
      </c>
      <c r="M34" s="10" t="e">
        <f t="shared" si="11"/>
        <v>#DIV/0!</v>
      </c>
      <c r="N34" s="10" t="e">
        <f t="shared" si="11"/>
        <v>#DIV/0!</v>
      </c>
      <c r="O34" s="10" t="e">
        <f t="shared" si="11"/>
        <v>#DIV/0!</v>
      </c>
      <c r="P34" s="10" t="e">
        <f t="shared" si="11"/>
        <v>#DIV/0!</v>
      </c>
      <c r="Q34" s="10" t="e">
        <f t="shared" si="11"/>
        <v>#DIV/0!</v>
      </c>
      <c r="R34" s="10" t="e">
        <f t="shared" si="11"/>
        <v>#DIV/0!</v>
      </c>
    </row>
    <row r="35" spans="2:18" x14ac:dyDescent="0.3">
      <c r="B35" s="9" t="s">
        <v>28</v>
      </c>
      <c r="E35" s="10">
        <f>E20/E19</f>
        <v>2.9480580252690694E-2</v>
      </c>
      <c r="F35" s="10">
        <f>F20/F19</f>
        <v>1.391207568169171E-3</v>
      </c>
      <c r="G35" s="10">
        <f t="shared" ref="G35:R35" si="12">G20/G19</f>
        <v>6.4391500321957498E-3</v>
      </c>
      <c r="H35" s="10" t="e">
        <f t="shared" si="12"/>
        <v>#DIV/0!</v>
      </c>
      <c r="I35" s="10" t="e">
        <f t="shared" si="12"/>
        <v>#DIV/0!</v>
      </c>
      <c r="J35" s="10" t="e">
        <f t="shared" si="12"/>
        <v>#DIV/0!</v>
      </c>
      <c r="K35" s="10" t="e">
        <f t="shared" si="12"/>
        <v>#DIV/0!</v>
      </c>
      <c r="L35" s="10" t="e">
        <f t="shared" si="12"/>
        <v>#DIV/0!</v>
      </c>
      <c r="M35" s="10" t="e">
        <f t="shared" si="12"/>
        <v>#DIV/0!</v>
      </c>
      <c r="N35" s="10" t="e">
        <f t="shared" si="12"/>
        <v>#DIV/0!</v>
      </c>
      <c r="O35" s="10" t="e">
        <f t="shared" si="12"/>
        <v>#DIV/0!</v>
      </c>
      <c r="P35" s="10" t="e">
        <f t="shared" si="12"/>
        <v>#DIV/0!</v>
      </c>
      <c r="Q35" s="10" t="e">
        <f t="shared" si="12"/>
        <v>#DIV/0!</v>
      </c>
      <c r="R35" s="10" t="e">
        <f t="shared" si="12"/>
        <v>#DIV/0!</v>
      </c>
    </row>
    <row r="36" spans="2:18" x14ac:dyDescent="0.3">
      <c r="B36" s="9" t="s">
        <v>40</v>
      </c>
      <c r="E36" s="10">
        <f>E22/E5</f>
        <v>-9.5943396226415061</v>
      </c>
      <c r="F36" s="10">
        <f>F22/F5</f>
        <v>-9.2666666666666657</v>
      </c>
      <c r="G36" s="10">
        <f t="shared" ref="G36:R36" si="13">G22/G5</f>
        <v>-7.4625000000000004</v>
      </c>
      <c r="H36" s="10" t="e">
        <f t="shared" si="13"/>
        <v>#DIV/0!</v>
      </c>
      <c r="I36" s="10" t="e">
        <f t="shared" si="13"/>
        <v>#DIV/0!</v>
      </c>
      <c r="J36" s="10" t="e">
        <f t="shared" si="13"/>
        <v>#DIV/0!</v>
      </c>
      <c r="K36" s="10" t="e">
        <f t="shared" si="13"/>
        <v>#DIV/0!</v>
      </c>
      <c r="L36" s="10" t="e">
        <f t="shared" si="13"/>
        <v>#DIV/0!</v>
      </c>
      <c r="M36" s="10" t="e">
        <f t="shared" si="13"/>
        <v>#DIV/0!</v>
      </c>
      <c r="N36" s="10" t="e">
        <f t="shared" si="13"/>
        <v>#DIV/0!</v>
      </c>
      <c r="O36" s="10" t="e">
        <f t="shared" si="13"/>
        <v>#DIV/0!</v>
      </c>
      <c r="P36" s="10" t="e">
        <f t="shared" si="13"/>
        <v>#DIV/0!</v>
      </c>
      <c r="Q36" s="10" t="e">
        <f t="shared" si="13"/>
        <v>#DIV/0!</v>
      </c>
      <c r="R36" s="10" t="e">
        <f t="shared" si="1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2021-04-26T20:44:30Z</dcterms:created>
  <dcterms:modified xsi:type="dcterms:W3CDTF">2021-04-26T21:48:07Z</dcterms:modified>
</cp:coreProperties>
</file>