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4FD39C9-0061-420C-A727-E78404577B9F}" xr6:coauthVersionLast="47" xr6:coauthVersionMax="47" xr10:uidLastSave="{00000000-0000-0000-0000-000000000000}"/>
  <bookViews>
    <workbookView xWindow="-108" yWindow="-108" windowWidth="23256" windowHeight="12576" activeTab="1" xr2:uid="{80A5AD4C-3E08-4599-8A1D-643C79DCFA0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O5" i="2"/>
  <c r="J5" i="2"/>
  <c r="J4" i="2" s="1"/>
  <c r="I5" i="2"/>
  <c r="I20" i="2" s="1"/>
  <c r="H5" i="2"/>
  <c r="J3" i="2"/>
  <c r="O12" i="2"/>
  <c r="P12" i="2" s="1"/>
  <c r="Q12" i="2" s="1"/>
  <c r="R12" i="2" s="1"/>
  <c r="S12" i="2" s="1"/>
  <c r="T12" i="2" s="1"/>
  <c r="U12" i="2" s="1"/>
  <c r="V12" i="2" s="1"/>
  <c r="W12" i="2" s="1"/>
  <c r="X12" i="2" s="1"/>
  <c r="O11" i="2"/>
  <c r="P11" i="2" s="1"/>
  <c r="Q11" i="2" s="1"/>
  <c r="R11" i="2" s="1"/>
  <c r="S11" i="2" s="1"/>
  <c r="T11" i="2" s="1"/>
  <c r="U11" i="2" s="1"/>
  <c r="V11" i="2" s="1"/>
  <c r="W11" i="2" s="1"/>
  <c r="X11" i="2" s="1"/>
  <c r="O10" i="2"/>
  <c r="O8" i="2"/>
  <c r="O7" i="2"/>
  <c r="O3" i="2"/>
  <c r="J7" i="2"/>
  <c r="J23" i="2" s="1"/>
  <c r="I7" i="2"/>
  <c r="I23" i="2" s="1"/>
  <c r="J6" i="2"/>
  <c r="O6" i="2" s="1"/>
  <c r="I6" i="2"/>
  <c r="I3" i="2"/>
  <c r="I19" i="2"/>
  <c r="H14" i="2"/>
  <c r="H12" i="2"/>
  <c r="H10" i="2"/>
  <c r="H11" i="2"/>
  <c r="H8" i="2"/>
  <c r="H7" i="2"/>
  <c r="H23" i="2" s="1"/>
  <c r="H6" i="2"/>
  <c r="H4" i="2"/>
  <c r="H3" i="2"/>
  <c r="D8" i="1"/>
  <c r="AA24" i="2" s="1"/>
  <c r="AA27" i="2"/>
  <c r="M23" i="2"/>
  <c r="M19" i="2"/>
  <c r="M22" i="2"/>
  <c r="L22" i="2"/>
  <c r="C22" i="2"/>
  <c r="G23" i="2"/>
  <c r="F23" i="2"/>
  <c r="G22" i="2"/>
  <c r="E22" i="2"/>
  <c r="E23" i="2"/>
  <c r="G19" i="2"/>
  <c r="E19" i="2"/>
  <c r="C5" i="2"/>
  <c r="C9" i="2" s="1"/>
  <c r="C13" i="2" s="1"/>
  <c r="C15" i="2" s="1"/>
  <c r="C17" i="2" s="1"/>
  <c r="D14" i="2"/>
  <c r="D11" i="2"/>
  <c r="D7" i="2"/>
  <c r="D6" i="2"/>
  <c r="D4" i="2"/>
  <c r="D12" i="2"/>
  <c r="D10" i="2"/>
  <c r="D8" i="2"/>
  <c r="F14" i="2"/>
  <c r="F12" i="2"/>
  <c r="F11" i="2"/>
  <c r="F10" i="2"/>
  <c r="F8" i="2"/>
  <c r="F7" i="2"/>
  <c r="F6" i="2"/>
  <c r="F22" i="2" s="1"/>
  <c r="G5" i="2"/>
  <c r="G20" i="2" s="1"/>
  <c r="F4" i="2"/>
  <c r="F3" i="2"/>
  <c r="L5" i="2"/>
  <c r="L9" i="2" s="1"/>
  <c r="L13" i="2" s="1"/>
  <c r="L24" i="2" s="1"/>
  <c r="M5" i="2"/>
  <c r="M9" i="2" s="1"/>
  <c r="M13" i="2" s="1"/>
  <c r="M15" i="2" s="1"/>
  <c r="M17" i="2" s="1"/>
  <c r="E5" i="2"/>
  <c r="E9" i="2" s="1"/>
  <c r="E13" i="2" s="1"/>
  <c r="E15" i="2" s="1"/>
  <c r="E17" i="2" s="1"/>
  <c r="D5" i="1"/>
  <c r="F3" i="1"/>
  <c r="I9" i="2" l="1"/>
  <c r="I4" i="2"/>
  <c r="O4" i="2" s="1"/>
  <c r="J20" i="2"/>
  <c r="J9" i="2"/>
  <c r="J13" i="2" s="1"/>
  <c r="P3" i="2"/>
  <c r="P4" i="2" s="1"/>
  <c r="J22" i="2"/>
  <c r="J19" i="2"/>
  <c r="I22" i="2"/>
  <c r="L20" i="2"/>
  <c r="G9" i="2"/>
  <c r="G13" i="2" s="1"/>
  <c r="G15" i="2" s="1"/>
  <c r="G17" i="2" s="1"/>
  <c r="E24" i="2"/>
  <c r="H22" i="2"/>
  <c r="O19" i="2"/>
  <c r="C24" i="2"/>
  <c r="M24" i="2"/>
  <c r="F5" i="2"/>
  <c r="F20" i="2" s="1"/>
  <c r="G24" i="2"/>
  <c r="O22" i="2"/>
  <c r="C20" i="2"/>
  <c r="G21" i="2"/>
  <c r="M20" i="2"/>
  <c r="L15" i="2"/>
  <c r="L17" i="2" s="1"/>
  <c r="E20" i="2"/>
  <c r="C21" i="2"/>
  <c r="L21" i="2"/>
  <c r="E21" i="2"/>
  <c r="M21" i="2"/>
  <c r="D9" i="1"/>
  <c r="H19" i="2"/>
  <c r="O20" i="2"/>
  <c r="D3" i="2"/>
  <c r="I21" i="2" l="1"/>
  <c r="I13" i="2"/>
  <c r="J14" i="2"/>
  <c r="J21" i="2"/>
  <c r="Q3" i="2"/>
  <c r="Q19" i="2" s="1"/>
  <c r="P20" i="2"/>
  <c r="P19" i="2"/>
  <c r="O9" i="2"/>
  <c r="O13" i="2" s="1"/>
  <c r="N19" i="2"/>
  <c r="N22" i="2"/>
  <c r="F9" i="2"/>
  <c r="P6" i="2"/>
  <c r="P22" i="2" s="1"/>
  <c r="F13" i="2"/>
  <c r="F21" i="2"/>
  <c r="D5" i="2"/>
  <c r="D22" i="2"/>
  <c r="N23" i="2"/>
  <c r="F19" i="2"/>
  <c r="P7" i="2"/>
  <c r="O23" i="2"/>
  <c r="N5" i="2"/>
  <c r="N20" i="2" s="1"/>
  <c r="H9" i="2"/>
  <c r="H20" i="2"/>
  <c r="O21" i="2" l="1"/>
  <c r="I14" i="2"/>
  <c r="I24" i="2" s="1"/>
  <c r="I15" i="2"/>
  <c r="I17" i="2" s="1"/>
  <c r="O14" i="2"/>
  <c r="O24" i="2" s="1"/>
  <c r="J24" i="2"/>
  <c r="J15" i="2"/>
  <c r="J17" i="2" s="1"/>
  <c r="R3" i="2"/>
  <c r="R6" i="2" s="1"/>
  <c r="R22" i="2" s="1"/>
  <c r="Q5" i="2"/>
  <c r="Q4" i="2" s="1"/>
  <c r="Q6" i="2"/>
  <c r="Q22" i="2" s="1"/>
  <c r="F15" i="2"/>
  <c r="F17" i="2" s="1"/>
  <c r="F24" i="2"/>
  <c r="Q7" i="2"/>
  <c r="P23" i="2"/>
  <c r="P9" i="2"/>
  <c r="D9" i="2"/>
  <c r="D20" i="2"/>
  <c r="N9" i="2"/>
  <c r="N13" i="2" s="1"/>
  <c r="H13" i="2"/>
  <c r="H21" i="2"/>
  <c r="O15" i="2" l="1"/>
  <c r="R5" i="2"/>
  <c r="R9" i="2" s="1"/>
  <c r="R19" i="2"/>
  <c r="Q9" i="2"/>
  <c r="Q21" i="2" s="1"/>
  <c r="S3" i="2"/>
  <c r="S6" i="2" s="1"/>
  <c r="Q20" i="2"/>
  <c r="P21" i="2"/>
  <c r="P13" i="2"/>
  <c r="P14" i="2" s="1"/>
  <c r="D13" i="2"/>
  <c r="D21" i="2"/>
  <c r="O17" i="2"/>
  <c r="Q23" i="2"/>
  <c r="R7" i="2"/>
  <c r="N21" i="2"/>
  <c r="N24" i="2"/>
  <c r="S22" i="2"/>
  <c r="S19" i="2"/>
  <c r="R20" i="2" l="1"/>
  <c r="R4" i="2"/>
  <c r="Q13" i="2"/>
  <c r="Q14" i="2" s="1"/>
  <c r="S5" i="2"/>
  <c r="S20" i="2" s="1"/>
  <c r="T3" i="2"/>
  <c r="U3" i="2" s="1"/>
  <c r="D15" i="2"/>
  <c r="D17" i="2" s="1"/>
  <c r="D24" i="2"/>
  <c r="R21" i="2"/>
  <c r="R13" i="2"/>
  <c r="R14" i="2" s="1"/>
  <c r="S7" i="2"/>
  <c r="R23" i="2"/>
  <c r="P15" i="2"/>
  <c r="N15" i="2"/>
  <c r="N17" i="2" s="1"/>
  <c r="H15" i="2"/>
  <c r="H17" i="2" s="1"/>
  <c r="H24" i="2"/>
  <c r="U6" i="2" l="1"/>
  <c r="U22" i="2" s="1"/>
  <c r="V3" i="2"/>
  <c r="V6" i="2" s="1"/>
  <c r="V22" i="2" s="1"/>
  <c r="U19" i="2"/>
  <c r="T5" i="2"/>
  <c r="Q15" i="2"/>
  <c r="Q17" i="2" s="1"/>
  <c r="T19" i="2"/>
  <c r="T6" i="2"/>
  <c r="T22" i="2" s="1"/>
  <c r="S4" i="2"/>
  <c r="U5" i="2"/>
  <c r="U4" i="2" s="1"/>
  <c r="P24" i="2"/>
  <c r="Q24" i="2"/>
  <c r="R24" i="2"/>
  <c r="S23" i="2"/>
  <c r="T7" i="2"/>
  <c r="S9" i="2"/>
  <c r="P17" i="2"/>
  <c r="U20" i="2"/>
  <c r="T20" i="2"/>
  <c r="T4" i="2"/>
  <c r="V5" i="2" l="1"/>
  <c r="V20" i="2" s="1"/>
  <c r="V19" i="2"/>
  <c r="W3" i="2"/>
  <c r="W6" i="2" s="1"/>
  <c r="W22" i="2" s="1"/>
  <c r="T9" i="2"/>
  <c r="T21" i="2" s="1"/>
  <c r="R15" i="2"/>
  <c r="R17" i="2" s="1"/>
  <c r="U7" i="2"/>
  <c r="T23" i="2"/>
  <c r="S21" i="2"/>
  <c r="S13" i="2"/>
  <c r="S14" i="2" s="1"/>
  <c r="V4" i="2"/>
  <c r="W5" i="2" l="1"/>
  <c r="W4" i="2" s="1"/>
  <c r="X3" i="2"/>
  <c r="X5" i="2" s="1"/>
  <c r="X4" i="2" s="1"/>
  <c r="T13" i="2"/>
  <c r="T14" i="2" s="1"/>
  <c r="T24" i="2" s="1"/>
  <c r="W19" i="2"/>
  <c r="S24" i="2"/>
  <c r="U23" i="2"/>
  <c r="V7" i="2"/>
  <c r="U9" i="2"/>
  <c r="X6" i="2" l="1"/>
  <c r="X22" i="2" s="1"/>
  <c r="X19" i="2"/>
  <c r="W20" i="2"/>
  <c r="T15" i="2"/>
  <c r="T17" i="2" s="1"/>
  <c r="S15" i="2"/>
  <c r="S17" i="2" s="1"/>
  <c r="W7" i="2"/>
  <c r="V23" i="2"/>
  <c r="V9" i="2"/>
  <c r="U21" i="2"/>
  <c r="U13" i="2"/>
  <c r="U14" i="2" s="1"/>
  <c r="X20" i="2"/>
  <c r="U15" i="2" l="1"/>
  <c r="U24" i="2"/>
  <c r="V21" i="2"/>
  <c r="V13" i="2"/>
  <c r="V14" i="2" s="1"/>
  <c r="X7" i="2"/>
  <c r="W9" i="2"/>
  <c r="W23" i="2"/>
  <c r="W21" i="2" l="1"/>
  <c r="W13" i="2"/>
  <c r="W14" i="2" s="1"/>
  <c r="X23" i="2"/>
  <c r="X9" i="2"/>
  <c r="V24" i="2"/>
  <c r="U17" i="2"/>
  <c r="V15" i="2" l="1"/>
  <c r="X21" i="2"/>
  <c r="X13" i="2"/>
  <c r="X14" i="2" s="1"/>
  <c r="W15" i="2"/>
  <c r="W17" i="2" s="1"/>
  <c r="V17" i="2" l="1"/>
  <c r="W24" i="2"/>
  <c r="X15" i="2"/>
  <c r="X17" i="2" l="1"/>
  <c r="Y15" i="2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AA23" i="2" s="1"/>
  <c r="AA25" i="2" s="1"/>
  <c r="AA26" i="2" s="1"/>
  <c r="AA28" i="2" s="1"/>
  <c r="X24" i="2"/>
</calcChain>
</file>

<file path=xl/sharedStrings.xml><?xml version="1.0" encoding="utf-8"?>
<sst xmlns="http://schemas.openxmlformats.org/spreadsheetml/2006/main" count="53" uniqueCount="48">
  <si>
    <t>TED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</si>
  <si>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</si>
  <si>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</si>
  <si>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</si>
  <si>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</si>
  <si>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</si>
  <si>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</si>
  <si>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</si>
  <si>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</si>
  <si>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</si>
  <si>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</si>
  <si>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</si>
  <si>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H120</t>
  </si>
  <si>
    <t>H119</t>
  </si>
  <si>
    <t>H219</t>
  </si>
  <si>
    <t>H220</t>
  </si>
  <si>
    <t>Cost of sales</t>
  </si>
  <si>
    <t>Gross profit</t>
  </si>
  <si>
    <t>Operating profit</t>
  </si>
  <si>
    <t>Distribution costs</t>
  </si>
  <si>
    <t>Administrative costs</t>
  </si>
  <si>
    <t>Other operating income</t>
  </si>
  <si>
    <t>Share of associates</t>
  </si>
  <si>
    <t>Finance income</t>
  </si>
  <si>
    <t>Finance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</si>
  <si>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</si>
  <si>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</si>
  <si>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</si>
  <si>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</si>
  <si>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</si>
  <si>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</si>
  <si>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</si>
  <si>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Distribution Margin</t>
  </si>
  <si>
    <t>Administrative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</si>
  <si>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</si>
  <si>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</si>
  <si>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</si>
  <si>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</si>
  <si>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</si>
  <si>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</si>
  <si>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</si>
  <si>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</si>
  <si>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</si>
  <si>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H221</t>
  </si>
  <si>
    <t>H121</t>
  </si>
  <si>
    <t>H122</t>
  </si>
  <si>
    <t>H222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</si>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</sst>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38100</xdr:rowOff>
    </xdr:from>
    <xdr:to>
      <xdr:col>8</xdr:col>
      <xdr:colOff>30480</xdr:colOff>
      <xdr:row>33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CE1C38-8AF6-49C7-978D-C9C940E58A9A}"/>
            </a:ext>
          </a:extLst>
        </xdr:cNvPr>
        <xdr:cNvCxnSpPr/>
      </xdr:nvCxnSpPr>
      <xdr:spPr>
        <a:xfrm>
          <a:off x="6393180" y="3810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0</xdr:row>
      <xdr:rowOff>0</xdr:rowOff>
    </xdr:from>
    <xdr:to>
      <xdr:col>14</xdr:col>
      <xdr:colOff>22860</xdr:colOff>
      <xdr:row>33</xdr:row>
      <xdr:rowOff>53340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90CF42-8C1F-4140-AD49-47FE481B97ED}"/>
            </a:ext>
          </a:extLst>
        </xdr:cNvPr>
        <xdr:cNvCxnSpPr/>
      </xdr:nvCxnSpPr>
      <xdr:spPr>
        <a:xfrm>
          <a:off x="10271760" y="0"/>
          <a:ext cx="0" cy="6088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09C5-7662-4615-93C2-F8EF6D741A92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1.359</v>
      </c>
      <c r="E3" s="4">
        <v>44414</v>
      </c>
      <c r="F3" s="4">
        <f ca="1">TODAY()</f>
        <v>44414</v>
      </c>
      <c r="G3" s="4">
        <v>44446</v>
      </c>
    </row>
    <row r="4" spans="2:7" x14ac:dyDescent="0.3">
      <c r="C4" t="s">
        <v>2</v>
      </c>
      <c r="D4" s="6">
        <v>153.9</v>
      </c>
      <c r="E4" s="3" t="s">
        <v>43</v>
      </c>
    </row>
    <row r="5" spans="2:7" x14ac:dyDescent="0.3">
      <c r="C5" t="s">
        <v>3</v>
      </c>
      <c r="D5" s="6">
        <f>D3*D4</f>
        <v>209.15010000000001</v>
      </c>
    </row>
    <row r="6" spans="2:7" x14ac:dyDescent="0.3">
      <c r="C6" t="s">
        <v>4</v>
      </c>
      <c r="D6" s="6">
        <v>66.7</v>
      </c>
      <c r="E6" s="3" t="s">
        <v>43</v>
      </c>
    </row>
    <row r="7" spans="2:7" x14ac:dyDescent="0.3">
      <c r="C7" t="s">
        <v>5</v>
      </c>
      <c r="D7" s="6">
        <v>0</v>
      </c>
      <c r="E7" s="3" t="s">
        <v>43</v>
      </c>
    </row>
    <row r="8" spans="2:7" x14ac:dyDescent="0.3">
      <c r="C8" t="s">
        <v>6</v>
      </c>
      <c r="D8" s="6">
        <f>D6-D7</f>
        <v>66.7</v>
      </c>
    </row>
    <row r="9" spans="2:7" x14ac:dyDescent="0.3">
      <c r="C9" t="s">
        <v>7</v>
      </c>
      <c r="D9" s="6">
        <f>D5-D8</f>
        <v>142.45010000000002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DFCA-8B74-4E46-8E59-197B3A30A408}">
  <dimension ref="B1:EJ29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A22" sqref="AA22"/>
    </sheetView>
  </sheetViews>
  <sheetFormatPr defaultRowHeight="14.4" x14ac:dyDescent="0.3"/>
  <cols>
    <col min="2" max="2" width="20.5546875" bestFit="1" customWidth="1"/>
    <col min="3" max="10" width="10.5546875" customWidth="1"/>
    <col min="26" max="26" width="12" bestFit="1" customWidth="1"/>
    <col min="27" max="27" width="16.44140625" bestFit="1" customWidth="1"/>
  </cols>
  <sheetData>
    <row r="1" spans="2:140" x14ac:dyDescent="0.3">
      <c r="C1" s="2">
        <v>43312</v>
      </c>
      <c r="D1" s="2">
        <v>43496</v>
      </c>
      <c r="E1" s="2">
        <v>43677</v>
      </c>
      <c r="F1" s="2">
        <v>43861</v>
      </c>
      <c r="G1" s="2">
        <v>44043</v>
      </c>
      <c r="H1" s="2">
        <v>44227</v>
      </c>
      <c r="I1" s="2">
        <v>44408</v>
      </c>
      <c r="J1" s="2">
        <v>44592</v>
      </c>
    </row>
    <row r="2" spans="2:140" x14ac:dyDescent="0.3">
      <c r="C2" s="7" t="s">
        <v>13</v>
      </c>
      <c r="D2" s="7" t="s">
        <v>14</v>
      </c>
      <c r="E2" s="7" t="s">
        <v>12</v>
      </c>
      <c r="F2" s="7" t="s">
        <v>15</v>
      </c>
      <c r="G2" s="7" t="s">
        <v>44</v>
      </c>
      <c r="H2" s="7" t="s">
        <v>43</v>
      </c>
      <c r="I2" s="7" t="s">
        <v>45</v>
      </c>
      <c r="J2" s="7" t="s">
        <v>46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</row>
    <row r="3" spans="2:140" s="1" customFormat="1" x14ac:dyDescent="0.3">
      <c r="B3" s="1" t="s">
        <v>11</v>
      </c>
      <c r="C3" s="10">
        <v>306</v>
      </c>
      <c r="D3" s="10">
        <f>L3-C3</f>
        <v>333.6</v>
      </c>
      <c r="E3" s="10">
        <v>313.3</v>
      </c>
      <c r="F3" s="10">
        <f>M3-E3</f>
        <v>317.2</v>
      </c>
      <c r="G3" s="10">
        <v>169.5</v>
      </c>
      <c r="H3" s="10">
        <f>N3-G3</f>
        <v>182.5</v>
      </c>
      <c r="I3" s="10">
        <f>G3*0.85</f>
        <v>144.07499999999999</v>
      </c>
      <c r="J3" s="10">
        <f>H3*1.05</f>
        <v>191.625</v>
      </c>
      <c r="L3" s="10">
        <v>639.6</v>
      </c>
      <c r="M3" s="10">
        <v>630.5</v>
      </c>
      <c r="N3" s="10">
        <v>352</v>
      </c>
      <c r="O3" s="10">
        <f>SUM(I3:J3)</f>
        <v>335.7</v>
      </c>
      <c r="P3" s="10">
        <f>O3*1.55</f>
        <v>520.33500000000004</v>
      </c>
      <c r="Q3" s="10">
        <f>P3*1.05</f>
        <v>546.35175000000004</v>
      </c>
      <c r="R3" s="10">
        <f>Q3*1.03</f>
        <v>562.74230250000005</v>
      </c>
      <c r="S3" s="10">
        <f t="shared" ref="S3:T3" si="0">R3*1.02</f>
        <v>573.99714855000002</v>
      </c>
      <c r="T3" s="10">
        <f t="shared" si="0"/>
        <v>585.47709152100003</v>
      </c>
      <c r="U3" s="10">
        <f t="shared" ref="U3:X3" si="1">T3*1.01</f>
        <v>591.33186243621003</v>
      </c>
      <c r="V3" s="10">
        <f t="shared" si="1"/>
        <v>597.24518106057212</v>
      </c>
      <c r="W3" s="10">
        <f t="shared" si="1"/>
        <v>603.2176328711779</v>
      </c>
      <c r="X3" s="10">
        <f t="shared" si="1"/>
        <v>609.24980919988968</v>
      </c>
    </row>
    <row r="4" spans="2:140" x14ac:dyDescent="0.3">
      <c r="B4" t="s">
        <v>16</v>
      </c>
      <c r="C4" s="6">
        <v>127.5</v>
      </c>
      <c r="D4" s="11">
        <f>L4-C4</f>
        <v>150</v>
      </c>
      <c r="E4" s="6">
        <v>141.19999999999999</v>
      </c>
      <c r="F4" s="11">
        <f>M4-E4</f>
        <v>182.2</v>
      </c>
      <c r="G4" s="6">
        <v>94.8</v>
      </c>
      <c r="H4" s="11">
        <f>N4-G4</f>
        <v>74.399999999999991</v>
      </c>
      <c r="I4" s="6">
        <f>I3-I5</f>
        <v>64.833749999999995</v>
      </c>
      <c r="J4" s="6">
        <f>J3-J5</f>
        <v>86.231249999999989</v>
      </c>
      <c r="L4" s="6">
        <v>277.5</v>
      </c>
      <c r="M4" s="6">
        <v>323.39999999999998</v>
      </c>
      <c r="N4" s="11">
        <v>169.2</v>
      </c>
      <c r="O4" s="11">
        <f>SUM(I4:J4)</f>
        <v>151.065</v>
      </c>
      <c r="P4" s="6">
        <f t="shared" ref="P4:X4" si="2">P3-P5</f>
        <v>228.94740000000002</v>
      </c>
      <c r="Q4" s="6">
        <f t="shared" si="2"/>
        <v>240.39476999999999</v>
      </c>
      <c r="R4" s="6">
        <f t="shared" si="2"/>
        <v>247.6066131</v>
      </c>
      <c r="S4" s="6">
        <f t="shared" si="2"/>
        <v>252.55874536199997</v>
      </c>
      <c r="T4" s="6">
        <f t="shared" si="2"/>
        <v>257.60992026923998</v>
      </c>
      <c r="U4" s="6">
        <f t="shared" si="2"/>
        <v>260.18601947193235</v>
      </c>
      <c r="V4" s="6">
        <f t="shared" si="2"/>
        <v>262.78787966665169</v>
      </c>
      <c r="W4" s="6">
        <f t="shared" si="2"/>
        <v>265.41575846331824</v>
      </c>
      <c r="X4" s="6">
        <f t="shared" si="2"/>
        <v>268.06991604795144</v>
      </c>
    </row>
    <row r="5" spans="2:140" s="1" customFormat="1" x14ac:dyDescent="0.3">
      <c r="B5" s="1" t="s">
        <v>17</v>
      </c>
      <c r="C5" s="10">
        <f t="shared" ref="C5:H5" si="3">C3-C4</f>
        <v>178.5</v>
      </c>
      <c r="D5" s="10">
        <f t="shared" si="3"/>
        <v>183.60000000000002</v>
      </c>
      <c r="E5" s="10">
        <f t="shared" si="3"/>
        <v>172.10000000000002</v>
      </c>
      <c r="F5" s="10">
        <f t="shared" si="3"/>
        <v>135</v>
      </c>
      <c r="G5" s="10">
        <f t="shared" si="3"/>
        <v>74.7</v>
      </c>
      <c r="H5" s="10">
        <f t="shared" si="3"/>
        <v>108.10000000000001</v>
      </c>
      <c r="I5" s="10">
        <f>I3*0.55</f>
        <v>79.241249999999994</v>
      </c>
      <c r="J5" s="10">
        <f>J3*0.55</f>
        <v>105.39375000000001</v>
      </c>
      <c r="L5" s="10">
        <f>L3-L4</f>
        <v>362.1</v>
      </c>
      <c r="M5" s="10">
        <f>M3-M4</f>
        <v>307.10000000000002</v>
      </c>
      <c r="N5" s="10">
        <f>N3-N4</f>
        <v>182.8</v>
      </c>
      <c r="O5" s="10">
        <f>O3-O4</f>
        <v>184.63499999999999</v>
      </c>
      <c r="P5" s="10">
        <f>P3*0.56</f>
        <v>291.38760000000002</v>
      </c>
      <c r="Q5" s="10">
        <f>Q3*0.56</f>
        <v>305.95698000000004</v>
      </c>
      <c r="R5" s="10">
        <f t="shared" ref="R5:X5" si="4">R3*0.56</f>
        <v>315.13568940000005</v>
      </c>
      <c r="S5" s="10">
        <f t="shared" si="4"/>
        <v>321.43840318800005</v>
      </c>
      <c r="T5" s="10">
        <f t="shared" si="4"/>
        <v>327.86717125176006</v>
      </c>
      <c r="U5" s="10">
        <f t="shared" si="4"/>
        <v>331.14584296427768</v>
      </c>
      <c r="V5" s="10">
        <f t="shared" si="4"/>
        <v>334.45730139392043</v>
      </c>
      <c r="W5" s="10">
        <f t="shared" si="4"/>
        <v>337.80187440785966</v>
      </c>
      <c r="X5" s="10">
        <f t="shared" si="4"/>
        <v>341.17989315193824</v>
      </c>
    </row>
    <row r="6" spans="2:140" x14ac:dyDescent="0.3">
      <c r="B6" t="s">
        <v>19</v>
      </c>
      <c r="C6" s="6">
        <v>121.6</v>
      </c>
      <c r="D6" s="11">
        <f>L6-C6</f>
        <v>128.20000000000002</v>
      </c>
      <c r="E6" s="6">
        <v>138.6</v>
      </c>
      <c r="F6" s="11">
        <f>M6-E6</f>
        <v>129.9</v>
      </c>
      <c r="G6" s="6">
        <v>133.30000000000001</v>
      </c>
      <c r="H6" s="11">
        <f>N6-G6</f>
        <v>87.899999999999977</v>
      </c>
      <c r="I6" s="6">
        <f>I3*0.47</f>
        <v>67.715249999999997</v>
      </c>
      <c r="J6" s="6">
        <f>J3*0.47</f>
        <v>90.063749999999999</v>
      </c>
      <c r="L6" s="6">
        <v>249.8</v>
      </c>
      <c r="M6" s="6">
        <v>268.5</v>
      </c>
      <c r="N6" s="11">
        <v>221.2</v>
      </c>
      <c r="O6" s="11">
        <f>SUM(I6:J6)</f>
        <v>157.779</v>
      </c>
      <c r="P6" s="6">
        <f>P3*0.39</f>
        <v>202.93065000000001</v>
      </c>
      <c r="Q6" s="6">
        <f t="shared" ref="Q6:X6" si="5">Q3*0.39</f>
        <v>213.07718250000002</v>
      </c>
      <c r="R6" s="6">
        <f t="shared" si="5"/>
        <v>219.46949797500002</v>
      </c>
      <c r="S6" s="6">
        <f t="shared" si="5"/>
        <v>223.85888793450002</v>
      </c>
      <c r="T6" s="6">
        <f t="shared" si="5"/>
        <v>228.33606569319002</v>
      </c>
      <c r="U6" s="6">
        <f t="shared" si="5"/>
        <v>230.61942635012193</v>
      </c>
      <c r="V6" s="6">
        <f t="shared" si="5"/>
        <v>232.92562061362312</v>
      </c>
      <c r="W6" s="6">
        <f t="shared" si="5"/>
        <v>235.25487681975937</v>
      </c>
      <c r="X6" s="6">
        <f t="shared" si="5"/>
        <v>237.60742558795698</v>
      </c>
    </row>
    <row r="7" spans="2:140" x14ac:dyDescent="0.3">
      <c r="B7" s="8" t="s">
        <v>20</v>
      </c>
      <c r="C7" s="6">
        <v>41.6</v>
      </c>
      <c r="D7" s="11">
        <f>L7-C7</f>
        <v>38.199999999999996</v>
      </c>
      <c r="E7" s="6">
        <v>50.9</v>
      </c>
      <c r="F7" s="11">
        <f>M7-E7</f>
        <v>50.000000000000007</v>
      </c>
      <c r="G7" s="6">
        <v>48.2</v>
      </c>
      <c r="H7" s="11">
        <f>N7-G7</f>
        <v>36.200000000000003</v>
      </c>
      <c r="I7" s="6">
        <f>G7*0.9</f>
        <v>43.38</v>
      </c>
      <c r="J7" s="6">
        <f>H7*1.03</f>
        <v>37.286000000000001</v>
      </c>
      <c r="L7" s="6">
        <v>79.8</v>
      </c>
      <c r="M7" s="6">
        <v>100.9</v>
      </c>
      <c r="N7" s="11">
        <v>84.4</v>
      </c>
      <c r="O7" s="11">
        <f>SUM(I7:J7)</f>
        <v>80.665999999999997</v>
      </c>
      <c r="P7" s="6">
        <f>O7*1.02</f>
        <v>82.279319999999998</v>
      </c>
      <c r="Q7" s="6">
        <f>P7*1.01</f>
        <v>83.102113200000005</v>
      </c>
      <c r="R7" s="6">
        <f>Q7*1.01</f>
        <v>83.933134332000009</v>
      </c>
      <c r="S7" s="6">
        <f t="shared" ref="S7:X7" si="6">R7*1.01</f>
        <v>84.772465675320007</v>
      </c>
      <c r="T7" s="6">
        <f t="shared" si="6"/>
        <v>85.620190332073207</v>
      </c>
      <c r="U7" s="6">
        <f t="shared" si="6"/>
        <v>86.476392235393945</v>
      </c>
      <c r="V7" s="6">
        <f t="shared" si="6"/>
        <v>87.341156157747889</v>
      </c>
      <c r="W7" s="6">
        <f t="shared" si="6"/>
        <v>88.214567719325373</v>
      </c>
      <c r="X7" s="6">
        <f t="shared" si="6"/>
        <v>89.096713396518624</v>
      </c>
    </row>
    <row r="8" spans="2:140" x14ac:dyDescent="0.3">
      <c r="B8" s="8" t="s">
        <v>21</v>
      </c>
      <c r="C8" s="6">
        <v>-10.9</v>
      </c>
      <c r="D8" s="11">
        <f>L8-C8</f>
        <v>9.1</v>
      </c>
      <c r="E8" s="6">
        <v>-0.3</v>
      </c>
      <c r="F8" s="11">
        <f>M8-E8</f>
        <v>0.19999999999999998</v>
      </c>
      <c r="G8" s="6">
        <v>-24.9</v>
      </c>
      <c r="H8" s="11">
        <f>N8-G8</f>
        <v>1</v>
      </c>
      <c r="I8" s="6">
        <v>0</v>
      </c>
      <c r="J8" s="6">
        <v>0</v>
      </c>
      <c r="L8" s="6">
        <v>-1.8</v>
      </c>
      <c r="M8" s="6">
        <v>-0.1</v>
      </c>
      <c r="N8" s="11">
        <v>-23.9</v>
      </c>
      <c r="O8" s="11">
        <f>SUM(I8:J8)</f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2:140" s="1" customFormat="1" x14ac:dyDescent="0.3">
      <c r="B9" s="1" t="s">
        <v>18</v>
      </c>
      <c r="C9" s="10">
        <f t="shared" ref="C9:J9" si="7">C5-C6-C7-C8</f>
        <v>26.200000000000003</v>
      </c>
      <c r="D9" s="10">
        <f t="shared" si="7"/>
        <v>8.1000000000000103</v>
      </c>
      <c r="E9" s="10">
        <f t="shared" si="7"/>
        <v>-17.099999999999969</v>
      </c>
      <c r="F9" s="10">
        <f t="shared" si="7"/>
        <v>-45.100000000000016</v>
      </c>
      <c r="G9" s="10">
        <f t="shared" si="7"/>
        <v>-81.900000000000006</v>
      </c>
      <c r="H9" s="10">
        <f t="shared" si="7"/>
        <v>-16.999999999999972</v>
      </c>
      <c r="I9" s="10">
        <f t="shared" si="7"/>
        <v>-31.854000000000006</v>
      </c>
      <c r="J9" s="10">
        <f t="shared" si="7"/>
        <v>-21.955999999999989</v>
      </c>
      <c r="L9" s="10">
        <f>L5-L6-L7-L8</f>
        <v>34.300000000000011</v>
      </c>
      <c r="M9" s="10">
        <f>M5-M6-M7-M8</f>
        <v>-62.199999999999982</v>
      </c>
      <c r="N9" s="10">
        <f>N5-N6-N7-N8</f>
        <v>-98.899999999999977</v>
      </c>
      <c r="O9" s="10">
        <f t="shared" ref="O9:X9" si="8">O5-O6-O7-O8</f>
        <v>-53.81</v>
      </c>
      <c r="P9" s="10">
        <f t="shared" si="8"/>
        <v>6.1776300000000077</v>
      </c>
      <c r="Q9" s="10">
        <f t="shared" si="8"/>
        <v>9.7776843000000184</v>
      </c>
      <c r="R9" s="10">
        <f t="shared" si="8"/>
        <v>11.733057093000014</v>
      </c>
      <c r="S9" s="10">
        <f t="shared" si="8"/>
        <v>12.807049578180028</v>
      </c>
      <c r="T9" s="10">
        <f t="shared" si="8"/>
        <v>13.910915226496826</v>
      </c>
      <c r="U9" s="10">
        <f t="shared" si="8"/>
        <v>14.050024378761805</v>
      </c>
      <c r="V9" s="10">
        <f t="shared" si="8"/>
        <v>14.190524622549418</v>
      </c>
      <c r="W9" s="10">
        <f t="shared" si="8"/>
        <v>14.332429868774909</v>
      </c>
      <c r="X9" s="10">
        <f t="shared" si="8"/>
        <v>14.47575416746264</v>
      </c>
    </row>
    <row r="10" spans="2:140" x14ac:dyDescent="0.3">
      <c r="B10" s="8" t="s">
        <v>22</v>
      </c>
      <c r="C10" s="6">
        <v>-0.5</v>
      </c>
      <c r="D10" s="11">
        <f>L10-C10</f>
        <v>0</v>
      </c>
      <c r="E10" s="6">
        <v>-0.2</v>
      </c>
      <c r="F10" s="11">
        <f>M10-E10</f>
        <v>2.4000000000000004</v>
      </c>
      <c r="G10" s="6">
        <v>0.6</v>
      </c>
      <c r="H10" s="11">
        <f>N10-G10</f>
        <v>0.50000000000000011</v>
      </c>
      <c r="I10" s="6">
        <v>1</v>
      </c>
      <c r="J10" s="6">
        <v>1</v>
      </c>
      <c r="L10" s="6">
        <v>-0.5</v>
      </c>
      <c r="M10" s="6">
        <v>2.2000000000000002</v>
      </c>
      <c r="N10" s="11">
        <v>1.1000000000000001</v>
      </c>
      <c r="O10" s="11">
        <f>SUM(I10:J10)</f>
        <v>2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2:140" x14ac:dyDescent="0.3">
      <c r="B11" s="8" t="s">
        <v>23</v>
      </c>
      <c r="C11" s="6">
        <v>2.5</v>
      </c>
      <c r="D11" s="11">
        <f>L11-C11</f>
        <v>-2.8</v>
      </c>
      <c r="E11" s="6">
        <v>-0.9</v>
      </c>
      <c r="F11" s="11">
        <f>M11-E11</f>
        <v>0.8</v>
      </c>
      <c r="G11" s="6">
        <v>-2</v>
      </c>
      <c r="H11" s="11">
        <f>N11-G11</f>
        <v>0.89999999999999991</v>
      </c>
      <c r="I11" s="6">
        <v>0</v>
      </c>
      <c r="J11" s="6">
        <v>0</v>
      </c>
      <c r="L11" s="6">
        <v>-0.3</v>
      </c>
      <c r="M11" s="6">
        <v>-0.1</v>
      </c>
      <c r="N11" s="11">
        <v>-1.1000000000000001</v>
      </c>
      <c r="O11" s="11">
        <f>SUM(I11:J11)</f>
        <v>0</v>
      </c>
      <c r="P11" s="6">
        <f t="shared" ref="P11:X11" si="9">O11*1.02</f>
        <v>0</v>
      </c>
      <c r="Q11" s="6">
        <f t="shared" si="9"/>
        <v>0</v>
      </c>
      <c r="R11" s="6">
        <f t="shared" si="9"/>
        <v>0</v>
      </c>
      <c r="S11" s="6">
        <f t="shared" si="9"/>
        <v>0</v>
      </c>
      <c r="T11" s="6">
        <f t="shared" si="9"/>
        <v>0</v>
      </c>
      <c r="U11" s="6">
        <f t="shared" si="9"/>
        <v>0</v>
      </c>
      <c r="V11" s="6">
        <f t="shared" si="9"/>
        <v>0</v>
      </c>
      <c r="W11" s="6">
        <f t="shared" si="9"/>
        <v>0</v>
      </c>
      <c r="X11" s="6">
        <f t="shared" si="9"/>
        <v>0</v>
      </c>
    </row>
    <row r="12" spans="2:140" x14ac:dyDescent="0.3">
      <c r="B12" s="8" t="s">
        <v>24</v>
      </c>
      <c r="C12" s="6">
        <v>-0.3</v>
      </c>
      <c r="D12" s="11">
        <f>L12-C12</f>
        <v>4.8</v>
      </c>
      <c r="E12" s="6">
        <v>7</v>
      </c>
      <c r="F12" s="11">
        <f>M12-E12</f>
        <v>8.6</v>
      </c>
      <c r="G12" s="6">
        <v>6</v>
      </c>
      <c r="H12" s="11">
        <f>N12-G12</f>
        <v>2.6999999999999993</v>
      </c>
      <c r="I12" s="6">
        <v>3</v>
      </c>
      <c r="J12" s="6">
        <v>3</v>
      </c>
      <c r="L12" s="6">
        <v>4.5</v>
      </c>
      <c r="M12" s="6">
        <v>15.6</v>
      </c>
      <c r="N12" s="11">
        <v>8.6999999999999993</v>
      </c>
      <c r="O12" s="11">
        <f>SUM(I12:J12)</f>
        <v>6</v>
      </c>
      <c r="P12" s="6">
        <f t="shared" ref="P12:X12" si="10">O12*0.5</f>
        <v>3</v>
      </c>
      <c r="Q12" s="6">
        <f t="shared" si="10"/>
        <v>1.5</v>
      </c>
      <c r="R12" s="6">
        <f t="shared" si="10"/>
        <v>0.75</v>
      </c>
      <c r="S12" s="6">
        <f t="shared" si="10"/>
        <v>0.375</v>
      </c>
      <c r="T12" s="6">
        <f t="shared" si="10"/>
        <v>0.1875</v>
      </c>
      <c r="U12" s="6">
        <f t="shared" si="10"/>
        <v>9.375E-2</v>
      </c>
      <c r="V12" s="6">
        <f t="shared" si="10"/>
        <v>4.6875E-2</v>
      </c>
      <c r="W12" s="6">
        <f t="shared" si="10"/>
        <v>2.34375E-2</v>
      </c>
      <c r="X12" s="6">
        <f t="shared" si="10"/>
        <v>1.171875E-2</v>
      </c>
    </row>
    <row r="13" spans="2:140" s="1" customFormat="1" x14ac:dyDescent="0.3">
      <c r="B13" s="1" t="s">
        <v>25</v>
      </c>
      <c r="C13" s="10">
        <f t="shared" ref="C13:J13" si="11">C9-C10-C11-C12</f>
        <v>24.500000000000004</v>
      </c>
      <c r="D13" s="10">
        <f t="shared" si="11"/>
        <v>6.1000000000000094</v>
      </c>
      <c r="E13" s="10">
        <f t="shared" si="11"/>
        <v>-22.999999999999972</v>
      </c>
      <c r="F13" s="10">
        <f t="shared" si="11"/>
        <v>-56.900000000000013</v>
      </c>
      <c r="G13" s="10">
        <f t="shared" si="11"/>
        <v>-86.5</v>
      </c>
      <c r="H13" s="10">
        <f t="shared" si="11"/>
        <v>-21.099999999999969</v>
      </c>
      <c r="I13" s="10">
        <f t="shared" si="11"/>
        <v>-35.854000000000006</v>
      </c>
      <c r="J13" s="10">
        <f t="shared" si="11"/>
        <v>-25.955999999999989</v>
      </c>
      <c r="L13" s="10">
        <f>L9-L10-L11-L12</f>
        <v>30.600000000000009</v>
      </c>
      <c r="M13" s="10">
        <f>M9-M10-M11-M12</f>
        <v>-79.899999999999977</v>
      </c>
      <c r="N13" s="10">
        <f>N9-N10-N11-N12</f>
        <v>-107.59999999999998</v>
      </c>
      <c r="O13" s="10">
        <f t="shared" ref="O13:X13" si="12">O9-O10-O11-O12</f>
        <v>-61.81</v>
      </c>
      <c r="P13" s="10">
        <f t="shared" si="12"/>
        <v>3.1776300000000077</v>
      </c>
      <c r="Q13" s="10">
        <f t="shared" si="12"/>
        <v>8.2776843000000184</v>
      </c>
      <c r="R13" s="10">
        <f t="shared" si="12"/>
        <v>10.983057093000014</v>
      </c>
      <c r="S13" s="10">
        <f t="shared" si="12"/>
        <v>12.432049578180028</v>
      </c>
      <c r="T13" s="10">
        <f t="shared" si="12"/>
        <v>13.723415226496826</v>
      </c>
      <c r="U13" s="10">
        <f t="shared" si="12"/>
        <v>13.956274378761805</v>
      </c>
      <c r="V13" s="10">
        <f t="shared" si="12"/>
        <v>14.143649622549418</v>
      </c>
      <c r="W13" s="10">
        <f t="shared" si="12"/>
        <v>14.308992368774909</v>
      </c>
      <c r="X13" s="10">
        <f t="shared" si="12"/>
        <v>14.46403541746264</v>
      </c>
    </row>
    <row r="14" spans="2:140" x14ac:dyDescent="0.3">
      <c r="B14" s="8" t="s">
        <v>26</v>
      </c>
      <c r="C14" s="6">
        <v>5.4</v>
      </c>
      <c r="D14" s="11">
        <f>L14-C14</f>
        <v>0.79999999999999982</v>
      </c>
      <c r="E14" s="6">
        <v>-2.5</v>
      </c>
      <c r="F14" s="11">
        <f>M14-E14</f>
        <v>-6.9</v>
      </c>
      <c r="G14" s="6">
        <v>-14.4</v>
      </c>
      <c r="H14" s="11">
        <f>N14-G14</f>
        <v>-6.9</v>
      </c>
      <c r="I14" s="6">
        <f>I13*0.16</f>
        <v>-5.7366400000000013</v>
      </c>
      <c r="J14" s="6">
        <f>J13*0.16</f>
        <v>-4.1529599999999984</v>
      </c>
      <c r="L14" s="6">
        <v>6.2</v>
      </c>
      <c r="M14" s="6">
        <v>-9.4</v>
      </c>
      <c r="N14" s="11">
        <v>-21.3</v>
      </c>
      <c r="O14" s="11">
        <f>SUM(I14:J14)</f>
        <v>-9.8895999999999997</v>
      </c>
      <c r="P14" s="6">
        <f t="shared" ref="P14:X14" si="13">P13*0.19</f>
        <v>0.6037497000000015</v>
      </c>
      <c r="Q14" s="6">
        <f t="shared" si="13"/>
        <v>1.5727600170000036</v>
      </c>
      <c r="R14" s="6">
        <f t="shared" si="13"/>
        <v>2.0867808476700027</v>
      </c>
      <c r="S14" s="6">
        <f t="shared" si="13"/>
        <v>2.3620894198542053</v>
      </c>
      <c r="T14" s="6">
        <f t="shared" si="13"/>
        <v>2.6074488930343969</v>
      </c>
      <c r="U14" s="6">
        <f t="shared" si="13"/>
        <v>2.6516921319647428</v>
      </c>
      <c r="V14" s="6">
        <f t="shared" si="13"/>
        <v>2.6872934282843897</v>
      </c>
      <c r="W14" s="6">
        <f t="shared" si="13"/>
        <v>2.718708550067233</v>
      </c>
      <c r="X14" s="6">
        <f t="shared" si="13"/>
        <v>2.7481667293179015</v>
      </c>
    </row>
    <row r="15" spans="2:140" s="1" customFormat="1" x14ac:dyDescent="0.3">
      <c r="B15" s="1" t="s">
        <v>27</v>
      </c>
      <c r="C15" s="10">
        <f t="shared" ref="C15:H15" si="14">C13-C14</f>
        <v>19.100000000000001</v>
      </c>
      <c r="D15" s="10">
        <f t="shared" si="14"/>
        <v>5.3000000000000096</v>
      </c>
      <c r="E15" s="10">
        <f t="shared" si="14"/>
        <v>-20.499999999999972</v>
      </c>
      <c r="F15" s="10">
        <f t="shared" si="14"/>
        <v>-50.000000000000014</v>
      </c>
      <c r="G15" s="10">
        <f t="shared" si="14"/>
        <v>-72.099999999999994</v>
      </c>
      <c r="H15" s="10">
        <f t="shared" si="14"/>
        <v>-14.199999999999969</v>
      </c>
      <c r="I15" s="10">
        <f t="shared" ref="I15:J15" si="15">I13-I14</f>
        <v>-30.117360000000005</v>
      </c>
      <c r="J15" s="10">
        <f t="shared" si="15"/>
        <v>-21.803039999999989</v>
      </c>
      <c r="L15" s="10">
        <f>L13-L14</f>
        <v>24.400000000000009</v>
      </c>
      <c r="M15" s="10">
        <f>M13-M14</f>
        <v>-70.499999999999972</v>
      </c>
      <c r="N15" s="10">
        <f>N13-N14</f>
        <v>-86.299999999999983</v>
      </c>
      <c r="O15" s="10">
        <f>O13-O14</f>
        <v>-51.920400000000001</v>
      </c>
      <c r="P15" s="10">
        <f t="shared" ref="P15:X15" si="16">P13-P14</f>
        <v>2.5738803000000061</v>
      </c>
      <c r="Q15" s="10">
        <f t="shared" si="16"/>
        <v>6.7049242830000146</v>
      </c>
      <c r="R15" s="10">
        <f t="shared" si="16"/>
        <v>8.8962762453300108</v>
      </c>
      <c r="S15" s="10">
        <f t="shared" si="16"/>
        <v>10.069960158325822</v>
      </c>
      <c r="T15" s="10">
        <f t="shared" si="16"/>
        <v>11.115966333462429</v>
      </c>
      <c r="U15" s="10">
        <f t="shared" si="16"/>
        <v>11.304582246797061</v>
      </c>
      <c r="V15" s="10">
        <f t="shared" si="16"/>
        <v>11.456356194265028</v>
      </c>
      <c r="W15" s="10">
        <f t="shared" si="16"/>
        <v>11.590283818707675</v>
      </c>
      <c r="X15" s="10">
        <f t="shared" si="16"/>
        <v>11.715868688144738</v>
      </c>
      <c r="Y15" s="1">
        <f>X15*(1+$AA$21)</f>
        <v>11.59871000126329</v>
      </c>
      <c r="Z15" s="1">
        <f t="shared" ref="Z15:CK15" si="17">Y15*(1+$AA$21)</f>
        <v>11.482722901250657</v>
      </c>
      <c r="AA15" s="1">
        <f t="shared" si="17"/>
        <v>11.36789567223815</v>
      </c>
      <c r="AB15" s="1">
        <f t="shared" si="17"/>
        <v>11.254216715515769</v>
      </c>
      <c r="AC15" s="1">
        <f t="shared" si="17"/>
        <v>11.14167454836061</v>
      </c>
      <c r="AD15" s="1">
        <f t="shared" si="17"/>
        <v>11.030257802877005</v>
      </c>
      <c r="AE15" s="1">
        <f t="shared" si="17"/>
        <v>10.919955224848234</v>
      </c>
      <c r="AF15" s="1">
        <f t="shared" si="17"/>
        <v>10.810755672599752</v>
      </c>
      <c r="AG15" s="1">
        <f t="shared" si="17"/>
        <v>10.702648115873755</v>
      </c>
      <c r="AH15" s="1">
        <f t="shared" si="17"/>
        <v>10.595621634715018</v>
      </c>
      <c r="AI15" s="1">
        <f t="shared" si="17"/>
        <v>10.489665418367867</v>
      </c>
      <c r="AJ15" s="1">
        <f t="shared" si="17"/>
        <v>10.384768764184189</v>
      </c>
      <c r="AK15" s="1">
        <f t="shared" si="17"/>
        <v>10.280921076542347</v>
      </c>
      <c r="AL15" s="1">
        <f t="shared" si="17"/>
        <v>10.178111865776923</v>
      </c>
      <c r="AM15" s="1">
        <f t="shared" si="17"/>
        <v>10.076330747119155</v>
      </c>
      <c r="AN15" s="1">
        <f t="shared" si="17"/>
        <v>9.9755674396479623</v>
      </c>
      <c r="AO15" s="1">
        <f t="shared" si="17"/>
        <v>9.8758117652514823</v>
      </c>
      <c r="AP15" s="1">
        <f t="shared" si="17"/>
        <v>9.7770536475989669</v>
      </c>
      <c r="AQ15" s="1">
        <f t="shared" si="17"/>
        <v>9.6792831111229773</v>
      </c>
      <c r="AR15" s="1">
        <f t="shared" si="17"/>
        <v>9.5824902800117471</v>
      </c>
      <c r="AS15" s="1">
        <f t="shared" si="17"/>
        <v>9.4866653772116294</v>
      </c>
      <c r="AT15" s="1">
        <f t="shared" si="17"/>
        <v>9.3917987234395124</v>
      </c>
      <c r="AU15" s="1">
        <f t="shared" si="17"/>
        <v>9.2978807362051175</v>
      </c>
      <c r="AV15" s="1">
        <f t="shared" si="17"/>
        <v>9.204901928843066</v>
      </c>
      <c r="AW15" s="1">
        <f t="shared" si="17"/>
        <v>9.1128529095546345</v>
      </c>
      <c r="AX15" s="1">
        <f t="shared" si="17"/>
        <v>9.0217243804590872</v>
      </c>
      <c r="AY15" s="1">
        <f t="shared" si="17"/>
        <v>8.9315071366544956</v>
      </c>
      <c r="AZ15" s="1">
        <f t="shared" si="17"/>
        <v>8.84219206528795</v>
      </c>
      <c r="BA15" s="1">
        <f t="shared" si="17"/>
        <v>8.7537701446350695</v>
      </c>
      <c r="BB15" s="1">
        <f t="shared" si="17"/>
        <v>8.6662324431887185</v>
      </c>
      <c r="BC15" s="1">
        <f t="shared" si="17"/>
        <v>8.5795701187568305</v>
      </c>
      <c r="BD15" s="1">
        <f t="shared" si="17"/>
        <v>8.4937744175692629</v>
      </c>
      <c r="BE15" s="1">
        <f t="shared" si="17"/>
        <v>8.4088366733935693</v>
      </c>
      <c r="BF15" s="1">
        <f t="shared" si="17"/>
        <v>8.3247483066596342</v>
      </c>
      <c r="BG15" s="1">
        <f t="shared" si="17"/>
        <v>8.2415008235930376</v>
      </c>
      <c r="BH15" s="1">
        <f t="shared" si="17"/>
        <v>8.1590858153571073</v>
      </c>
      <c r="BI15" s="1">
        <f t="shared" si="17"/>
        <v>8.0774949572035357</v>
      </c>
      <c r="BJ15" s="1">
        <f t="shared" si="17"/>
        <v>7.9967200076315006</v>
      </c>
      <c r="BK15" s="1">
        <f t="shared" si="17"/>
        <v>7.9167528075551852</v>
      </c>
      <c r="BL15" s="1">
        <f t="shared" si="17"/>
        <v>7.837585279479633</v>
      </c>
      <c r="BM15" s="1">
        <f t="shared" si="17"/>
        <v>7.759209426684837</v>
      </c>
      <c r="BN15" s="1">
        <f t="shared" si="17"/>
        <v>7.6816173324179884</v>
      </c>
      <c r="BO15" s="1">
        <f t="shared" si="17"/>
        <v>7.6048011590938085</v>
      </c>
      <c r="BP15" s="1">
        <f t="shared" si="17"/>
        <v>7.5287531475028704</v>
      </c>
      <c r="BQ15" s="1">
        <f t="shared" si="17"/>
        <v>7.4534656160278416</v>
      </c>
      <c r="BR15" s="1">
        <f t="shared" si="17"/>
        <v>7.3789309598675628</v>
      </c>
      <c r="BS15" s="1">
        <f t="shared" si="17"/>
        <v>7.3051416502688866</v>
      </c>
      <c r="BT15" s="1">
        <f t="shared" si="17"/>
        <v>7.2320902337661979</v>
      </c>
      <c r="BU15" s="1">
        <f t="shared" si="17"/>
        <v>7.159769331428536</v>
      </c>
      <c r="BV15" s="1">
        <f t="shared" si="17"/>
        <v>7.0881716381142503</v>
      </c>
      <c r="BW15" s="1">
        <f t="shared" si="17"/>
        <v>7.0172899217331075</v>
      </c>
      <c r="BX15" s="1">
        <f t="shared" si="17"/>
        <v>6.9471170225157763</v>
      </c>
      <c r="BY15" s="1">
        <f t="shared" si="17"/>
        <v>6.8776458522906188</v>
      </c>
      <c r="BZ15" s="1">
        <f t="shared" si="17"/>
        <v>6.8088693937677123</v>
      </c>
      <c r="CA15" s="1">
        <f t="shared" si="17"/>
        <v>6.7407806998300348</v>
      </c>
      <c r="CB15" s="1">
        <f t="shared" si="17"/>
        <v>6.6733728928317344</v>
      </c>
      <c r="CC15" s="1">
        <f t="shared" si="17"/>
        <v>6.6066391639034174</v>
      </c>
      <c r="CD15" s="1">
        <f t="shared" si="17"/>
        <v>6.5405727722643832</v>
      </c>
      <c r="CE15" s="1">
        <f t="shared" si="17"/>
        <v>6.4751670445417391</v>
      </c>
      <c r="CF15" s="1">
        <f t="shared" si="17"/>
        <v>6.4104153740963215</v>
      </c>
      <c r="CG15" s="1">
        <f t="shared" si="17"/>
        <v>6.346311220355358</v>
      </c>
      <c r="CH15" s="1">
        <f t="shared" si="17"/>
        <v>6.2828481081518044</v>
      </c>
      <c r="CI15" s="1">
        <f t="shared" si="17"/>
        <v>6.2200196270702861</v>
      </c>
      <c r="CJ15" s="1">
        <f t="shared" si="17"/>
        <v>6.1578194307995835</v>
      </c>
      <c r="CK15" s="1">
        <f t="shared" si="17"/>
        <v>6.0962412364915872</v>
      </c>
      <c r="CL15" s="1">
        <f t="shared" ref="CL15:EJ15" si="18">CK15*(1+$AA$21)</f>
        <v>6.0352788241266717</v>
      </c>
      <c r="CM15" s="1">
        <f t="shared" si="18"/>
        <v>5.9749260358854048</v>
      </c>
      <c r="CN15" s="1">
        <f t="shared" si="18"/>
        <v>5.9151767755265503</v>
      </c>
      <c r="CO15" s="1">
        <f t="shared" si="18"/>
        <v>5.8560250077712848</v>
      </c>
      <c r="CP15" s="1">
        <f t="shared" si="18"/>
        <v>5.7974647576935716</v>
      </c>
      <c r="CQ15" s="1">
        <f t="shared" si="18"/>
        <v>5.7394901101166358</v>
      </c>
      <c r="CR15" s="1">
        <f t="shared" si="18"/>
        <v>5.6820952090154693</v>
      </c>
      <c r="CS15" s="1">
        <f t="shared" si="18"/>
        <v>5.6252742569253149</v>
      </c>
      <c r="CT15" s="1">
        <f t="shared" si="18"/>
        <v>5.569021514356062</v>
      </c>
      <c r="CU15" s="1">
        <f t="shared" si="18"/>
        <v>5.513331299212501</v>
      </c>
      <c r="CV15" s="1">
        <f t="shared" si="18"/>
        <v>5.4581979862203758</v>
      </c>
      <c r="CW15" s="1">
        <f t="shared" si="18"/>
        <v>5.4036160063581722</v>
      </c>
      <c r="CX15" s="1">
        <f t="shared" si="18"/>
        <v>5.3495798462945903</v>
      </c>
      <c r="CY15" s="1">
        <f t="shared" si="18"/>
        <v>5.296084047831644</v>
      </c>
      <c r="CZ15" s="1">
        <f t="shared" si="18"/>
        <v>5.2431232073533272</v>
      </c>
      <c r="DA15" s="1">
        <f t="shared" si="18"/>
        <v>5.190691975279794</v>
      </c>
      <c r="DB15" s="1">
        <f t="shared" si="18"/>
        <v>5.1387850555269958</v>
      </c>
      <c r="DC15" s="1">
        <f t="shared" si="18"/>
        <v>5.087397204971726</v>
      </c>
      <c r="DD15" s="1">
        <f t="shared" si="18"/>
        <v>5.0365232329220087</v>
      </c>
      <c r="DE15" s="1">
        <f t="shared" si="18"/>
        <v>4.9861580005927886</v>
      </c>
      <c r="DF15" s="1">
        <f t="shared" si="18"/>
        <v>4.9362964205868609</v>
      </c>
      <c r="DG15" s="1">
        <f t="shared" si="18"/>
        <v>4.8869334563809925</v>
      </c>
      <c r="DH15" s="1">
        <f t="shared" si="18"/>
        <v>4.8380641218171823</v>
      </c>
      <c r="DI15" s="1">
        <f t="shared" si="18"/>
        <v>4.7896834805990105</v>
      </c>
      <c r="DJ15" s="1">
        <f t="shared" si="18"/>
        <v>4.7417866457930202</v>
      </c>
      <c r="DK15" s="1">
        <f t="shared" si="18"/>
        <v>4.6943687793350897</v>
      </c>
      <c r="DL15" s="1">
        <f t="shared" si="18"/>
        <v>4.6474250915417388</v>
      </c>
      <c r="DM15" s="1">
        <f t="shared" si="18"/>
        <v>4.6009508406263215</v>
      </c>
      <c r="DN15" s="1">
        <f t="shared" si="18"/>
        <v>4.554941332220058</v>
      </c>
      <c r="DO15" s="1">
        <f t="shared" si="18"/>
        <v>4.5093919188978573</v>
      </c>
      <c r="DP15" s="1">
        <f t="shared" si="18"/>
        <v>4.4642979997088785</v>
      </c>
      <c r="DQ15" s="1">
        <f t="shared" si="18"/>
        <v>4.4196550197117901</v>
      </c>
      <c r="DR15" s="1">
        <f t="shared" si="18"/>
        <v>4.3754584695146725</v>
      </c>
      <c r="DS15" s="1">
        <f t="shared" si="18"/>
        <v>4.3317038848195262</v>
      </c>
      <c r="DT15" s="1">
        <f t="shared" si="18"/>
        <v>4.2883868459713312</v>
      </c>
      <c r="DU15" s="1">
        <f t="shared" si="18"/>
        <v>4.2455029775116175</v>
      </c>
      <c r="DV15" s="1">
        <f t="shared" si="18"/>
        <v>4.2030479477365015</v>
      </c>
      <c r="DW15" s="1">
        <f t="shared" si="18"/>
        <v>4.1610174682591365</v>
      </c>
      <c r="DX15" s="1">
        <f t="shared" si="18"/>
        <v>4.1194072935765451</v>
      </c>
      <c r="DY15" s="1">
        <f t="shared" si="18"/>
        <v>4.0782132206407793</v>
      </c>
      <c r="DZ15" s="1">
        <f t="shared" si="18"/>
        <v>4.0374310884343716</v>
      </c>
      <c r="EA15" s="1">
        <f t="shared" si="18"/>
        <v>3.9970567775500276</v>
      </c>
      <c r="EB15" s="1">
        <f t="shared" si="18"/>
        <v>3.9570862097745274</v>
      </c>
      <c r="EC15" s="1">
        <f t="shared" si="18"/>
        <v>3.9175153476767819</v>
      </c>
      <c r="ED15" s="1">
        <f t="shared" si="18"/>
        <v>3.878340194200014</v>
      </c>
      <c r="EE15" s="1">
        <f t="shared" si="18"/>
        <v>3.8395567922580138</v>
      </c>
      <c r="EF15" s="1">
        <f t="shared" si="18"/>
        <v>3.8011612243354338</v>
      </c>
      <c r="EG15" s="1">
        <f t="shared" si="18"/>
        <v>3.7631496120920795</v>
      </c>
      <c r="EH15" s="1">
        <f t="shared" si="18"/>
        <v>3.7255181159711586</v>
      </c>
      <c r="EI15" s="1">
        <f t="shared" si="18"/>
        <v>3.6882629348114468</v>
      </c>
      <c r="EJ15" s="1">
        <f t="shared" si="18"/>
        <v>3.6513803054633325</v>
      </c>
    </row>
    <row r="16" spans="2:140" x14ac:dyDescent="0.3">
      <c r="B16" s="8" t="s">
        <v>2</v>
      </c>
      <c r="C16" s="6">
        <v>184.6</v>
      </c>
      <c r="D16" s="6">
        <v>184.6</v>
      </c>
      <c r="E16" s="6">
        <v>184.6</v>
      </c>
      <c r="F16" s="6">
        <v>184.6</v>
      </c>
      <c r="G16" s="6">
        <v>184.6</v>
      </c>
      <c r="H16" s="6">
        <v>153.9</v>
      </c>
      <c r="I16" s="6">
        <v>153.9</v>
      </c>
      <c r="J16" s="6">
        <v>153.9</v>
      </c>
      <c r="L16" s="6">
        <v>184.6</v>
      </c>
      <c r="M16" s="6">
        <v>184.6</v>
      </c>
      <c r="N16" s="6">
        <v>153.9</v>
      </c>
      <c r="O16" s="6">
        <v>153.9</v>
      </c>
      <c r="P16" s="6">
        <v>153.9</v>
      </c>
      <c r="Q16" s="6">
        <v>153.9</v>
      </c>
      <c r="R16" s="6">
        <v>153.9</v>
      </c>
      <c r="S16" s="6">
        <v>153.9</v>
      </c>
      <c r="T16" s="6">
        <v>153.9</v>
      </c>
      <c r="U16" s="6">
        <v>153.9</v>
      </c>
      <c r="V16" s="6">
        <v>153.9</v>
      </c>
      <c r="W16" s="6">
        <v>153.9</v>
      </c>
      <c r="X16" s="6">
        <v>153.9</v>
      </c>
    </row>
    <row r="17" spans="2:27" s="1" customFormat="1" x14ac:dyDescent="0.3">
      <c r="B17" s="1" t="s">
        <v>28</v>
      </c>
      <c r="C17" s="9">
        <f t="shared" ref="C17:H17" si="19">C15/C16</f>
        <v>0.10346695557963165</v>
      </c>
      <c r="D17" s="9">
        <f t="shared" si="19"/>
        <v>2.8710725893824538E-2</v>
      </c>
      <c r="E17" s="9">
        <f t="shared" si="19"/>
        <v>-0.11105092091007569</v>
      </c>
      <c r="F17" s="9">
        <f t="shared" si="19"/>
        <v>-0.27085590465872167</v>
      </c>
      <c r="G17" s="9">
        <f t="shared" si="19"/>
        <v>-0.39057421451787649</v>
      </c>
      <c r="H17" s="9">
        <f t="shared" si="19"/>
        <v>-9.2267706302793823E-2</v>
      </c>
      <c r="I17" s="9">
        <f t="shared" ref="I17:J17" si="20">I15/I16</f>
        <v>-0.19569434697855753</v>
      </c>
      <c r="J17" s="9">
        <f t="shared" si="20"/>
        <v>-0.14167017543859642</v>
      </c>
      <c r="L17" s="9">
        <f>L15/L16</f>
        <v>0.13217768147345618</v>
      </c>
      <c r="M17" s="9">
        <f>M15/M16</f>
        <v>-0.38190682556879724</v>
      </c>
      <c r="N17" s="9">
        <f>N15/N16</f>
        <v>-0.5607537361923326</v>
      </c>
      <c r="O17" s="9">
        <f>O15/O16</f>
        <v>-0.33736452241715398</v>
      </c>
      <c r="P17" s="9">
        <f t="shared" ref="P17:X17" si="21">P15/P16</f>
        <v>1.6724368421052672E-2</v>
      </c>
      <c r="Q17" s="9">
        <f t="shared" si="21"/>
        <v>4.3566759473684304E-2</v>
      </c>
      <c r="R17" s="9">
        <f t="shared" si="21"/>
        <v>5.7805563647368489E-2</v>
      </c>
      <c r="S17" s="9">
        <f t="shared" si="21"/>
        <v>6.5431839885158036E-2</v>
      </c>
      <c r="T17" s="9">
        <f t="shared" si="21"/>
        <v>7.2228501192088554E-2</v>
      </c>
      <c r="U17" s="9">
        <f t="shared" si="21"/>
        <v>7.34540756776937E-2</v>
      </c>
      <c r="V17" s="9">
        <f t="shared" si="21"/>
        <v>7.4440261171312722E-2</v>
      </c>
      <c r="W17" s="9">
        <f t="shared" si="21"/>
        <v>7.5310486151446879E-2</v>
      </c>
      <c r="X17" s="9">
        <f t="shared" si="21"/>
        <v>7.6126502197171778E-2</v>
      </c>
    </row>
    <row r="19" spans="2:27" x14ac:dyDescent="0.3">
      <c r="B19" s="1" t="s">
        <v>29</v>
      </c>
      <c r="E19" s="12">
        <f>E3/C3-1</f>
        <v>2.3856209150326935E-2</v>
      </c>
      <c r="F19" s="12">
        <f t="shared" ref="F19:H19" si="22">F3/D3-1</f>
        <v>-4.9160671462829875E-2</v>
      </c>
      <c r="G19" s="12">
        <f t="shared" si="22"/>
        <v>-0.45898499840408558</v>
      </c>
      <c r="H19" s="12">
        <f t="shared" si="22"/>
        <v>-0.42465321563682212</v>
      </c>
      <c r="I19" s="12">
        <f t="shared" ref="I19" si="23">I3/G3-1</f>
        <v>-0.15000000000000002</v>
      </c>
      <c r="J19" s="12">
        <f t="shared" ref="J19" si="24">J3/H3-1</f>
        <v>5.0000000000000044E-2</v>
      </c>
      <c r="L19" s="12"/>
      <c r="M19" s="12">
        <f>M3/L3-1</f>
        <v>-1.4227642276422814E-2</v>
      </c>
      <c r="N19" s="12">
        <f t="shared" ref="N19:X19" si="25">N3/M3-1</f>
        <v>-0.44171292624900871</v>
      </c>
      <c r="O19" s="12">
        <f t="shared" si="25"/>
        <v>-4.6306818181818254E-2</v>
      </c>
      <c r="P19" s="12">
        <f t="shared" si="25"/>
        <v>0.55000000000000027</v>
      </c>
      <c r="Q19" s="12">
        <f t="shared" si="25"/>
        <v>5.0000000000000044E-2</v>
      </c>
      <c r="R19" s="12">
        <f t="shared" si="25"/>
        <v>3.0000000000000027E-2</v>
      </c>
      <c r="S19" s="12">
        <f t="shared" si="25"/>
        <v>2.0000000000000018E-2</v>
      </c>
      <c r="T19" s="12">
        <f t="shared" si="25"/>
        <v>2.0000000000000018E-2</v>
      </c>
      <c r="U19" s="12">
        <f t="shared" si="25"/>
        <v>1.0000000000000009E-2</v>
      </c>
      <c r="V19" s="12">
        <f t="shared" si="25"/>
        <v>1.0000000000000009E-2</v>
      </c>
      <c r="W19" s="12">
        <f t="shared" si="25"/>
        <v>1.0000000000000009E-2</v>
      </c>
      <c r="X19" s="12">
        <f t="shared" si="25"/>
        <v>1.0000000000000009E-2</v>
      </c>
    </row>
    <row r="20" spans="2:27" x14ac:dyDescent="0.3">
      <c r="B20" s="1" t="s">
        <v>30</v>
      </c>
      <c r="C20" s="12">
        <f t="shared" ref="C20:D20" si="26">C5/C3</f>
        <v>0.58333333333333337</v>
      </c>
      <c r="D20" s="12">
        <f t="shared" si="26"/>
        <v>0.55035971223021585</v>
      </c>
      <c r="E20" s="12">
        <f>E5/E3</f>
        <v>0.5493137567826365</v>
      </c>
      <c r="F20" s="12">
        <f t="shared" ref="F20:H20" si="27">F5/F3</f>
        <v>0.42559899117276168</v>
      </c>
      <c r="G20" s="12">
        <f t="shared" si="27"/>
        <v>0.44070796460176992</v>
      </c>
      <c r="H20" s="12">
        <f t="shared" si="27"/>
        <v>0.59232876712328775</v>
      </c>
      <c r="I20" s="12">
        <f t="shared" ref="I20:J20" si="28">I5/I3</f>
        <v>0.55000000000000004</v>
      </c>
      <c r="J20" s="12">
        <f t="shared" si="28"/>
        <v>0.55000000000000004</v>
      </c>
      <c r="L20" s="12">
        <f t="shared" ref="L20:X20" si="29">L5/L3</f>
        <v>0.56613508442776739</v>
      </c>
      <c r="M20" s="12">
        <f t="shared" si="29"/>
        <v>0.48707375099127681</v>
      </c>
      <c r="N20" s="12">
        <f t="shared" si="29"/>
        <v>0.5193181818181819</v>
      </c>
      <c r="O20" s="12">
        <f t="shared" si="29"/>
        <v>0.55000000000000004</v>
      </c>
      <c r="P20" s="12">
        <f t="shared" si="29"/>
        <v>0.56000000000000005</v>
      </c>
      <c r="Q20" s="12">
        <f t="shared" si="29"/>
        <v>0.56000000000000005</v>
      </c>
      <c r="R20" s="12">
        <f t="shared" si="29"/>
        <v>0.56000000000000005</v>
      </c>
      <c r="S20" s="12">
        <f t="shared" si="29"/>
        <v>0.56000000000000005</v>
      </c>
      <c r="T20" s="12">
        <f t="shared" si="29"/>
        <v>0.56000000000000005</v>
      </c>
      <c r="U20" s="12">
        <f t="shared" si="29"/>
        <v>0.56000000000000005</v>
      </c>
      <c r="V20" s="12">
        <f t="shared" si="29"/>
        <v>0.56000000000000005</v>
      </c>
      <c r="W20" s="12">
        <f t="shared" si="29"/>
        <v>0.56000000000000005</v>
      </c>
      <c r="X20" s="12">
        <f t="shared" si="29"/>
        <v>0.56000000000000005</v>
      </c>
    </row>
    <row r="21" spans="2:27" x14ac:dyDescent="0.3">
      <c r="B21" s="8" t="s">
        <v>31</v>
      </c>
      <c r="C21" s="12">
        <f t="shared" ref="C21:D21" si="30">C9/C3</f>
        <v>8.5620915032679754E-2</v>
      </c>
      <c r="D21" s="12">
        <f t="shared" si="30"/>
        <v>2.4280575539568375E-2</v>
      </c>
      <c r="E21" s="12">
        <f>E9/E3</f>
        <v>-5.4580274497286849E-2</v>
      </c>
      <c r="F21" s="12">
        <f t="shared" ref="F21:H21" si="31">F9/F3</f>
        <v>-0.14218158890290045</v>
      </c>
      <c r="G21" s="12">
        <f t="shared" si="31"/>
        <v>-0.48318584070796461</v>
      </c>
      <c r="H21" s="12">
        <f t="shared" si="31"/>
        <v>-9.3150684931506689E-2</v>
      </c>
      <c r="I21" s="12">
        <f t="shared" ref="I21:J21" si="32">I9/I3</f>
        <v>-0.22109318063508596</v>
      </c>
      <c r="J21" s="12">
        <f t="shared" si="32"/>
        <v>-0.11457795172863661</v>
      </c>
      <c r="L21" s="12">
        <f t="shared" ref="L21:X21" si="33">L9/L3</f>
        <v>5.3627267041901204E-2</v>
      </c>
      <c r="M21" s="12">
        <f t="shared" si="33"/>
        <v>-9.8651863600317177E-2</v>
      </c>
      <c r="N21" s="12">
        <f t="shared" si="33"/>
        <v>-0.28096590909090902</v>
      </c>
      <c r="O21" s="12">
        <f t="shared" si="33"/>
        <v>-0.16029192731605602</v>
      </c>
      <c r="P21" s="12">
        <f t="shared" si="33"/>
        <v>1.1872409121047032E-2</v>
      </c>
      <c r="Q21" s="12">
        <f t="shared" si="33"/>
        <v>1.7896317345007164E-2</v>
      </c>
      <c r="R21" s="12">
        <f t="shared" si="33"/>
        <v>2.0849786911123519E-2</v>
      </c>
      <c r="S21" s="12">
        <f t="shared" si="33"/>
        <v>2.2312043902190961E-2</v>
      </c>
      <c r="T21" s="12">
        <f t="shared" si="33"/>
        <v>2.3759965040404771E-2</v>
      </c>
      <c r="U21" s="12">
        <f t="shared" si="33"/>
        <v>2.3759965040404788E-2</v>
      </c>
      <c r="V21" s="12">
        <f t="shared" si="33"/>
        <v>2.3759965040404781E-2</v>
      </c>
      <c r="W21" s="12">
        <f t="shared" si="33"/>
        <v>2.3759965040404774E-2</v>
      </c>
      <c r="X21" s="12">
        <f t="shared" si="33"/>
        <v>2.3759965040404743E-2</v>
      </c>
      <c r="Z21" t="s">
        <v>34</v>
      </c>
      <c r="AA21" s="12">
        <v>-0.01</v>
      </c>
    </row>
    <row r="22" spans="2:27" x14ac:dyDescent="0.3">
      <c r="B22" s="8" t="s">
        <v>32</v>
      </c>
      <c r="C22" s="12">
        <f t="shared" ref="C22:D22" si="34">C6/C3</f>
        <v>0.39738562091503266</v>
      </c>
      <c r="D22" s="12">
        <f t="shared" si="34"/>
        <v>0.3842925659472422</v>
      </c>
      <c r="E22" s="12">
        <f>E6/E3</f>
        <v>0.44238748803064154</v>
      </c>
      <c r="F22" s="12">
        <f t="shared" ref="F22:H22" si="35">F6/F3</f>
        <v>0.40952080706179073</v>
      </c>
      <c r="G22" s="12">
        <f t="shared" si="35"/>
        <v>0.78643067846607673</v>
      </c>
      <c r="H22" s="12">
        <f t="shared" si="35"/>
        <v>0.48164383561643825</v>
      </c>
      <c r="I22" s="12">
        <f t="shared" ref="I22:J22" si="36">I6/I3</f>
        <v>0.47000000000000003</v>
      </c>
      <c r="J22" s="12">
        <f t="shared" si="36"/>
        <v>0.47</v>
      </c>
      <c r="L22" s="12">
        <f t="shared" ref="L22:X22" si="37">L6/L3</f>
        <v>0.39055659787367103</v>
      </c>
      <c r="M22" s="12">
        <f t="shared" si="37"/>
        <v>0.42585249801744646</v>
      </c>
      <c r="N22" s="12">
        <f t="shared" si="37"/>
        <v>0.62840909090909092</v>
      </c>
      <c r="O22" s="12">
        <f t="shared" si="37"/>
        <v>0.47000000000000003</v>
      </c>
      <c r="P22" s="12">
        <f t="shared" si="37"/>
        <v>0.39</v>
      </c>
      <c r="Q22" s="12">
        <f t="shared" si="37"/>
        <v>0.39</v>
      </c>
      <c r="R22" s="12">
        <f t="shared" si="37"/>
        <v>0.39</v>
      </c>
      <c r="S22" s="12">
        <f t="shared" si="37"/>
        <v>0.39</v>
      </c>
      <c r="T22" s="12">
        <f t="shared" si="37"/>
        <v>0.39</v>
      </c>
      <c r="U22" s="12">
        <f t="shared" si="37"/>
        <v>0.39</v>
      </c>
      <c r="V22" s="12">
        <f t="shared" si="37"/>
        <v>0.39</v>
      </c>
      <c r="W22" s="12">
        <f t="shared" si="37"/>
        <v>0.39</v>
      </c>
      <c r="X22" s="12">
        <f t="shared" si="37"/>
        <v>0.39</v>
      </c>
      <c r="Z22" t="s">
        <v>35</v>
      </c>
      <c r="AA22" s="12">
        <v>0.11</v>
      </c>
    </row>
    <row r="23" spans="2:27" x14ac:dyDescent="0.3">
      <c r="B23" s="8" t="s">
        <v>33</v>
      </c>
      <c r="C23" s="12"/>
      <c r="D23" s="12"/>
      <c r="E23" s="12">
        <f t="shared" ref="E23" si="38">E7/C7-1</f>
        <v>0.22355769230769229</v>
      </c>
      <c r="F23" s="12">
        <f t="shared" ref="F23" si="39">F7/D7-1</f>
        <v>0.30890052356020981</v>
      </c>
      <c r="G23" s="12">
        <f t="shared" ref="G23" si="40">G7/E7-1</f>
        <v>-5.304518664047142E-2</v>
      </c>
      <c r="H23" s="12">
        <f t="shared" ref="H23" si="41">H7/F7-1</f>
        <v>-0.27600000000000002</v>
      </c>
      <c r="I23" s="12">
        <f t="shared" ref="I23" si="42">I7/G7-1</f>
        <v>-9.9999999999999978E-2</v>
      </c>
      <c r="J23" s="12">
        <f t="shared" ref="J23" si="43">J7/H7-1</f>
        <v>3.0000000000000027E-2</v>
      </c>
      <c r="L23" s="12"/>
      <c r="M23" s="12">
        <f t="shared" ref="M23:X23" si="44">M7/L7-1</f>
        <v>0.26441102756892243</v>
      </c>
      <c r="N23" s="12">
        <f t="shared" si="44"/>
        <v>-0.16352824578790881</v>
      </c>
      <c r="O23" s="12">
        <f t="shared" si="44"/>
        <v>-4.424170616113754E-2</v>
      </c>
      <c r="P23" s="12">
        <f t="shared" si="44"/>
        <v>2.0000000000000018E-2</v>
      </c>
      <c r="Q23" s="12">
        <f t="shared" si="44"/>
        <v>1.0000000000000009E-2</v>
      </c>
      <c r="R23" s="12">
        <f t="shared" si="44"/>
        <v>1.0000000000000009E-2</v>
      </c>
      <c r="S23" s="12">
        <f t="shared" si="44"/>
        <v>1.0000000000000009E-2</v>
      </c>
      <c r="T23" s="12">
        <f t="shared" si="44"/>
        <v>1.0000000000000009E-2</v>
      </c>
      <c r="U23" s="12">
        <f t="shared" si="44"/>
        <v>1.0000000000000009E-2</v>
      </c>
      <c r="V23" s="12">
        <f t="shared" si="44"/>
        <v>1.0000000000000009E-2</v>
      </c>
      <c r="W23" s="12">
        <f t="shared" si="44"/>
        <v>1.0000000000000009E-2</v>
      </c>
      <c r="X23" s="12">
        <f t="shared" si="44"/>
        <v>1.0000000000000009E-2</v>
      </c>
      <c r="Z23" t="s">
        <v>36</v>
      </c>
      <c r="AA23" s="6">
        <f>NPV(AA22,O15:EJ15)</f>
        <v>31.109694963158137</v>
      </c>
    </row>
    <row r="24" spans="2:27" x14ac:dyDescent="0.3">
      <c r="B24" s="8" t="s">
        <v>26</v>
      </c>
      <c r="C24" s="12">
        <f t="shared" ref="C24:D24" si="45">C14/C13</f>
        <v>0.2204081632653061</v>
      </c>
      <c r="D24" s="12">
        <f t="shared" si="45"/>
        <v>0.13114754098360631</v>
      </c>
      <c r="E24" s="12">
        <f>E14/E13</f>
        <v>0.10869565217391318</v>
      </c>
      <c r="F24" s="12">
        <f t="shared" ref="F24:H24" si="46">F14/F13</f>
        <v>0.12126537785588751</v>
      </c>
      <c r="G24" s="12">
        <f t="shared" si="46"/>
        <v>0.16647398843930636</v>
      </c>
      <c r="H24" s="12">
        <f t="shared" si="46"/>
        <v>0.32701421800947916</v>
      </c>
      <c r="I24" s="12">
        <f t="shared" ref="I24:J24" si="47">I14/I13</f>
        <v>0.16</v>
      </c>
      <c r="J24" s="12">
        <f t="shared" si="47"/>
        <v>0.16</v>
      </c>
      <c r="L24" s="12">
        <f t="shared" ref="L24:X24" si="48">L14/L13</f>
        <v>0.20261437908496727</v>
      </c>
      <c r="M24" s="12">
        <f t="shared" si="48"/>
        <v>0.11764705882352945</v>
      </c>
      <c r="N24" s="12">
        <f t="shared" si="48"/>
        <v>0.19795539033457255</v>
      </c>
      <c r="O24" s="12">
        <f t="shared" si="48"/>
        <v>0.16</v>
      </c>
      <c r="P24" s="12">
        <f t="shared" si="48"/>
        <v>0.19</v>
      </c>
      <c r="Q24" s="12">
        <f t="shared" si="48"/>
        <v>0.19</v>
      </c>
      <c r="R24" s="12">
        <f t="shared" si="48"/>
        <v>0.19</v>
      </c>
      <c r="S24" s="12">
        <f t="shared" si="48"/>
        <v>0.19</v>
      </c>
      <c r="T24" s="12">
        <f t="shared" si="48"/>
        <v>0.19</v>
      </c>
      <c r="U24" s="12">
        <f t="shared" si="48"/>
        <v>0.19</v>
      </c>
      <c r="V24" s="12">
        <f t="shared" si="48"/>
        <v>0.19</v>
      </c>
      <c r="W24" s="12">
        <f t="shared" si="48"/>
        <v>0.19000000000000003</v>
      </c>
      <c r="X24" s="12">
        <f t="shared" si="48"/>
        <v>0.19</v>
      </c>
      <c r="Z24" t="s">
        <v>37</v>
      </c>
      <c r="AA24" s="6">
        <f>Main!D8</f>
        <v>66.7</v>
      </c>
    </row>
    <row r="25" spans="2:27" x14ac:dyDescent="0.3">
      <c r="Z25" t="s">
        <v>38</v>
      </c>
      <c r="AA25" s="6">
        <f>AA23+AA24</f>
        <v>97.809694963158137</v>
      </c>
    </row>
    <row r="26" spans="2:27" x14ac:dyDescent="0.3">
      <c r="Z26" t="s">
        <v>39</v>
      </c>
      <c r="AA26" s="5">
        <f>AA25/X16</f>
        <v>0.63554057805820752</v>
      </c>
    </row>
    <row r="27" spans="2:27" x14ac:dyDescent="0.3">
      <c r="Z27" t="s">
        <v>40</v>
      </c>
      <c r="AA27" s="5">
        <f>Main!D3</f>
        <v>1.359</v>
      </c>
    </row>
    <row r="28" spans="2:27" x14ac:dyDescent="0.3">
      <c r="Z28" s="1" t="s">
        <v>41</v>
      </c>
      <c r="AA28" s="13">
        <f>AA26/AA27-1</f>
        <v>-0.53234688884605774</v>
      </c>
    </row>
    <row r="29" spans="2:27" x14ac:dyDescent="0.3">
      <c r="Z29" t="s">
        <v>42</v>
      </c>
      <c r="AA29" s="7" t="s">
        <v>47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2021-02-10T15:41:24Z</dcterms:created>
  <dcterms:modified xsi:type="dcterms:W3CDTF">2021-08-06T11:55:25Z</dcterms:modified>
</cp:coreProperties>
</file>