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8AB29B07-0021-4A00-BC7F-B6DEB069A508}" xr6:coauthVersionLast="47" xr6:coauthVersionMax="47" xr10:uidLastSave="{00000000-0000-0000-0000-000000000000}"/>
  <bookViews>
    <workbookView xWindow="-108" yWindow="-108" windowWidth="23256" windowHeight="12576" activeTab="1" xr2:uid="{4FE1C73D-B38E-414F-97D3-844DCE1F890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" i="2" l="1"/>
  <c r="AI11" i="2"/>
  <c r="AH11" i="2"/>
  <c r="AG11" i="2"/>
  <c r="AF11" i="2"/>
  <c r="AE11" i="2"/>
  <c r="AD11" i="2"/>
  <c r="AC11" i="2"/>
  <c r="AB11" i="2"/>
  <c r="AA11" i="2"/>
  <c r="Z11" i="2"/>
  <c r="AJ5" i="2"/>
  <c r="AI5" i="2"/>
  <c r="AH5" i="2"/>
  <c r="AG5" i="2"/>
  <c r="AF5" i="2"/>
  <c r="AE5" i="2"/>
  <c r="AD5" i="2"/>
  <c r="AC5" i="2"/>
  <c r="AB5" i="2"/>
  <c r="AA5" i="2"/>
  <c r="Z5" i="2"/>
  <c r="N5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N14" i="2"/>
  <c r="M5" i="2"/>
  <c r="L5" i="2"/>
  <c r="L3" i="2"/>
  <c r="D4" i="1"/>
  <c r="D5" i="1"/>
  <c r="D7" i="1"/>
  <c r="D8" i="1" s="1"/>
  <c r="AM21" i="2" s="1"/>
  <c r="D6" i="1"/>
  <c r="T5" i="2"/>
  <c r="T18" i="2" s="1"/>
  <c r="U5" i="2"/>
  <c r="U18" i="2" s="1"/>
  <c r="V9" i="2"/>
  <c r="V5" i="2"/>
  <c r="V7" i="2" s="1"/>
  <c r="AM24" i="2"/>
  <c r="N17" i="2"/>
  <c r="K17" i="2"/>
  <c r="J17" i="2"/>
  <c r="I17" i="2"/>
  <c r="H17" i="2"/>
  <c r="G17" i="2"/>
  <c r="V19" i="2"/>
  <c r="U19" i="2"/>
  <c r="T19" i="2"/>
  <c r="V17" i="2"/>
  <c r="U17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X12" i="2"/>
  <c r="X11" i="2"/>
  <c r="X9" i="2"/>
  <c r="X8" i="2"/>
  <c r="X6" i="2"/>
  <c r="X4" i="2"/>
  <c r="X3" i="2"/>
  <c r="W12" i="2"/>
  <c r="W11" i="2"/>
  <c r="W9" i="2"/>
  <c r="W8" i="2"/>
  <c r="W6" i="2"/>
  <c r="W4" i="2"/>
  <c r="W3" i="2"/>
  <c r="K19" i="2"/>
  <c r="J19" i="2"/>
  <c r="I19" i="2"/>
  <c r="H19" i="2"/>
  <c r="G19" i="2"/>
  <c r="F19" i="2"/>
  <c r="E19" i="2"/>
  <c r="C19" i="2"/>
  <c r="D21" i="2"/>
  <c r="D20" i="2"/>
  <c r="D19" i="2"/>
  <c r="D18" i="2"/>
  <c r="C5" i="2"/>
  <c r="C7" i="2" s="1"/>
  <c r="C10" i="2" s="1"/>
  <c r="C13" i="2" s="1"/>
  <c r="C15" i="2" s="1"/>
  <c r="D5" i="2"/>
  <c r="D7" i="2" s="1"/>
  <c r="D10" i="2" s="1"/>
  <c r="D13" i="2" s="1"/>
  <c r="D15" i="2" s="1"/>
  <c r="H5" i="2"/>
  <c r="H7" i="2" s="1"/>
  <c r="H10" i="2" s="1"/>
  <c r="H13" i="2" s="1"/>
  <c r="H15" i="2" s="1"/>
  <c r="E5" i="2"/>
  <c r="E7" i="2" s="1"/>
  <c r="E10" i="2" s="1"/>
  <c r="E13" i="2" s="1"/>
  <c r="E15" i="2" s="1"/>
  <c r="I5" i="2"/>
  <c r="I7" i="2" s="1"/>
  <c r="I10" i="2" s="1"/>
  <c r="I13" i="2" s="1"/>
  <c r="I15" i="2" s="1"/>
  <c r="F5" i="2"/>
  <c r="F7" i="2" s="1"/>
  <c r="F10" i="2" s="1"/>
  <c r="F13" i="2" s="1"/>
  <c r="F15" i="2" s="1"/>
  <c r="J5" i="2"/>
  <c r="J7" i="2" s="1"/>
  <c r="J10" i="2" s="1"/>
  <c r="J13" i="2" s="1"/>
  <c r="J15" i="2" s="1"/>
  <c r="G5" i="2"/>
  <c r="G7" i="2" s="1"/>
  <c r="G10" i="2" s="1"/>
  <c r="G13" i="2" s="1"/>
  <c r="G15" i="2" s="1"/>
  <c r="K5" i="2"/>
  <c r="K18" i="2" s="1"/>
  <c r="F3" i="1"/>
  <c r="L19" i="2" l="1"/>
  <c r="D9" i="1"/>
  <c r="X17" i="2"/>
  <c r="W17" i="2"/>
  <c r="W19" i="2"/>
  <c r="J18" i="2"/>
  <c r="K7" i="2"/>
  <c r="E20" i="2"/>
  <c r="H20" i="2"/>
  <c r="E21" i="2"/>
  <c r="H21" i="2"/>
  <c r="F22" i="2"/>
  <c r="E18" i="2"/>
  <c r="J22" i="2"/>
  <c r="X19" i="2"/>
  <c r="F18" i="2"/>
  <c r="M7" i="2"/>
  <c r="C22" i="2"/>
  <c r="F20" i="2"/>
  <c r="F21" i="2"/>
  <c r="H22" i="2"/>
  <c r="V18" i="2"/>
  <c r="C21" i="2"/>
  <c r="G22" i="2"/>
  <c r="G20" i="2"/>
  <c r="G21" i="2"/>
  <c r="I22" i="2"/>
  <c r="Y8" i="2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C20" i="2"/>
  <c r="N18" i="2"/>
  <c r="D22" i="2"/>
  <c r="G18" i="2"/>
  <c r="I20" i="2"/>
  <c r="I21" i="2"/>
  <c r="C18" i="2"/>
  <c r="H18" i="2"/>
  <c r="J20" i="2"/>
  <c r="J21" i="2"/>
  <c r="I18" i="2"/>
  <c r="E22" i="2"/>
  <c r="T7" i="2"/>
  <c r="T10" i="2" s="1"/>
  <c r="T13" i="2" s="1"/>
  <c r="U7" i="2"/>
  <c r="V10" i="2"/>
  <c r="V21" i="2" s="1"/>
  <c r="V20" i="2"/>
  <c r="Y3" i="2"/>
  <c r="Z3" i="2" s="1"/>
  <c r="M19" i="2"/>
  <c r="M17" i="2"/>
  <c r="L17" i="2"/>
  <c r="X5" i="2"/>
  <c r="W5" i="2"/>
  <c r="Y6" i="2" l="1"/>
  <c r="Y19" i="2" s="1"/>
  <c r="K20" i="2"/>
  <c r="K10" i="2"/>
  <c r="M18" i="2"/>
  <c r="Y12" i="2"/>
  <c r="L18" i="2"/>
  <c r="M10" i="2"/>
  <c r="M20" i="2"/>
  <c r="N19" i="2"/>
  <c r="L7" i="2"/>
  <c r="L10" i="2" s="1"/>
  <c r="X7" i="2"/>
  <c r="X18" i="2"/>
  <c r="W7" i="2"/>
  <c r="W18" i="2"/>
  <c r="Z12" i="2"/>
  <c r="AA3" i="2"/>
  <c r="Z6" i="2"/>
  <c r="Z19" i="2" s="1"/>
  <c r="N7" i="2"/>
  <c r="T21" i="2"/>
  <c r="T20" i="2"/>
  <c r="T15" i="2"/>
  <c r="T22" i="2"/>
  <c r="U10" i="2"/>
  <c r="U20" i="2"/>
  <c r="V13" i="2"/>
  <c r="V22" i="2"/>
  <c r="V15" i="2"/>
  <c r="Z17" i="2"/>
  <c r="Y17" i="2"/>
  <c r="L20" i="2" l="1"/>
  <c r="Y4" i="2"/>
  <c r="Y5" i="2" s="1"/>
  <c r="K21" i="2"/>
  <c r="K13" i="2"/>
  <c r="M13" i="2"/>
  <c r="M21" i="2"/>
  <c r="L13" i="2"/>
  <c r="AB3" i="2"/>
  <c r="AA6" i="2"/>
  <c r="AA19" i="2" s="1"/>
  <c r="AA12" i="2"/>
  <c r="AA17" i="2"/>
  <c r="Z4" i="2"/>
  <c r="Z18" i="2"/>
  <c r="Z7" i="2"/>
  <c r="W10" i="2"/>
  <c r="W20" i="2"/>
  <c r="N10" i="2"/>
  <c r="N20" i="2"/>
  <c r="X10" i="2"/>
  <c r="X20" i="2"/>
  <c r="U13" i="2"/>
  <c r="U21" i="2"/>
  <c r="Y7" i="2" l="1"/>
  <c r="Y18" i="2"/>
  <c r="K15" i="2"/>
  <c r="K22" i="2"/>
  <c r="M15" i="2"/>
  <c r="M22" i="2"/>
  <c r="N21" i="2"/>
  <c r="AC3" i="2"/>
  <c r="AB12" i="2"/>
  <c r="AB17" i="2"/>
  <c r="AB6" i="2"/>
  <c r="AB19" i="2" s="1"/>
  <c r="X13" i="2"/>
  <c r="X21" i="2"/>
  <c r="W13" i="2"/>
  <c r="W21" i="2"/>
  <c r="AA4" i="2"/>
  <c r="AA7" i="2"/>
  <c r="AA18" i="2"/>
  <c r="L22" i="2"/>
  <c r="L15" i="2"/>
  <c r="Z20" i="2"/>
  <c r="Z10" i="2"/>
  <c r="Z13" i="2" s="1"/>
  <c r="Z22" i="2" s="1"/>
  <c r="Y11" i="2"/>
  <c r="L21" i="2"/>
  <c r="U15" i="2"/>
  <c r="U22" i="2"/>
  <c r="Z15" i="2" l="1"/>
  <c r="Z21" i="2"/>
  <c r="Y20" i="2"/>
  <c r="Y10" i="2"/>
  <c r="Y21" i="2" s="1"/>
  <c r="N13" i="2"/>
  <c r="N15" i="2" s="1"/>
  <c r="X15" i="2"/>
  <c r="X22" i="2"/>
  <c r="AA20" i="2"/>
  <c r="AA10" i="2"/>
  <c r="AD3" i="2"/>
  <c r="AC17" i="2"/>
  <c r="AC6" i="2"/>
  <c r="AC19" i="2" s="1"/>
  <c r="AC12" i="2"/>
  <c r="AB4" i="2"/>
  <c r="AB7" i="2"/>
  <c r="AB18" i="2"/>
  <c r="W15" i="2"/>
  <c r="W22" i="2"/>
  <c r="Y13" i="2" l="1"/>
  <c r="N22" i="2"/>
  <c r="AE3" i="2"/>
  <c r="AD6" i="2"/>
  <c r="AD19" i="2" s="1"/>
  <c r="AD17" i="2"/>
  <c r="AD12" i="2"/>
  <c r="AC4" i="2"/>
  <c r="AC18" i="2"/>
  <c r="AC7" i="2"/>
  <c r="AA21" i="2"/>
  <c r="AB10" i="2"/>
  <c r="AB20" i="2"/>
  <c r="AA13" i="2" l="1"/>
  <c r="AA15" i="2" s="1"/>
  <c r="Y22" i="2"/>
  <c r="Y15" i="2"/>
  <c r="AC10" i="2"/>
  <c r="AC20" i="2"/>
  <c r="AD4" i="2"/>
  <c r="AD18" i="2"/>
  <c r="AD7" i="2"/>
  <c r="AB21" i="2"/>
  <c r="AF3" i="2"/>
  <c r="AE4" i="2"/>
  <c r="AE6" i="2"/>
  <c r="AE19" i="2" s="1"/>
  <c r="AE12" i="2"/>
  <c r="AE17" i="2"/>
  <c r="AA22" i="2" l="1"/>
  <c r="AB13" i="2"/>
  <c r="AB22" i="2" s="1"/>
  <c r="AD20" i="2"/>
  <c r="AD10" i="2"/>
  <c r="AE7" i="2"/>
  <c r="AE18" i="2"/>
  <c r="AG3" i="2"/>
  <c r="AF6" i="2"/>
  <c r="AF19" i="2" s="1"/>
  <c r="AF17" i="2"/>
  <c r="AF12" i="2"/>
  <c r="AC21" i="2"/>
  <c r="AC13" i="2" l="1"/>
  <c r="AC22" i="2" s="1"/>
  <c r="AB15" i="2"/>
  <c r="AF4" i="2"/>
  <c r="AF7" i="2"/>
  <c r="AF18" i="2"/>
  <c r="AE20" i="2"/>
  <c r="AE10" i="2"/>
  <c r="AD21" i="2"/>
  <c r="AH3" i="2"/>
  <c r="AG17" i="2"/>
  <c r="AG6" i="2"/>
  <c r="AG19" i="2" s="1"/>
  <c r="AG12" i="2"/>
  <c r="AG4" i="2"/>
  <c r="AC15" i="2" l="1"/>
  <c r="AF20" i="2"/>
  <c r="AF10" i="2"/>
  <c r="AE21" i="2"/>
  <c r="AI3" i="2"/>
  <c r="AH12" i="2"/>
  <c r="AH6" i="2"/>
  <c r="AH19" i="2" s="1"/>
  <c r="AH17" i="2"/>
  <c r="AD13" i="2"/>
  <c r="AG7" i="2"/>
  <c r="AG18" i="2"/>
  <c r="AE13" i="2" l="1"/>
  <c r="AE15" i="2" s="1"/>
  <c r="AJ3" i="2"/>
  <c r="AI17" i="2"/>
  <c r="AI6" i="2"/>
  <c r="AI19" i="2" s="1"/>
  <c r="AI4" i="2"/>
  <c r="AI12" i="2"/>
  <c r="AD15" i="2"/>
  <c r="AD22" i="2"/>
  <c r="AF21" i="2"/>
  <c r="AG20" i="2"/>
  <c r="AG10" i="2"/>
  <c r="AH4" i="2"/>
  <c r="AH18" i="2"/>
  <c r="AH7" i="2"/>
  <c r="AE22" i="2" l="1"/>
  <c r="AF13" i="2"/>
  <c r="AF15" i="2" s="1"/>
  <c r="AJ6" i="2"/>
  <c r="AJ19" i="2" s="1"/>
  <c r="AJ17" i="2"/>
  <c r="AJ4" i="2"/>
  <c r="AJ12" i="2"/>
  <c r="AH10" i="2"/>
  <c r="AH20" i="2"/>
  <c r="AG21" i="2"/>
  <c r="AI18" i="2"/>
  <c r="AI7" i="2"/>
  <c r="AF22" i="2" l="1"/>
  <c r="AG13" i="2"/>
  <c r="AG22" i="2" s="1"/>
  <c r="AH21" i="2"/>
  <c r="AI20" i="2"/>
  <c r="AI10" i="2"/>
  <c r="AJ18" i="2"/>
  <c r="AJ7" i="2"/>
  <c r="AH13" i="2" l="1"/>
  <c r="AH22" i="2" s="1"/>
  <c r="AG15" i="2"/>
  <c r="AI21" i="2"/>
  <c r="AJ10" i="2"/>
  <c r="AJ20" i="2"/>
  <c r="AH15" i="2" l="1"/>
  <c r="AI13" i="2"/>
  <c r="AI15" i="2" s="1"/>
  <c r="AJ21" i="2"/>
  <c r="AI22" i="2" l="1"/>
  <c r="AJ13" i="2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AJ22" i="2" l="1"/>
  <c r="AJ15" i="2"/>
  <c r="AM20" i="2"/>
  <c r="AM22" i="2" s="1"/>
  <c r="AM23" i="2" s="1"/>
  <c r="AM25" i="2" s="1"/>
</calcChain>
</file>

<file path=xl/sharedStrings.xml><?xml version="1.0" encoding="utf-8"?>
<sst xmlns="http://schemas.openxmlformats.org/spreadsheetml/2006/main" count="59" uniqueCount="54">
  <si>
    <t>WMT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</si>
  <si>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</si>
  <si>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</si>
  <si>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</si>
  <si>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</si>
  <si>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</si>
  <si>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</si>
  <si>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</si>
  <si>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</si>
  <si>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</si>
  <si>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</si>
  <si>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Revenue</t>
  </si>
  <si>
    <t>Cost of sales</t>
  </si>
  <si>
    <t>Gross profit</t>
  </si>
  <si>
    <t>SG&amp;A</t>
  </si>
  <si>
    <t>Operating profit</t>
  </si>
  <si>
    <t>Net interest expense</t>
  </si>
  <si>
    <t>Other expense</t>
  </si>
  <si>
    <t>Pretax profit</t>
  </si>
  <si>
    <t>Taxes</t>
  </si>
  <si>
    <t>Net profit</t>
  </si>
  <si>
    <t>MI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</si>
  <si>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</si>
  <si>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</si>
  <si>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</si>
  <si>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</si>
  <si>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</si>
  <si>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</si>
  <si>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</si>
  <si>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</si>
  <si>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</si>
  <si>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</si>
  <si>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</si>
  <si>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</si>
  <si>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</si>
  <si>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</si>
  <si>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Gross Margin</t>
  </si>
  <si>
    <t>SG&amp;A Margin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</si>
  <si>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</si>
  <si>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</si>
  <si>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</si>
  <si>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</si>
  <si>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</si>
  <si>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</si>
  <si>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</si>
  <si>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</si>
  <si>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</si>
  <si>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</si>
  <si>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</si>
  <si>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Q125</t>
  </si>
  <si>
    <t>Q225</t>
  </si>
  <si>
    <t>Q325</t>
  </si>
  <si>
    <t>Q425</t>
  </si>
  <si>
    <t>Slightly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</si>
</sst>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14" fontId="0" fillId="0" borderId="0" xfId="0" applyNumberForma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0</xdr:row>
      <xdr:rowOff>7620</xdr:rowOff>
    </xdr:from>
    <xdr:to>
      <xdr:col>14</xdr:col>
      <xdr:colOff>22860</xdr:colOff>
      <xdr:row>32</xdr:row>
      <xdr:rowOff>129540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E58033B-928C-82A3-30C0-3149002A5B85}"/>
            </a:ext>
          </a:extLst>
        </xdr:cNvPr>
        <xdr:cNvCxnSpPr/>
      </xdr:nvCxnSpPr>
      <xdr:spPr>
        <a:xfrm>
          <a:off x="10629900" y="7620"/>
          <a:ext cx="0" cy="5974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</xdr:colOff>
      <xdr:row>0</xdr:row>
      <xdr:rowOff>0</xdr:rowOff>
    </xdr:from>
    <xdr:to>
      <xdr:col>25</xdr:col>
      <xdr:colOff>30480</xdr:colOff>
      <xdr:row>33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B6A5666-FF9F-751C-B1BA-EB11A4D713AC}"/>
            </a:ext>
          </a:extLst>
        </xdr:cNvPr>
        <xdr:cNvCxnSpPr/>
      </xdr:nvCxnSpPr>
      <xdr:spPr>
        <a:xfrm>
          <a:off x="1848612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A532-D7D5-49C9-9801-DB0C82A2550F}">
  <dimension ref="B2:H9"/>
  <sheetViews>
    <sheetView workbookViewId="0">
      <selection activeCell="D4" sqref="D4"/>
    </sheetView>
  </sheetViews>
  <sheetFormatPr defaultRowHeight="14.4" x14ac:dyDescent="0.3"/>
  <cols>
    <col min="5" max="7" width="13.5546875" style="3" customWidth="1"/>
    <col min="8" max="8" width="8.88671875" style="5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6">
        <v>95.91</v>
      </c>
      <c r="E3" s="4">
        <v>45772</v>
      </c>
      <c r="F3" s="4">
        <f ca="1">TODAY()</f>
        <v>45773</v>
      </c>
      <c r="G3" s="4">
        <v>45792</v>
      </c>
    </row>
    <row r="4" spans="2:7" x14ac:dyDescent="0.3">
      <c r="C4" t="s">
        <v>2</v>
      </c>
      <c r="D4" s="2">
        <f>8016.8</f>
        <v>8016.8</v>
      </c>
      <c r="E4" s="3" t="s">
        <v>34</v>
      </c>
    </row>
    <row r="5" spans="2:7" x14ac:dyDescent="0.3">
      <c r="C5" t="s">
        <v>3</v>
      </c>
      <c r="D5" s="2">
        <f>D3*D4</f>
        <v>768891.28799999994</v>
      </c>
    </row>
    <row r="6" spans="2:7" x14ac:dyDescent="0.3">
      <c r="C6" t="s">
        <v>4</v>
      </c>
      <c r="D6" s="2">
        <f>9037</f>
        <v>9037</v>
      </c>
      <c r="E6" s="3" t="s">
        <v>34</v>
      </c>
    </row>
    <row r="7" spans="2:7" x14ac:dyDescent="0.3">
      <c r="C7" t="s">
        <v>5</v>
      </c>
      <c r="D7" s="2">
        <f>3068+2598+33401</f>
        <v>39067</v>
      </c>
      <c r="E7" s="3" t="s">
        <v>34</v>
      </c>
    </row>
    <row r="8" spans="2:7" x14ac:dyDescent="0.3">
      <c r="C8" t="s">
        <v>6</v>
      </c>
      <c r="D8" s="2">
        <f>D6-D7</f>
        <v>-30030</v>
      </c>
    </row>
    <row r="9" spans="2:7" x14ac:dyDescent="0.3">
      <c r="C9" t="s">
        <v>7</v>
      </c>
      <c r="D9" s="2">
        <f>D5-D8</f>
        <v>798921.28799999994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776E-6ACC-4281-B760-551A1E9C5B2C}">
  <dimension ref="A1:EZ26"/>
  <sheetViews>
    <sheetView tabSelected="1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AM26" sqref="AM26"/>
    </sheetView>
  </sheetViews>
  <sheetFormatPr defaultRowHeight="14.4" x14ac:dyDescent="0.3"/>
  <cols>
    <col min="2" max="2" width="19.109375" customWidth="1"/>
    <col min="3" max="14" width="10.5546875" bestFit="1" customWidth="1"/>
    <col min="15" max="18" width="10.5546875" customWidth="1"/>
    <col min="20" max="36" width="10.5546875" bestFit="1" customWidth="1"/>
    <col min="38" max="38" width="12" bestFit="1" customWidth="1"/>
    <col min="39" max="39" width="16.44140625" bestFit="1" customWidth="1"/>
  </cols>
  <sheetData>
    <row r="1" spans="1:156" x14ac:dyDescent="0.3">
      <c r="C1" s="9">
        <v>44681</v>
      </c>
      <c r="D1" s="9">
        <v>44773</v>
      </c>
      <c r="E1" s="9">
        <v>44865</v>
      </c>
      <c r="F1" s="9">
        <v>44957</v>
      </c>
      <c r="G1" s="9">
        <v>45046</v>
      </c>
      <c r="H1" s="9">
        <v>45138</v>
      </c>
      <c r="I1" s="9">
        <v>45230</v>
      </c>
      <c r="J1" s="9">
        <v>45322</v>
      </c>
      <c r="K1" s="9">
        <v>45412</v>
      </c>
      <c r="L1" s="9">
        <v>45504</v>
      </c>
      <c r="M1" s="9">
        <v>45596</v>
      </c>
      <c r="N1" s="9">
        <v>45688</v>
      </c>
      <c r="O1" s="9">
        <v>45777</v>
      </c>
      <c r="P1" s="9">
        <v>45869</v>
      </c>
      <c r="Q1" s="9">
        <v>45961</v>
      </c>
      <c r="R1" s="9">
        <v>46053</v>
      </c>
      <c r="S1" s="9"/>
      <c r="T1" s="9">
        <v>43861</v>
      </c>
      <c r="U1" s="9">
        <v>44227</v>
      </c>
      <c r="V1" s="9">
        <v>44592</v>
      </c>
      <c r="W1" s="9">
        <v>44957</v>
      </c>
      <c r="X1" s="9">
        <v>45322</v>
      </c>
      <c r="Y1" s="9">
        <v>45688</v>
      </c>
      <c r="Z1" s="9">
        <v>46053</v>
      </c>
      <c r="AA1" s="9">
        <v>46418</v>
      </c>
      <c r="AB1" s="9">
        <v>46783</v>
      </c>
      <c r="AC1" s="9">
        <v>47149</v>
      </c>
      <c r="AD1" s="9">
        <v>47514</v>
      </c>
      <c r="AE1" s="9">
        <v>47879</v>
      </c>
      <c r="AF1" s="9">
        <v>48244</v>
      </c>
      <c r="AG1" s="9">
        <v>48610</v>
      </c>
      <c r="AH1" s="9">
        <v>48975</v>
      </c>
      <c r="AI1" s="9">
        <v>49340</v>
      </c>
      <c r="AJ1" s="9">
        <v>49705</v>
      </c>
    </row>
    <row r="2" spans="1:156" x14ac:dyDescent="0.3">
      <c r="C2" s="5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 t="s">
        <v>29</v>
      </c>
      <c r="J2" s="5" t="s">
        <v>30</v>
      </c>
      <c r="K2" s="5" t="s">
        <v>31</v>
      </c>
      <c r="L2" s="5" t="s">
        <v>32</v>
      </c>
      <c r="M2" s="5" t="s">
        <v>33</v>
      </c>
      <c r="N2" s="5" t="s">
        <v>34</v>
      </c>
      <c r="O2" s="5" t="s">
        <v>49</v>
      </c>
      <c r="P2" s="5" t="s">
        <v>50</v>
      </c>
      <c r="Q2" s="5" t="s">
        <v>51</v>
      </c>
      <c r="R2" s="5" t="s">
        <v>52</v>
      </c>
      <c r="S2" s="5"/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1:156" s="1" customFormat="1" x14ac:dyDescent="0.3">
      <c r="A3"/>
      <c r="B3" s="1" t="s">
        <v>11</v>
      </c>
      <c r="C3" s="7">
        <v>141569</v>
      </c>
      <c r="D3" s="7">
        <v>152859</v>
      </c>
      <c r="E3" s="7">
        <v>152813</v>
      </c>
      <c r="F3" s="7">
        <v>164048</v>
      </c>
      <c r="G3" s="7">
        <v>152301</v>
      </c>
      <c r="H3" s="7">
        <v>161632</v>
      </c>
      <c r="I3" s="7">
        <v>160804</v>
      </c>
      <c r="J3" s="7">
        <v>173388</v>
      </c>
      <c r="K3" s="7">
        <v>161508</v>
      </c>
      <c r="L3" s="7">
        <f>169335</f>
        <v>169335</v>
      </c>
      <c r="M3" s="7">
        <v>169588</v>
      </c>
      <c r="N3" s="7">
        <v>180554</v>
      </c>
      <c r="O3" s="7"/>
      <c r="P3" s="7"/>
      <c r="Q3" s="7"/>
      <c r="R3" s="7"/>
      <c r="T3" s="7">
        <v>523964</v>
      </c>
      <c r="U3" s="7">
        <v>559151</v>
      </c>
      <c r="V3" s="7">
        <v>572754</v>
      </c>
      <c r="W3" s="7">
        <f>SUM(C3:F3)</f>
        <v>611289</v>
      </c>
      <c r="X3" s="7">
        <f>SUM(G3:J3)</f>
        <v>648125</v>
      </c>
      <c r="Y3" s="7">
        <f>SUM(K3:N3)</f>
        <v>680985</v>
      </c>
      <c r="Z3" s="7">
        <f>Y3*1.04</f>
        <v>708224.4</v>
      </c>
      <c r="AA3" s="7">
        <f>Z3*1.03</f>
        <v>729471.1320000001</v>
      </c>
      <c r="AB3" s="7">
        <f>AA3*1.02</f>
        <v>744060.5546400001</v>
      </c>
      <c r="AC3" s="7">
        <f>AB3*1.02</f>
        <v>758941.76573280012</v>
      </c>
      <c r="AD3" s="7">
        <f t="shared" ref="AD3:AE3" si="0">AC3*1.02</f>
        <v>774120.60104745615</v>
      </c>
      <c r="AE3" s="7">
        <f t="shared" si="0"/>
        <v>789603.01306840533</v>
      </c>
      <c r="AF3" s="7">
        <f>AE3*1.01</f>
        <v>797499.04319908936</v>
      </c>
      <c r="AG3" s="7">
        <f t="shared" ref="AG3:AJ3" si="1">AF3*1.01</f>
        <v>805474.0336310803</v>
      </c>
      <c r="AH3" s="7">
        <f t="shared" si="1"/>
        <v>813528.77396739111</v>
      </c>
      <c r="AI3" s="7">
        <f t="shared" si="1"/>
        <v>821664.06170706498</v>
      </c>
      <c r="AJ3" s="7">
        <f t="shared" si="1"/>
        <v>829880.70232413558</v>
      </c>
    </row>
    <row r="4" spans="1:156" x14ac:dyDescent="0.3">
      <c r="B4" t="s">
        <v>12</v>
      </c>
      <c r="C4" s="2">
        <v>106847</v>
      </c>
      <c r="D4" s="2">
        <v>115838</v>
      </c>
      <c r="E4" s="2">
        <v>115613</v>
      </c>
      <c r="F4" s="2">
        <v>125423</v>
      </c>
      <c r="G4" s="2">
        <v>115284</v>
      </c>
      <c r="H4" s="2">
        <v>121850</v>
      </c>
      <c r="I4" s="2">
        <v>121183</v>
      </c>
      <c r="J4" s="2">
        <v>131825</v>
      </c>
      <c r="K4" s="2">
        <v>121431</v>
      </c>
      <c r="L4" s="2">
        <v>126810</v>
      </c>
      <c r="M4" s="2">
        <v>127340</v>
      </c>
      <c r="N4" s="2">
        <v>136172</v>
      </c>
      <c r="O4" s="2"/>
      <c r="P4" s="2"/>
      <c r="Q4" s="2"/>
      <c r="R4" s="2"/>
      <c r="T4" s="2">
        <v>394605</v>
      </c>
      <c r="U4" s="2">
        <v>420315</v>
      </c>
      <c r="V4" s="2">
        <v>429000</v>
      </c>
      <c r="W4" s="2">
        <f>SUM(C4:F4)</f>
        <v>463721</v>
      </c>
      <c r="X4" s="2">
        <f>SUM(G4:J4)</f>
        <v>490142</v>
      </c>
      <c r="Y4" s="2">
        <f>SUM(K4:N4)</f>
        <v>511753</v>
      </c>
      <c r="Z4" s="2">
        <f>Z3-Z5</f>
        <v>531168.30000000005</v>
      </c>
      <c r="AA4" s="2">
        <f t="shared" ref="AA4:AJ4" si="2">AA3-AA5</f>
        <v>539808.63768000004</v>
      </c>
      <c r="AB4" s="2">
        <f t="shared" si="2"/>
        <v>550604.8104336001</v>
      </c>
      <c r="AC4" s="2">
        <f t="shared" si="2"/>
        <v>561616.90664227214</v>
      </c>
      <c r="AD4" s="2">
        <f t="shared" si="2"/>
        <v>572849.24477511761</v>
      </c>
      <c r="AE4" s="2">
        <f t="shared" si="2"/>
        <v>584306.22967061994</v>
      </c>
      <c r="AF4" s="2">
        <f t="shared" si="2"/>
        <v>590149.29196732608</v>
      </c>
      <c r="AG4" s="2">
        <f t="shared" si="2"/>
        <v>596050.7848869994</v>
      </c>
      <c r="AH4" s="2">
        <f t="shared" si="2"/>
        <v>602011.29273586941</v>
      </c>
      <c r="AI4" s="2">
        <f t="shared" si="2"/>
        <v>608031.40566322813</v>
      </c>
      <c r="AJ4" s="2">
        <f t="shared" si="2"/>
        <v>614111.71971986035</v>
      </c>
    </row>
    <row r="5" spans="1:156" s="1" customFormat="1" x14ac:dyDescent="0.3">
      <c r="A5"/>
      <c r="B5" s="1" t="s">
        <v>13</v>
      </c>
      <c r="C5" s="7">
        <f t="shared" ref="C5:N5" si="3">C3-C4</f>
        <v>34722</v>
      </c>
      <c r="D5" s="7">
        <f t="shared" si="3"/>
        <v>37021</v>
      </c>
      <c r="E5" s="7">
        <f t="shared" si="3"/>
        <v>37200</v>
      </c>
      <c r="F5" s="7">
        <f t="shared" si="3"/>
        <v>38625</v>
      </c>
      <c r="G5" s="7">
        <f t="shared" si="3"/>
        <v>37017</v>
      </c>
      <c r="H5" s="7">
        <f t="shared" si="3"/>
        <v>39782</v>
      </c>
      <c r="I5" s="7">
        <f t="shared" si="3"/>
        <v>39621</v>
      </c>
      <c r="J5" s="7">
        <f t="shared" si="3"/>
        <v>41563</v>
      </c>
      <c r="K5" s="7">
        <f t="shared" si="3"/>
        <v>40077</v>
      </c>
      <c r="L5" s="7">
        <f t="shared" si="3"/>
        <v>42525</v>
      </c>
      <c r="M5" s="7">
        <f t="shared" si="3"/>
        <v>42248</v>
      </c>
      <c r="N5" s="7">
        <f t="shared" si="3"/>
        <v>44382</v>
      </c>
      <c r="O5" s="7"/>
      <c r="P5" s="7"/>
      <c r="Q5" s="7"/>
      <c r="R5" s="7"/>
      <c r="T5" s="7">
        <f t="shared" ref="T5:Y5" si="4">T3-T4</f>
        <v>129359</v>
      </c>
      <c r="U5" s="7">
        <f t="shared" si="4"/>
        <v>138836</v>
      </c>
      <c r="V5" s="7">
        <f t="shared" si="4"/>
        <v>143754</v>
      </c>
      <c r="W5" s="7">
        <f t="shared" si="4"/>
        <v>147568</v>
      </c>
      <c r="X5" s="7">
        <f t="shared" si="4"/>
        <v>157983</v>
      </c>
      <c r="Y5" s="7">
        <f t="shared" si="4"/>
        <v>169232</v>
      </c>
      <c r="Z5" s="7">
        <f>Z3*0.25</f>
        <v>177056.1</v>
      </c>
      <c r="AA5" s="7">
        <f>AA3*0.26</f>
        <v>189662.49432000003</v>
      </c>
      <c r="AB5" s="7">
        <f t="shared" ref="AB5:AJ5" si="5">AB3*0.26</f>
        <v>193455.74420640004</v>
      </c>
      <c r="AC5" s="7">
        <f t="shared" si="5"/>
        <v>197324.85909052804</v>
      </c>
      <c r="AD5" s="7">
        <f t="shared" si="5"/>
        <v>201271.3562723386</v>
      </c>
      <c r="AE5" s="7">
        <f t="shared" si="5"/>
        <v>205296.78339778539</v>
      </c>
      <c r="AF5" s="7">
        <f t="shared" si="5"/>
        <v>207349.75123176325</v>
      </c>
      <c r="AG5" s="7">
        <f t="shared" si="5"/>
        <v>209423.24874408089</v>
      </c>
      <c r="AH5" s="7">
        <f t="shared" si="5"/>
        <v>211517.4812315217</v>
      </c>
      <c r="AI5" s="7">
        <f t="shared" si="5"/>
        <v>213632.65604383691</v>
      </c>
      <c r="AJ5" s="7">
        <f t="shared" si="5"/>
        <v>215768.98260427525</v>
      </c>
    </row>
    <row r="6" spans="1:156" x14ac:dyDescent="0.3">
      <c r="B6" t="s">
        <v>14</v>
      </c>
      <c r="C6" s="2">
        <v>29404</v>
      </c>
      <c r="D6" s="2">
        <v>30167</v>
      </c>
      <c r="E6" s="2">
        <v>34505</v>
      </c>
      <c r="F6" s="2">
        <v>33064</v>
      </c>
      <c r="G6" s="2">
        <v>30777</v>
      </c>
      <c r="H6" s="2">
        <v>32466</v>
      </c>
      <c r="I6" s="2">
        <v>33419</v>
      </c>
      <c r="J6" s="2">
        <v>34309</v>
      </c>
      <c r="K6" s="2">
        <v>33236</v>
      </c>
      <c r="L6" s="2">
        <v>34585</v>
      </c>
      <c r="M6" s="2">
        <v>35540</v>
      </c>
      <c r="N6" s="2">
        <v>36523</v>
      </c>
      <c r="O6" s="2"/>
      <c r="P6" s="2"/>
      <c r="Q6" s="2"/>
      <c r="R6" s="2"/>
      <c r="T6" s="2">
        <v>108791</v>
      </c>
      <c r="U6" s="2">
        <v>116288</v>
      </c>
      <c r="V6" s="2">
        <v>117812</v>
      </c>
      <c r="W6" s="2">
        <f>SUM(C6:F6)</f>
        <v>127140</v>
      </c>
      <c r="X6" s="2">
        <f>SUM(G6:J6)</f>
        <v>130971</v>
      </c>
      <c r="Y6" s="2">
        <f>SUM(K6:N6)</f>
        <v>139884</v>
      </c>
      <c r="Z6" s="2">
        <f>Z3*0.2</f>
        <v>141644.88</v>
      </c>
      <c r="AA6" s="2">
        <f t="shared" ref="AA6:AJ6" si="6">AA3*0.2</f>
        <v>145894.22640000001</v>
      </c>
      <c r="AB6" s="2">
        <f t="shared" si="6"/>
        <v>148812.11092800004</v>
      </c>
      <c r="AC6" s="2">
        <f t="shared" si="6"/>
        <v>151788.35314656002</v>
      </c>
      <c r="AD6" s="2">
        <f t="shared" si="6"/>
        <v>154824.12020949123</v>
      </c>
      <c r="AE6" s="2">
        <f t="shared" si="6"/>
        <v>157920.60261368108</v>
      </c>
      <c r="AF6" s="2">
        <f t="shared" si="6"/>
        <v>159499.80863981787</v>
      </c>
      <c r="AG6" s="2">
        <f t="shared" si="6"/>
        <v>161094.80672621608</v>
      </c>
      <c r="AH6" s="2">
        <f t="shared" si="6"/>
        <v>162705.75479347823</v>
      </c>
      <c r="AI6" s="2">
        <f t="shared" si="6"/>
        <v>164332.812341413</v>
      </c>
      <c r="AJ6" s="2">
        <f t="shared" si="6"/>
        <v>165976.14046482713</v>
      </c>
    </row>
    <row r="7" spans="1:156" s="1" customFormat="1" x14ac:dyDescent="0.3">
      <c r="A7"/>
      <c r="B7" s="1" t="s">
        <v>15</v>
      </c>
      <c r="C7" s="7">
        <f t="shared" ref="C7:K7" si="7">C5-C6</f>
        <v>5318</v>
      </c>
      <c r="D7" s="7">
        <f t="shared" si="7"/>
        <v>6854</v>
      </c>
      <c r="E7" s="7">
        <f t="shared" si="7"/>
        <v>2695</v>
      </c>
      <c r="F7" s="7">
        <f t="shared" si="7"/>
        <v>5561</v>
      </c>
      <c r="G7" s="7">
        <f t="shared" si="7"/>
        <v>6240</v>
      </c>
      <c r="H7" s="7">
        <f t="shared" si="7"/>
        <v>7316</v>
      </c>
      <c r="I7" s="7">
        <f t="shared" si="7"/>
        <v>6202</v>
      </c>
      <c r="J7" s="7">
        <f t="shared" si="7"/>
        <v>7254</v>
      </c>
      <c r="K7" s="7">
        <f t="shared" si="7"/>
        <v>6841</v>
      </c>
      <c r="L7" s="7">
        <f t="shared" ref="L7:N7" si="8">L5-L6</f>
        <v>7940</v>
      </c>
      <c r="M7" s="7">
        <f t="shared" si="8"/>
        <v>6708</v>
      </c>
      <c r="N7" s="7">
        <f t="shared" si="8"/>
        <v>7859</v>
      </c>
      <c r="O7" s="7"/>
      <c r="P7" s="7"/>
      <c r="Q7" s="7"/>
      <c r="R7" s="7"/>
      <c r="T7" s="7">
        <f t="shared" ref="T7:Z7" si="9">T5-T6</f>
        <v>20568</v>
      </c>
      <c r="U7" s="7">
        <f t="shared" si="9"/>
        <v>22548</v>
      </c>
      <c r="V7" s="7">
        <f t="shared" si="9"/>
        <v>25942</v>
      </c>
      <c r="W7" s="7">
        <f t="shared" si="9"/>
        <v>20428</v>
      </c>
      <c r="X7" s="7">
        <f t="shared" si="9"/>
        <v>27012</v>
      </c>
      <c r="Y7" s="7">
        <f t="shared" si="9"/>
        <v>29348</v>
      </c>
      <c r="Z7" s="7">
        <f t="shared" si="9"/>
        <v>35411.22</v>
      </c>
      <c r="AA7" s="7">
        <f t="shared" ref="AA7:AJ7" si="10">AA5-AA6</f>
        <v>43768.267920000013</v>
      </c>
      <c r="AB7" s="7">
        <f t="shared" si="10"/>
        <v>44643.633278399997</v>
      </c>
      <c r="AC7" s="7">
        <f t="shared" si="10"/>
        <v>45536.505943968019</v>
      </c>
      <c r="AD7" s="7">
        <f t="shared" si="10"/>
        <v>46447.236062847369</v>
      </c>
      <c r="AE7" s="7">
        <f t="shared" si="10"/>
        <v>47376.180784104305</v>
      </c>
      <c r="AF7" s="7">
        <f t="shared" si="10"/>
        <v>47849.942591945379</v>
      </c>
      <c r="AG7" s="7">
        <f t="shared" si="10"/>
        <v>48328.442017864814</v>
      </c>
      <c r="AH7" s="7">
        <f t="shared" si="10"/>
        <v>48811.726438043464</v>
      </c>
      <c r="AI7" s="7">
        <f t="shared" si="10"/>
        <v>49299.84370242391</v>
      </c>
      <c r="AJ7" s="7">
        <f t="shared" si="10"/>
        <v>49792.842139448127</v>
      </c>
    </row>
    <row r="8" spans="1:156" x14ac:dyDescent="0.3">
      <c r="B8" t="s">
        <v>16</v>
      </c>
      <c r="C8" s="2">
        <v>419</v>
      </c>
      <c r="D8" s="2">
        <v>448</v>
      </c>
      <c r="E8" s="2">
        <v>500</v>
      </c>
      <c r="F8" s="2">
        <v>507</v>
      </c>
      <c r="G8" s="2">
        <v>557</v>
      </c>
      <c r="H8" s="2">
        <v>494</v>
      </c>
      <c r="I8" s="2">
        <v>537</v>
      </c>
      <c r="J8" s="2">
        <v>549</v>
      </c>
      <c r="K8" s="2">
        <v>600</v>
      </c>
      <c r="L8" s="2">
        <v>565</v>
      </c>
      <c r="M8" s="2">
        <v>478</v>
      </c>
      <c r="N8" s="2">
        <v>602</v>
      </c>
      <c r="O8" s="2"/>
      <c r="P8" s="2"/>
      <c r="Q8" s="2"/>
      <c r="R8" s="2"/>
      <c r="T8" s="2">
        <v>2410</v>
      </c>
      <c r="U8" s="2">
        <v>2194</v>
      </c>
      <c r="V8" s="2">
        <v>1836</v>
      </c>
      <c r="W8" s="2">
        <f>SUM(C8:F8)</f>
        <v>1874</v>
      </c>
      <c r="X8" s="2">
        <f>SUM(G8:J8)</f>
        <v>2137</v>
      </c>
      <c r="Y8" s="2">
        <f>SUM(K8:N8)</f>
        <v>2245</v>
      </c>
      <c r="Z8" s="2">
        <f>Y8*1.01</f>
        <v>2267.4499999999998</v>
      </c>
      <c r="AA8" s="2">
        <f t="shared" ref="AA8:AJ8" si="11">Z8*1.01</f>
        <v>2290.1244999999999</v>
      </c>
      <c r="AB8" s="2">
        <f t="shared" si="11"/>
        <v>2313.0257449999999</v>
      </c>
      <c r="AC8" s="2">
        <f t="shared" si="11"/>
        <v>2336.15600245</v>
      </c>
      <c r="AD8" s="2">
        <f t="shared" si="11"/>
        <v>2359.5175624744998</v>
      </c>
      <c r="AE8" s="2">
        <f t="shared" si="11"/>
        <v>2383.1127380992448</v>
      </c>
      <c r="AF8" s="2">
        <f t="shared" si="11"/>
        <v>2406.943865480237</v>
      </c>
      <c r="AG8" s="2">
        <f t="shared" si="11"/>
        <v>2431.0133041350396</v>
      </c>
      <c r="AH8" s="2">
        <f t="shared" si="11"/>
        <v>2455.3234371763901</v>
      </c>
      <c r="AI8" s="2">
        <f t="shared" si="11"/>
        <v>2479.8766715481543</v>
      </c>
      <c r="AJ8" s="2">
        <f t="shared" si="11"/>
        <v>2504.6754382636359</v>
      </c>
    </row>
    <row r="9" spans="1:156" x14ac:dyDescent="0.3">
      <c r="B9" t="s">
        <v>17</v>
      </c>
      <c r="C9" s="2">
        <v>1998</v>
      </c>
      <c r="D9" s="2">
        <v>-238</v>
      </c>
      <c r="E9" s="2">
        <v>3626</v>
      </c>
      <c r="F9" s="2">
        <v>-3848</v>
      </c>
      <c r="G9" s="2">
        <v>2995</v>
      </c>
      <c r="H9" s="2">
        <v>-3905</v>
      </c>
      <c r="I9" s="2">
        <v>4750</v>
      </c>
      <c r="J9" s="2">
        <v>-813</v>
      </c>
      <c r="K9" s="2">
        <v>-794</v>
      </c>
      <c r="L9" s="2">
        <v>1162</v>
      </c>
      <c r="M9" s="2">
        <v>132</v>
      </c>
      <c r="N9" s="2">
        <v>294</v>
      </c>
      <c r="O9" s="2"/>
      <c r="P9" s="2"/>
      <c r="Q9" s="2"/>
      <c r="R9" s="2"/>
      <c r="T9" s="2">
        <v>-1958</v>
      </c>
      <c r="U9" s="2">
        <v>-210</v>
      </c>
      <c r="V9" s="2">
        <f>2410+3000</f>
        <v>5410</v>
      </c>
      <c r="W9" s="2">
        <f>SUM(C9:F9)</f>
        <v>1538</v>
      </c>
      <c r="X9" s="2">
        <f>SUM(G9:J9)</f>
        <v>3027</v>
      </c>
      <c r="Y9" s="2">
        <f>SUM(K9:N9)</f>
        <v>794</v>
      </c>
      <c r="Z9" s="2">
        <f>Y9*1.01</f>
        <v>801.94</v>
      </c>
      <c r="AA9" s="2">
        <f t="shared" ref="AA9:AJ9" si="12">Z9*1.01</f>
        <v>809.95940000000007</v>
      </c>
      <c r="AB9" s="2">
        <f t="shared" si="12"/>
        <v>818.0589940000001</v>
      </c>
      <c r="AC9" s="2">
        <f t="shared" si="12"/>
        <v>826.2395839400001</v>
      </c>
      <c r="AD9" s="2">
        <f t="shared" si="12"/>
        <v>834.50197977940013</v>
      </c>
      <c r="AE9" s="2">
        <f t="shared" si="12"/>
        <v>842.84699957719408</v>
      </c>
      <c r="AF9" s="2">
        <f t="shared" si="12"/>
        <v>851.27546957296602</v>
      </c>
      <c r="AG9" s="2">
        <f t="shared" si="12"/>
        <v>859.78822426869567</v>
      </c>
      <c r="AH9" s="2">
        <f t="shared" si="12"/>
        <v>868.38610651138265</v>
      </c>
      <c r="AI9" s="2">
        <f t="shared" si="12"/>
        <v>877.06996757649654</v>
      </c>
      <c r="AJ9" s="2">
        <f t="shared" si="12"/>
        <v>885.84066725226148</v>
      </c>
    </row>
    <row r="10" spans="1:156" s="1" customFormat="1" x14ac:dyDescent="0.3">
      <c r="A10"/>
      <c r="B10" s="1" t="s">
        <v>18</v>
      </c>
      <c r="C10" s="7">
        <f t="shared" ref="C10:K10" si="13">C7-C8-C9</f>
        <v>2901</v>
      </c>
      <c r="D10" s="7">
        <f t="shared" si="13"/>
        <v>6644</v>
      </c>
      <c r="E10" s="7">
        <f t="shared" si="13"/>
        <v>-1431</v>
      </c>
      <c r="F10" s="7">
        <f t="shared" si="13"/>
        <v>8902</v>
      </c>
      <c r="G10" s="7">
        <f t="shared" si="13"/>
        <v>2688</v>
      </c>
      <c r="H10" s="7">
        <f t="shared" si="13"/>
        <v>10727</v>
      </c>
      <c r="I10" s="7">
        <f t="shared" si="13"/>
        <v>915</v>
      </c>
      <c r="J10" s="7">
        <f t="shared" si="13"/>
        <v>7518</v>
      </c>
      <c r="K10" s="7">
        <f t="shared" si="13"/>
        <v>7035</v>
      </c>
      <c r="L10" s="7">
        <f t="shared" ref="L10:N10" si="14">L7-L8-L9</f>
        <v>6213</v>
      </c>
      <c r="M10" s="7">
        <f t="shared" si="14"/>
        <v>6098</v>
      </c>
      <c r="N10" s="7">
        <f t="shared" si="14"/>
        <v>6963</v>
      </c>
      <c r="O10" s="7"/>
      <c r="P10" s="7"/>
      <c r="Q10" s="7"/>
      <c r="R10" s="7"/>
      <c r="T10" s="7">
        <f t="shared" ref="T10:Z10" si="15">T7-T8-T9</f>
        <v>20116</v>
      </c>
      <c r="U10" s="7">
        <f t="shared" si="15"/>
        <v>20564</v>
      </c>
      <c r="V10" s="7">
        <f t="shared" si="15"/>
        <v>18696</v>
      </c>
      <c r="W10" s="7">
        <f t="shared" si="15"/>
        <v>17016</v>
      </c>
      <c r="X10" s="7">
        <f t="shared" si="15"/>
        <v>21848</v>
      </c>
      <c r="Y10" s="7">
        <f t="shared" si="15"/>
        <v>26309</v>
      </c>
      <c r="Z10" s="7">
        <f t="shared" si="15"/>
        <v>32341.830000000005</v>
      </c>
      <c r="AA10" s="7">
        <f t="shared" ref="AA10:AJ10" si="16">AA7-AA8-AA9</f>
        <v>40668.184020000015</v>
      </c>
      <c r="AB10" s="7">
        <f t="shared" si="16"/>
        <v>41512.548539399999</v>
      </c>
      <c r="AC10" s="7">
        <f t="shared" si="16"/>
        <v>42374.110357578022</v>
      </c>
      <c r="AD10" s="7">
        <f t="shared" si="16"/>
        <v>43253.216520593465</v>
      </c>
      <c r="AE10" s="7">
        <f t="shared" si="16"/>
        <v>44150.221046427861</v>
      </c>
      <c r="AF10" s="7">
        <f t="shared" si="16"/>
        <v>44591.723256892175</v>
      </c>
      <c r="AG10" s="7">
        <f t="shared" si="16"/>
        <v>45037.640489461075</v>
      </c>
      <c r="AH10" s="7">
        <f t="shared" si="16"/>
        <v>45488.016894355693</v>
      </c>
      <c r="AI10" s="7">
        <f t="shared" si="16"/>
        <v>45942.897063299257</v>
      </c>
      <c r="AJ10" s="7">
        <f t="shared" si="16"/>
        <v>46402.32603393223</v>
      </c>
    </row>
    <row r="11" spans="1:156" x14ac:dyDescent="0.3">
      <c r="B11" t="s">
        <v>19</v>
      </c>
      <c r="C11" s="2">
        <v>798</v>
      </c>
      <c r="D11" s="2">
        <v>1497</v>
      </c>
      <c r="E11" s="2">
        <v>336</v>
      </c>
      <c r="F11" s="2">
        <v>3093</v>
      </c>
      <c r="G11" s="2">
        <v>792</v>
      </c>
      <c r="H11" s="2">
        <v>2674</v>
      </c>
      <c r="I11" s="2">
        <v>272</v>
      </c>
      <c r="J11" s="2">
        <v>1840</v>
      </c>
      <c r="K11" s="2">
        <v>1728</v>
      </c>
      <c r="L11" s="2">
        <v>1502</v>
      </c>
      <c r="M11" s="2">
        <v>1384</v>
      </c>
      <c r="N11" s="2">
        <v>1538</v>
      </c>
      <c r="O11" s="2"/>
      <c r="P11" s="2"/>
      <c r="Q11" s="2"/>
      <c r="R11" s="2"/>
      <c r="T11" s="2">
        <v>4915</v>
      </c>
      <c r="U11" s="2">
        <v>6858</v>
      </c>
      <c r="V11" s="2">
        <v>4756</v>
      </c>
      <c r="W11" s="2">
        <f>SUM(C11:F11)</f>
        <v>5724</v>
      </c>
      <c r="X11" s="2">
        <f>SUM(G11:J11)</f>
        <v>5578</v>
      </c>
      <c r="Y11" s="2">
        <f>SUM(K11:N11)</f>
        <v>6152</v>
      </c>
      <c r="Z11" s="2">
        <f>Z10*0.25</f>
        <v>8085.4575000000013</v>
      </c>
      <c r="AA11" s="2">
        <f t="shared" ref="AA11:AJ11" si="17">AA10*0.25</f>
        <v>10167.046005000004</v>
      </c>
      <c r="AB11" s="2">
        <f t="shared" si="17"/>
        <v>10378.13713485</v>
      </c>
      <c r="AC11" s="2">
        <f t="shared" si="17"/>
        <v>10593.527589394505</v>
      </c>
      <c r="AD11" s="2">
        <f t="shared" si="17"/>
        <v>10813.304130148366</v>
      </c>
      <c r="AE11" s="2">
        <f t="shared" si="17"/>
        <v>11037.555261606965</v>
      </c>
      <c r="AF11" s="2">
        <f t="shared" si="17"/>
        <v>11147.930814223044</v>
      </c>
      <c r="AG11" s="2">
        <f t="shared" si="17"/>
        <v>11259.410122365269</v>
      </c>
      <c r="AH11" s="2">
        <f t="shared" si="17"/>
        <v>11372.004223588923</v>
      </c>
      <c r="AI11" s="2">
        <f t="shared" si="17"/>
        <v>11485.724265824814</v>
      </c>
      <c r="AJ11" s="2">
        <f t="shared" si="17"/>
        <v>11600.581508483057</v>
      </c>
    </row>
    <row r="12" spans="1:156" x14ac:dyDescent="0.3">
      <c r="B12" t="s">
        <v>21</v>
      </c>
      <c r="C12" s="2">
        <v>49</v>
      </c>
      <c r="D12" s="2">
        <v>-2</v>
      </c>
      <c r="E12" s="2">
        <v>31</v>
      </c>
      <c r="F12" s="2">
        <v>-466</v>
      </c>
      <c r="G12" s="2">
        <v>223</v>
      </c>
      <c r="H12" s="2">
        <v>162</v>
      </c>
      <c r="I12" s="2">
        <v>190</v>
      </c>
      <c r="J12" s="2">
        <v>184</v>
      </c>
      <c r="K12" s="2">
        <v>203</v>
      </c>
      <c r="L12" s="2">
        <v>210</v>
      </c>
      <c r="M12" s="2">
        <v>137</v>
      </c>
      <c r="N12" s="2">
        <v>171</v>
      </c>
      <c r="O12" s="2"/>
      <c r="P12" s="2"/>
      <c r="Q12" s="2"/>
      <c r="R12" s="2"/>
      <c r="T12" s="2">
        <v>320</v>
      </c>
      <c r="U12" s="2">
        <v>196</v>
      </c>
      <c r="V12" s="2">
        <v>267</v>
      </c>
      <c r="W12" s="2">
        <f>SUM(C12:F12)</f>
        <v>-388</v>
      </c>
      <c r="X12" s="2">
        <f>SUM(G12:J12)</f>
        <v>759</v>
      </c>
      <c r="Y12" s="2">
        <f>SUM(K12:N12)</f>
        <v>721</v>
      </c>
      <c r="Z12" s="2">
        <f>Z3*0.001</f>
        <v>708.22440000000006</v>
      </c>
      <c r="AA12" s="2">
        <f t="shared" ref="AA12:AJ12" si="18">AA3*0.001</f>
        <v>729.47113200000013</v>
      </c>
      <c r="AB12" s="2">
        <f t="shared" si="18"/>
        <v>744.06055464000008</v>
      </c>
      <c r="AC12" s="2">
        <f t="shared" si="18"/>
        <v>758.94176573280015</v>
      </c>
      <c r="AD12" s="2">
        <f t="shared" si="18"/>
        <v>774.12060104745615</v>
      </c>
      <c r="AE12" s="2">
        <f t="shared" si="18"/>
        <v>789.60301306840529</v>
      </c>
      <c r="AF12" s="2">
        <f t="shared" si="18"/>
        <v>797.49904319908933</v>
      </c>
      <c r="AG12" s="2">
        <f t="shared" si="18"/>
        <v>805.47403363108026</v>
      </c>
      <c r="AH12" s="2">
        <f t="shared" si="18"/>
        <v>813.52877396739109</v>
      </c>
      <c r="AI12" s="2">
        <f t="shared" si="18"/>
        <v>821.664061707065</v>
      </c>
      <c r="AJ12" s="2">
        <f t="shared" si="18"/>
        <v>829.88070232413554</v>
      </c>
    </row>
    <row r="13" spans="1:156" s="1" customFormat="1" x14ac:dyDescent="0.3">
      <c r="A13"/>
      <c r="B13" s="1" t="s">
        <v>20</v>
      </c>
      <c r="C13" s="7">
        <f t="shared" ref="C13:K13" si="19">C10-C11-C12</f>
        <v>2054</v>
      </c>
      <c r="D13" s="7">
        <f t="shared" si="19"/>
        <v>5149</v>
      </c>
      <c r="E13" s="7">
        <f t="shared" si="19"/>
        <v>-1798</v>
      </c>
      <c r="F13" s="7">
        <f t="shared" si="19"/>
        <v>6275</v>
      </c>
      <c r="G13" s="7">
        <f t="shared" si="19"/>
        <v>1673</v>
      </c>
      <c r="H13" s="7">
        <f t="shared" si="19"/>
        <v>7891</v>
      </c>
      <c r="I13" s="7">
        <f t="shared" si="19"/>
        <v>453</v>
      </c>
      <c r="J13" s="7">
        <f t="shared" si="19"/>
        <v>5494</v>
      </c>
      <c r="K13" s="7">
        <f t="shared" si="19"/>
        <v>5104</v>
      </c>
      <c r="L13" s="7">
        <f t="shared" ref="L13:N13" si="20">L10-L11-L12</f>
        <v>4501</v>
      </c>
      <c r="M13" s="7">
        <f t="shared" si="20"/>
        <v>4577</v>
      </c>
      <c r="N13" s="7">
        <f t="shared" si="20"/>
        <v>5254</v>
      </c>
      <c r="O13" s="7"/>
      <c r="P13" s="7"/>
      <c r="Q13" s="7"/>
      <c r="R13" s="7"/>
      <c r="T13" s="7">
        <f t="shared" ref="T13:Z13" si="21">T10-T11-T12</f>
        <v>14881</v>
      </c>
      <c r="U13" s="7">
        <f t="shared" si="21"/>
        <v>13510</v>
      </c>
      <c r="V13" s="7">
        <f t="shared" si="21"/>
        <v>13673</v>
      </c>
      <c r="W13" s="7">
        <f t="shared" si="21"/>
        <v>11680</v>
      </c>
      <c r="X13" s="7">
        <f t="shared" si="21"/>
        <v>15511</v>
      </c>
      <c r="Y13" s="7">
        <f t="shared" si="21"/>
        <v>19436</v>
      </c>
      <c r="Z13" s="7">
        <f t="shared" si="21"/>
        <v>23548.148100000006</v>
      </c>
      <c r="AA13" s="7">
        <f t="shared" ref="AA13:AJ13" si="22">AA10-AA11-AA12</f>
        <v>29771.666883000013</v>
      </c>
      <c r="AB13" s="7">
        <f t="shared" si="22"/>
        <v>30390.350849909999</v>
      </c>
      <c r="AC13" s="7">
        <f t="shared" si="22"/>
        <v>31021.641002450713</v>
      </c>
      <c r="AD13" s="7">
        <f t="shared" si="22"/>
        <v>31665.791789397641</v>
      </c>
      <c r="AE13" s="7">
        <f t="shared" si="22"/>
        <v>32323.062771752495</v>
      </c>
      <c r="AF13" s="7">
        <f t="shared" si="22"/>
        <v>32646.293399470043</v>
      </c>
      <c r="AG13" s="7">
        <f t="shared" si="22"/>
        <v>32972.756333464728</v>
      </c>
      <c r="AH13" s="7">
        <f t="shared" si="22"/>
        <v>33302.483896799378</v>
      </c>
      <c r="AI13" s="7">
        <f t="shared" si="22"/>
        <v>33635.508735767376</v>
      </c>
      <c r="AJ13" s="7">
        <f t="shared" si="22"/>
        <v>33971.863823125037</v>
      </c>
      <c r="AK13" s="1">
        <f>AJ13*(1+$AM$18)</f>
        <v>33632.145184893787</v>
      </c>
      <c r="AL13" s="1">
        <f t="shared" ref="AL13:CW13" si="23">AK13*(1+$AM$18)</f>
        <v>33295.823733044846</v>
      </c>
      <c r="AM13" s="1">
        <f t="shared" si="23"/>
        <v>32962.865495714395</v>
      </c>
      <c r="AN13" s="1">
        <f t="shared" si="23"/>
        <v>32633.23684075725</v>
      </c>
      <c r="AO13" s="1">
        <f t="shared" si="23"/>
        <v>32306.904472349677</v>
      </c>
      <c r="AP13" s="1">
        <f t="shared" si="23"/>
        <v>31983.835427626182</v>
      </c>
      <c r="AQ13" s="1">
        <f t="shared" si="23"/>
        <v>31663.997073349921</v>
      </c>
      <c r="AR13" s="1">
        <f t="shared" si="23"/>
        <v>31347.357102616421</v>
      </c>
      <c r="AS13" s="1">
        <f t="shared" si="23"/>
        <v>31033.883531590258</v>
      </c>
      <c r="AT13" s="1">
        <f t="shared" si="23"/>
        <v>30723.544696274355</v>
      </c>
      <c r="AU13" s="1">
        <f t="shared" si="23"/>
        <v>30416.309249311613</v>
      </c>
      <c r="AV13" s="1">
        <f t="shared" si="23"/>
        <v>30112.146156818497</v>
      </c>
      <c r="AW13" s="1">
        <f t="shared" si="23"/>
        <v>29811.024695250311</v>
      </c>
      <c r="AX13" s="1">
        <f t="shared" si="23"/>
        <v>29512.914448297808</v>
      </c>
      <c r="AY13" s="1">
        <f t="shared" si="23"/>
        <v>29217.785303814831</v>
      </c>
      <c r="AZ13" s="1">
        <f t="shared" si="23"/>
        <v>28925.607450776683</v>
      </c>
      <c r="BA13" s="1">
        <f t="shared" si="23"/>
        <v>28636.351376268914</v>
      </c>
      <c r="BB13" s="1">
        <f t="shared" si="23"/>
        <v>28349.987862506227</v>
      </c>
      <c r="BC13" s="1">
        <f t="shared" si="23"/>
        <v>28066.487983881165</v>
      </c>
      <c r="BD13" s="1">
        <f t="shared" si="23"/>
        <v>27785.823104042352</v>
      </c>
      <c r="BE13" s="1">
        <f t="shared" si="23"/>
        <v>27507.964873001929</v>
      </c>
      <c r="BF13" s="1">
        <f t="shared" si="23"/>
        <v>27232.885224271908</v>
      </c>
      <c r="BG13" s="1">
        <f t="shared" si="23"/>
        <v>26960.556372029187</v>
      </c>
      <c r="BH13" s="1">
        <f t="shared" si="23"/>
        <v>26690.950808308895</v>
      </c>
      <c r="BI13" s="1">
        <f t="shared" si="23"/>
        <v>26424.041300225806</v>
      </c>
      <c r="BJ13" s="1">
        <f t="shared" si="23"/>
        <v>26159.800887223548</v>
      </c>
      <c r="BK13" s="1">
        <f t="shared" si="23"/>
        <v>25898.202878351312</v>
      </c>
      <c r="BL13" s="1">
        <f t="shared" si="23"/>
        <v>25639.220849567799</v>
      </c>
      <c r="BM13" s="1">
        <f t="shared" si="23"/>
        <v>25382.828641072119</v>
      </c>
      <c r="BN13" s="1">
        <f t="shared" si="23"/>
        <v>25129.000354661399</v>
      </c>
      <c r="BO13" s="1">
        <f t="shared" si="23"/>
        <v>24877.710351114783</v>
      </c>
      <c r="BP13" s="1">
        <f t="shared" si="23"/>
        <v>24628.933247603636</v>
      </c>
      <c r="BQ13" s="1">
        <f t="shared" si="23"/>
        <v>24382.643915127599</v>
      </c>
      <c r="BR13" s="1">
        <f t="shared" si="23"/>
        <v>24138.817475976324</v>
      </c>
      <c r="BS13" s="1">
        <f t="shared" si="23"/>
        <v>23897.429301216562</v>
      </c>
      <c r="BT13" s="1">
        <f t="shared" si="23"/>
        <v>23658.455008204397</v>
      </c>
      <c r="BU13" s="1">
        <f t="shared" si="23"/>
        <v>23421.870458122354</v>
      </c>
      <c r="BV13" s="1">
        <f t="shared" si="23"/>
        <v>23187.651753541129</v>
      </c>
      <c r="BW13" s="1">
        <f t="shared" si="23"/>
        <v>22955.775236005717</v>
      </c>
      <c r="BX13" s="1">
        <f t="shared" si="23"/>
        <v>22726.217483645658</v>
      </c>
      <c r="BY13" s="1">
        <f t="shared" si="23"/>
        <v>22498.9553088092</v>
      </c>
      <c r="BZ13" s="1">
        <f t="shared" si="23"/>
        <v>22273.965755721107</v>
      </c>
      <c r="CA13" s="1">
        <f t="shared" si="23"/>
        <v>22051.226098163894</v>
      </c>
      <c r="CB13" s="1">
        <f t="shared" si="23"/>
        <v>21830.713837182255</v>
      </c>
      <c r="CC13" s="1">
        <f t="shared" si="23"/>
        <v>21612.406698810431</v>
      </c>
      <c r="CD13" s="1">
        <f t="shared" si="23"/>
        <v>21396.282631822327</v>
      </c>
      <c r="CE13" s="1">
        <f t="shared" si="23"/>
        <v>21182.319805504103</v>
      </c>
      <c r="CF13" s="1">
        <f t="shared" si="23"/>
        <v>20970.496607449062</v>
      </c>
      <c r="CG13" s="1">
        <f t="shared" si="23"/>
        <v>20760.79164137457</v>
      </c>
      <c r="CH13" s="1">
        <f t="shared" si="23"/>
        <v>20553.183724960825</v>
      </c>
      <c r="CI13" s="1">
        <f t="shared" si="23"/>
        <v>20347.651887711218</v>
      </c>
      <c r="CJ13" s="1">
        <f t="shared" si="23"/>
        <v>20144.175368834105</v>
      </c>
      <c r="CK13" s="1">
        <f t="shared" si="23"/>
        <v>19942.733615145764</v>
      </c>
      <c r="CL13" s="1">
        <f t="shared" si="23"/>
        <v>19743.306278994307</v>
      </c>
      <c r="CM13" s="1">
        <f t="shared" si="23"/>
        <v>19545.873216204363</v>
      </c>
      <c r="CN13" s="1">
        <f t="shared" si="23"/>
        <v>19350.414484042321</v>
      </c>
      <c r="CO13" s="1">
        <f t="shared" si="23"/>
        <v>19156.910339201899</v>
      </c>
      <c r="CP13" s="1">
        <f t="shared" si="23"/>
        <v>18965.341235809879</v>
      </c>
      <c r="CQ13" s="1">
        <f t="shared" si="23"/>
        <v>18775.687823451779</v>
      </c>
      <c r="CR13" s="1">
        <f t="shared" si="23"/>
        <v>18587.93094521726</v>
      </c>
      <c r="CS13" s="1">
        <f t="shared" si="23"/>
        <v>18402.051635765089</v>
      </c>
      <c r="CT13" s="1">
        <f t="shared" si="23"/>
        <v>18218.031119407438</v>
      </c>
      <c r="CU13" s="1">
        <f t="shared" si="23"/>
        <v>18035.850808213363</v>
      </c>
      <c r="CV13" s="1">
        <f t="shared" si="23"/>
        <v>17855.492300131231</v>
      </c>
      <c r="CW13" s="1">
        <f t="shared" si="23"/>
        <v>17676.937377129918</v>
      </c>
      <c r="CX13" s="1">
        <f t="shared" ref="CX13:EZ13" si="24">CW13*(1+$AM$18)</f>
        <v>17500.16800335862</v>
      </c>
      <c r="CY13" s="1">
        <f t="shared" si="24"/>
        <v>17325.166323325033</v>
      </c>
      <c r="CZ13" s="1">
        <f t="shared" si="24"/>
        <v>17151.914660091781</v>
      </c>
      <c r="DA13" s="1">
        <f t="shared" si="24"/>
        <v>16980.395513490865</v>
      </c>
      <c r="DB13" s="1">
        <f t="shared" si="24"/>
        <v>16810.591558355954</v>
      </c>
      <c r="DC13" s="1">
        <f t="shared" si="24"/>
        <v>16642.485642772393</v>
      </c>
      <c r="DD13" s="1">
        <f t="shared" si="24"/>
        <v>16476.060786344668</v>
      </c>
      <c r="DE13" s="1">
        <f t="shared" si="24"/>
        <v>16311.30017848122</v>
      </c>
      <c r="DF13" s="1">
        <f t="shared" si="24"/>
        <v>16148.187176696409</v>
      </c>
      <c r="DG13" s="1">
        <f t="shared" si="24"/>
        <v>15986.705304929445</v>
      </c>
      <c r="DH13" s="1">
        <f t="shared" si="24"/>
        <v>15826.83825188015</v>
      </c>
      <c r="DI13" s="1">
        <f t="shared" si="24"/>
        <v>15668.569869361349</v>
      </c>
      <c r="DJ13" s="1">
        <f t="shared" si="24"/>
        <v>15511.884170667736</v>
      </c>
      <c r="DK13" s="1">
        <f t="shared" si="24"/>
        <v>15356.765328961059</v>
      </c>
      <c r="DL13" s="1">
        <f t="shared" si="24"/>
        <v>15203.197675671448</v>
      </c>
      <c r="DM13" s="1">
        <f t="shared" si="24"/>
        <v>15051.165698914734</v>
      </c>
      <c r="DN13" s="1">
        <f t="shared" si="24"/>
        <v>14900.654041925587</v>
      </c>
      <c r="DO13" s="1">
        <f t="shared" si="24"/>
        <v>14751.647501506332</v>
      </c>
      <c r="DP13" s="1">
        <f t="shared" si="24"/>
        <v>14604.131026491268</v>
      </c>
      <c r="DQ13" s="1">
        <f t="shared" si="24"/>
        <v>14458.089716226355</v>
      </c>
      <c r="DR13" s="1">
        <f t="shared" si="24"/>
        <v>14313.508819064091</v>
      </c>
      <c r="DS13" s="1">
        <f t="shared" si="24"/>
        <v>14170.373730873449</v>
      </c>
      <c r="DT13" s="1">
        <f t="shared" si="24"/>
        <v>14028.669993564714</v>
      </c>
      <c r="DU13" s="1">
        <f t="shared" si="24"/>
        <v>13888.383293629067</v>
      </c>
      <c r="DV13" s="1">
        <f t="shared" si="24"/>
        <v>13749.499460692776</v>
      </c>
      <c r="DW13" s="1">
        <f t="shared" si="24"/>
        <v>13612.004466085848</v>
      </c>
      <c r="DX13" s="1">
        <f t="shared" si="24"/>
        <v>13475.884421424989</v>
      </c>
      <c r="DY13" s="1">
        <f t="shared" si="24"/>
        <v>13341.12557721074</v>
      </c>
      <c r="DZ13" s="1">
        <f t="shared" si="24"/>
        <v>13207.714321438632</v>
      </c>
      <c r="EA13" s="1">
        <f t="shared" si="24"/>
        <v>13075.637178224246</v>
      </c>
      <c r="EB13" s="1">
        <f t="shared" si="24"/>
        <v>12944.880806442003</v>
      </c>
      <c r="EC13" s="1">
        <f t="shared" si="24"/>
        <v>12815.431998377582</v>
      </c>
      <c r="ED13" s="1">
        <f t="shared" si="24"/>
        <v>12687.277678393806</v>
      </c>
      <c r="EE13" s="1">
        <f t="shared" si="24"/>
        <v>12560.404901609869</v>
      </c>
      <c r="EF13" s="1">
        <f t="shared" si="24"/>
        <v>12434.800852593769</v>
      </c>
      <c r="EG13" s="1">
        <f t="shared" si="24"/>
        <v>12310.452844067831</v>
      </c>
      <c r="EH13" s="1">
        <f t="shared" si="24"/>
        <v>12187.348315627152</v>
      </c>
      <c r="EI13" s="1">
        <f t="shared" si="24"/>
        <v>12065.47483247088</v>
      </c>
      <c r="EJ13" s="1">
        <f t="shared" si="24"/>
        <v>11944.820084146171</v>
      </c>
      <c r="EK13" s="1">
        <f t="shared" si="24"/>
        <v>11825.37188330471</v>
      </c>
      <c r="EL13" s="1">
        <f t="shared" si="24"/>
        <v>11707.118164471662</v>
      </c>
      <c r="EM13" s="1">
        <f t="shared" si="24"/>
        <v>11590.046982826945</v>
      </c>
      <c r="EN13" s="1">
        <f t="shared" si="24"/>
        <v>11474.146512998675</v>
      </c>
      <c r="EO13" s="1">
        <f t="shared" si="24"/>
        <v>11359.40504786869</v>
      </c>
      <c r="EP13" s="1">
        <f t="shared" si="24"/>
        <v>11245.810997390003</v>
      </c>
      <c r="EQ13" s="1">
        <f t="shared" si="24"/>
        <v>11133.352887416102</v>
      </c>
      <c r="ER13" s="1">
        <f t="shared" si="24"/>
        <v>11022.01935854194</v>
      </c>
      <c r="ES13" s="1">
        <f t="shared" si="24"/>
        <v>10911.799164956521</v>
      </c>
      <c r="ET13" s="1">
        <f t="shared" si="24"/>
        <v>10802.681173306955</v>
      </c>
      <c r="EU13" s="1">
        <f t="shared" si="24"/>
        <v>10694.654361573886</v>
      </c>
      <c r="EV13" s="1">
        <f t="shared" si="24"/>
        <v>10587.707817958148</v>
      </c>
      <c r="EW13" s="1">
        <f t="shared" si="24"/>
        <v>10481.830739778567</v>
      </c>
      <c r="EX13" s="1">
        <f t="shared" si="24"/>
        <v>10377.012432380781</v>
      </c>
      <c r="EY13" s="1">
        <f t="shared" si="24"/>
        <v>10273.242308056973</v>
      </c>
      <c r="EZ13" s="1">
        <f t="shared" si="24"/>
        <v>10170.509884976404</v>
      </c>
    </row>
    <row r="14" spans="1:156" x14ac:dyDescent="0.3">
      <c r="B14" t="s">
        <v>2</v>
      </c>
      <c r="C14" s="2">
        <v>8082</v>
      </c>
      <c r="D14" s="2">
        <v>8082</v>
      </c>
      <c r="E14" s="2">
        <v>8082</v>
      </c>
      <c r="F14" s="2">
        <v>8082</v>
      </c>
      <c r="G14" s="2">
        <v>8082</v>
      </c>
      <c r="H14" s="2">
        <v>8082</v>
      </c>
      <c r="I14" s="2">
        <v>8082</v>
      </c>
      <c r="J14" s="2">
        <v>8082</v>
      </c>
      <c r="K14" s="2">
        <v>8053</v>
      </c>
      <c r="L14" s="2">
        <v>8038.3</v>
      </c>
      <c r="M14" s="2">
        <v>8033.4</v>
      </c>
      <c r="N14" s="2">
        <f>8016.8</f>
        <v>8016.8</v>
      </c>
      <c r="O14" s="2"/>
      <c r="P14" s="2"/>
      <c r="Q14" s="2"/>
      <c r="R14" s="2"/>
      <c r="T14" s="2">
        <v>8053</v>
      </c>
      <c r="U14" s="2">
        <v>8053</v>
      </c>
      <c r="V14" s="2">
        <v>8053</v>
      </c>
      <c r="W14" s="2">
        <v>8053</v>
      </c>
      <c r="X14" s="2">
        <v>8053</v>
      </c>
      <c r="Y14" s="2">
        <f t="shared" ref="Y14:AJ14" si="25">8016.8</f>
        <v>8016.8</v>
      </c>
      <c r="Z14" s="2">
        <f t="shared" si="25"/>
        <v>8016.8</v>
      </c>
      <c r="AA14" s="2">
        <f t="shared" si="25"/>
        <v>8016.8</v>
      </c>
      <c r="AB14" s="2">
        <f t="shared" si="25"/>
        <v>8016.8</v>
      </c>
      <c r="AC14" s="2">
        <f t="shared" si="25"/>
        <v>8016.8</v>
      </c>
      <c r="AD14" s="2">
        <f t="shared" si="25"/>
        <v>8016.8</v>
      </c>
      <c r="AE14" s="2">
        <f t="shared" si="25"/>
        <v>8016.8</v>
      </c>
      <c r="AF14" s="2">
        <f t="shared" si="25"/>
        <v>8016.8</v>
      </c>
      <c r="AG14" s="2">
        <f t="shared" si="25"/>
        <v>8016.8</v>
      </c>
      <c r="AH14" s="2">
        <f t="shared" si="25"/>
        <v>8016.8</v>
      </c>
      <c r="AI14" s="2">
        <f t="shared" si="25"/>
        <v>8016.8</v>
      </c>
      <c r="AJ14" s="2">
        <f t="shared" si="25"/>
        <v>8016.8</v>
      </c>
    </row>
    <row r="15" spans="1:156" x14ac:dyDescent="0.3">
      <c r="B15" t="s">
        <v>22</v>
      </c>
      <c r="C15" s="8">
        <f t="shared" ref="C15:K15" si="26">C13/C14</f>
        <v>0.25414501361049247</v>
      </c>
      <c r="D15" s="8">
        <f t="shared" si="26"/>
        <v>0.63709477852016827</v>
      </c>
      <c r="E15" s="8">
        <f t="shared" si="26"/>
        <v>-0.22246968572135609</v>
      </c>
      <c r="F15" s="8">
        <f t="shared" si="26"/>
        <v>0.7764167285325414</v>
      </c>
      <c r="G15" s="8">
        <f t="shared" si="26"/>
        <v>0.20700321702548874</v>
      </c>
      <c r="H15" s="8">
        <f t="shared" si="26"/>
        <v>0.97636723583271467</v>
      </c>
      <c r="I15" s="8">
        <f t="shared" si="26"/>
        <v>5.6050482553823312E-2</v>
      </c>
      <c r="J15" s="8">
        <f t="shared" si="26"/>
        <v>0.67978223212076216</v>
      </c>
      <c r="K15" s="8">
        <f t="shared" si="26"/>
        <v>0.63380106792499691</v>
      </c>
      <c r="L15" s="8">
        <f t="shared" ref="L15:N15" si="27">L13/L14</f>
        <v>0.5599442668225868</v>
      </c>
      <c r="M15" s="8">
        <f t="shared" si="27"/>
        <v>0.56974630915926017</v>
      </c>
      <c r="N15" s="8">
        <f t="shared" si="27"/>
        <v>0.65537371519808396</v>
      </c>
      <c r="O15" s="8"/>
      <c r="P15" s="8"/>
      <c r="Q15" s="8"/>
      <c r="R15" s="8"/>
      <c r="T15" s="8">
        <f t="shared" ref="T15:Z15" si="28">T13/T14</f>
        <v>1.8478827766049919</v>
      </c>
      <c r="U15" s="8">
        <f t="shared" si="28"/>
        <v>1.6776356637278034</v>
      </c>
      <c r="V15" s="8">
        <f t="shared" si="28"/>
        <v>1.6978765677387309</v>
      </c>
      <c r="W15" s="8">
        <f t="shared" si="28"/>
        <v>1.4503911585744442</v>
      </c>
      <c r="X15" s="8">
        <f t="shared" si="28"/>
        <v>1.9261144914938533</v>
      </c>
      <c r="Y15" s="8">
        <f t="shared" si="28"/>
        <v>2.4244087416425506</v>
      </c>
      <c r="Z15" s="8">
        <f t="shared" si="28"/>
        <v>2.9373500773375918</v>
      </c>
      <c r="AA15" s="8">
        <f t="shared" ref="AA15:AJ15" si="29">AA13/AA14</f>
        <v>3.7136596750573809</v>
      </c>
      <c r="AB15" s="8">
        <f t="shared" si="29"/>
        <v>3.7908331067146492</v>
      </c>
      <c r="AC15" s="8">
        <f t="shared" si="29"/>
        <v>3.8695790093866274</v>
      </c>
      <c r="AD15" s="8">
        <f t="shared" si="29"/>
        <v>3.9499291225174185</v>
      </c>
      <c r="AE15" s="8">
        <f t="shared" si="29"/>
        <v>4.031915823240257</v>
      </c>
      <c r="AF15" s="8">
        <f t="shared" si="29"/>
        <v>4.0722349814726631</v>
      </c>
      <c r="AG15" s="8">
        <f t="shared" si="29"/>
        <v>4.1129573312873875</v>
      </c>
      <c r="AH15" s="8">
        <f t="shared" si="29"/>
        <v>4.1540869046002618</v>
      </c>
      <c r="AI15" s="8">
        <f t="shared" si="29"/>
        <v>4.1956277736462644</v>
      </c>
      <c r="AJ15" s="8">
        <f t="shared" si="29"/>
        <v>4.2375840513827256</v>
      </c>
    </row>
    <row r="17" spans="2:39" x14ac:dyDescent="0.3">
      <c r="B17" t="s">
        <v>35</v>
      </c>
      <c r="C17" s="10"/>
      <c r="D17" s="10"/>
      <c r="E17" s="10"/>
      <c r="F17" s="10"/>
      <c r="G17" s="10">
        <f>G3/C3-1</f>
        <v>7.5807556739116544E-2</v>
      </c>
      <c r="H17" s="10">
        <f t="shared" ref="H17:N17" si="30">H3/D3-1</f>
        <v>5.7392760648702357E-2</v>
      </c>
      <c r="I17" s="10">
        <f t="shared" si="30"/>
        <v>5.2292671435021809E-2</v>
      </c>
      <c r="J17" s="10">
        <f t="shared" si="30"/>
        <v>5.6934555739783566E-2</v>
      </c>
      <c r="K17" s="10">
        <f t="shared" si="30"/>
        <v>6.045265625307783E-2</v>
      </c>
      <c r="L17" s="10">
        <f t="shared" si="30"/>
        <v>4.765764205107903E-2</v>
      </c>
      <c r="M17" s="10">
        <f t="shared" si="30"/>
        <v>5.4625506828188453E-2</v>
      </c>
      <c r="N17" s="10">
        <f t="shared" si="30"/>
        <v>4.1329273075414674E-2</v>
      </c>
      <c r="O17" s="10"/>
      <c r="P17" s="10"/>
      <c r="Q17" s="10"/>
      <c r="R17" s="10"/>
      <c r="T17" s="10"/>
      <c r="U17" s="10">
        <f t="shared" ref="U17:AJ17" si="31">U3/T3-1</f>
        <v>6.7155377086975498E-2</v>
      </c>
      <c r="V17" s="10">
        <f t="shared" si="31"/>
        <v>2.4327954345069625E-2</v>
      </c>
      <c r="W17" s="10">
        <f t="shared" si="31"/>
        <v>6.7280193590965709E-2</v>
      </c>
      <c r="X17" s="10">
        <f t="shared" si="31"/>
        <v>6.02595499019285E-2</v>
      </c>
      <c r="Y17" s="10">
        <f t="shared" si="31"/>
        <v>5.0700096432015451E-2</v>
      </c>
      <c r="Z17" s="10">
        <f t="shared" si="31"/>
        <v>4.0000000000000036E-2</v>
      </c>
      <c r="AA17" s="10">
        <f t="shared" si="31"/>
        <v>3.0000000000000027E-2</v>
      </c>
      <c r="AB17" s="10">
        <f t="shared" si="31"/>
        <v>2.0000000000000018E-2</v>
      </c>
      <c r="AC17" s="10">
        <f t="shared" si="31"/>
        <v>2.0000000000000018E-2</v>
      </c>
      <c r="AD17" s="10">
        <f t="shared" si="31"/>
        <v>2.0000000000000018E-2</v>
      </c>
      <c r="AE17" s="10">
        <f t="shared" si="31"/>
        <v>2.0000000000000018E-2</v>
      </c>
      <c r="AF17" s="10">
        <f t="shared" si="31"/>
        <v>1.0000000000000009E-2</v>
      </c>
      <c r="AG17" s="10">
        <f t="shared" si="31"/>
        <v>1.0000000000000009E-2</v>
      </c>
      <c r="AH17" s="10">
        <f t="shared" si="31"/>
        <v>1.0000000000000009E-2</v>
      </c>
      <c r="AI17" s="10">
        <f t="shared" si="31"/>
        <v>1.0000000000000009E-2</v>
      </c>
      <c r="AJ17" s="10">
        <f t="shared" si="31"/>
        <v>1.0000000000000009E-2</v>
      </c>
    </row>
    <row r="18" spans="2:39" x14ac:dyDescent="0.3">
      <c r="B18" t="s">
        <v>36</v>
      </c>
      <c r="C18" s="10">
        <f>C5/C3</f>
        <v>0.24526555955046656</v>
      </c>
      <c r="D18" s="10">
        <f>D5/D3</f>
        <v>0.24219051544233575</v>
      </c>
      <c r="E18" s="10">
        <f t="shared" ref="E18:N18" si="32">E5/E3</f>
        <v>0.24343478630744766</v>
      </c>
      <c r="F18" s="10">
        <f t="shared" si="32"/>
        <v>0.23544938066907248</v>
      </c>
      <c r="G18" s="10">
        <f t="shared" si="32"/>
        <v>0.24305158863040952</v>
      </c>
      <c r="H18" s="10">
        <f t="shared" si="32"/>
        <v>0.24612700455355374</v>
      </c>
      <c r="I18" s="10">
        <f t="shared" si="32"/>
        <v>0.24639312454914056</v>
      </c>
      <c r="J18" s="10">
        <f t="shared" si="32"/>
        <v>0.23971093731976839</v>
      </c>
      <c r="K18" s="10">
        <f t="shared" si="32"/>
        <v>0.24814250687272457</v>
      </c>
      <c r="L18" s="10">
        <f t="shared" si="32"/>
        <v>0.25112941801753919</v>
      </c>
      <c r="M18" s="10">
        <f t="shared" si="32"/>
        <v>0.24912140009906361</v>
      </c>
      <c r="N18" s="10">
        <f t="shared" si="32"/>
        <v>0.24581011774870676</v>
      </c>
      <c r="O18" s="10"/>
      <c r="P18" s="10"/>
      <c r="Q18" s="10"/>
      <c r="R18" s="10"/>
      <c r="T18" s="10">
        <f t="shared" ref="T18:AJ18" si="33">T5/T3</f>
        <v>0.24688528219495995</v>
      </c>
      <c r="U18" s="10">
        <f t="shared" si="33"/>
        <v>0.24829786587165184</v>
      </c>
      <c r="V18" s="10">
        <f t="shared" si="33"/>
        <v>0.25098733487675334</v>
      </c>
      <c r="W18" s="10">
        <f t="shared" si="33"/>
        <v>0.24140463839525986</v>
      </c>
      <c r="X18" s="10">
        <f t="shared" si="33"/>
        <v>0.24375390549662487</v>
      </c>
      <c r="Y18" s="10">
        <f t="shared" si="33"/>
        <v>0.24851061330278934</v>
      </c>
      <c r="Z18" s="10">
        <f t="shared" si="33"/>
        <v>0.25</v>
      </c>
      <c r="AA18" s="10">
        <f t="shared" si="33"/>
        <v>0.26</v>
      </c>
      <c r="AB18" s="10">
        <f t="shared" si="33"/>
        <v>0.26</v>
      </c>
      <c r="AC18" s="10">
        <f t="shared" si="33"/>
        <v>0.26</v>
      </c>
      <c r="AD18" s="10">
        <f t="shared" si="33"/>
        <v>0.26</v>
      </c>
      <c r="AE18" s="10">
        <f t="shared" si="33"/>
        <v>0.26</v>
      </c>
      <c r="AF18" s="10">
        <f t="shared" si="33"/>
        <v>0.26</v>
      </c>
      <c r="AG18" s="10">
        <f t="shared" si="33"/>
        <v>0.26</v>
      </c>
      <c r="AH18" s="10">
        <f t="shared" si="33"/>
        <v>0.26</v>
      </c>
      <c r="AI18" s="10">
        <f t="shared" si="33"/>
        <v>0.26</v>
      </c>
      <c r="AJ18" s="10">
        <f t="shared" si="33"/>
        <v>0.26</v>
      </c>
      <c r="AL18" t="s">
        <v>40</v>
      </c>
      <c r="AM18" s="10">
        <v>-0.01</v>
      </c>
    </row>
    <row r="19" spans="2:39" x14ac:dyDescent="0.3">
      <c r="B19" t="s">
        <v>37</v>
      </c>
      <c r="C19" s="10">
        <f>C6/C3</f>
        <v>0.20770083846039741</v>
      </c>
      <c r="D19" s="10">
        <f>D6/D3</f>
        <v>0.19735180787523143</v>
      </c>
      <c r="E19" s="10">
        <f t="shared" ref="E19:N19" si="34">E6/E3</f>
        <v>0.22579885219189466</v>
      </c>
      <c r="F19" s="10">
        <f t="shared" si="34"/>
        <v>0.20155076562957183</v>
      </c>
      <c r="G19" s="10">
        <f t="shared" si="34"/>
        <v>0.20208009139795535</v>
      </c>
      <c r="H19" s="10">
        <f t="shared" si="34"/>
        <v>0.20086369035834489</v>
      </c>
      <c r="I19" s="10">
        <f t="shared" si="34"/>
        <v>0.20782443222805402</v>
      </c>
      <c r="J19" s="10">
        <f t="shared" si="34"/>
        <v>0.19787413200452164</v>
      </c>
      <c r="K19" s="10">
        <f t="shared" si="34"/>
        <v>0.20578547192708721</v>
      </c>
      <c r="L19" s="10">
        <f t="shared" si="34"/>
        <v>0.20424011574689224</v>
      </c>
      <c r="M19" s="10">
        <f t="shared" si="34"/>
        <v>0.20956671462603485</v>
      </c>
      <c r="N19" s="10">
        <f t="shared" si="34"/>
        <v>0.20228297351484875</v>
      </c>
      <c r="O19" s="10"/>
      <c r="P19" s="10"/>
      <c r="Q19" s="10"/>
      <c r="R19" s="10"/>
      <c r="T19" s="10">
        <f t="shared" ref="T19:AJ19" si="35">T6/T3</f>
        <v>0.20763067691673473</v>
      </c>
      <c r="U19" s="10">
        <f t="shared" si="35"/>
        <v>0.20797244393732642</v>
      </c>
      <c r="V19" s="10">
        <f t="shared" si="35"/>
        <v>0.20569389301515137</v>
      </c>
      <c r="W19" s="10">
        <f t="shared" si="35"/>
        <v>0.20798672968105103</v>
      </c>
      <c r="X19" s="10">
        <f t="shared" si="35"/>
        <v>0.20207675988428159</v>
      </c>
      <c r="Y19" s="10">
        <f t="shared" si="35"/>
        <v>0.20541421617216238</v>
      </c>
      <c r="Z19" s="10">
        <f t="shared" si="35"/>
        <v>0.2</v>
      </c>
      <c r="AA19" s="10">
        <f t="shared" si="35"/>
        <v>0.19999999999999998</v>
      </c>
      <c r="AB19" s="10">
        <f t="shared" si="35"/>
        <v>0.2</v>
      </c>
      <c r="AC19" s="10">
        <f t="shared" si="35"/>
        <v>0.2</v>
      </c>
      <c r="AD19" s="10">
        <f t="shared" si="35"/>
        <v>0.2</v>
      </c>
      <c r="AE19" s="10">
        <f t="shared" si="35"/>
        <v>0.2</v>
      </c>
      <c r="AF19" s="10">
        <f t="shared" si="35"/>
        <v>0.2</v>
      </c>
      <c r="AG19" s="10">
        <f t="shared" si="35"/>
        <v>0.2</v>
      </c>
      <c r="AH19" s="10">
        <f t="shared" si="35"/>
        <v>0.2</v>
      </c>
      <c r="AI19" s="10">
        <f t="shared" si="35"/>
        <v>0.2</v>
      </c>
      <c r="AJ19" s="10">
        <f t="shared" si="35"/>
        <v>0.2</v>
      </c>
      <c r="AL19" t="s">
        <v>41</v>
      </c>
      <c r="AM19" s="10">
        <v>0.05</v>
      </c>
    </row>
    <row r="20" spans="2:39" x14ac:dyDescent="0.3">
      <c r="B20" t="s">
        <v>38</v>
      </c>
      <c r="C20" s="10">
        <f>C7/C3</f>
        <v>3.7564721090069156E-2</v>
      </c>
      <c r="D20" s="10">
        <f>D7/D3</f>
        <v>4.4838707567104327E-2</v>
      </c>
      <c r="E20" s="10">
        <f t="shared" ref="E20:N20" si="36">E7/E3</f>
        <v>1.7635934115552997E-2</v>
      </c>
      <c r="F20" s="10">
        <f t="shared" si="36"/>
        <v>3.3898615039500632E-2</v>
      </c>
      <c r="G20" s="10">
        <f t="shared" si="36"/>
        <v>4.0971497232454156E-2</v>
      </c>
      <c r="H20" s="10">
        <f t="shared" si="36"/>
        <v>4.5263314195208869E-2</v>
      </c>
      <c r="I20" s="10">
        <f t="shared" si="36"/>
        <v>3.8568692321086541E-2</v>
      </c>
      <c r="J20" s="10">
        <f t="shared" si="36"/>
        <v>4.1836805315246729E-2</v>
      </c>
      <c r="K20" s="10">
        <f t="shared" si="36"/>
        <v>4.2357034945637369E-2</v>
      </c>
      <c r="L20" s="10">
        <f t="shared" si="36"/>
        <v>4.6889302270646943E-2</v>
      </c>
      <c r="M20" s="10">
        <f t="shared" si="36"/>
        <v>3.9554685473028754E-2</v>
      </c>
      <c r="N20" s="10">
        <f t="shared" si="36"/>
        <v>4.3527144233858013E-2</v>
      </c>
      <c r="O20" s="10"/>
      <c r="P20" s="10"/>
      <c r="Q20" s="10"/>
      <c r="R20" s="10"/>
      <c r="T20" s="10">
        <f t="shared" ref="T20:AJ20" si="37">T7/T3</f>
        <v>3.9254605278225219E-2</v>
      </c>
      <c r="U20" s="10">
        <f t="shared" si="37"/>
        <v>4.032542193432543E-2</v>
      </c>
      <c r="V20" s="10">
        <f t="shared" si="37"/>
        <v>4.5293441861602016E-2</v>
      </c>
      <c r="W20" s="10">
        <f t="shared" si="37"/>
        <v>3.3417908714208827E-2</v>
      </c>
      <c r="X20" s="10">
        <f t="shared" si="37"/>
        <v>4.16771456123433E-2</v>
      </c>
      <c r="Y20" s="10">
        <f t="shared" si="37"/>
        <v>4.3096397130626962E-2</v>
      </c>
      <c r="Z20" s="10">
        <f t="shared" si="37"/>
        <v>0.05</v>
      </c>
      <c r="AA20" s="10">
        <f t="shared" si="37"/>
        <v>6.0000000000000012E-2</v>
      </c>
      <c r="AB20" s="10">
        <f t="shared" si="37"/>
        <v>5.9999999999999991E-2</v>
      </c>
      <c r="AC20" s="10">
        <f t="shared" si="37"/>
        <v>6.0000000000000019E-2</v>
      </c>
      <c r="AD20" s="10">
        <f t="shared" si="37"/>
        <v>0.06</v>
      </c>
      <c r="AE20" s="10">
        <f t="shared" si="37"/>
        <v>5.9999999999999984E-2</v>
      </c>
      <c r="AF20" s="10">
        <f t="shared" si="37"/>
        <v>6.0000000000000019E-2</v>
      </c>
      <c r="AG20" s="10">
        <f t="shared" si="37"/>
        <v>0.06</v>
      </c>
      <c r="AH20" s="10">
        <f t="shared" si="37"/>
        <v>0.06</v>
      </c>
      <c r="AI20" s="10">
        <f t="shared" si="37"/>
        <v>6.0000000000000012E-2</v>
      </c>
      <c r="AJ20" s="10">
        <f t="shared" si="37"/>
        <v>5.9999999999999991E-2</v>
      </c>
      <c r="AL20" t="s">
        <v>42</v>
      </c>
      <c r="AM20" s="2">
        <f>NPV(AM19,Y13:EZ13)</f>
        <v>575734.52836828528</v>
      </c>
    </row>
    <row r="21" spans="2:39" x14ac:dyDescent="0.3">
      <c r="B21" t="s">
        <v>19</v>
      </c>
      <c r="C21" s="10">
        <f>C11/C10</f>
        <v>0.27507755946225437</v>
      </c>
      <c r="D21" s="10">
        <f>D11/D10</f>
        <v>0.225316074653823</v>
      </c>
      <c r="E21" s="10">
        <f t="shared" ref="E21:N21" si="38">E11/E10</f>
        <v>-0.23480083857442349</v>
      </c>
      <c r="F21" s="10">
        <f t="shared" si="38"/>
        <v>0.34745001123343067</v>
      </c>
      <c r="G21" s="10">
        <f t="shared" si="38"/>
        <v>0.29464285714285715</v>
      </c>
      <c r="H21" s="10">
        <f t="shared" si="38"/>
        <v>0.24927752400484757</v>
      </c>
      <c r="I21" s="10">
        <f t="shared" si="38"/>
        <v>0.29726775956284152</v>
      </c>
      <c r="J21" s="10">
        <f t="shared" si="38"/>
        <v>0.24474594306996542</v>
      </c>
      <c r="K21" s="10">
        <f t="shared" si="38"/>
        <v>0.24562899786780384</v>
      </c>
      <c r="L21" s="10">
        <f t="shared" si="38"/>
        <v>0.24175116690809592</v>
      </c>
      <c r="M21" s="10">
        <f t="shared" si="38"/>
        <v>0.22695965890455888</v>
      </c>
      <c r="N21" s="10">
        <f t="shared" si="38"/>
        <v>0.22088180382019246</v>
      </c>
      <c r="O21" s="10"/>
      <c r="P21" s="10"/>
      <c r="Q21" s="10"/>
      <c r="R21" s="10"/>
      <c r="T21" s="10">
        <f t="shared" ref="T21:AJ21" si="39">T11/T10</f>
        <v>0.24433286935772519</v>
      </c>
      <c r="U21" s="10">
        <f t="shared" si="39"/>
        <v>0.33349542890488232</v>
      </c>
      <c r="V21" s="10">
        <f t="shared" si="39"/>
        <v>0.25438596491228072</v>
      </c>
      <c r="W21" s="10">
        <f t="shared" si="39"/>
        <v>0.33638928067700985</v>
      </c>
      <c r="X21" s="10">
        <f t="shared" si="39"/>
        <v>0.25530941047235445</v>
      </c>
      <c r="Y21" s="10">
        <f t="shared" si="39"/>
        <v>0.23383632977308144</v>
      </c>
      <c r="Z21" s="10">
        <f t="shared" si="39"/>
        <v>0.25</v>
      </c>
      <c r="AA21" s="10">
        <f t="shared" si="39"/>
        <v>0.25</v>
      </c>
      <c r="AB21" s="10">
        <f t="shared" si="39"/>
        <v>0.25</v>
      </c>
      <c r="AC21" s="10">
        <f t="shared" si="39"/>
        <v>0.25</v>
      </c>
      <c r="AD21" s="10">
        <f t="shared" si="39"/>
        <v>0.25</v>
      </c>
      <c r="AE21" s="10">
        <f t="shared" si="39"/>
        <v>0.25</v>
      </c>
      <c r="AF21" s="10">
        <f t="shared" si="39"/>
        <v>0.25</v>
      </c>
      <c r="AG21" s="10">
        <f t="shared" si="39"/>
        <v>0.25</v>
      </c>
      <c r="AH21" s="10">
        <f t="shared" si="39"/>
        <v>0.25</v>
      </c>
      <c r="AI21" s="10">
        <f t="shared" si="39"/>
        <v>0.25</v>
      </c>
      <c r="AJ21" s="10">
        <f t="shared" si="39"/>
        <v>0.25</v>
      </c>
      <c r="AL21" t="s">
        <v>43</v>
      </c>
      <c r="AM21" s="2">
        <f>Main!D8</f>
        <v>-30030</v>
      </c>
    </row>
    <row r="22" spans="2:39" x14ac:dyDescent="0.3">
      <c r="B22" t="s">
        <v>39</v>
      </c>
      <c r="C22" s="10">
        <f>C13/C3</f>
        <v>1.4508826084806702E-2</v>
      </c>
      <c r="D22" s="10">
        <f>D13/D3</f>
        <v>3.3684637476367109E-2</v>
      </c>
      <c r="E22" s="10">
        <f t="shared" ref="E22:N22" si="40">E13/E3</f>
        <v>-1.1766014671526636E-2</v>
      </c>
      <c r="F22" s="10">
        <f t="shared" si="40"/>
        <v>3.8250999707402714E-2</v>
      </c>
      <c r="G22" s="10">
        <f t="shared" si="40"/>
        <v>1.0984826100944839E-2</v>
      </c>
      <c r="H22" s="10">
        <f t="shared" si="40"/>
        <v>4.8820778063749751E-2</v>
      </c>
      <c r="I22" s="10">
        <f t="shared" si="40"/>
        <v>2.8170941021367626E-3</v>
      </c>
      <c r="J22" s="10">
        <f t="shared" si="40"/>
        <v>3.168616051860567E-2</v>
      </c>
      <c r="K22" s="10">
        <f t="shared" si="40"/>
        <v>3.1602149738712636E-2</v>
      </c>
      <c r="L22" s="10">
        <f t="shared" si="40"/>
        <v>2.6580447042844065E-2</v>
      </c>
      <c r="M22" s="10">
        <f t="shared" si="40"/>
        <v>2.6988937896549284E-2</v>
      </c>
      <c r="N22" s="10">
        <f t="shared" si="40"/>
        <v>2.9099327624976461E-2</v>
      </c>
      <c r="O22" s="10"/>
      <c r="P22" s="10"/>
      <c r="Q22" s="10"/>
      <c r="R22" s="10"/>
      <c r="T22" s="10">
        <f t="shared" ref="T22:AJ22" si="41">T13/T3</f>
        <v>2.8400806162255422E-2</v>
      </c>
      <c r="U22" s="10">
        <f t="shared" si="41"/>
        <v>2.4161630758059986E-2</v>
      </c>
      <c r="V22" s="10">
        <f t="shared" si="41"/>
        <v>2.3872378019184501E-2</v>
      </c>
      <c r="W22" s="10">
        <f t="shared" si="41"/>
        <v>1.9107165350595218E-2</v>
      </c>
      <c r="X22" s="10">
        <f t="shared" si="41"/>
        <v>2.3932111861137896E-2</v>
      </c>
      <c r="Y22" s="10">
        <f t="shared" si="41"/>
        <v>2.8541010448100913E-2</v>
      </c>
      <c r="Z22" s="10">
        <f t="shared" si="41"/>
        <v>3.3249557767283937E-2</v>
      </c>
      <c r="AA22" s="10">
        <f t="shared" si="41"/>
        <v>4.0812673150443478E-2</v>
      </c>
      <c r="AB22" s="10">
        <f t="shared" si="41"/>
        <v>4.0843921452890092E-2</v>
      </c>
      <c r="AC22" s="10">
        <f t="shared" si="41"/>
        <v>4.0874863399430403E-2</v>
      </c>
      <c r="AD22" s="10">
        <f t="shared" si="41"/>
        <v>4.0905501993553618E-2</v>
      </c>
      <c r="AE22" s="10">
        <f t="shared" si="41"/>
        <v>4.0935840209303083E-2</v>
      </c>
      <c r="AF22" s="10">
        <f t="shared" si="41"/>
        <v>4.0935840209303118E-2</v>
      </c>
      <c r="AG22" s="10">
        <f t="shared" si="41"/>
        <v>4.093584020930309E-2</v>
      </c>
      <c r="AH22" s="10">
        <f t="shared" si="41"/>
        <v>4.0935840209303097E-2</v>
      </c>
      <c r="AI22" s="10">
        <f t="shared" si="41"/>
        <v>4.0935840209303104E-2</v>
      </c>
      <c r="AJ22" s="10">
        <f t="shared" si="41"/>
        <v>4.093584020930309E-2</v>
      </c>
      <c r="AL22" t="s">
        <v>44</v>
      </c>
      <c r="AM22" s="2">
        <f>AM20+AM21</f>
        <v>545704.52836828528</v>
      </c>
    </row>
    <row r="23" spans="2:39" x14ac:dyDescent="0.3">
      <c r="AL23" t="s">
        <v>45</v>
      </c>
      <c r="AM23" s="6">
        <f>AM22/AJ14</f>
        <v>68.07011879656288</v>
      </c>
    </row>
    <row r="24" spans="2:39" x14ac:dyDescent="0.3">
      <c r="AL24" t="s">
        <v>46</v>
      </c>
      <c r="AM24" s="6">
        <f>Main!D3</f>
        <v>95.91</v>
      </c>
    </row>
    <row r="25" spans="2:39" x14ac:dyDescent="0.3">
      <c r="AL25" s="1" t="s">
        <v>47</v>
      </c>
      <c r="AM25" s="11">
        <f>AM23/AM24-1</f>
        <v>-0.29027089149658136</v>
      </c>
    </row>
    <row r="26" spans="2:39" x14ac:dyDescent="0.3">
      <c r="AL26" t="s">
        <v>48</v>
      </c>
      <c r="AM26" s="5" t="s">
        <v>53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2024-07-31T16:47:19Z</dcterms:created>
  <dcterms:modified xsi:type="dcterms:W3CDTF">2025-04-26T09:01:21Z</dcterms:modified>
</cp:coreProperties>
</file>