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3371015-C8DF-4F26-95AE-E75364B84092}" xr6:coauthVersionLast="47" xr6:coauthVersionMax="47" xr10:uidLastSave="{00000000-0000-0000-0000-000000000000}"/>
  <bookViews>
    <workbookView xWindow="-108" yWindow="-108" windowWidth="23256" windowHeight="12576" activeTab="1" xr2:uid="{864B2951-E2B1-4041-AA94-9A7C8DF434B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2" i="2" l="1"/>
  <c r="AN41" i="2"/>
  <c r="AN40" i="2"/>
  <c r="AN39" i="2"/>
  <c r="AN38" i="2"/>
  <c r="AN37" i="2"/>
  <c r="AL30" i="2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AK30" i="2"/>
  <c r="AE15" i="2"/>
  <c r="AF15" i="2" s="1"/>
  <c r="AG15" i="2" s="1"/>
  <c r="AH15" i="2" s="1"/>
  <c r="AI15" i="2" s="1"/>
  <c r="AJ15" i="2" s="1"/>
  <c r="AD15" i="2"/>
  <c r="AC15" i="2"/>
  <c r="AB15" i="2"/>
  <c r="AA15" i="2"/>
  <c r="AA44" i="2" s="1"/>
  <c r="AG17" i="2"/>
  <c r="AH17" i="2" s="1"/>
  <c r="AI17" i="2" s="1"/>
  <c r="AJ17" i="2" s="1"/>
  <c r="AF17" i="2"/>
  <c r="AE17" i="2"/>
  <c r="AD17" i="2"/>
  <c r="AC17" i="2"/>
  <c r="AB17" i="2"/>
  <c r="AJ31" i="2"/>
  <c r="AI31" i="2"/>
  <c r="AH31" i="2"/>
  <c r="AG31" i="2"/>
  <c r="AF31" i="2"/>
  <c r="AE31" i="2"/>
  <c r="AD31" i="2"/>
  <c r="AC31" i="2"/>
  <c r="AB31" i="2"/>
  <c r="AI26" i="2"/>
  <c r="AH26" i="2"/>
  <c r="AG26" i="2"/>
  <c r="AF26" i="2"/>
  <c r="AE26" i="2"/>
  <c r="AD26" i="2"/>
  <c r="AC26" i="2"/>
  <c r="AB26" i="2"/>
  <c r="AJ26" i="2" s="1"/>
  <c r="AB24" i="2"/>
  <c r="AC24" i="2" s="1"/>
  <c r="AD24" i="2" s="1"/>
  <c r="AE24" i="2" s="1"/>
  <c r="AF24" i="2" s="1"/>
  <c r="AG24" i="2" s="1"/>
  <c r="AH24" i="2" s="1"/>
  <c r="AI24" i="2" s="1"/>
  <c r="AJ24" i="2" s="1"/>
  <c r="AA31" i="2"/>
  <c r="AA26" i="2"/>
  <c r="AA24" i="2"/>
  <c r="AC18" i="2"/>
  <c r="AD18" i="2" s="1"/>
  <c r="AE18" i="2" s="1"/>
  <c r="AF18" i="2" s="1"/>
  <c r="AG18" i="2" s="1"/>
  <c r="AH18" i="2" s="1"/>
  <c r="AI18" i="2" s="1"/>
  <c r="AJ18" i="2" s="1"/>
  <c r="AB18" i="2"/>
  <c r="AA18" i="2"/>
  <c r="AC46" i="2"/>
  <c r="AA17" i="2"/>
  <c r="AJ16" i="2"/>
  <c r="AI16" i="2"/>
  <c r="AH16" i="2"/>
  <c r="AG16" i="2"/>
  <c r="AF16" i="2"/>
  <c r="AE16" i="2"/>
  <c r="AD16" i="2"/>
  <c r="AC16" i="2"/>
  <c r="AB16" i="2"/>
  <c r="AA16" i="2"/>
  <c r="AB21" i="2"/>
  <c r="AB22" i="2" s="1"/>
  <c r="AB27" i="2" s="1"/>
  <c r="AJ14" i="2"/>
  <c r="AI14" i="2"/>
  <c r="AH14" i="2"/>
  <c r="AG14" i="2"/>
  <c r="AF14" i="2"/>
  <c r="AE14" i="2"/>
  <c r="AD14" i="2"/>
  <c r="AC14" i="2"/>
  <c r="AB14" i="2"/>
  <c r="AA14" i="2"/>
  <c r="AB5" i="2"/>
  <c r="AC5" i="2" s="1"/>
  <c r="AD5" i="2" s="1"/>
  <c r="AE5" i="2" s="1"/>
  <c r="AF5" i="2" s="1"/>
  <c r="AG5" i="2" s="1"/>
  <c r="AH5" i="2" s="1"/>
  <c r="AI5" i="2" s="1"/>
  <c r="AJ5" i="2" s="1"/>
  <c r="AA5" i="2"/>
  <c r="AB41" i="2" s="1"/>
  <c r="AH4" i="2"/>
  <c r="AI4" i="2" s="1"/>
  <c r="AJ4" i="2" s="1"/>
  <c r="AG4" i="2"/>
  <c r="AF4" i="2"/>
  <c r="AE4" i="2"/>
  <c r="AD4" i="2"/>
  <c r="AC4" i="2"/>
  <c r="AC40" i="2" s="1"/>
  <c r="AB4" i="2"/>
  <c r="AA4" i="2"/>
  <c r="AD3" i="2"/>
  <c r="AE3" i="2" s="1"/>
  <c r="AF3" i="2" s="1"/>
  <c r="AG3" i="2" s="1"/>
  <c r="AH3" i="2" s="1"/>
  <c r="AI3" i="2" s="1"/>
  <c r="AJ3" i="2" s="1"/>
  <c r="AC3" i="2"/>
  <c r="AB3" i="2"/>
  <c r="AA3" i="2"/>
  <c r="AA39" i="2" s="1"/>
  <c r="AF6" i="2"/>
  <c r="AG6" i="2" s="1"/>
  <c r="AH6" i="2" s="1"/>
  <c r="AI6" i="2" s="1"/>
  <c r="AJ6" i="2" s="1"/>
  <c r="AE6" i="2"/>
  <c r="AD6" i="2"/>
  <c r="AC6" i="2"/>
  <c r="AB6" i="2"/>
  <c r="AA6" i="2"/>
  <c r="AA42" i="2" s="1"/>
  <c r="Z50" i="2"/>
  <c r="Z49" i="2"/>
  <c r="Z48" i="2"/>
  <c r="Z47" i="2"/>
  <c r="Z46" i="2"/>
  <c r="Z45" i="2"/>
  <c r="Z44" i="2"/>
  <c r="Z43" i="2"/>
  <c r="AB42" i="2"/>
  <c r="AB40" i="2"/>
  <c r="AA40" i="2"/>
  <c r="Z38" i="2"/>
  <c r="Z37" i="2"/>
  <c r="Z36" i="2"/>
  <c r="AC35" i="2"/>
  <c r="AB35" i="2"/>
  <c r="AA35" i="2"/>
  <c r="Z35" i="2"/>
  <c r="Z34" i="2"/>
  <c r="Z14" i="2"/>
  <c r="Z29" i="2"/>
  <c r="Z28" i="2"/>
  <c r="Z26" i="2"/>
  <c r="Z25" i="2"/>
  <c r="Z24" i="2"/>
  <c r="Z23" i="2"/>
  <c r="Z20" i="2"/>
  <c r="Z19" i="2"/>
  <c r="Z18" i="2"/>
  <c r="Z21" i="2" s="1"/>
  <c r="Z17" i="2"/>
  <c r="Z16" i="2"/>
  <c r="Z15" i="2"/>
  <c r="Z6" i="2"/>
  <c r="Z5" i="2"/>
  <c r="Z4" i="2"/>
  <c r="Z3" i="2"/>
  <c r="Z31" i="2"/>
  <c r="Z7" i="2"/>
  <c r="R29" i="2"/>
  <c r="R30" i="2" s="1"/>
  <c r="R32" i="2" s="1"/>
  <c r="R31" i="2"/>
  <c r="Q31" i="2"/>
  <c r="P31" i="2"/>
  <c r="O31" i="2"/>
  <c r="Q30" i="2"/>
  <c r="Q32" i="2" s="1"/>
  <c r="P30" i="2"/>
  <c r="P32" i="2" s="1"/>
  <c r="O30" i="2"/>
  <c r="O32" i="2" s="1"/>
  <c r="Q29" i="2"/>
  <c r="P29" i="2"/>
  <c r="O29" i="2"/>
  <c r="R28" i="2"/>
  <c r="Q28" i="2"/>
  <c r="P28" i="2"/>
  <c r="O28" i="2"/>
  <c r="P49" i="2"/>
  <c r="R27" i="2"/>
  <c r="Q27" i="2"/>
  <c r="P27" i="2"/>
  <c r="O27" i="2"/>
  <c r="R22" i="2"/>
  <c r="Q22" i="2"/>
  <c r="O22" i="2"/>
  <c r="R21" i="2"/>
  <c r="Q21" i="2"/>
  <c r="P21" i="2"/>
  <c r="P22" i="2" s="1"/>
  <c r="O21" i="2"/>
  <c r="R17" i="2"/>
  <c r="Q17" i="2"/>
  <c r="P17" i="2"/>
  <c r="P46" i="2" s="1"/>
  <c r="O17" i="2"/>
  <c r="O46" i="2" s="1"/>
  <c r="R16" i="2"/>
  <c r="Q16" i="2"/>
  <c r="P16" i="2"/>
  <c r="O16" i="2"/>
  <c r="R15" i="2"/>
  <c r="Q15" i="2"/>
  <c r="P15" i="2"/>
  <c r="O15" i="2"/>
  <c r="O44" i="2" s="1"/>
  <c r="Q6" i="2"/>
  <c r="Q42" i="2" s="1"/>
  <c r="P6" i="2"/>
  <c r="P7" i="2"/>
  <c r="P50" i="2" s="1"/>
  <c r="Q4" i="2"/>
  <c r="Q35" i="2" s="1"/>
  <c r="R4" i="2"/>
  <c r="R7" i="2" s="1"/>
  <c r="R47" i="2" s="1"/>
  <c r="P4" i="2"/>
  <c r="O4" i="2"/>
  <c r="O40" i="2" s="1"/>
  <c r="R3" i="2"/>
  <c r="R34" i="2" s="1"/>
  <c r="Q3" i="2"/>
  <c r="P3" i="2"/>
  <c r="P39" i="2" s="1"/>
  <c r="O3" i="2"/>
  <c r="O34" i="2" s="1"/>
  <c r="P48" i="2"/>
  <c r="R46" i="2"/>
  <c r="Q46" i="2"/>
  <c r="R44" i="2"/>
  <c r="Q44" i="2"/>
  <c r="P44" i="2"/>
  <c r="R42" i="2"/>
  <c r="O42" i="2"/>
  <c r="R41" i="2"/>
  <c r="Q41" i="2"/>
  <c r="P41" i="2"/>
  <c r="O41" i="2"/>
  <c r="R40" i="2"/>
  <c r="Q40" i="2"/>
  <c r="P40" i="2"/>
  <c r="R37" i="2"/>
  <c r="P37" i="2"/>
  <c r="O37" i="2"/>
  <c r="R36" i="2"/>
  <c r="Q36" i="2"/>
  <c r="P36" i="2"/>
  <c r="O36" i="2"/>
  <c r="P35" i="2"/>
  <c r="P34" i="2"/>
  <c r="R5" i="2"/>
  <c r="Q5" i="2"/>
  <c r="P5" i="2"/>
  <c r="O5" i="2"/>
  <c r="R6" i="2"/>
  <c r="O6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N34" i="2"/>
  <c r="N35" i="2"/>
  <c r="N36" i="2"/>
  <c r="N37" i="2"/>
  <c r="N38" i="2"/>
  <c r="M44" i="2"/>
  <c r="L44" i="2"/>
  <c r="K44" i="2"/>
  <c r="N46" i="2"/>
  <c r="M46" i="2"/>
  <c r="L46" i="2"/>
  <c r="K46" i="2"/>
  <c r="N44" i="2"/>
  <c r="M50" i="2"/>
  <c r="L50" i="2"/>
  <c r="K50" i="2"/>
  <c r="J50" i="2"/>
  <c r="I50" i="2"/>
  <c r="H50" i="2"/>
  <c r="G50" i="2"/>
  <c r="M49" i="2"/>
  <c r="L49" i="2"/>
  <c r="K49" i="2"/>
  <c r="J49" i="2"/>
  <c r="I49" i="2"/>
  <c r="H49" i="2"/>
  <c r="G49" i="2"/>
  <c r="M48" i="2"/>
  <c r="L48" i="2"/>
  <c r="K48" i="2"/>
  <c r="J48" i="2"/>
  <c r="I48" i="2"/>
  <c r="H48" i="2"/>
  <c r="G48" i="2"/>
  <c r="M47" i="2"/>
  <c r="L47" i="2"/>
  <c r="K47" i="2"/>
  <c r="J47" i="2"/>
  <c r="I47" i="2"/>
  <c r="H47" i="2"/>
  <c r="G47" i="2"/>
  <c r="N45" i="2"/>
  <c r="M45" i="2"/>
  <c r="L45" i="2"/>
  <c r="K45" i="2"/>
  <c r="J45" i="2"/>
  <c r="I45" i="2"/>
  <c r="H45" i="2"/>
  <c r="G45" i="2"/>
  <c r="M43" i="2"/>
  <c r="L43" i="2"/>
  <c r="K43" i="2"/>
  <c r="J43" i="2"/>
  <c r="I43" i="2"/>
  <c r="H43" i="2"/>
  <c r="G43" i="2"/>
  <c r="N42" i="2"/>
  <c r="M42" i="2"/>
  <c r="L42" i="2"/>
  <c r="K42" i="2"/>
  <c r="J42" i="2"/>
  <c r="I42" i="2"/>
  <c r="H42" i="2"/>
  <c r="G42" i="2"/>
  <c r="N41" i="2"/>
  <c r="M41" i="2"/>
  <c r="L41" i="2"/>
  <c r="K41" i="2"/>
  <c r="J41" i="2"/>
  <c r="I41" i="2"/>
  <c r="H41" i="2"/>
  <c r="G41" i="2"/>
  <c r="N40" i="2"/>
  <c r="M40" i="2"/>
  <c r="L40" i="2"/>
  <c r="K40" i="2"/>
  <c r="J40" i="2"/>
  <c r="I40" i="2"/>
  <c r="H40" i="2"/>
  <c r="G40" i="2"/>
  <c r="N39" i="2"/>
  <c r="M39" i="2"/>
  <c r="L39" i="2"/>
  <c r="K39" i="2"/>
  <c r="J39" i="2"/>
  <c r="I39" i="2"/>
  <c r="H39" i="2"/>
  <c r="G39" i="2"/>
  <c r="J29" i="2"/>
  <c r="J28" i="2"/>
  <c r="J25" i="2"/>
  <c r="J24" i="2"/>
  <c r="J23" i="2"/>
  <c r="J20" i="2"/>
  <c r="J19" i="2"/>
  <c r="J18" i="2"/>
  <c r="J17" i="2"/>
  <c r="J16" i="2"/>
  <c r="J15" i="2"/>
  <c r="J12" i="2"/>
  <c r="J11" i="2"/>
  <c r="J13" i="2" s="1"/>
  <c r="J10" i="2"/>
  <c r="J9" i="2"/>
  <c r="J8" i="2"/>
  <c r="J6" i="2"/>
  <c r="J5" i="2"/>
  <c r="J4" i="2"/>
  <c r="J3" i="2"/>
  <c r="J31" i="2"/>
  <c r="J26" i="2"/>
  <c r="J21" i="2"/>
  <c r="N29" i="2"/>
  <c r="N28" i="2"/>
  <c r="N25" i="2"/>
  <c r="N24" i="2"/>
  <c r="N23" i="2"/>
  <c r="N26" i="2" s="1"/>
  <c r="N20" i="2"/>
  <c r="N19" i="2"/>
  <c r="N18" i="2"/>
  <c r="N17" i="2"/>
  <c r="N16" i="2"/>
  <c r="N15" i="2"/>
  <c r="N21" i="2" s="1"/>
  <c r="N12" i="2"/>
  <c r="N11" i="2"/>
  <c r="N13" i="2" s="1"/>
  <c r="N10" i="2"/>
  <c r="N9" i="2"/>
  <c r="N8" i="2"/>
  <c r="N6" i="2"/>
  <c r="N5" i="2"/>
  <c r="N4" i="2"/>
  <c r="N3" i="2"/>
  <c r="N31" i="2"/>
  <c r="N7" i="2"/>
  <c r="U7" i="2"/>
  <c r="U13" i="2"/>
  <c r="U21" i="2"/>
  <c r="U26" i="2"/>
  <c r="T26" i="2"/>
  <c r="T21" i="2"/>
  <c r="T13" i="2"/>
  <c r="T7" i="2"/>
  <c r="V26" i="2"/>
  <c r="V21" i="2"/>
  <c r="V13" i="2"/>
  <c r="V7" i="2"/>
  <c r="V45" i="2" s="1"/>
  <c r="X50" i="2"/>
  <c r="W50" i="2"/>
  <c r="X49" i="2"/>
  <c r="W49" i="2"/>
  <c r="X48" i="2"/>
  <c r="W48" i="2"/>
  <c r="X47" i="2"/>
  <c r="W47" i="2"/>
  <c r="X46" i="2"/>
  <c r="W46" i="2"/>
  <c r="V46" i="2"/>
  <c r="U46" i="2"/>
  <c r="T46" i="2"/>
  <c r="X45" i="2"/>
  <c r="W45" i="2"/>
  <c r="X44" i="2"/>
  <c r="W44" i="2"/>
  <c r="V44" i="2"/>
  <c r="U44" i="2"/>
  <c r="X43" i="2"/>
  <c r="W43" i="2"/>
  <c r="X42" i="2"/>
  <c r="W42" i="2"/>
  <c r="V42" i="2"/>
  <c r="U42" i="2"/>
  <c r="T42" i="2"/>
  <c r="X41" i="2"/>
  <c r="W41" i="2"/>
  <c r="V41" i="2"/>
  <c r="U41" i="2"/>
  <c r="T41" i="2"/>
  <c r="X40" i="2"/>
  <c r="W40" i="2"/>
  <c r="V40" i="2"/>
  <c r="U40" i="2"/>
  <c r="T40" i="2"/>
  <c r="X39" i="2"/>
  <c r="W39" i="2"/>
  <c r="V39" i="2"/>
  <c r="U39" i="2"/>
  <c r="T39" i="2"/>
  <c r="X38" i="2"/>
  <c r="X37" i="2"/>
  <c r="W37" i="2"/>
  <c r="V37" i="2"/>
  <c r="U37" i="2"/>
  <c r="X36" i="2"/>
  <c r="W36" i="2"/>
  <c r="V36" i="2"/>
  <c r="U36" i="2"/>
  <c r="X35" i="2"/>
  <c r="W35" i="2"/>
  <c r="V35" i="2"/>
  <c r="U35" i="2"/>
  <c r="X34" i="2"/>
  <c r="W34" i="2"/>
  <c r="V34" i="2"/>
  <c r="U34" i="2"/>
  <c r="Y50" i="2"/>
  <c r="Y49" i="2"/>
  <c r="Y48" i="2"/>
  <c r="Y47" i="2"/>
  <c r="Y45" i="2"/>
  <c r="Y46" i="2"/>
  <c r="Y44" i="2"/>
  <c r="Y43" i="2"/>
  <c r="Y42" i="2"/>
  <c r="Y41" i="2"/>
  <c r="Y40" i="2"/>
  <c r="Y39" i="2"/>
  <c r="G31" i="2"/>
  <c r="G26" i="2"/>
  <c r="G21" i="2"/>
  <c r="G13" i="2"/>
  <c r="G7" i="2"/>
  <c r="K31" i="2"/>
  <c r="K26" i="2"/>
  <c r="K21" i="2"/>
  <c r="K13" i="2"/>
  <c r="K7" i="2"/>
  <c r="H31" i="2"/>
  <c r="H26" i="2"/>
  <c r="H21" i="2"/>
  <c r="H13" i="2"/>
  <c r="H7" i="2"/>
  <c r="L31" i="2"/>
  <c r="L26" i="2"/>
  <c r="L21" i="2"/>
  <c r="L13" i="2"/>
  <c r="L7" i="2"/>
  <c r="I31" i="2"/>
  <c r="I26" i="2"/>
  <c r="I21" i="2"/>
  <c r="I13" i="2"/>
  <c r="I7" i="2"/>
  <c r="M31" i="2"/>
  <c r="M26" i="2"/>
  <c r="M21" i="2"/>
  <c r="M13" i="2"/>
  <c r="M7" i="2"/>
  <c r="Y38" i="2"/>
  <c r="Y37" i="2"/>
  <c r="Y36" i="2"/>
  <c r="Y35" i="2"/>
  <c r="Y34" i="2"/>
  <c r="W26" i="2"/>
  <c r="W21" i="2"/>
  <c r="W13" i="2"/>
  <c r="W7" i="2"/>
  <c r="X26" i="2"/>
  <c r="X21" i="2"/>
  <c r="X13" i="2"/>
  <c r="X7" i="2"/>
  <c r="Y32" i="2"/>
  <c r="Y31" i="2"/>
  <c r="Y30" i="2"/>
  <c r="Y26" i="2"/>
  <c r="Y27" i="2" s="1"/>
  <c r="Y22" i="2"/>
  <c r="Y21" i="2"/>
  <c r="Y14" i="2"/>
  <c r="Y13" i="2"/>
  <c r="Y7" i="2"/>
  <c r="D9" i="1"/>
  <c r="D8" i="1"/>
  <c r="D7" i="1"/>
  <c r="D6" i="1"/>
  <c r="D5" i="1"/>
  <c r="D4" i="1"/>
  <c r="F3" i="1"/>
  <c r="AA21" i="2" l="1"/>
  <c r="AA22" i="2" s="1"/>
  <c r="AB29" i="2"/>
  <c r="AB49" i="2" s="1"/>
  <c r="AB28" i="2"/>
  <c r="AB48" i="2" s="1"/>
  <c r="AA27" i="2"/>
  <c r="AB46" i="2"/>
  <c r="AA46" i="2"/>
  <c r="AB44" i="2"/>
  <c r="AB7" i="2"/>
  <c r="AB43" i="2" s="1"/>
  <c r="AB36" i="2"/>
  <c r="AA41" i="2"/>
  <c r="AA36" i="2"/>
  <c r="AD35" i="2"/>
  <c r="AD40" i="2"/>
  <c r="AB39" i="2"/>
  <c r="AA34" i="2"/>
  <c r="AB34" i="2"/>
  <c r="AA7" i="2"/>
  <c r="AC42" i="2"/>
  <c r="AC37" i="2"/>
  <c r="AA37" i="2"/>
  <c r="AB37" i="2"/>
  <c r="Z22" i="2"/>
  <c r="Z27" i="2" s="1"/>
  <c r="Z30" i="2" s="1"/>
  <c r="Z32" i="2" s="1"/>
  <c r="R49" i="2"/>
  <c r="Q49" i="2"/>
  <c r="O49" i="2"/>
  <c r="Q48" i="2"/>
  <c r="R48" i="2"/>
  <c r="O48" i="2"/>
  <c r="Q37" i="2"/>
  <c r="P42" i="2"/>
  <c r="R35" i="2"/>
  <c r="Q7" i="2"/>
  <c r="Q50" i="2" s="1"/>
  <c r="O35" i="2"/>
  <c r="R50" i="2"/>
  <c r="R38" i="2"/>
  <c r="R14" i="2"/>
  <c r="R43" i="2" s="1"/>
  <c r="R39" i="2"/>
  <c r="Q34" i="2"/>
  <c r="R45" i="2"/>
  <c r="Q39" i="2"/>
  <c r="P14" i="2"/>
  <c r="P43" i="2" s="1"/>
  <c r="Q14" i="2"/>
  <c r="Q43" i="2" s="1"/>
  <c r="P47" i="2"/>
  <c r="P45" i="2"/>
  <c r="Q47" i="2"/>
  <c r="P38" i="2"/>
  <c r="O39" i="2"/>
  <c r="O7" i="2"/>
  <c r="J7" i="2"/>
  <c r="J14" i="2" s="1"/>
  <c r="J22" i="2" s="1"/>
  <c r="J27" i="2" s="1"/>
  <c r="J30" i="2" s="1"/>
  <c r="J32" i="2" s="1"/>
  <c r="N14" i="2"/>
  <c r="T14" i="2"/>
  <c r="T22" i="2" s="1"/>
  <c r="T45" i="2"/>
  <c r="U14" i="2"/>
  <c r="U22" i="2" s="1"/>
  <c r="U27" i="2" s="1"/>
  <c r="U30" i="2" s="1"/>
  <c r="U32" i="2" s="1"/>
  <c r="U45" i="2"/>
  <c r="U38" i="2"/>
  <c r="W38" i="2"/>
  <c r="V38" i="2"/>
  <c r="V14" i="2"/>
  <c r="G14" i="2"/>
  <c r="G22" i="2" s="1"/>
  <c r="G27" i="2" s="1"/>
  <c r="G30" i="2" s="1"/>
  <c r="G32" i="2" s="1"/>
  <c r="K14" i="2"/>
  <c r="K22" i="2" s="1"/>
  <c r="K27" i="2" s="1"/>
  <c r="K30" i="2" s="1"/>
  <c r="K32" i="2" s="1"/>
  <c r="H14" i="2"/>
  <c r="H22" i="2" s="1"/>
  <c r="H27" i="2" s="1"/>
  <c r="H30" i="2" s="1"/>
  <c r="H32" i="2" s="1"/>
  <c r="L14" i="2"/>
  <c r="L22" i="2" s="1"/>
  <c r="L27" i="2" s="1"/>
  <c r="L30" i="2" s="1"/>
  <c r="L32" i="2" s="1"/>
  <c r="I14" i="2"/>
  <c r="I22" i="2" s="1"/>
  <c r="I27" i="2" s="1"/>
  <c r="I30" i="2" s="1"/>
  <c r="I32" i="2" s="1"/>
  <c r="M14" i="2"/>
  <c r="M22" i="2" s="1"/>
  <c r="M27" i="2" s="1"/>
  <c r="M30" i="2" s="1"/>
  <c r="M32" i="2" s="1"/>
  <c r="W14" i="2"/>
  <c r="W22" i="2" s="1"/>
  <c r="W27" i="2" s="1"/>
  <c r="W30" i="2" s="1"/>
  <c r="W32" i="2" s="1"/>
  <c r="X14" i="2"/>
  <c r="X22" i="2" s="1"/>
  <c r="X27" i="2" s="1"/>
  <c r="X30" i="2" s="1"/>
  <c r="X32" i="2" s="1"/>
  <c r="AC44" i="2" l="1"/>
  <c r="AC21" i="2"/>
  <c r="AC22" i="2" s="1"/>
  <c r="AC27" i="2" s="1"/>
  <c r="AC29" i="2" s="1"/>
  <c r="AC49" i="2" s="1"/>
  <c r="AD21" i="2"/>
  <c r="AD22" i="2" s="1"/>
  <c r="AD27" i="2" s="1"/>
  <c r="AB30" i="2"/>
  <c r="AB32" i="2" s="1"/>
  <c r="AA29" i="2"/>
  <c r="AA49" i="2" s="1"/>
  <c r="AA28" i="2"/>
  <c r="AA48" i="2" s="1"/>
  <c r="AD46" i="2"/>
  <c r="AD44" i="2"/>
  <c r="AB45" i="2"/>
  <c r="AB47" i="2"/>
  <c r="AC36" i="2"/>
  <c r="AC41" i="2"/>
  <c r="AE35" i="2"/>
  <c r="AE40" i="2"/>
  <c r="AC7" i="2"/>
  <c r="AC34" i="2"/>
  <c r="AC39" i="2"/>
  <c r="AA47" i="2"/>
  <c r="AA43" i="2"/>
  <c r="AA38" i="2"/>
  <c r="AB38" i="2"/>
  <c r="AA45" i="2"/>
  <c r="AD42" i="2"/>
  <c r="AD37" i="2"/>
  <c r="Q45" i="2"/>
  <c r="Q38" i="2"/>
  <c r="O45" i="2"/>
  <c r="O50" i="2"/>
  <c r="O14" i="2"/>
  <c r="O43" i="2" s="1"/>
  <c r="O47" i="2"/>
  <c r="O38" i="2"/>
  <c r="N22" i="2"/>
  <c r="N43" i="2"/>
  <c r="T43" i="2"/>
  <c r="T27" i="2"/>
  <c r="T47" i="2"/>
  <c r="U43" i="2"/>
  <c r="V22" i="2"/>
  <c r="V43" i="2"/>
  <c r="AB50" i="2" l="1"/>
  <c r="AC28" i="2"/>
  <c r="AC48" i="2" s="1"/>
  <c r="AE21" i="2"/>
  <c r="AE22" i="2" s="1"/>
  <c r="AE27" i="2" s="1"/>
  <c r="AD28" i="2"/>
  <c r="AD29" i="2"/>
  <c r="AD49" i="2" s="1"/>
  <c r="AA30" i="2"/>
  <c r="AE46" i="2"/>
  <c r="AE44" i="2"/>
  <c r="AD41" i="2"/>
  <c r="AD36" i="2"/>
  <c r="AF35" i="2"/>
  <c r="AF40" i="2"/>
  <c r="AC47" i="2"/>
  <c r="AC45" i="2"/>
  <c r="AC38" i="2"/>
  <c r="AC43" i="2"/>
  <c r="AD34" i="2"/>
  <c r="AD39" i="2"/>
  <c r="AD7" i="2"/>
  <c r="AE37" i="2"/>
  <c r="AE42" i="2"/>
  <c r="N27" i="2"/>
  <c r="N47" i="2"/>
  <c r="T30" i="2"/>
  <c r="T48" i="2"/>
  <c r="T49" i="2"/>
  <c r="U47" i="2"/>
  <c r="V27" i="2"/>
  <c r="V47" i="2"/>
  <c r="AC30" i="2" l="1"/>
  <c r="AC32" i="2" s="1"/>
  <c r="AC50" i="2"/>
  <c r="AD48" i="2"/>
  <c r="AD30" i="2"/>
  <c r="AD32" i="2" s="1"/>
  <c r="AF21" i="2"/>
  <c r="AF22" i="2" s="1"/>
  <c r="AF27" i="2" s="1"/>
  <c r="AE29" i="2"/>
  <c r="AE49" i="2" s="1"/>
  <c r="AE28" i="2"/>
  <c r="AE48" i="2" s="1"/>
  <c r="AA32" i="2"/>
  <c r="AA50" i="2"/>
  <c r="AF46" i="2"/>
  <c r="AF44" i="2"/>
  <c r="AE41" i="2"/>
  <c r="AE36" i="2"/>
  <c r="AG35" i="2"/>
  <c r="AG40" i="2"/>
  <c r="AD43" i="2"/>
  <c r="AD38" i="2"/>
  <c r="AD45" i="2"/>
  <c r="AD47" i="2"/>
  <c r="AE34" i="2"/>
  <c r="AE39" i="2"/>
  <c r="AE7" i="2"/>
  <c r="AF37" i="2"/>
  <c r="AF42" i="2"/>
  <c r="N30" i="2"/>
  <c r="N49" i="2"/>
  <c r="N48" i="2"/>
  <c r="T32" i="2"/>
  <c r="T50" i="2"/>
  <c r="U49" i="2"/>
  <c r="U48" i="2"/>
  <c r="V30" i="2"/>
  <c r="V48" i="2"/>
  <c r="V49" i="2"/>
  <c r="AD50" i="2" l="1"/>
  <c r="AE30" i="2"/>
  <c r="AE32" i="2" s="1"/>
  <c r="AF28" i="2"/>
  <c r="AF48" i="2" s="1"/>
  <c r="AF29" i="2"/>
  <c r="AF49" i="2" s="1"/>
  <c r="AG21" i="2"/>
  <c r="AG22" i="2" s="1"/>
  <c r="AG27" i="2" s="1"/>
  <c r="AG46" i="2"/>
  <c r="AG44" i="2"/>
  <c r="AF41" i="2"/>
  <c r="AF36" i="2"/>
  <c r="AH35" i="2"/>
  <c r="AH40" i="2"/>
  <c r="AE45" i="2"/>
  <c r="AE43" i="2"/>
  <c r="AE47" i="2"/>
  <c r="AE38" i="2"/>
  <c r="AF39" i="2"/>
  <c r="AF34" i="2"/>
  <c r="AF7" i="2"/>
  <c r="AG42" i="2"/>
  <c r="AG37" i="2"/>
  <c r="N32" i="2"/>
  <c r="N50" i="2"/>
  <c r="U50" i="2"/>
  <c r="V50" i="2"/>
  <c r="V32" i="2"/>
  <c r="AF30" i="2" l="1"/>
  <c r="AF32" i="2" s="1"/>
  <c r="AE50" i="2"/>
  <c r="AG28" i="2"/>
  <c r="AG48" i="2" s="1"/>
  <c r="AG29" i="2"/>
  <c r="AG49" i="2" s="1"/>
  <c r="AH21" i="2"/>
  <c r="AH22" i="2" s="1"/>
  <c r="AH27" i="2" s="1"/>
  <c r="AH46" i="2"/>
  <c r="AH44" i="2"/>
  <c r="AG41" i="2"/>
  <c r="AG36" i="2"/>
  <c r="AI40" i="2"/>
  <c r="AI35" i="2"/>
  <c r="AG34" i="2"/>
  <c r="AG39" i="2"/>
  <c r="AG7" i="2"/>
  <c r="AF38" i="2"/>
  <c r="AF43" i="2"/>
  <c r="AF47" i="2"/>
  <c r="AF45" i="2"/>
  <c r="AH42" i="2"/>
  <c r="AH37" i="2"/>
  <c r="AF50" i="2" l="1"/>
  <c r="AG30" i="2"/>
  <c r="AG32" i="2" s="1"/>
  <c r="AH28" i="2"/>
  <c r="AH48" i="2" s="1"/>
  <c r="AH29" i="2"/>
  <c r="AH49" i="2" s="1"/>
  <c r="AJ21" i="2"/>
  <c r="AJ22" i="2" s="1"/>
  <c r="AJ27" i="2" s="1"/>
  <c r="AI21" i="2"/>
  <c r="AI22" i="2" s="1"/>
  <c r="AI27" i="2" s="1"/>
  <c r="AI46" i="2"/>
  <c r="AJ44" i="2"/>
  <c r="AI44" i="2"/>
  <c r="AH36" i="2"/>
  <c r="AH41" i="2"/>
  <c r="AJ35" i="2"/>
  <c r="AJ40" i="2"/>
  <c r="AH7" i="2"/>
  <c r="AH34" i="2"/>
  <c r="AH39" i="2"/>
  <c r="AG38" i="2"/>
  <c r="AG43" i="2"/>
  <c r="AG47" i="2"/>
  <c r="AG45" i="2"/>
  <c r="AI42" i="2"/>
  <c r="AI37" i="2"/>
  <c r="AG50" i="2" l="1"/>
  <c r="AJ29" i="2"/>
  <c r="AJ49" i="2" s="1"/>
  <c r="AJ28" i="2"/>
  <c r="AJ48" i="2" s="1"/>
  <c r="AI29" i="2"/>
  <c r="AI49" i="2" s="1"/>
  <c r="AI28" i="2"/>
  <c r="AI48" i="2" s="1"/>
  <c r="AJ46" i="2"/>
  <c r="AH30" i="2"/>
  <c r="AH32" i="2" s="1"/>
  <c r="AI36" i="2"/>
  <c r="AI41" i="2"/>
  <c r="AH43" i="2"/>
  <c r="AH47" i="2"/>
  <c r="AH38" i="2"/>
  <c r="AH45" i="2"/>
  <c r="AI7" i="2"/>
  <c r="AI39" i="2"/>
  <c r="AI34" i="2"/>
  <c r="AJ42" i="2"/>
  <c r="AJ37" i="2"/>
  <c r="AJ30" i="2" l="1"/>
  <c r="AJ32" i="2" s="1"/>
  <c r="AI30" i="2"/>
  <c r="AI32" i="2" s="1"/>
  <c r="AH50" i="2"/>
  <c r="AJ36" i="2"/>
  <c r="AJ41" i="2"/>
  <c r="AI47" i="2"/>
  <c r="AI38" i="2"/>
  <c r="AI43" i="2"/>
  <c r="AI45" i="2"/>
  <c r="AJ7" i="2"/>
  <c r="AJ34" i="2"/>
  <c r="AJ39" i="2"/>
  <c r="AI50" i="2" l="1"/>
  <c r="AJ47" i="2"/>
  <c r="AJ45" i="2"/>
  <c r="AJ38" i="2"/>
  <c r="AJ50" i="2"/>
  <c r="AJ43" i="2"/>
</calcChain>
</file>

<file path=xl/sharedStrings.xml><?xml version="1.0" encoding="utf-8"?>
<sst xmlns="http://schemas.openxmlformats.org/spreadsheetml/2006/main" count="84" uniqueCount="80">
  <si>
    <t>XYZ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</si>
  <si>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</si>
  <si>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</si>
  <si>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</si>
  <si>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</si>
  <si>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</si>
  <si>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</si>
  <si>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</si>
  <si>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</si>
  <si>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</si>
  <si>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</si>
  <si>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</si>
  <si>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</si>
  <si>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</si>
  <si>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</si>
  <si>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</si>
  <si>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</si>
  <si>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</si>
  <si>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</si>
  <si>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</si>
  <si>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</si>
  <si>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</si>
  <si>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</si>
  <si>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Q125</t>
  </si>
  <si>
    <t>Q225</t>
  </si>
  <si>
    <t>Q325</t>
  </si>
  <si>
    <t>Q425</t>
  </si>
  <si>
    <t>Transaction revenue</t>
  </si>
  <si>
    <t>Subscription revenue</t>
  </si>
  <si>
    <t>Hardware revenue</t>
  </si>
  <si>
    <t>Bitcoin revenue</t>
  </si>
  <si>
    <t>Total revenue</t>
  </si>
  <si>
    <t>Transaction cost</t>
  </si>
  <si>
    <t>Subscription cost</t>
  </si>
  <si>
    <t>Hardware cost</t>
  </si>
  <si>
    <t>Bitcoin cost</t>
  </si>
  <si>
    <t>Amortisation</t>
  </si>
  <si>
    <t>Gross profit</t>
  </si>
  <si>
    <t>R&amp;D</t>
  </si>
  <si>
    <t>S&amp;M</t>
  </si>
  <si>
    <t>G&amp;A</t>
  </si>
  <si>
    <t>Loss on transactions</t>
  </si>
  <si>
    <t>Loss on bitcoin</t>
  </si>
  <si>
    <t>Total operating expenses</t>
  </si>
  <si>
    <t>Operating profit</t>
  </si>
  <si>
    <t>Net interest expense</t>
  </si>
  <si>
    <t>Finance income</t>
  </si>
  <si>
    <t>Other expense</t>
  </si>
  <si>
    <t>Total other expense</t>
  </si>
  <si>
    <t>Pretax profit</t>
  </si>
  <si>
    <t>Taxes</t>
  </si>
  <si>
    <t>MI</t>
  </si>
  <si>
    <t>Net profit</t>
  </si>
  <si>
    <t>EPS</t>
  </si>
  <si>
    <t>Total cost of sales</t>
  </si>
  <si>
    <t>Revenue y/y</t>
  </si>
  <si>
    <t>Transaction revenue y/y</t>
  </si>
  <si>
    <t>Subscription revenue y/y</t>
  </si>
  <si>
    <t>Hardware revenue y/y</t>
  </si>
  <si>
    <t>Bitcoin revenue y/y</t>
  </si>
  <si>
    <t>Transaction Margin</t>
  </si>
  <si>
    <t>Subscription Margin</t>
  </si>
  <si>
    <t>Hardware Margin</t>
  </si>
  <si>
    <t>Bitcoin Margin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</si>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</sst>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</xdr:colOff>
      <xdr:row>0</xdr:row>
      <xdr:rowOff>15240</xdr:rowOff>
    </xdr:from>
    <xdr:to>
      <xdr:col>25</xdr:col>
      <xdr:colOff>22860</xdr:colOff>
      <xdr:row>60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FCDAD1-5DE6-356E-1F42-1B5D9AE74BDF}"/>
            </a:ext>
          </a:extLst>
        </xdr:cNvPr>
        <xdr:cNvCxnSpPr/>
      </xdr:nvCxnSpPr>
      <xdr:spPr>
        <a:xfrm>
          <a:off x="16139160" y="15240"/>
          <a:ext cx="0" cy="11064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</xdr:colOff>
      <xdr:row>0</xdr:row>
      <xdr:rowOff>15240</xdr:rowOff>
    </xdr:from>
    <xdr:to>
      <xdr:col>14</xdr:col>
      <xdr:colOff>30480</xdr:colOff>
      <xdr:row>57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5BE1AA-27DA-56EB-25E4-0BC242DB5EF3}"/>
            </a:ext>
          </a:extLst>
        </xdr:cNvPr>
        <xdr:cNvCxnSpPr/>
      </xdr:nvCxnSpPr>
      <xdr:spPr>
        <a:xfrm>
          <a:off x="9441180" y="15240"/>
          <a:ext cx="0" cy="1051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374-E13C-4247-ACC5-DFD1EC616859}">
  <dimension ref="B2:G9"/>
  <sheetViews>
    <sheetView workbookViewId="0">
      <selection activeCell="D5" sqref="D5"/>
    </sheetView>
  </sheetViews>
  <sheetFormatPr defaultRowHeight="14.4" x14ac:dyDescent="0.3"/>
  <cols>
    <col min="5" max="7" width="13.3320312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2">
        <v>52.7</v>
      </c>
      <c r="E3" s="5">
        <v>45758</v>
      </c>
      <c r="F3" s="5">
        <f ca="1">TODAY()</f>
        <v>45758</v>
      </c>
      <c r="G3" s="5">
        <v>45778</v>
      </c>
    </row>
    <row r="4" spans="2:7" x14ac:dyDescent="0.3">
      <c r="C4" t="s">
        <v>2</v>
      </c>
      <c r="D4" s="3">
        <f>559.4+60</f>
        <v>619.4</v>
      </c>
    </row>
    <row r="5" spans="2:7" x14ac:dyDescent="0.3">
      <c r="C5" t="s">
        <v>3</v>
      </c>
      <c r="D5" s="3">
        <f>D3*D4</f>
        <v>32642.38</v>
      </c>
    </row>
    <row r="6" spans="2:7" x14ac:dyDescent="0.3">
      <c r="C6" t="s">
        <v>4</v>
      </c>
      <c r="D6" s="3">
        <f>8075.2+403.4+472</f>
        <v>8950.6</v>
      </c>
    </row>
    <row r="7" spans="2:7" x14ac:dyDescent="0.3">
      <c r="C7" t="s">
        <v>5</v>
      </c>
      <c r="D7" s="3">
        <f>999.5+5105.9</f>
        <v>6105.4</v>
      </c>
    </row>
    <row r="8" spans="2:7" x14ac:dyDescent="0.3">
      <c r="C8" t="s">
        <v>6</v>
      </c>
      <c r="D8" s="3">
        <f>D6-D7</f>
        <v>2845.2000000000007</v>
      </c>
    </row>
    <row r="9" spans="2:7" x14ac:dyDescent="0.3">
      <c r="C9" t="s">
        <v>7</v>
      </c>
      <c r="D9" s="3">
        <f>D5-D8</f>
        <v>29797.18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A6A2-3652-48F8-9E86-3F6FCFBD2DA2}">
  <dimension ref="B2:EI50"/>
  <sheetViews>
    <sheetView tabSelected="1" workbookViewId="0">
      <pane xSplit="2" ySplit="2" topLeftCell="X21" activePane="bottomRight" state="frozen"/>
      <selection pane="topRight" activeCell="C1" sqref="C1"/>
      <selection pane="bottomLeft" activeCell="A3" sqref="A3"/>
      <selection pane="bottomRight" activeCell="AN43" sqref="AN43"/>
    </sheetView>
  </sheetViews>
  <sheetFormatPr defaultRowHeight="14.4" x14ac:dyDescent="0.3"/>
  <cols>
    <col min="2" max="2" width="21.6640625" bestFit="1" customWidth="1"/>
    <col min="39" max="39" width="11.88671875" bestFit="1" customWidth="1"/>
    <col min="40" max="40" width="16.21875" bestFit="1" customWidth="1"/>
  </cols>
  <sheetData>
    <row r="2" spans="2:36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11</v>
      </c>
      <c r="L2" s="6" t="s">
        <v>20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27</v>
      </c>
      <c r="G3" s="3">
        <v>1422.7</v>
      </c>
      <c r="H3" s="3">
        <v>1637.7</v>
      </c>
      <c r="I3" s="3">
        <v>1658.7</v>
      </c>
      <c r="J3" s="3">
        <f>X3-I3-H3-G3</f>
        <v>1596.2000000000005</v>
      </c>
      <c r="K3" s="3">
        <v>1511.2</v>
      </c>
      <c r="L3" s="3">
        <v>1713</v>
      </c>
      <c r="M3" s="3">
        <v>1712.4</v>
      </c>
      <c r="N3" s="3">
        <f>Y3-M3-L3-K3</f>
        <v>1677.0999999999992</v>
      </c>
      <c r="O3" s="3">
        <f>K3*1.05</f>
        <v>1586.7600000000002</v>
      </c>
      <c r="P3" s="3">
        <f>L3*1.04</f>
        <v>1781.52</v>
      </c>
      <c r="Q3" s="3">
        <f t="shared" ref="Q3:R3" si="0">M3*1.04</f>
        <v>1780.8960000000002</v>
      </c>
      <c r="R3" s="3">
        <f t="shared" si="0"/>
        <v>1744.1839999999993</v>
      </c>
      <c r="T3" s="3">
        <v>3081.1</v>
      </c>
      <c r="U3" s="3">
        <v>3295</v>
      </c>
      <c r="V3" s="3">
        <v>4793.1000000000004</v>
      </c>
      <c r="W3" s="3">
        <v>5701.5</v>
      </c>
      <c r="X3" s="3">
        <v>6315.3</v>
      </c>
      <c r="Y3" s="3">
        <v>6613.7</v>
      </c>
      <c r="Z3" s="3">
        <f>SUM(O3:R3)</f>
        <v>6893.36</v>
      </c>
      <c r="AA3" s="3">
        <f>Z3*1.03</f>
        <v>7100.1607999999997</v>
      </c>
      <c r="AB3" s="3">
        <f t="shared" ref="AB3:AJ3" si="1">AA3*1.03</f>
        <v>7313.1656240000002</v>
      </c>
      <c r="AC3" s="3">
        <f>AB3*1.02</f>
        <v>7459.4289364800006</v>
      </c>
      <c r="AD3" s="3">
        <f t="shared" ref="AD3:AJ3" si="2">AC3*1.02</f>
        <v>7608.6175152096012</v>
      </c>
      <c r="AE3" s="3">
        <f t="shared" si="2"/>
        <v>7760.7898655137933</v>
      </c>
      <c r="AF3" s="3">
        <f t="shared" si="2"/>
        <v>7916.0056628240691</v>
      </c>
      <c r="AG3" s="3">
        <f t="shared" si="2"/>
        <v>8074.3257760805509</v>
      </c>
      <c r="AH3" s="3">
        <f t="shared" si="2"/>
        <v>8235.8122916021621</v>
      </c>
      <c r="AI3" s="3">
        <f t="shared" si="2"/>
        <v>8400.5285374342056</v>
      </c>
      <c r="AJ3" s="3">
        <f t="shared" si="2"/>
        <v>8568.5391081828893</v>
      </c>
    </row>
    <row r="4" spans="2:36" x14ac:dyDescent="0.3">
      <c r="B4" t="s">
        <v>28</v>
      </c>
      <c r="G4" s="3">
        <v>1366.2</v>
      </c>
      <c r="H4" s="3">
        <v>1461.5</v>
      </c>
      <c r="I4" s="3">
        <v>1492.9</v>
      </c>
      <c r="J4" s="3">
        <f>X4-I4-H4-G4</f>
        <v>1624.1999999999996</v>
      </c>
      <c r="K4" s="3">
        <v>1682.3</v>
      </c>
      <c r="L4" s="3">
        <v>1787.9</v>
      </c>
      <c r="M4" s="3">
        <v>1797.9</v>
      </c>
      <c r="N4" s="3">
        <f t="shared" ref="N4:N6" si="3">Y4-M4-L4-K4</f>
        <v>1896.6999999999996</v>
      </c>
      <c r="O4" s="3">
        <f>K4*1.15</f>
        <v>1934.6449999999998</v>
      </c>
      <c r="P4" s="3">
        <f>L4*1.14</f>
        <v>2038.2059999999999</v>
      </c>
      <c r="Q4" s="3">
        <f>M4*1.14</f>
        <v>2049.6059999999998</v>
      </c>
      <c r="R4" s="3">
        <f>N4*1.12</f>
        <v>2124.3039999999996</v>
      </c>
      <c r="T4" s="3">
        <v>1031.5</v>
      </c>
      <c r="U4" s="3">
        <v>1539.4</v>
      </c>
      <c r="V4" s="3">
        <v>2709.7</v>
      </c>
      <c r="W4" s="3">
        <v>4552.8</v>
      </c>
      <c r="X4" s="3">
        <v>5944.8</v>
      </c>
      <c r="Y4" s="3">
        <v>7164.8</v>
      </c>
      <c r="Z4" s="3">
        <f t="shared" ref="Z4:Z6" si="4">SUM(O4:R4)</f>
        <v>8146.7609999999986</v>
      </c>
      <c r="AA4" s="3">
        <f>Z4*1.1</f>
        <v>8961.4370999999992</v>
      </c>
      <c r="AB4" s="3">
        <f>AA4*1.08</f>
        <v>9678.3520680000001</v>
      </c>
      <c r="AC4" s="3">
        <f>AB4*1.06</f>
        <v>10259.05319208</v>
      </c>
      <c r="AD4" s="3">
        <f>AC4*1.05</f>
        <v>10772.005851684002</v>
      </c>
      <c r="AE4" s="3">
        <f t="shared" ref="AE4:AJ4" si="5">AD4*1.05</f>
        <v>11310.606144268202</v>
      </c>
      <c r="AF4" s="3">
        <f>AE4*1.03</f>
        <v>11649.924328596249</v>
      </c>
      <c r="AG4" s="3">
        <f t="shared" ref="AG4:AJ4" si="6">AF4*1.03</f>
        <v>11999.422058454136</v>
      </c>
      <c r="AH4" s="3">
        <f t="shared" si="6"/>
        <v>12359.40472020776</v>
      </c>
      <c r="AI4" s="3">
        <f t="shared" si="6"/>
        <v>12730.186861813992</v>
      </c>
      <c r="AJ4" s="3">
        <f t="shared" si="6"/>
        <v>13112.092467668412</v>
      </c>
    </row>
    <row r="5" spans="2:36" x14ac:dyDescent="0.3">
      <c r="B5" t="s">
        <v>29</v>
      </c>
      <c r="G5" s="3">
        <v>37.5</v>
      </c>
      <c r="H5" s="3">
        <v>44.9</v>
      </c>
      <c r="I5" s="3">
        <v>42.3</v>
      </c>
      <c r="J5" s="3">
        <f>X5-I5-H5-G5</f>
        <v>32.5</v>
      </c>
      <c r="K5" s="3">
        <v>32.5</v>
      </c>
      <c r="L5" s="3">
        <v>43</v>
      </c>
      <c r="M5" s="3">
        <v>36.799999999999997</v>
      </c>
      <c r="N5" s="3">
        <f t="shared" si="3"/>
        <v>31.100000000000009</v>
      </c>
      <c r="O5" s="3">
        <f>K5*0.95</f>
        <v>30.875</v>
      </c>
      <c r="P5" s="3">
        <f t="shared" ref="P5:R5" si="7">L5*0.95</f>
        <v>40.85</v>
      </c>
      <c r="Q5" s="3">
        <f t="shared" si="7"/>
        <v>34.959999999999994</v>
      </c>
      <c r="R5" s="3">
        <f t="shared" si="7"/>
        <v>29.545000000000005</v>
      </c>
      <c r="T5" s="3">
        <v>84.5</v>
      </c>
      <c r="U5" s="3">
        <v>91.7</v>
      </c>
      <c r="V5" s="3">
        <v>145.69999999999999</v>
      </c>
      <c r="W5" s="3">
        <v>164.4</v>
      </c>
      <c r="X5" s="3">
        <v>157.19999999999999</v>
      </c>
      <c r="Y5" s="3">
        <v>143.4</v>
      </c>
      <c r="Z5" s="3">
        <f t="shared" si="4"/>
        <v>136.22999999999999</v>
      </c>
      <c r="AA5" s="3">
        <f>Z5*0.95</f>
        <v>129.41849999999999</v>
      </c>
      <c r="AB5" s="3">
        <f t="shared" ref="AB5:AJ5" si="8">AA5*0.95</f>
        <v>122.94757499999999</v>
      </c>
      <c r="AC5" s="3">
        <f t="shared" si="8"/>
        <v>116.80019624999998</v>
      </c>
      <c r="AD5" s="3">
        <f t="shared" si="8"/>
        <v>110.96018643749998</v>
      </c>
      <c r="AE5" s="3">
        <f t="shared" si="8"/>
        <v>105.41217711562498</v>
      </c>
      <c r="AF5" s="3">
        <f t="shared" si="8"/>
        <v>100.14156825984374</v>
      </c>
      <c r="AG5" s="3">
        <f t="shared" si="8"/>
        <v>95.134489846851551</v>
      </c>
      <c r="AH5" s="3">
        <f t="shared" si="8"/>
        <v>90.377765354508966</v>
      </c>
      <c r="AI5" s="3">
        <f t="shared" si="8"/>
        <v>85.858877086783508</v>
      </c>
      <c r="AJ5" s="3">
        <f t="shared" si="8"/>
        <v>81.565933232444323</v>
      </c>
    </row>
    <row r="6" spans="2:36" x14ac:dyDescent="0.3">
      <c r="B6" t="s">
        <v>30</v>
      </c>
      <c r="G6" s="3">
        <v>2163.8000000000002</v>
      </c>
      <c r="H6" s="3">
        <v>2390.9</v>
      </c>
      <c r="I6" s="3">
        <v>2423.6</v>
      </c>
      <c r="J6" s="3">
        <f>X6-I6-H6-G6</f>
        <v>2519.9999999999991</v>
      </c>
      <c r="K6" s="3">
        <v>2731.1</v>
      </c>
      <c r="L6" s="3">
        <v>2611.6999999999998</v>
      </c>
      <c r="M6" s="3">
        <v>2428.6</v>
      </c>
      <c r="N6" s="3">
        <f t="shared" si="3"/>
        <v>2427.8000000000006</v>
      </c>
      <c r="O6" s="3">
        <f>K6*0.95</f>
        <v>2594.5449999999996</v>
      </c>
      <c r="P6" s="3">
        <f>L6*0.85</f>
        <v>2219.9449999999997</v>
      </c>
      <c r="Q6" s="3">
        <f>M6*0.8</f>
        <v>1942.88</v>
      </c>
      <c r="R6" s="3">
        <f t="shared" ref="Q6:R6" si="9">N6*0.75</f>
        <v>1820.8500000000004</v>
      </c>
      <c r="T6" s="3">
        <v>516.5</v>
      </c>
      <c r="U6" s="3">
        <v>4571.5</v>
      </c>
      <c r="V6" s="3">
        <v>10012.6</v>
      </c>
      <c r="W6" s="3">
        <v>7112.9</v>
      </c>
      <c r="X6" s="3">
        <v>9498.2999999999993</v>
      </c>
      <c r="Y6" s="3">
        <v>10199.200000000001</v>
      </c>
      <c r="Z6" s="3">
        <f t="shared" si="4"/>
        <v>8578.2200000000012</v>
      </c>
      <c r="AA6" s="3">
        <f>Z6*1.1</f>
        <v>9436.0420000000013</v>
      </c>
      <c r="AB6" s="3">
        <f t="shared" ref="AB6:AJ6" si="10">AA6*1.1</f>
        <v>10379.646200000003</v>
      </c>
      <c r="AC6" s="3">
        <f>AB6*1.05</f>
        <v>10898.628510000004</v>
      </c>
      <c r="AD6" s="3">
        <f>AC6*1.04</f>
        <v>11334.573650400005</v>
      </c>
      <c r="AE6" s="3">
        <f>AD6*1.03</f>
        <v>11674.610859912005</v>
      </c>
      <c r="AF6" s="3">
        <f t="shared" ref="AF6:AJ6" si="11">AE6*1.03</f>
        <v>12024.849185709365</v>
      </c>
      <c r="AG6" s="3">
        <f t="shared" si="11"/>
        <v>12385.594661280646</v>
      </c>
      <c r="AH6" s="3">
        <f t="shared" si="11"/>
        <v>12757.162501119064</v>
      </c>
      <c r="AI6" s="3">
        <f t="shared" si="11"/>
        <v>13139.877376152637</v>
      </c>
      <c r="AJ6" s="3">
        <f t="shared" si="11"/>
        <v>13534.073697437218</v>
      </c>
    </row>
    <row r="7" spans="2:36" s="1" customFormat="1" x14ac:dyDescent="0.3">
      <c r="B7" s="1" t="s">
        <v>31</v>
      </c>
      <c r="G7" s="8">
        <f>SUM(G3:G6)</f>
        <v>4990.2000000000007</v>
      </c>
      <c r="H7" s="8">
        <f>SUM(H3:H6)</f>
        <v>5535</v>
      </c>
      <c r="I7" s="8">
        <f>SUM(I3:I6)</f>
        <v>5617.5</v>
      </c>
      <c r="J7" s="8">
        <f>SUM(J3:J6)</f>
        <v>5772.9</v>
      </c>
      <c r="K7" s="8">
        <f>SUM(K3:K6)</f>
        <v>5957.1</v>
      </c>
      <c r="L7" s="8">
        <f>SUM(L3:L6)</f>
        <v>6155.6</v>
      </c>
      <c r="M7" s="8">
        <f>SUM(M3:M6)</f>
        <v>5975.7000000000007</v>
      </c>
      <c r="N7" s="8">
        <f>SUM(N3:N6)</f>
        <v>6032.6999999999989</v>
      </c>
      <c r="O7" s="8">
        <f t="shared" ref="O7:R7" si="12">SUM(O3:O6)</f>
        <v>6146.8249999999989</v>
      </c>
      <c r="P7" s="8">
        <f t="shared" si="12"/>
        <v>6080.5209999999988</v>
      </c>
      <c r="Q7" s="8">
        <f t="shared" si="12"/>
        <v>5808.3420000000006</v>
      </c>
      <c r="R7" s="8">
        <f t="shared" si="12"/>
        <v>5718.8829999999998</v>
      </c>
      <c r="T7" s="8">
        <f>SUM(T3:T6)</f>
        <v>4713.6000000000004</v>
      </c>
      <c r="U7" s="8">
        <f>SUM(U3:U6)</f>
        <v>9497.5999999999985</v>
      </c>
      <c r="V7" s="8">
        <f>SUM(V3:V6)</f>
        <v>17661.099999999999</v>
      </c>
      <c r="W7" s="8">
        <f>SUM(W3:W6)</f>
        <v>17531.599999999999</v>
      </c>
      <c r="X7" s="8">
        <f>SUM(X3:X6)</f>
        <v>21915.599999999999</v>
      </c>
      <c r="Y7" s="8">
        <f>SUM(Y3:Y6)</f>
        <v>24121.1</v>
      </c>
      <c r="Z7" s="8">
        <f>SUM(Z3:Z6)</f>
        <v>23754.571</v>
      </c>
      <c r="AA7" s="8">
        <f t="shared" ref="AA7:AJ7" si="13">SUM(AA3:AA6)</f>
        <v>25627.058400000002</v>
      </c>
      <c r="AB7" s="8">
        <f t="shared" si="13"/>
        <v>27494.111467000002</v>
      </c>
      <c r="AC7" s="8">
        <f t="shared" si="13"/>
        <v>28733.910834810005</v>
      </c>
      <c r="AD7" s="8">
        <f t="shared" si="13"/>
        <v>29826.157203731109</v>
      </c>
      <c r="AE7" s="8">
        <f t="shared" si="13"/>
        <v>30851.419046809624</v>
      </c>
      <c r="AF7" s="8">
        <f t="shared" si="13"/>
        <v>31690.920745389529</v>
      </c>
      <c r="AG7" s="8">
        <f t="shared" si="13"/>
        <v>32554.476985662186</v>
      </c>
      <c r="AH7" s="8">
        <f t="shared" si="13"/>
        <v>33442.757278283498</v>
      </c>
      <c r="AI7" s="8">
        <f t="shared" si="13"/>
        <v>34356.451652487616</v>
      </c>
      <c r="AJ7" s="8">
        <f t="shared" si="13"/>
        <v>35296.271206520963</v>
      </c>
    </row>
    <row r="8" spans="2:36" x14ac:dyDescent="0.3">
      <c r="B8" t="s">
        <v>32</v>
      </c>
      <c r="G8" s="3">
        <v>820.8</v>
      </c>
      <c r="H8" s="3">
        <v>950.5</v>
      </c>
      <c r="I8" s="3">
        <v>984.7</v>
      </c>
      <c r="J8" s="3">
        <f t="shared" ref="J8:J12" si="14">X8-I8-H8-G8</f>
        <v>946.00000000000023</v>
      </c>
      <c r="K8" s="3">
        <v>873.2</v>
      </c>
      <c r="L8" s="3">
        <v>1000.1</v>
      </c>
      <c r="M8" s="3">
        <v>1011.5</v>
      </c>
      <c r="N8" s="3">
        <f t="shared" ref="N8:N12" si="15">Y8-M8-L8-K8</f>
        <v>996.2</v>
      </c>
      <c r="O8" s="3"/>
      <c r="P8" s="3"/>
      <c r="Q8" s="3"/>
      <c r="R8" s="3"/>
      <c r="T8" s="3">
        <v>1938.5</v>
      </c>
      <c r="U8" s="3">
        <v>1916.6</v>
      </c>
      <c r="V8" s="3">
        <v>2729.4</v>
      </c>
      <c r="W8" s="3">
        <v>3364</v>
      </c>
      <c r="X8" s="3">
        <v>3702</v>
      </c>
      <c r="Y8" s="3">
        <v>3881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2:36" x14ac:dyDescent="0.3">
      <c r="B9" t="s">
        <v>33</v>
      </c>
      <c r="G9" s="3">
        <v>264.10000000000002</v>
      </c>
      <c r="H9" s="3">
        <v>279.2</v>
      </c>
      <c r="I9" s="3">
        <v>259.3</v>
      </c>
      <c r="J9" s="3">
        <f t="shared" si="14"/>
        <v>272.49999999999989</v>
      </c>
      <c r="K9" s="3">
        <v>269.7</v>
      </c>
      <c r="L9" s="3">
        <v>291.8</v>
      </c>
      <c r="M9" s="3">
        <v>271.3</v>
      </c>
      <c r="N9" s="3">
        <f t="shared" si="15"/>
        <v>303.00000000000006</v>
      </c>
      <c r="O9" s="3"/>
      <c r="P9" s="3"/>
      <c r="Q9" s="3"/>
      <c r="R9" s="3"/>
      <c r="T9" s="3">
        <v>238.2</v>
      </c>
      <c r="U9" s="3">
        <v>228.6</v>
      </c>
      <c r="V9" s="3">
        <v>495.8</v>
      </c>
      <c r="W9" s="3">
        <v>861.7</v>
      </c>
      <c r="X9" s="3">
        <v>1075.0999999999999</v>
      </c>
      <c r="Y9" s="3">
        <v>1135.8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x14ac:dyDescent="0.3">
      <c r="B10" t="s">
        <v>34</v>
      </c>
      <c r="G10" s="3">
        <v>58.8</v>
      </c>
      <c r="H10" s="3">
        <v>74.099999999999994</v>
      </c>
      <c r="I10" s="3">
        <v>78.3</v>
      </c>
      <c r="J10" s="3">
        <f t="shared" si="14"/>
        <v>56.499999999999986</v>
      </c>
      <c r="K10" s="3">
        <v>50.8</v>
      </c>
      <c r="L10" s="3">
        <v>68.3</v>
      </c>
      <c r="M10" s="3">
        <v>62.1</v>
      </c>
      <c r="N10" s="3">
        <f t="shared" si="15"/>
        <v>55.200000000000017</v>
      </c>
      <c r="O10" s="3"/>
      <c r="P10" s="3"/>
      <c r="Q10" s="3"/>
      <c r="R10" s="3"/>
      <c r="T10" s="3">
        <v>138.69999999999999</v>
      </c>
      <c r="U10" s="3">
        <v>144.30000000000001</v>
      </c>
      <c r="V10" s="3">
        <v>221.2</v>
      </c>
      <c r="W10" s="3">
        <v>287</v>
      </c>
      <c r="X10" s="3">
        <v>267.7</v>
      </c>
      <c r="Y10" s="3">
        <v>236.4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2:36" x14ac:dyDescent="0.3">
      <c r="B11" t="s">
        <v>35</v>
      </c>
      <c r="G11" s="3">
        <v>2113.4</v>
      </c>
      <c r="H11" s="3">
        <v>2346.6999999999998</v>
      </c>
      <c r="I11" s="3">
        <v>2378.9</v>
      </c>
      <c r="J11" s="3">
        <f t="shared" si="14"/>
        <v>2454.1000000000008</v>
      </c>
      <c r="K11" s="3">
        <v>2651</v>
      </c>
      <c r="L11" s="3">
        <v>2544.3000000000002</v>
      </c>
      <c r="M11" s="3">
        <v>2364.1</v>
      </c>
      <c r="N11" s="3">
        <f t="shared" si="15"/>
        <v>2350.9999999999991</v>
      </c>
      <c r="O11" s="3"/>
      <c r="P11" s="3"/>
      <c r="Q11" s="3"/>
      <c r="R11" s="3"/>
      <c r="T11" s="3">
        <v>508.2</v>
      </c>
      <c r="U11" s="3">
        <v>4474.5</v>
      </c>
      <c r="V11" s="3">
        <v>9795</v>
      </c>
      <c r="W11" s="3">
        <v>6956.7</v>
      </c>
      <c r="X11" s="3">
        <v>9293.1</v>
      </c>
      <c r="Y11" s="3">
        <v>9910.4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2:36" x14ac:dyDescent="0.3">
      <c r="B12" t="s">
        <v>36</v>
      </c>
      <c r="G12" s="3">
        <v>18.5</v>
      </c>
      <c r="H12" s="3">
        <v>18.399999999999999</v>
      </c>
      <c r="I12" s="3">
        <v>17.899999999999999</v>
      </c>
      <c r="J12" s="3">
        <f t="shared" si="14"/>
        <v>18</v>
      </c>
      <c r="K12" s="3">
        <v>18</v>
      </c>
      <c r="L12" s="3">
        <v>17.600000000000001</v>
      </c>
      <c r="M12" s="3">
        <v>17.2</v>
      </c>
      <c r="N12" s="3">
        <f t="shared" si="15"/>
        <v>15.600000000000001</v>
      </c>
      <c r="O12" s="3"/>
      <c r="P12" s="3"/>
      <c r="Q12" s="3"/>
      <c r="R12" s="3"/>
      <c r="T12" s="3">
        <v>0</v>
      </c>
      <c r="U12" s="3">
        <v>0</v>
      </c>
      <c r="V12" s="3">
        <v>0</v>
      </c>
      <c r="W12" s="3">
        <v>70.2</v>
      </c>
      <c r="X12" s="3">
        <v>72.8</v>
      </c>
      <c r="Y12" s="3">
        <v>68.400000000000006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3">
      <c r="B13" t="s">
        <v>54</v>
      </c>
      <c r="G13" s="3">
        <f>SUM(G8:G12)</f>
        <v>3275.6000000000004</v>
      </c>
      <c r="H13" s="3">
        <f>SUM(H8:H12)</f>
        <v>3668.9</v>
      </c>
      <c r="I13" s="3">
        <f>SUM(I8:I12)</f>
        <v>3719.1</v>
      </c>
      <c r="J13" s="3">
        <f>SUM(J8:J12)</f>
        <v>3747.1000000000008</v>
      </c>
      <c r="K13" s="3">
        <f>SUM(K8:K12)</f>
        <v>3862.7</v>
      </c>
      <c r="L13" s="3">
        <f>SUM(L8:L12)</f>
        <v>3922.1</v>
      </c>
      <c r="M13" s="3">
        <f>SUM(M8:M12)</f>
        <v>3726.2</v>
      </c>
      <c r="N13" s="3">
        <f>SUM(N8:N12)</f>
        <v>3720.9999999999991</v>
      </c>
      <c r="O13" s="3"/>
      <c r="P13" s="3"/>
      <c r="Q13" s="3"/>
      <c r="R13" s="3"/>
      <c r="T13" s="3">
        <f>SUM(T8:T12)</f>
        <v>2823.5999999999995</v>
      </c>
      <c r="U13" s="3">
        <f>SUM(U8:U12)</f>
        <v>6764</v>
      </c>
      <c r="V13" s="3">
        <f>SUM(V8:V12)</f>
        <v>13241.4</v>
      </c>
      <c r="W13" s="3">
        <f>SUM(W8:W12)</f>
        <v>11539.6</v>
      </c>
      <c r="X13" s="3">
        <f>SUM(X8:X12)</f>
        <v>14410.7</v>
      </c>
      <c r="Y13" s="3">
        <f>SUM(Y8:Y12)</f>
        <v>15231.999999999998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1" customFormat="1" x14ac:dyDescent="0.3">
      <c r="B14" s="1" t="s">
        <v>37</v>
      </c>
      <c r="G14" s="8">
        <f>G7-G13</f>
        <v>1714.6000000000004</v>
      </c>
      <c r="H14" s="8">
        <f>H7-H13</f>
        <v>1866.1</v>
      </c>
      <c r="I14" s="8">
        <f>I7-I13</f>
        <v>1898.4</v>
      </c>
      <c r="J14" s="8">
        <f>J7-J13</f>
        <v>2025.7999999999988</v>
      </c>
      <c r="K14" s="8">
        <f>K7-K13</f>
        <v>2094.4000000000005</v>
      </c>
      <c r="L14" s="8">
        <f>L7-L13</f>
        <v>2233.5000000000005</v>
      </c>
      <c r="M14" s="8">
        <f>M7-M13</f>
        <v>2249.5000000000009</v>
      </c>
      <c r="N14" s="8">
        <f>N7-N13</f>
        <v>2311.6999999999998</v>
      </c>
      <c r="O14" s="8">
        <f>O7*0.35</f>
        <v>2151.3887499999996</v>
      </c>
      <c r="P14" s="8">
        <f>P7*0.36</f>
        <v>2188.9875599999996</v>
      </c>
      <c r="Q14" s="8">
        <f>Q7*0.37</f>
        <v>2149.0865400000002</v>
      </c>
      <c r="R14" s="8">
        <f>R7*0.38</f>
        <v>2173.1755399999997</v>
      </c>
      <c r="T14" s="8">
        <f>T7-T13</f>
        <v>1890.0000000000009</v>
      </c>
      <c r="U14" s="8">
        <f>U7-U13</f>
        <v>2733.5999999999985</v>
      </c>
      <c r="V14" s="8">
        <f>V7-V13</f>
        <v>4419.6999999999989</v>
      </c>
      <c r="W14" s="8">
        <f>W7-W13</f>
        <v>5991.9999999999982</v>
      </c>
      <c r="X14" s="8">
        <f>X7-X13</f>
        <v>7504.8999999999978</v>
      </c>
      <c r="Y14" s="8">
        <f>Y7-Y13</f>
        <v>8889.1</v>
      </c>
      <c r="Z14" s="8">
        <f>SUM(O14:R14)</f>
        <v>8662.6383900000001</v>
      </c>
      <c r="AA14" s="8">
        <f>AA7*0.36</f>
        <v>9225.7410240000008</v>
      </c>
      <c r="AB14" s="8">
        <f>AB7*0.37</f>
        <v>10172.821242790002</v>
      </c>
      <c r="AC14" s="8">
        <f>AC7*0.38</f>
        <v>10918.886117227803</v>
      </c>
      <c r="AD14" s="8">
        <f t="shared" ref="AD14:AJ14" si="16">AD7*0.38</f>
        <v>11333.939737417821</v>
      </c>
      <c r="AE14" s="8">
        <f t="shared" si="16"/>
        <v>11723.539237787658</v>
      </c>
      <c r="AF14" s="8">
        <f t="shared" si="16"/>
        <v>12042.549883248021</v>
      </c>
      <c r="AG14" s="8">
        <f t="shared" si="16"/>
        <v>12370.70125455163</v>
      </c>
      <c r="AH14" s="8">
        <f t="shared" si="16"/>
        <v>12708.247765747728</v>
      </c>
      <c r="AI14" s="8">
        <f t="shared" si="16"/>
        <v>13055.451627945295</v>
      </c>
      <c r="AJ14" s="8">
        <f t="shared" si="16"/>
        <v>13412.583058477967</v>
      </c>
    </row>
    <row r="15" spans="2:36" x14ac:dyDescent="0.3">
      <c r="B15" t="s">
        <v>38</v>
      </c>
      <c r="G15" s="3">
        <v>626.9</v>
      </c>
      <c r="H15" s="3">
        <v>694.7</v>
      </c>
      <c r="I15" s="3">
        <v>713.8</v>
      </c>
      <c r="J15" s="3">
        <f t="shared" ref="J15:J20" si="17">X15-I15-H15-G15</f>
        <v>685.4000000000002</v>
      </c>
      <c r="K15" s="3">
        <v>720.6</v>
      </c>
      <c r="L15" s="3">
        <v>713.2</v>
      </c>
      <c r="M15" s="3">
        <v>711</v>
      </c>
      <c r="N15" s="3">
        <f t="shared" ref="N15:N20" si="18">Y15-M15-L15-K15</f>
        <v>769.6</v>
      </c>
      <c r="O15" s="3">
        <f>K15*1.05</f>
        <v>756.63000000000011</v>
      </c>
      <c r="P15" s="3">
        <f t="shared" ref="P15:R15" si="19">L15*1.05</f>
        <v>748.86000000000013</v>
      </c>
      <c r="Q15" s="3">
        <f t="shared" si="19"/>
        <v>746.55000000000007</v>
      </c>
      <c r="R15" s="3">
        <f t="shared" si="19"/>
        <v>808.08</v>
      </c>
      <c r="T15" s="3">
        <v>674.2</v>
      </c>
      <c r="U15" s="3">
        <v>885.7</v>
      </c>
      <c r="V15" s="3">
        <v>1399.1</v>
      </c>
      <c r="W15" s="3">
        <v>2135.6</v>
      </c>
      <c r="X15" s="3">
        <v>2720.8</v>
      </c>
      <c r="Y15" s="3">
        <v>2914.4</v>
      </c>
      <c r="Z15" s="3">
        <f t="shared" ref="Z15:Z20" si="20">SUM(O15:R15)</f>
        <v>3060.1200000000003</v>
      </c>
      <c r="AA15" s="3">
        <f>Z15*1.05</f>
        <v>3213.1260000000007</v>
      </c>
      <c r="AB15" s="3">
        <f>AA15*1.05</f>
        <v>3373.7823000000008</v>
      </c>
      <c r="AC15" s="3">
        <f>AB15*1.04</f>
        <v>3508.733592000001</v>
      </c>
      <c r="AD15" s="3">
        <f>AC15*1.03</f>
        <v>3613.9955997600009</v>
      </c>
      <c r="AE15" s="3">
        <f t="shared" ref="AE15:AJ15" si="21">AD15*1.03</f>
        <v>3722.4154677528009</v>
      </c>
      <c r="AF15" s="3">
        <f t="shared" si="21"/>
        <v>3834.0879317853851</v>
      </c>
      <c r="AG15" s="3">
        <f t="shared" si="21"/>
        <v>3949.1105697389467</v>
      </c>
      <c r="AH15" s="3">
        <f t="shared" si="21"/>
        <v>4067.5838868311153</v>
      </c>
      <c r="AI15" s="3">
        <f t="shared" si="21"/>
        <v>4189.6114034360489</v>
      </c>
      <c r="AJ15" s="3">
        <f t="shared" si="21"/>
        <v>4315.2997455391305</v>
      </c>
    </row>
    <row r="16" spans="2:36" x14ac:dyDescent="0.3">
      <c r="B16" t="s">
        <v>39</v>
      </c>
      <c r="G16" s="3">
        <v>496</v>
      </c>
      <c r="H16" s="3">
        <v>537.6</v>
      </c>
      <c r="I16" s="3">
        <v>479.4</v>
      </c>
      <c r="J16" s="3">
        <f t="shared" si="17"/>
        <v>505.99999999999989</v>
      </c>
      <c r="K16" s="3">
        <v>443.9</v>
      </c>
      <c r="L16" s="3">
        <v>507.6</v>
      </c>
      <c r="M16" s="3">
        <v>511.8</v>
      </c>
      <c r="N16" s="3">
        <f t="shared" si="18"/>
        <v>521</v>
      </c>
      <c r="O16" s="3">
        <f>O7*0.08</f>
        <v>491.74599999999992</v>
      </c>
      <c r="P16" s="3">
        <f t="shared" ref="P16:R16" si="22">P7*0.08</f>
        <v>486.44167999999991</v>
      </c>
      <c r="Q16" s="3">
        <f>Q7*0.09</f>
        <v>522.75078000000008</v>
      </c>
      <c r="R16" s="3">
        <f>R7*0.09</f>
        <v>514.69947000000002</v>
      </c>
      <c r="T16" s="3">
        <v>625.1</v>
      </c>
      <c r="U16" s="3">
        <v>1109.7</v>
      </c>
      <c r="V16" s="3">
        <v>1617.2</v>
      </c>
      <c r="W16" s="3">
        <v>2058</v>
      </c>
      <c r="X16" s="3">
        <v>2019</v>
      </c>
      <c r="Y16" s="3">
        <v>1984.3</v>
      </c>
      <c r="Z16" s="3">
        <f t="shared" si="20"/>
        <v>2015.6379299999999</v>
      </c>
      <c r="AA16" s="3">
        <f>AA7*0.08</f>
        <v>2050.1646720000003</v>
      </c>
      <c r="AB16" s="3">
        <f t="shared" ref="AB16:AJ16" si="23">AB7*0.08</f>
        <v>2199.5289173600004</v>
      </c>
      <c r="AC16" s="3">
        <f t="shared" si="23"/>
        <v>2298.7128667848006</v>
      </c>
      <c r="AD16" s="3">
        <f t="shared" si="23"/>
        <v>2386.0925762984889</v>
      </c>
      <c r="AE16" s="3">
        <f t="shared" si="23"/>
        <v>2468.1135237447702</v>
      </c>
      <c r="AF16" s="3">
        <f t="shared" si="23"/>
        <v>2535.2736596311624</v>
      </c>
      <c r="AG16" s="3">
        <f t="shared" si="23"/>
        <v>2604.3581588529751</v>
      </c>
      <c r="AH16" s="3">
        <f t="shared" si="23"/>
        <v>2675.42058226268</v>
      </c>
      <c r="AI16" s="3">
        <f t="shared" si="23"/>
        <v>2748.5161321990095</v>
      </c>
      <c r="AJ16" s="3">
        <f t="shared" si="23"/>
        <v>2823.7016965216771</v>
      </c>
    </row>
    <row r="17" spans="2:139" x14ac:dyDescent="0.3">
      <c r="B17" t="s">
        <v>40</v>
      </c>
      <c r="G17" s="3">
        <v>432.8</v>
      </c>
      <c r="H17" s="3">
        <v>549.29999999999995</v>
      </c>
      <c r="I17" s="3">
        <v>480.9</v>
      </c>
      <c r="J17" s="3">
        <f t="shared" si="17"/>
        <v>746.19999999999982</v>
      </c>
      <c r="K17" s="3">
        <v>471.3</v>
      </c>
      <c r="L17" s="3">
        <v>473.6</v>
      </c>
      <c r="M17" s="3">
        <v>475.9</v>
      </c>
      <c r="N17" s="3">
        <f t="shared" si="18"/>
        <v>728.3</v>
      </c>
      <c r="O17" s="3">
        <f>K17*1.01</f>
        <v>476.01300000000003</v>
      </c>
      <c r="P17" s="3">
        <f t="shared" ref="P17:R17" si="24">L17*1.01</f>
        <v>478.33600000000001</v>
      </c>
      <c r="Q17" s="3">
        <f t="shared" si="24"/>
        <v>480.65899999999999</v>
      </c>
      <c r="R17" s="3">
        <f t="shared" si="24"/>
        <v>735.58299999999997</v>
      </c>
      <c r="T17" s="3">
        <v>436.9</v>
      </c>
      <c r="U17" s="3">
        <v>579.20000000000005</v>
      </c>
      <c r="V17" s="3">
        <v>983.3</v>
      </c>
      <c r="W17" s="3">
        <v>1686.8</v>
      </c>
      <c r="X17" s="3">
        <v>2209.1999999999998</v>
      </c>
      <c r="Y17" s="3">
        <v>2149.1</v>
      </c>
      <c r="Z17" s="3">
        <f t="shared" si="20"/>
        <v>2170.5909999999999</v>
      </c>
      <c r="AA17" s="3">
        <f>Z17*1.02</f>
        <v>2214.0028200000002</v>
      </c>
      <c r="AB17" s="3">
        <f>AA17*1.1</f>
        <v>2435.4031020000002</v>
      </c>
      <c r="AC17" s="3">
        <f>AB17*1.05</f>
        <v>2557.1732571000002</v>
      </c>
      <c r="AD17" s="3">
        <f>AC17*1.04</f>
        <v>2659.4601873840002</v>
      </c>
      <c r="AE17" s="3">
        <f>AD17*1.03</f>
        <v>2739.2439930055202</v>
      </c>
      <c r="AF17" s="3">
        <f>AE17*1.02</f>
        <v>2794.0288728656305</v>
      </c>
      <c r="AG17" s="3">
        <f t="shared" ref="AG17:AJ17" si="25">AF17*1.02</f>
        <v>2849.909450322943</v>
      </c>
      <c r="AH17" s="3">
        <f t="shared" si="25"/>
        <v>2906.9076393294017</v>
      </c>
      <c r="AI17" s="3">
        <f t="shared" si="25"/>
        <v>2965.04579211599</v>
      </c>
      <c r="AJ17" s="3">
        <f t="shared" si="25"/>
        <v>3024.3467079583097</v>
      </c>
    </row>
    <row r="18" spans="2:139" x14ac:dyDescent="0.3">
      <c r="B18" t="s">
        <v>41</v>
      </c>
      <c r="G18" s="3">
        <v>127.9</v>
      </c>
      <c r="H18" s="3">
        <v>179.8</v>
      </c>
      <c r="I18" s="3">
        <v>177.3</v>
      </c>
      <c r="J18" s="3">
        <f t="shared" si="17"/>
        <v>175.70000000000002</v>
      </c>
      <c r="K18" s="3">
        <v>165.7</v>
      </c>
      <c r="L18" s="3">
        <v>191.8</v>
      </c>
      <c r="M18" s="3">
        <v>192.1</v>
      </c>
      <c r="N18" s="3">
        <f t="shared" si="18"/>
        <v>244.60000000000002</v>
      </c>
      <c r="O18" s="3">
        <v>210</v>
      </c>
      <c r="P18" s="3">
        <v>210</v>
      </c>
      <c r="Q18" s="3">
        <v>210</v>
      </c>
      <c r="R18" s="3">
        <v>210</v>
      </c>
      <c r="T18" s="3">
        <v>127</v>
      </c>
      <c r="U18" s="3">
        <v>177.7</v>
      </c>
      <c r="V18" s="3">
        <v>188</v>
      </c>
      <c r="W18" s="3">
        <v>550.70000000000005</v>
      </c>
      <c r="X18" s="3">
        <v>660.7</v>
      </c>
      <c r="Y18" s="3">
        <v>794.2</v>
      </c>
      <c r="Z18" s="3">
        <f t="shared" si="20"/>
        <v>840</v>
      </c>
      <c r="AA18" s="3">
        <f>Z18*1.05</f>
        <v>882</v>
      </c>
      <c r="AB18" s="3">
        <f t="shared" ref="AB18:AJ18" si="26">AA18*1.05</f>
        <v>926.1</v>
      </c>
      <c r="AC18" s="3">
        <f t="shared" si="26"/>
        <v>972.40500000000009</v>
      </c>
      <c r="AD18" s="3">
        <f t="shared" si="26"/>
        <v>1021.0252500000001</v>
      </c>
      <c r="AE18" s="3">
        <f t="shared" si="26"/>
        <v>1072.0765125000003</v>
      </c>
      <c r="AF18" s="3">
        <f t="shared" si="26"/>
        <v>1125.6803381250004</v>
      </c>
      <c r="AG18" s="3">
        <f t="shared" si="26"/>
        <v>1181.9643550312505</v>
      </c>
      <c r="AH18" s="3">
        <f t="shared" si="26"/>
        <v>1241.062572782813</v>
      </c>
      <c r="AI18" s="3">
        <f t="shared" si="26"/>
        <v>1303.1157014219536</v>
      </c>
      <c r="AJ18" s="3">
        <f t="shared" si="26"/>
        <v>1368.2714864930515</v>
      </c>
    </row>
    <row r="19" spans="2:139" x14ac:dyDescent="0.3">
      <c r="B19" t="s">
        <v>42</v>
      </c>
      <c r="G19" s="3">
        <v>0</v>
      </c>
      <c r="H19" s="3">
        <v>0</v>
      </c>
      <c r="I19" s="3">
        <v>0</v>
      </c>
      <c r="J19" s="3">
        <f t="shared" si="17"/>
        <v>0</v>
      </c>
      <c r="K19" s="3">
        <v>0</v>
      </c>
      <c r="L19" s="3">
        <v>0</v>
      </c>
      <c r="M19" s="3">
        <v>0</v>
      </c>
      <c r="N19" s="3">
        <f t="shared" si="18"/>
        <v>0</v>
      </c>
      <c r="O19" s="3">
        <v>0</v>
      </c>
      <c r="P19" s="3">
        <v>0</v>
      </c>
      <c r="Q19" s="3">
        <v>0</v>
      </c>
      <c r="R19" s="3">
        <v>0</v>
      </c>
      <c r="T19" s="3">
        <v>0</v>
      </c>
      <c r="U19" s="3">
        <v>0</v>
      </c>
      <c r="V19" s="3">
        <v>71.099999999999994</v>
      </c>
      <c r="W19" s="3">
        <v>46.6</v>
      </c>
      <c r="X19" s="3">
        <v>0</v>
      </c>
      <c r="Y19" s="3">
        <v>0</v>
      </c>
      <c r="Z19" s="3">
        <f t="shared" si="20"/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2:139" x14ac:dyDescent="0.3">
      <c r="B20" t="s">
        <v>36</v>
      </c>
      <c r="G20" s="3">
        <v>37.1</v>
      </c>
      <c r="H20" s="3">
        <v>36.9</v>
      </c>
      <c r="I20" s="3">
        <v>57</v>
      </c>
      <c r="J20" s="3">
        <f t="shared" si="17"/>
        <v>42.999999999999993</v>
      </c>
      <c r="K20" s="3">
        <v>43.3</v>
      </c>
      <c r="L20" s="3">
        <v>40.799999999999997</v>
      </c>
      <c r="M20" s="3">
        <v>36</v>
      </c>
      <c r="N20" s="3">
        <f t="shared" si="18"/>
        <v>34.599999999999994</v>
      </c>
      <c r="O20" s="3">
        <v>40</v>
      </c>
      <c r="P20" s="3">
        <v>40</v>
      </c>
      <c r="Q20" s="3">
        <v>40</v>
      </c>
      <c r="R20" s="3">
        <v>40</v>
      </c>
      <c r="T20" s="3">
        <v>0</v>
      </c>
      <c r="U20" s="3">
        <v>0</v>
      </c>
      <c r="V20" s="3">
        <v>0</v>
      </c>
      <c r="W20" s="3">
        <v>138.80000000000001</v>
      </c>
      <c r="X20" s="3">
        <v>174</v>
      </c>
      <c r="Y20" s="3">
        <v>154.69999999999999</v>
      </c>
      <c r="Z20" s="3">
        <f t="shared" si="20"/>
        <v>160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2:139" x14ac:dyDescent="0.3">
      <c r="B21" t="s">
        <v>43</v>
      </c>
      <c r="G21" s="3">
        <f>SUM(G15:G20)</f>
        <v>1720.7</v>
      </c>
      <c r="H21" s="3">
        <f>SUM(H15:H20)</f>
        <v>1998.3000000000002</v>
      </c>
      <c r="I21" s="3">
        <f>SUM(I15:I20)</f>
        <v>1908.3999999999999</v>
      </c>
      <c r="J21" s="3">
        <f>SUM(J15:J20)</f>
        <v>2156.2999999999997</v>
      </c>
      <c r="K21" s="3">
        <f>SUM(K15:K20)</f>
        <v>1844.8</v>
      </c>
      <c r="L21" s="3">
        <f>SUM(L15:L20)</f>
        <v>1927</v>
      </c>
      <c r="M21" s="3">
        <f>SUM(M15:M20)</f>
        <v>1926.7999999999997</v>
      </c>
      <c r="N21" s="3">
        <f>SUM(N15:N20)</f>
        <v>2298.1</v>
      </c>
      <c r="O21" s="3">
        <f t="shared" ref="O21:R21" si="27">SUM(O15:O20)</f>
        <v>1974.3890000000001</v>
      </c>
      <c r="P21" s="3">
        <f t="shared" si="27"/>
        <v>1963.63768</v>
      </c>
      <c r="Q21" s="3">
        <f t="shared" si="27"/>
        <v>1999.9597800000001</v>
      </c>
      <c r="R21" s="3">
        <f t="shared" si="27"/>
        <v>2308.36247</v>
      </c>
      <c r="T21" s="3">
        <f>SUM(T15:T20)</f>
        <v>1863.2000000000003</v>
      </c>
      <c r="U21" s="3">
        <f>SUM(U15:U20)</f>
        <v>2752.3</v>
      </c>
      <c r="V21" s="3">
        <f>SUM(V15:V20)</f>
        <v>4258.7000000000007</v>
      </c>
      <c r="W21" s="3">
        <f>SUM(W15:W20)</f>
        <v>6616.5000000000009</v>
      </c>
      <c r="X21" s="3">
        <f>SUM(X15:X20)</f>
        <v>7783.7</v>
      </c>
      <c r="Y21" s="3">
        <f>SUM(Y15:Y20)</f>
        <v>7996.6999999999989</v>
      </c>
      <c r="Z21" s="3">
        <f>SUM(Z15:Z20)</f>
        <v>8246.3489300000001</v>
      </c>
      <c r="AA21" s="3">
        <f>SUM(AA15:AA20)</f>
        <v>8359.2934920000007</v>
      </c>
      <c r="AB21" s="3">
        <f t="shared" ref="AB21:AJ21" si="28">SUM(AB15:AB20)</f>
        <v>8934.8143193600008</v>
      </c>
      <c r="AC21" s="3">
        <f t="shared" si="28"/>
        <v>9337.0247158848015</v>
      </c>
      <c r="AD21" s="3">
        <f t="shared" si="28"/>
        <v>9680.5736134424897</v>
      </c>
      <c r="AE21" s="3">
        <f t="shared" si="28"/>
        <v>10001.849497003092</v>
      </c>
      <c r="AF21" s="3">
        <f t="shared" si="28"/>
        <v>10289.070802407179</v>
      </c>
      <c r="AG21" s="3">
        <f t="shared" si="28"/>
        <v>10585.342533946116</v>
      </c>
      <c r="AH21" s="3">
        <f t="shared" si="28"/>
        <v>10890.974681206011</v>
      </c>
      <c r="AI21" s="3">
        <f t="shared" si="28"/>
        <v>11206.289029173002</v>
      </c>
      <c r="AJ21" s="3">
        <f t="shared" si="28"/>
        <v>11531.619636512169</v>
      </c>
    </row>
    <row r="22" spans="2:139" s="1" customFormat="1" x14ac:dyDescent="0.3">
      <c r="B22" s="1" t="s">
        <v>44</v>
      </c>
      <c r="G22" s="8">
        <f>G14-G21</f>
        <v>-6.0999999999996817</v>
      </c>
      <c r="H22" s="8">
        <f>H14-H21</f>
        <v>-132.20000000000027</v>
      </c>
      <c r="I22" s="8">
        <f>I14-I21</f>
        <v>-9.9999999999997726</v>
      </c>
      <c r="J22" s="8">
        <f>J14-J21</f>
        <v>-130.50000000000091</v>
      </c>
      <c r="K22" s="8">
        <f>K14-K21</f>
        <v>249.60000000000059</v>
      </c>
      <c r="L22" s="8">
        <f>L14-L21</f>
        <v>306.50000000000045</v>
      </c>
      <c r="M22" s="8">
        <f>M14-M21</f>
        <v>322.70000000000118</v>
      </c>
      <c r="N22" s="8">
        <f>N14-N21</f>
        <v>13.599999999999909</v>
      </c>
      <c r="O22" s="8">
        <f t="shared" ref="O22:R22" si="29">O14-O21</f>
        <v>176.99974999999949</v>
      </c>
      <c r="P22" s="8">
        <f t="shared" si="29"/>
        <v>225.34987999999953</v>
      </c>
      <c r="Q22" s="8">
        <f t="shared" si="29"/>
        <v>149.1267600000001</v>
      </c>
      <c r="R22" s="8">
        <f t="shared" si="29"/>
        <v>-135.1869300000003</v>
      </c>
      <c r="T22" s="8">
        <f>T14-T21</f>
        <v>26.800000000000637</v>
      </c>
      <c r="U22" s="8">
        <f>U14-U21</f>
        <v>-18.700000000001637</v>
      </c>
      <c r="V22" s="8">
        <f>V14-V21</f>
        <v>160.99999999999818</v>
      </c>
      <c r="W22" s="8">
        <f>W14-W21</f>
        <v>-624.50000000000273</v>
      </c>
      <c r="X22" s="8">
        <f>X14-X21</f>
        <v>-278.800000000002</v>
      </c>
      <c r="Y22" s="8">
        <f>Y14-Y21</f>
        <v>892.40000000000146</v>
      </c>
      <c r="Z22" s="8">
        <f>Z14-Z21</f>
        <v>416.28945999999996</v>
      </c>
      <c r="AA22" s="8">
        <f>AA14-AA21</f>
        <v>866.44753200000014</v>
      </c>
      <c r="AB22" s="8">
        <f t="shared" ref="AB22:AJ22" si="30">AB14-AB21</f>
        <v>1238.0069234300008</v>
      </c>
      <c r="AC22" s="8">
        <f t="shared" si="30"/>
        <v>1581.8614013430015</v>
      </c>
      <c r="AD22" s="8">
        <f t="shared" si="30"/>
        <v>1653.366123975331</v>
      </c>
      <c r="AE22" s="8">
        <f t="shared" si="30"/>
        <v>1721.6897407845663</v>
      </c>
      <c r="AF22" s="8">
        <f t="shared" si="30"/>
        <v>1753.4790808408416</v>
      </c>
      <c r="AG22" s="8">
        <f t="shared" si="30"/>
        <v>1785.3587206055145</v>
      </c>
      <c r="AH22" s="8">
        <f t="shared" si="30"/>
        <v>1817.2730845417173</v>
      </c>
      <c r="AI22" s="8">
        <f t="shared" si="30"/>
        <v>1849.1625987722928</v>
      </c>
      <c r="AJ22" s="8">
        <f t="shared" si="30"/>
        <v>1880.9634219657983</v>
      </c>
    </row>
    <row r="23" spans="2:139" x14ac:dyDescent="0.3">
      <c r="B23" t="s">
        <v>45</v>
      </c>
      <c r="G23" s="3">
        <v>-3.2</v>
      </c>
      <c r="H23" s="3">
        <v>-3.9</v>
      </c>
      <c r="I23" s="3">
        <v>-21.4</v>
      </c>
      <c r="J23" s="3">
        <f t="shared" ref="J23:J25" si="31">X23-I23-H23-G23</f>
        <v>-18.700000000000006</v>
      </c>
      <c r="K23" s="3">
        <v>-18.7</v>
      </c>
      <c r="L23" s="3">
        <v>-1.9</v>
      </c>
      <c r="M23" s="3">
        <v>13.8</v>
      </c>
      <c r="N23" s="3">
        <f t="shared" ref="N23:N25" si="32">Y23-M23-L23-K23</f>
        <v>16.099999999999998</v>
      </c>
      <c r="O23" s="3">
        <v>0</v>
      </c>
      <c r="P23" s="3">
        <v>0</v>
      </c>
      <c r="Q23" s="3">
        <v>0</v>
      </c>
      <c r="R23" s="3">
        <v>0</v>
      </c>
      <c r="T23" s="3">
        <v>21.5</v>
      </c>
      <c r="U23" s="3">
        <v>56.9</v>
      </c>
      <c r="V23" s="3">
        <v>33.1</v>
      </c>
      <c r="W23" s="3">
        <v>36.200000000000003</v>
      </c>
      <c r="X23" s="3">
        <v>-47.2</v>
      </c>
      <c r="Y23" s="3">
        <v>9.3000000000000007</v>
      </c>
      <c r="Z23" s="3">
        <f t="shared" ref="Z23:AA26" si="33">SUM(O23:R23)</f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2:139" x14ac:dyDescent="0.3">
      <c r="B24" t="s">
        <v>46</v>
      </c>
      <c r="G24" s="3">
        <v>0</v>
      </c>
      <c r="H24" s="3">
        <v>0</v>
      </c>
      <c r="I24" s="3">
        <v>0</v>
      </c>
      <c r="J24" s="3">
        <f t="shared" si="31"/>
        <v>-207.1</v>
      </c>
      <c r="K24" s="3">
        <v>0</v>
      </c>
      <c r="L24" s="3">
        <v>0</v>
      </c>
      <c r="M24" s="3">
        <v>0</v>
      </c>
      <c r="N24" s="3">
        <f t="shared" si="32"/>
        <v>-420.9</v>
      </c>
      <c r="O24" s="3">
        <v>0</v>
      </c>
      <c r="P24" s="3">
        <v>0</v>
      </c>
      <c r="Q24" s="3">
        <v>0</v>
      </c>
      <c r="R24" s="3">
        <v>-300</v>
      </c>
      <c r="T24" s="3">
        <v>-373.4</v>
      </c>
      <c r="U24" s="3">
        <v>0</v>
      </c>
      <c r="V24" s="3">
        <v>0</v>
      </c>
      <c r="W24" s="3">
        <v>0</v>
      </c>
      <c r="X24" s="3">
        <v>-207.1</v>
      </c>
      <c r="Y24" s="3">
        <v>-420.9</v>
      </c>
      <c r="Z24" s="3">
        <f t="shared" si="33"/>
        <v>-300</v>
      </c>
      <c r="AA24" s="3">
        <f>Z24*1.03</f>
        <v>-309</v>
      </c>
      <c r="AB24" s="3">
        <f t="shared" ref="AB24:AJ24" si="34">AA24*1.03</f>
        <v>-318.27</v>
      </c>
      <c r="AC24" s="3">
        <f t="shared" si="34"/>
        <v>-327.81810000000002</v>
      </c>
      <c r="AD24" s="3">
        <f t="shared" si="34"/>
        <v>-337.65264300000001</v>
      </c>
      <c r="AE24" s="3">
        <f t="shared" si="34"/>
        <v>-347.78222228999999</v>
      </c>
      <c r="AF24" s="3">
        <f t="shared" si="34"/>
        <v>-358.21568895870001</v>
      </c>
      <c r="AG24" s="3">
        <f t="shared" si="34"/>
        <v>-368.96215962746101</v>
      </c>
      <c r="AH24" s="3">
        <f t="shared" si="34"/>
        <v>-380.03102441628482</v>
      </c>
      <c r="AI24" s="3">
        <f t="shared" si="34"/>
        <v>-391.4319551487734</v>
      </c>
      <c r="AJ24" s="3">
        <f t="shared" si="34"/>
        <v>-403.17491380323662</v>
      </c>
    </row>
    <row r="25" spans="2:139" x14ac:dyDescent="0.3">
      <c r="B25" t="s">
        <v>47</v>
      </c>
      <c r="G25" s="3">
        <v>-77.7</v>
      </c>
      <c r="H25" s="3">
        <v>-14.6</v>
      </c>
      <c r="I25" s="3">
        <v>23.9</v>
      </c>
      <c r="J25" s="3">
        <f t="shared" si="31"/>
        <v>73</v>
      </c>
      <c r="K25" s="3">
        <v>-237.8</v>
      </c>
      <c r="L25" s="3">
        <v>59.5</v>
      </c>
      <c r="M25" s="3">
        <v>-14.9</v>
      </c>
      <c r="N25" s="3">
        <f t="shared" si="32"/>
        <v>140</v>
      </c>
      <c r="O25" s="3">
        <v>0</v>
      </c>
      <c r="P25" s="3">
        <v>0</v>
      </c>
      <c r="Q25" s="3">
        <v>0</v>
      </c>
      <c r="R25" s="3">
        <v>0</v>
      </c>
      <c r="T25" s="3">
        <v>0.3</v>
      </c>
      <c r="U25" s="3">
        <v>-291.7</v>
      </c>
      <c r="V25" s="3">
        <v>-29.5</v>
      </c>
      <c r="W25" s="3">
        <v>-95.4</v>
      </c>
      <c r="X25" s="3">
        <v>4.5999999999999996</v>
      </c>
      <c r="Y25" s="3">
        <v>-53.2</v>
      </c>
      <c r="Z25" s="3">
        <f t="shared" si="33"/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2:139" x14ac:dyDescent="0.3">
      <c r="B26" t="s">
        <v>48</v>
      </c>
      <c r="G26" s="3">
        <f>SUM(G23:G25)</f>
        <v>-80.900000000000006</v>
      </c>
      <c r="H26" s="3">
        <f>SUM(H23:H25)</f>
        <v>-18.5</v>
      </c>
      <c r="I26" s="3">
        <f>SUM(I23:I25)</f>
        <v>2.5</v>
      </c>
      <c r="J26" s="3">
        <f>SUM(J23:J25)</f>
        <v>-152.80000000000001</v>
      </c>
      <c r="K26" s="3">
        <f>SUM(K23:K25)</f>
        <v>-256.5</v>
      </c>
      <c r="L26" s="3">
        <f>SUM(L23:L25)</f>
        <v>57.6</v>
      </c>
      <c r="M26" s="3">
        <f>SUM(M23:M25)</f>
        <v>-1.0999999999999996</v>
      </c>
      <c r="N26" s="3">
        <f>SUM(N23:N25)</f>
        <v>-264.79999999999995</v>
      </c>
      <c r="O26" s="3">
        <v>-20</v>
      </c>
      <c r="P26" s="3">
        <v>-20</v>
      </c>
      <c r="Q26" s="3">
        <v>-20</v>
      </c>
      <c r="R26" s="3">
        <v>-20</v>
      </c>
      <c r="T26" s="3">
        <f>SUM(T23:T25)</f>
        <v>-351.59999999999997</v>
      </c>
      <c r="U26" s="3">
        <f>SUM(U23:U25)</f>
        <v>-234.79999999999998</v>
      </c>
      <c r="V26" s="3">
        <f>SUM(V23:V25)</f>
        <v>3.6000000000000014</v>
      </c>
      <c r="W26" s="3">
        <f>SUM(W23:W25)</f>
        <v>-59.2</v>
      </c>
      <c r="X26" s="3">
        <f>SUM(X23:X25)</f>
        <v>-249.70000000000002</v>
      </c>
      <c r="Y26" s="3">
        <f>SUM(Y23:Y25)</f>
        <v>-464.79999999999995</v>
      </c>
      <c r="Z26" s="3">
        <f t="shared" si="33"/>
        <v>-80</v>
      </c>
      <c r="AA26" s="3">
        <f t="shared" si="33"/>
        <v>-60</v>
      </c>
      <c r="AB26" s="3">
        <f t="shared" ref="AB26:AB29" si="35">SUM(Q26:T26)</f>
        <v>-391.59999999999997</v>
      </c>
      <c r="AC26" s="3">
        <f t="shared" ref="AC26:AC29" si="36">SUM(R26:U26)</f>
        <v>-606.4</v>
      </c>
      <c r="AD26" s="3">
        <f t="shared" ref="AD26:AD29" si="37">SUM(S26:V26)</f>
        <v>-582.79999999999995</v>
      </c>
      <c r="AE26" s="3">
        <f t="shared" ref="AE26:AE29" si="38">SUM(T26:W26)</f>
        <v>-642</v>
      </c>
      <c r="AF26" s="3">
        <f t="shared" ref="AF26:AF29" si="39">SUM(U26:X26)</f>
        <v>-540.1</v>
      </c>
      <c r="AG26" s="3">
        <f t="shared" ref="AG26:AG29" si="40">SUM(V26:Y26)</f>
        <v>-770.09999999999991</v>
      </c>
      <c r="AH26" s="3">
        <f t="shared" ref="AH26:AH29" si="41">SUM(W26:Z26)</f>
        <v>-853.7</v>
      </c>
      <c r="AI26" s="3">
        <f t="shared" ref="AI26:AI29" si="42">SUM(X26:AA26)</f>
        <v>-854.5</v>
      </c>
      <c r="AJ26" s="3">
        <f t="shared" ref="AJ26:AJ29" si="43">SUM(Y26:AB26)</f>
        <v>-996.39999999999986</v>
      </c>
    </row>
    <row r="27" spans="2:139" s="1" customFormat="1" x14ac:dyDescent="0.3">
      <c r="B27" s="1" t="s">
        <v>49</v>
      </c>
      <c r="G27" s="8">
        <f>G22-G26</f>
        <v>74.800000000000324</v>
      </c>
      <c r="H27" s="8">
        <f>H22-H26</f>
        <v>-113.70000000000027</v>
      </c>
      <c r="I27" s="8">
        <f>I22-I26</f>
        <v>-12.499999999999773</v>
      </c>
      <c r="J27" s="8">
        <f>J22-J26</f>
        <v>22.299999999999102</v>
      </c>
      <c r="K27" s="8">
        <f>K22-K26</f>
        <v>506.10000000000059</v>
      </c>
      <c r="L27" s="8">
        <f>L22-L26</f>
        <v>248.90000000000046</v>
      </c>
      <c r="M27" s="8">
        <f>M22-M26</f>
        <v>323.80000000000121</v>
      </c>
      <c r="N27" s="8">
        <f>N22-N26</f>
        <v>278.39999999999986</v>
      </c>
      <c r="O27" s="8">
        <f t="shared" ref="O27:R27" si="44">O22-O26</f>
        <v>196.99974999999949</v>
      </c>
      <c r="P27" s="8">
        <f t="shared" si="44"/>
        <v>245.34987999999953</v>
      </c>
      <c r="Q27" s="8">
        <f t="shared" si="44"/>
        <v>169.1267600000001</v>
      </c>
      <c r="R27" s="8">
        <f t="shared" si="44"/>
        <v>-115.1869300000003</v>
      </c>
      <c r="T27" s="8">
        <f>T22-T26</f>
        <v>378.4000000000006</v>
      </c>
      <c r="U27" s="8">
        <f>U22-U26</f>
        <v>216.09999999999835</v>
      </c>
      <c r="V27" s="8">
        <f>V22-V26</f>
        <v>157.39999999999819</v>
      </c>
      <c r="W27" s="8">
        <f>W22-W26</f>
        <v>-565.30000000000268</v>
      </c>
      <c r="X27" s="8">
        <f>X22-X26</f>
        <v>-29.100000000001984</v>
      </c>
      <c r="Y27" s="8">
        <f>Y22-Y26</f>
        <v>1357.2000000000014</v>
      </c>
      <c r="Z27" s="8">
        <f>Z22-Z26</f>
        <v>496.28945999999996</v>
      </c>
      <c r="AA27" s="8">
        <f>AA22-AA26</f>
        <v>926.44753200000014</v>
      </c>
      <c r="AB27" s="8">
        <f t="shared" ref="AB27:AJ27" si="45">AB22-AB26</f>
        <v>1629.6069234300007</v>
      </c>
      <c r="AC27" s="8">
        <f t="shared" si="45"/>
        <v>2188.2614013430016</v>
      </c>
      <c r="AD27" s="8">
        <f t="shared" si="45"/>
        <v>2236.1661239753312</v>
      </c>
      <c r="AE27" s="8">
        <f t="shared" si="45"/>
        <v>2363.6897407845663</v>
      </c>
      <c r="AF27" s="8">
        <f t="shared" si="45"/>
        <v>2293.5790808408415</v>
      </c>
      <c r="AG27" s="8">
        <f t="shared" si="45"/>
        <v>2555.4587206055144</v>
      </c>
      <c r="AH27" s="8">
        <f t="shared" si="45"/>
        <v>2670.9730845417171</v>
      </c>
      <c r="AI27" s="8">
        <f t="shared" si="45"/>
        <v>2703.6625987722928</v>
      </c>
      <c r="AJ27" s="8">
        <f t="shared" si="45"/>
        <v>2877.3634219657979</v>
      </c>
    </row>
    <row r="28" spans="2:139" x14ac:dyDescent="0.3">
      <c r="B28" t="s">
        <v>50</v>
      </c>
      <c r="G28" s="3">
        <v>-21.1</v>
      </c>
      <c r="H28" s="3">
        <v>-8.1999999999999993</v>
      </c>
      <c r="I28" s="3">
        <v>81.099999999999994</v>
      </c>
      <c r="J28" s="3">
        <f t="shared" ref="J28:J29" si="46">X28-I28-H28-G28</f>
        <v>-59.79999999999999</v>
      </c>
      <c r="K28" s="3">
        <v>35.5</v>
      </c>
      <c r="L28" s="3">
        <v>59</v>
      </c>
      <c r="M28" s="3">
        <v>43</v>
      </c>
      <c r="N28" s="3">
        <f t="shared" ref="N28:N29" si="47">Y28-M28-L28-K28</f>
        <v>-1646.8</v>
      </c>
      <c r="O28" s="3">
        <f>O27*0.05</f>
        <v>9.8499874999999761</v>
      </c>
      <c r="P28" s="3">
        <f t="shared" ref="P28:R28" si="48">P27*0.05</f>
        <v>12.267493999999978</v>
      </c>
      <c r="Q28" s="3">
        <f t="shared" si="48"/>
        <v>8.4563380000000059</v>
      </c>
      <c r="R28" s="3">
        <f t="shared" si="48"/>
        <v>-5.7593465000000155</v>
      </c>
      <c r="T28" s="3">
        <v>2.8</v>
      </c>
      <c r="U28" s="3">
        <v>2.9</v>
      </c>
      <c r="V28" s="3">
        <v>-1.4</v>
      </c>
      <c r="W28" s="3">
        <v>-12.3</v>
      </c>
      <c r="X28" s="3">
        <v>-8</v>
      </c>
      <c r="Y28" s="3">
        <v>-1509.3</v>
      </c>
      <c r="Z28" s="3">
        <f t="shared" ref="Z28:Z29" si="49">SUM(O28:R28)</f>
        <v>24.814472999999943</v>
      </c>
      <c r="AA28" s="3">
        <f>AA27*0.1</f>
        <v>92.644753200000025</v>
      </c>
      <c r="AB28" s="3">
        <f t="shared" ref="AB28:AJ28" si="50">AB27*0.1</f>
        <v>162.96069234300009</v>
      </c>
      <c r="AC28" s="3">
        <f t="shared" si="50"/>
        <v>218.82614013430018</v>
      </c>
      <c r="AD28" s="3">
        <f t="shared" si="50"/>
        <v>223.61661239753312</v>
      </c>
      <c r="AE28" s="3">
        <f t="shared" si="50"/>
        <v>236.36897407845663</v>
      </c>
      <c r="AF28" s="3">
        <f t="shared" si="50"/>
        <v>229.35790808408416</v>
      </c>
      <c r="AG28" s="3">
        <f t="shared" si="50"/>
        <v>255.54587206055146</v>
      </c>
      <c r="AH28" s="3">
        <f t="shared" si="50"/>
        <v>267.0973084541717</v>
      </c>
      <c r="AI28" s="3">
        <f t="shared" si="50"/>
        <v>270.36625987722931</v>
      </c>
      <c r="AJ28" s="3">
        <f t="shared" si="50"/>
        <v>287.73634219657981</v>
      </c>
    </row>
    <row r="29" spans="2:139" x14ac:dyDescent="0.3">
      <c r="B29" t="s">
        <v>51</v>
      </c>
      <c r="G29" s="3">
        <v>-2.5</v>
      </c>
      <c r="H29" s="3">
        <v>-3.3</v>
      </c>
      <c r="I29" s="3">
        <v>-4.8</v>
      </c>
      <c r="J29" s="3">
        <f t="shared" si="46"/>
        <v>-20.299999999999997</v>
      </c>
      <c r="K29" s="3">
        <v>-1.2</v>
      </c>
      <c r="L29" s="3">
        <v>-5.4</v>
      </c>
      <c r="M29" s="3">
        <v>-2.6</v>
      </c>
      <c r="N29" s="3">
        <f t="shared" si="47"/>
        <v>-21.400000000000002</v>
      </c>
      <c r="O29" s="3">
        <f>O27*0.02</f>
        <v>3.9399949999999899</v>
      </c>
      <c r="P29" s="3">
        <f t="shared" ref="P29:R29" si="51">P27*0.02</f>
        <v>4.9069975999999906</v>
      </c>
      <c r="Q29" s="3">
        <f t="shared" si="51"/>
        <v>3.3825352000000022</v>
      </c>
      <c r="R29" s="3">
        <f>R27*0.2</f>
        <v>-23.037386000000062</v>
      </c>
      <c r="T29" s="3">
        <v>0</v>
      </c>
      <c r="U29" s="3">
        <v>0</v>
      </c>
      <c r="V29" s="3">
        <v>-7.5</v>
      </c>
      <c r="W29" s="3">
        <v>-12.3</v>
      </c>
      <c r="X29" s="3">
        <v>-30.9</v>
      </c>
      <c r="Y29" s="3">
        <v>-30.6</v>
      </c>
      <c r="Z29" s="3">
        <f t="shared" si="49"/>
        <v>-10.80785820000008</v>
      </c>
      <c r="AA29" s="3">
        <f>AA27*0.02</f>
        <v>18.528950640000001</v>
      </c>
      <c r="AB29" s="3">
        <f t="shared" ref="AB29:AJ29" si="52">AB27*0.02</f>
        <v>32.592138468600012</v>
      </c>
      <c r="AC29" s="3">
        <f t="shared" si="52"/>
        <v>43.765228026860029</v>
      </c>
      <c r="AD29" s="3">
        <f t="shared" si="52"/>
        <v>44.723322479506628</v>
      </c>
      <c r="AE29" s="3">
        <f t="shared" si="52"/>
        <v>47.273794815691325</v>
      </c>
      <c r="AF29" s="3">
        <f t="shared" si="52"/>
        <v>45.871581616816833</v>
      </c>
      <c r="AG29" s="3">
        <f t="shared" si="52"/>
        <v>51.109174412110292</v>
      </c>
      <c r="AH29" s="3">
        <f t="shared" si="52"/>
        <v>53.419461690834339</v>
      </c>
      <c r="AI29" s="3">
        <f t="shared" si="52"/>
        <v>54.073251975445856</v>
      </c>
      <c r="AJ29" s="3">
        <f t="shared" si="52"/>
        <v>57.547268439315957</v>
      </c>
    </row>
    <row r="30" spans="2:139" s="1" customFormat="1" x14ac:dyDescent="0.3">
      <c r="B30" s="1" t="s">
        <v>52</v>
      </c>
      <c r="G30" s="8">
        <f>G27-G28-G29</f>
        <v>98.400000000000318</v>
      </c>
      <c r="H30" s="8">
        <f>H27-H28-H29</f>
        <v>-102.20000000000027</v>
      </c>
      <c r="I30" s="8">
        <f>I27-I28-I29</f>
        <v>-88.79999999999977</v>
      </c>
      <c r="J30" s="8">
        <f>J27-J28-J29</f>
        <v>102.39999999999908</v>
      </c>
      <c r="K30" s="8">
        <f>K27-K28-K29</f>
        <v>471.80000000000058</v>
      </c>
      <c r="L30" s="8">
        <f>L27-L28-L29</f>
        <v>195.30000000000047</v>
      </c>
      <c r="M30" s="8">
        <f>M27-M28-M29</f>
        <v>283.40000000000123</v>
      </c>
      <c r="N30" s="8">
        <f>N27-N28-N29</f>
        <v>1946.6</v>
      </c>
      <c r="O30" s="8">
        <f t="shared" ref="O30:R30" si="53">O27-O28-O29</f>
        <v>183.20976749999954</v>
      </c>
      <c r="P30" s="8">
        <f t="shared" si="53"/>
        <v>228.17538839999958</v>
      </c>
      <c r="Q30" s="8">
        <f t="shared" si="53"/>
        <v>157.28788680000008</v>
      </c>
      <c r="R30" s="8">
        <f t="shared" si="53"/>
        <v>-86.390197500000227</v>
      </c>
      <c r="T30" s="8">
        <f>T27-T28-T29</f>
        <v>375.60000000000059</v>
      </c>
      <c r="U30" s="8">
        <f>U27-U28-U29</f>
        <v>213.19999999999834</v>
      </c>
      <c r="V30" s="8">
        <f>V27-V28-V29</f>
        <v>166.29999999999819</v>
      </c>
      <c r="W30" s="8">
        <f>W27-W28-W29</f>
        <v>-540.70000000000277</v>
      </c>
      <c r="X30" s="8">
        <f>X27-X28-X29</f>
        <v>9.7999999999980147</v>
      </c>
      <c r="Y30" s="8">
        <f>Y27-Y28-Y29</f>
        <v>2897.1000000000013</v>
      </c>
      <c r="Z30" s="8">
        <f>Z27-Z28-Z29</f>
        <v>482.28284520000005</v>
      </c>
      <c r="AA30" s="8">
        <f>AA27-AA28-AA29</f>
        <v>815.27382816000022</v>
      </c>
      <c r="AB30" s="8">
        <f t="shared" ref="AB30:AJ30" si="54">AB27-AB28-AB29</f>
        <v>1434.0540926184005</v>
      </c>
      <c r="AC30" s="8">
        <f t="shared" si="54"/>
        <v>1925.6700331818413</v>
      </c>
      <c r="AD30" s="8">
        <f t="shared" si="54"/>
        <v>1967.8261890982915</v>
      </c>
      <c r="AE30" s="8">
        <f t="shared" si="54"/>
        <v>2080.0469718904183</v>
      </c>
      <c r="AF30" s="8">
        <f t="shared" si="54"/>
        <v>2018.3495911399405</v>
      </c>
      <c r="AG30" s="8">
        <f t="shared" si="54"/>
        <v>2248.8036741328524</v>
      </c>
      <c r="AH30" s="8">
        <f t="shared" si="54"/>
        <v>2350.4563143967112</v>
      </c>
      <c r="AI30" s="8">
        <f t="shared" si="54"/>
        <v>2379.2230869196173</v>
      </c>
      <c r="AJ30" s="8">
        <f t="shared" si="54"/>
        <v>2532.0798113299024</v>
      </c>
      <c r="AK30" s="1">
        <f>AJ30*(1+$AN$35)</f>
        <v>2506.7590132166033</v>
      </c>
      <c r="AL30" s="1">
        <f t="shared" ref="AL30:CW30" si="55">AK30*(1+$AN$35)</f>
        <v>2481.6914230844372</v>
      </c>
      <c r="AM30" s="1">
        <f t="shared" si="55"/>
        <v>2456.8745088535929</v>
      </c>
      <c r="AN30" s="1">
        <f t="shared" si="55"/>
        <v>2432.3057637650568</v>
      </c>
      <c r="AO30" s="1">
        <f t="shared" si="55"/>
        <v>2407.9827061274063</v>
      </c>
      <c r="AP30" s="1">
        <f t="shared" si="55"/>
        <v>2383.9028790661323</v>
      </c>
      <c r="AQ30" s="1">
        <f t="shared" si="55"/>
        <v>2360.0638502754709</v>
      </c>
      <c r="AR30" s="1">
        <f t="shared" si="55"/>
        <v>2336.463211772716</v>
      </c>
      <c r="AS30" s="1">
        <f t="shared" si="55"/>
        <v>2313.098579654989</v>
      </c>
      <c r="AT30" s="1">
        <f t="shared" si="55"/>
        <v>2289.9675938584392</v>
      </c>
      <c r="AU30" s="1">
        <f t="shared" si="55"/>
        <v>2267.0679179198546</v>
      </c>
      <c r="AV30" s="1">
        <f t="shared" si="55"/>
        <v>2244.3972387406561</v>
      </c>
      <c r="AW30" s="1">
        <f t="shared" si="55"/>
        <v>2221.9532663532495</v>
      </c>
      <c r="AX30" s="1">
        <f t="shared" si="55"/>
        <v>2199.7337336897172</v>
      </c>
      <c r="AY30" s="1">
        <f t="shared" si="55"/>
        <v>2177.7363963528201</v>
      </c>
      <c r="AZ30" s="1">
        <f t="shared" si="55"/>
        <v>2155.9590323892917</v>
      </c>
      <c r="BA30" s="1">
        <f t="shared" si="55"/>
        <v>2134.3994420653989</v>
      </c>
      <c r="BB30" s="1">
        <f t="shared" si="55"/>
        <v>2113.0554476447451</v>
      </c>
      <c r="BC30" s="1">
        <f t="shared" si="55"/>
        <v>2091.9248931682978</v>
      </c>
      <c r="BD30" s="1">
        <f t="shared" si="55"/>
        <v>2071.0056442366149</v>
      </c>
      <c r="BE30" s="1">
        <f t="shared" si="55"/>
        <v>2050.2955877942486</v>
      </c>
      <c r="BF30" s="1">
        <f t="shared" si="55"/>
        <v>2029.7926319163062</v>
      </c>
      <c r="BG30" s="1">
        <f t="shared" si="55"/>
        <v>2009.4947055971431</v>
      </c>
      <c r="BH30" s="1">
        <f t="shared" si="55"/>
        <v>1989.3997585411716</v>
      </c>
      <c r="BI30" s="1">
        <f t="shared" si="55"/>
        <v>1969.50576095576</v>
      </c>
      <c r="BJ30" s="1">
        <f t="shared" si="55"/>
        <v>1949.8107033462024</v>
      </c>
      <c r="BK30" s="1">
        <f t="shared" si="55"/>
        <v>1930.3125963127404</v>
      </c>
      <c r="BL30" s="1">
        <f t="shared" si="55"/>
        <v>1911.0094703496129</v>
      </c>
      <c r="BM30" s="1">
        <f t="shared" si="55"/>
        <v>1891.8993756461168</v>
      </c>
      <c r="BN30" s="1">
        <f t="shared" si="55"/>
        <v>1872.9803818896557</v>
      </c>
      <c r="BO30" s="1">
        <f t="shared" si="55"/>
        <v>1854.2505780707593</v>
      </c>
      <c r="BP30" s="1">
        <f t="shared" si="55"/>
        <v>1835.7080722900516</v>
      </c>
      <c r="BQ30" s="1">
        <f t="shared" si="55"/>
        <v>1817.3509915671511</v>
      </c>
      <c r="BR30" s="1">
        <f t="shared" si="55"/>
        <v>1799.1774816514796</v>
      </c>
      <c r="BS30" s="1">
        <f t="shared" si="55"/>
        <v>1781.1857068349648</v>
      </c>
      <c r="BT30" s="1">
        <f t="shared" si="55"/>
        <v>1763.3738497666152</v>
      </c>
      <c r="BU30" s="1">
        <f t="shared" si="55"/>
        <v>1745.740111268949</v>
      </c>
      <c r="BV30" s="1">
        <f t="shared" si="55"/>
        <v>1728.2827101562596</v>
      </c>
      <c r="BW30" s="1">
        <f t="shared" si="55"/>
        <v>1710.999883054697</v>
      </c>
      <c r="BX30" s="1">
        <f t="shared" si="55"/>
        <v>1693.8898842241499</v>
      </c>
      <c r="BY30" s="1">
        <f t="shared" si="55"/>
        <v>1676.9509853819084</v>
      </c>
      <c r="BZ30" s="1">
        <f t="shared" si="55"/>
        <v>1660.1814755280893</v>
      </c>
      <c r="CA30" s="1">
        <f t="shared" si="55"/>
        <v>1643.5796607728084</v>
      </c>
      <c r="CB30" s="1">
        <f t="shared" si="55"/>
        <v>1627.1438641650802</v>
      </c>
      <c r="CC30" s="1">
        <f t="shared" si="55"/>
        <v>1610.8724255234295</v>
      </c>
      <c r="CD30" s="1">
        <f t="shared" si="55"/>
        <v>1594.7637012681951</v>
      </c>
      <c r="CE30" s="1">
        <f t="shared" si="55"/>
        <v>1578.8160642555131</v>
      </c>
      <c r="CF30" s="1">
        <f t="shared" si="55"/>
        <v>1563.027903612958</v>
      </c>
      <c r="CG30" s="1">
        <f t="shared" si="55"/>
        <v>1547.3976245768283</v>
      </c>
      <c r="CH30" s="1">
        <f t="shared" si="55"/>
        <v>1531.9236483310601</v>
      </c>
      <c r="CI30" s="1">
        <f t="shared" si="55"/>
        <v>1516.6044118477496</v>
      </c>
      <c r="CJ30" s="1">
        <f t="shared" si="55"/>
        <v>1501.4383677292722</v>
      </c>
      <c r="CK30" s="1">
        <f t="shared" si="55"/>
        <v>1486.4239840519795</v>
      </c>
      <c r="CL30" s="1">
        <f t="shared" si="55"/>
        <v>1471.5597442114597</v>
      </c>
      <c r="CM30" s="1">
        <f t="shared" si="55"/>
        <v>1456.8441467693451</v>
      </c>
      <c r="CN30" s="1">
        <f t="shared" si="55"/>
        <v>1442.2757053016517</v>
      </c>
      <c r="CO30" s="1">
        <f t="shared" si="55"/>
        <v>1427.8529482486351</v>
      </c>
      <c r="CP30" s="1">
        <f t="shared" si="55"/>
        <v>1413.5744187661487</v>
      </c>
      <c r="CQ30" s="1">
        <f t="shared" si="55"/>
        <v>1399.4386745784873</v>
      </c>
      <c r="CR30" s="1">
        <f t="shared" si="55"/>
        <v>1385.4442878327025</v>
      </c>
      <c r="CS30" s="1">
        <f t="shared" si="55"/>
        <v>1371.5898449543754</v>
      </c>
      <c r="CT30" s="1">
        <f t="shared" si="55"/>
        <v>1357.8739465048316</v>
      </c>
      <c r="CU30" s="1">
        <f t="shared" si="55"/>
        <v>1344.2952070397832</v>
      </c>
      <c r="CV30" s="1">
        <f t="shared" si="55"/>
        <v>1330.8522549693853</v>
      </c>
      <c r="CW30" s="1">
        <f t="shared" si="55"/>
        <v>1317.5437324196914</v>
      </c>
      <c r="CX30" s="1">
        <f t="shared" ref="CX30:EI30" si="56">CW30*(1+$AN$35)</f>
        <v>1304.3682950954944</v>
      </c>
      <c r="CY30" s="1">
        <f t="shared" si="56"/>
        <v>1291.3246121445395</v>
      </c>
      <c r="CZ30" s="1">
        <f t="shared" si="56"/>
        <v>1278.4113660230942</v>
      </c>
      <c r="DA30" s="1">
        <f t="shared" si="56"/>
        <v>1265.6272523628631</v>
      </c>
      <c r="DB30" s="1">
        <f t="shared" si="56"/>
        <v>1252.9709798392346</v>
      </c>
      <c r="DC30" s="1">
        <f t="shared" si="56"/>
        <v>1240.4412700408423</v>
      </c>
      <c r="DD30" s="1">
        <f t="shared" si="56"/>
        <v>1228.0368573404339</v>
      </c>
      <c r="DE30" s="1">
        <f t="shared" si="56"/>
        <v>1215.7564887670296</v>
      </c>
      <c r="DF30" s="1">
        <f t="shared" si="56"/>
        <v>1203.5989238793593</v>
      </c>
      <c r="DG30" s="1">
        <f t="shared" si="56"/>
        <v>1191.5629346405658</v>
      </c>
      <c r="DH30" s="1">
        <f t="shared" si="56"/>
        <v>1179.6473052941601</v>
      </c>
      <c r="DI30" s="1">
        <f t="shared" si="56"/>
        <v>1167.8508322412185</v>
      </c>
      <c r="DJ30" s="1">
        <f t="shared" si="56"/>
        <v>1156.1723239188063</v>
      </c>
      <c r="DK30" s="1">
        <f t="shared" si="56"/>
        <v>1144.6106006796183</v>
      </c>
      <c r="DL30" s="1">
        <f t="shared" si="56"/>
        <v>1133.164494672822</v>
      </c>
      <c r="DM30" s="1">
        <f t="shared" si="56"/>
        <v>1121.8328497260939</v>
      </c>
      <c r="DN30" s="1">
        <f t="shared" si="56"/>
        <v>1110.6145212288329</v>
      </c>
      <c r="DO30" s="1">
        <f t="shared" si="56"/>
        <v>1099.5083760165446</v>
      </c>
      <c r="DP30" s="1">
        <f t="shared" si="56"/>
        <v>1088.5132922563791</v>
      </c>
      <c r="DQ30" s="1">
        <f t="shared" si="56"/>
        <v>1077.6281593338153</v>
      </c>
      <c r="DR30" s="1">
        <f t="shared" si="56"/>
        <v>1066.8518777404772</v>
      </c>
      <c r="DS30" s="1">
        <f t="shared" si="56"/>
        <v>1056.1833589630724</v>
      </c>
      <c r="DT30" s="1">
        <f t="shared" si="56"/>
        <v>1045.6215253734417</v>
      </c>
      <c r="DU30" s="1">
        <f t="shared" si="56"/>
        <v>1035.1653101197073</v>
      </c>
      <c r="DV30" s="1">
        <f t="shared" si="56"/>
        <v>1024.8136570185102</v>
      </c>
      <c r="DW30" s="1">
        <f t="shared" si="56"/>
        <v>1014.5655204483251</v>
      </c>
      <c r="DX30" s="1">
        <f t="shared" si="56"/>
        <v>1004.4198652438419</v>
      </c>
      <c r="DY30" s="1">
        <f t="shared" si="56"/>
        <v>994.37566659140339</v>
      </c>
      <c r="DZ30" s="1">
        <f t="shared" si="56"/>
        <v>984.43190992548932</v>
      </c>
      <c r="EA30" s="1">
        <f t="shared" si="56"/>
        <v>974.58759082623442</v>
      </c>
      <c r="EB30" s="1">
        <f t="shared" si="56"/>
        <v>964.84171491797201</v>
      </c>
      <c r="EC30" s="1">
        <f t="shared" si="56"/>
        <v>955.19329776879226</v>
      </c>
      <c r="ED30" s="1">
        <f t="shared" si="56"/>
        <v>945.64136479110437</v>
      </c>
      <c r="EE30" s="1">
        <f t="shared" si="56"/>
        <v>936.1849511431933</v>
      </c>
      <c r="EF30" s="1">
        <f t="shared" si="56"/>
        <v>926.82310163176135</v>
      </c>
      <c r="EG30" s="1">
        <f t="shared" si="56"/>
        <v>917.55487061544375</v>
      </c>
      <c r="EH30" s="1">
        <f t="shared" si="56"/>
        <v>908.37932190928927</v>
      </c>
      <c r="EI30" s="1">
        <f t="shared" si="56"/>
        <v>899.29552869019642</v>
      </c>
    </row>
    <row r="31" spans="2:139" x14ac:dyDescent="0.3">
      <c r="B31" t="s">
        <v>2</v>
      </c>
      <c r="G31" s="3">
        <f>559.4+60</f>
        <v>619.4</v>
      </c>
      <c r="H31" s="3">
        <f>559.4+60</f>
        <v>619.4</v>
      </c>
      <c r="I31" s="3">
        <f>559.4+60</f>
        <v>619.4</v>
      </c>
      <c r="J31" s="3">
        <f>559.4+60</f>
        <v>619.4</v>
      </c>
      <c r="K31" s="3">
        <f>559.4+60</f>
        <v>619.4</v>
      </c>
      <c r="L31" s="3">
        <f>559.4+60</f>
        <v>619.4</v>
      </c>
      <c r="M31" s="3">
        <f>559.4+60</f>
        <v>619.4</v>
      </c>
      <c r="N31" s="3">
        <f>559.4+60</f>
        <v>619.4</v>
      </c>
      <c r="O31" s="3">
        <f t="shared" ref="O31:R31" si="57">559.4+60</f>
        <v>619.4</v>
      </c>
      <c r="P31" s="3">
        <f t="shared" si="57"/>
        <v>619.4</v>
      </c>
      <c r="Q31" s="3">
        <f t="shared" si="57"/>
        <v>619.4</v>
      </c>
      <c r="R31" s="3">
        <f t="shared" si="57"/>
        <v>619.4</v>
      </c>
      <c r="T31" s="3">
        <v>425</v>
      </c>
      <c r="U31" s="3">
        <v>443.1</v>
      </c>
      <c r="V31" s="3">
        <v>458.4</v>
      </c>
      <c r="W31" s="3">
        <v>578.9</v>
      </c>
      <c r="X31" s="3">
        <v>608.9</v>
      </c>
      <c r="Y31" s="3">
        <f>559.4+60</f>
        <v>619.4</v>
      </c>
      <c r="Z31" s="3">
        <f>559.4+60</f>
        <v>619.4</v>
      </c>
      <c r="AA31" s="3">
        <f>559.4+60</f>
        <v>619.4</v>
      </c>
      <c r="AB31" s="3">
        <f t="shared" ref="AB31:AJ31" si="58">559.4+60</f>
        <v>619.4</v>
      </c>
      <c r="AC31" s="3">
        <f t="shared" si="58"/>
        <v>619.4</v>
      </c>
      <c r="AD31" s="3">
        <f t="shared" si="58"/>
        <v>619.4</v>
      </c>
      <c r="AE31" s="3">
        <f t="shared" si="58"/>
        <v>619.4</v>
      </c>
      <c r="AF31" s="3">
        <f t="shared" si="58"/>
        <v>619.4</v>
      </c>
      <c r="AG31" s="3">
        <f t="shared" si="58"/>
        <v>619.4</v>
      </c>
      <c r="AH31" s="3">
        <f t="shared" si="58"/>
        <v>619.4</v>
      </c>
      <c r="AI31" s="3">
        <f t="shared" si="58"/>
        <v>619.4</v>
      </c>
      <c r="AJ31" s="3">
        <f t="shared" si="58"/>
        <v>619.4</v>
      </c>
    </row>
    <row r="32" spans="2:139" x14ac:dyDescent="0.3">
      <c r="B32" t="s">
        <v>53</v>
      </c>
      <c r="G32" s="7">
        <f>G30/G31</f>
        <v>0.15886341620923528</v>
      </c>
      <c r="H32" s="7">
        <f>H30/H31</f>
        <v>-0.16499838553438856</v>
      </c>
      <c r="I32" s="7">
        <f>I30/I31</f>
        <v>-0.14336454633516268</v>
      </c>
      <c r="J32" s="7">
        <f>J30/J31</f>
        <v>0.16532127865676313</v>
      </c>
      <c r="K32" s="7">
        <f>K30/K31</f>
        <v>0.76170487568614886</v>
      </c>
      <c r="L32" s="7">
        <f>L30/L31</f>
        <v>0.31530513400064653</v>
      </c>
      <c r="M32" s="7">
        <f>M30/M31</f>
        <v>0.45753955440749311</v>
      </c>
      <c r="N32" s="7">
        <f>N30/N31</f>
        <v>3.1427187600904101</v>
      </c>
      <c r="O32" s="7">
        <f t="shared" ref="O32:R32" si="59">O30/O31</f>
        <v>0.29578586938973128</v>
      </c>
      <c r="P32" s="7">
        <f t="shared" si="59"/>
        <v>0.36838131804972485</v>
      </c>
      <c r="Q32" s="7">
        <f t="shared" si="59"/>
        <v>0.25393588440426235</v>
      </c>
      <c r="R32" s="7">
        <f t="shared" si="59"/>
        <v>-0.13947400306748503</v>
      </c>
      <c r="T32" s="7">
        <f>T30/T31</f>
        <v>0.88376470588235434</v>
      </c>
      <c r="U32" s="7">
        <f>U30/U31</f>
        <v>0.48115549537350111</v>
      </c>
      <c r="V32" s="7">
        <f>V30/V31</f>
        <v>0.36278359511343411</v>
      </c>
      <c r="W32" s="7">
        <f>W30/W31</f>
        <v>-0.93401278286405731</v>
      </c>
      <c r="X32" s="7">
        <f>X30/X31</f>
        <v>1.6094596813923494E-2</v>
      </c>
      <c r="Y32" s="7">
        <f>Y30/Y31</f>
        <v>4.6772683241846975</v>
      </c>
      <c r="Z32" s="7">
        <f>Z30/Z31</f>
        <v>0.77862906877623517</v>
      </c>
      <c r="AA32" s="7">
        <f>AA30/AA31</f>
        <v>1.3162315598320959</v>
      </c>
      <c r="AB32" s="7">
        <f t="shared" ref="AB32:AJ32" si="60">AB30/AB31</f>
        <v>2.3152310181117222</v>
      </c>
      <c r="AC32" s="7">
        <f t="shared" si="60"/>
        <v>3.108928048404652</v>
      </c>
      <c r="AD32" s="7">
        <f t="shared" si="60"/>
        <v>3.1769877124609165</v>
      </c>
      <c r="AE32" s="7">
        <f t="shared" si="60"/>
        <v>3.3581643072173368</v>
      </c>
      <c r="AF32" s="7">
        <f t="shared" si="60"/>
        <v>3.2585560076524711</v>
      </c>
      <c r="AG32" s="7">
        <f t="shared" si="60"/>
        <v>3.6306161997624353</v>
      </c>
      <c r="AH32" s="7">
        <f t="shared" si="60"/>
        <v>3.7947308918254943</v>
      </c>
      <c r="AI32" s="7">
        <f t="shared" si="60"/>
        <v>3.841173856828572</v>
      </c>
      <c r="AJ32" s="7">
        <f t="shared" si="60"/>
        <v>4.0879557819339727</v>
      </c>
    </row>
    <row r="34" spans="2:40" x14ac:dyDescent="0.3">
      <c r="B34" t="s">
        <v>56</v>
      </c>
      <c r="G34" s="9"/>
      <c r="H34" s="9"/>
      <c r="I34" s="9"/>
      <c r="J34" s="9"/>
      <c r="K34" s="9">
        <f t="shared" ref="G34:M37" si="61">K3/G3-1</f>
        <v>6.220566528431859E-2</v>
      </c>
      <c r="L34" s="9">
        <f t="shared" si="61"/>
        <v>4.5979117054405494E-2</v>
      </c>
      <c r="M34" s="9">
        <f t="shared" si="61"/>
        <v>3.2374751311267991E-2</v>
      </c>
      <c r="N34" s="9">
        <f>N3/J3-1</f>
        <v>5.0682871820572961E-2</v>
      </c>
      <c r="O34" s="9">
        <f t="shared" ref="O34:R37" si="62">O3/K3-1</f>
        <v>5.0000000000000044E-2</v>
      </c>
      <c r="P34" s="9">
        <f t="shared" si="62"/>
        <v>4.0000000000000036E-2</v>
      </c>
      <c r="Q34" s="9">
        <f t="shared" si="62"/>
        <v>4.0000000000000036E-2</v>
      </c>
      <c r="R34" s="9">
        <f t="shared" si="62"/>
        <v>4.0000000000000036E-2</v>
      </c>
      <c r="T34" s="9"/>
      <c r="U34" s="9">
        <f t="shared" ref="T34:Y34" si="63">U3/T3-1</f>
        <v>6.9423257927363702E-2</v>
      </c>
      <c r="V34" s="9">
        <f t="shared" si="63"/>
        <v>0.4546585735963582</v>
      </c>
      <c r="W34" s="9">
        <f t="shared" si="63"/>
        <v>0.18952243850535133</v>
      </c>
      <c r="X34" s="9">
        <f t="shared" si="63"/>
        <v>0.10765588003157056</v>
      </c>
      <c r="Y34" s="9">
        <f>Y3/X3-1</f>
        <v>4.7250328567130628E-2</v>
      </c>
      <c r="Z34" s="9">
        <f t="shared" ref="Z34:AJ34" si="64">Z3/Y3-1</f>
        <v>4.228495395920584E-2</v>
      </c>
      <c r="AA34" s="9">
        <f t="shared" si="64"/>
        <v>3.0000000000000027E-2</v>
      </c>
      <c r="AB34" s="9">
        <f t="shared" si="64"/>
        <v>3.0000000000000027E-2</v>
      </c>
      <c r="AC34" s="9">
        <f t="shared" si="64"/>
        <v>2.0000000000000018E-2</v>
      </c>
      <c r="AD34" s="9">
        <f t="shared" si="64"/>
        <v>2.0000000000000018E-2</v>
      </c>
      <c r="AE34" s="9">
        <f t="shared" si="64"/>
        <v>2.0000000000000018E-2</v>
      </c>
      <c r="AF34" s="9">
        <f t="shared" si="64"/>
        <v>2.0000000000000018E-2</v>
      </c>
      <c r="AG34" s="9">
        <f t="shared" si="64"/>
        <v>2.0000000000000018E-2</v>
      </c>
      <c r="AH34" s="9">
        <f t="shared" si="64"/>
        <v>2.0000000000000018E-2</v>
      </c>
      <c r="AI34" s="9">
        <f t="shared" si="64"/>
        <v>2.0000000000000018E-2</v>
      </c>
      <c r="AJ34" s="9">
        <f t="shared" si="64"/>
        <v>2.0000000000000018E-2</v>
      </c>
    </row>
    <row r="35" spans="2:40" x14ac:dyDescent="0.3">
      <c r="B35" t="s">
        <v>57</v>
      </c>
      <c r="G35" s="9"/>
      <c r="H35" s="9"/>
      <c r="I35" s="9"/>
      <c r="J35" s="9"/>
      <c r="K35" s="9">
        <f t="shared" si="61"/>
        <v>0.23137168789342688</v>
      </c>
      <c r="L35" s="9">
        <f t="shared" si="61"/>
        <v>0.22333219295244611</v>
      </c>
      <c r="M35" s="9">
        <f t="shared" si="61"/>
        <v>0.20430035501373167</v>
      </c>
      <c r="N35" s="9">
        <f t="shared" ref="N35:N37" si="65">N4/J4-1</f>
        <v>0.16777490456840294</v>
      </c>
      <c r="O35" s="9">
        <f t="shared" si="62"/>
        <v>0.14999999999999991</v>
      </c>
      <c r="P35" s="9">
        <f t="shared" si="62"/>
        <v>0.1399999999999999</v>
      </c>
      <c r="Q35" s="9">
        <f t="shared" si="62"/>
        <v>0.1399999999999999</v>
      </c>
      <c r="R35" s="9">
        <f t="shared" si="62"/>
        <v>0.12000000000000011</v>
      </c>
      <c r="T35" s="9"/>
      <c r="U35" s="9">
        <f t="shared" ref="T35:Y35" si="66">U4/T4-1</f>
        <v>0.49238972370334477</v>
      </c>
      <c r="V35" s="9">
        <f t="shared" si="66"/>
        <v>0.76023125893205123</v>
      </c>
      <c r="W35" s="9">
        <f t="shared" si="66"/>
        <v>0.68018599845001315</v>
      </c>
      <c r="X35" s="9">
        <f t="shared" si="66"/>
        <v>0.30574591460200318</v>
      </c>
      <c r="Y35" s="9">
        <f t="shared" ref="W35:Y50" si="67">Y4/X4-1</f>
        <v>0.20522136993675133</v>
      </c>
      <c r="Z35" s="9">
        <f t="shared" ref="Z35:AJ35" si="68">Z4/Y4-1</f>
        <v>0.13705351161232682</v>
      </c>
      <c r="AA35" s="9">
        <f t="shared" si="68"/>
        <v>0.10000000000000009</v>
      </c>
      <c r="AB35" s="9">
        <f t="shared" si="68"/>
        <v>8.0000000000000071E-2</v>
      </c>
      <c r="AC35" s="9">
        <f t="shared" si="68"/>
        <v>6.0000000000000053E-2</v>
      </c>
      <c r="AD35" s="9">
        <f t="shared" si="68"/>
        <v>5.0000000000000044E-2</v>
      </c>
      <c r="AE35" s="9">
        <f t="shared" si="68"/>
        <v>5.0000000000000044E-2</v>
      </c>
      <c r="AF35" s="9">
        <f t="shared" si="68"/>
        <v>3.0000000000000027E-2</v>
      </c>
      <c r="AG35" s="9">
        <f t="shared" si="68"/>
        <v>3.0000000000000027E-2</v>
      </c>
      <c r="AH35" s="9">
        <f t="shared" si="68"/>
        <v>3.0000000000000027E-2</v>
      </c>
      <c r="AI35" s="9">
        <f t="shared" si="68"/>
        <v>3.0000000000000027E-2</v>
      </c>
      <c r="AJ35" s="9">
        <f t="shared" si="68"/>
        <v>3.0000000000000027E-2</v>
      </c>
      <c r="AM35" t="s">
        <v>70</v>
      </c>
      <c r="AN35" s="9">
        <v>-0.01</v>
      </c>
    </row>
    <row r="36" spans="2:40" x14ac:dyDescent="0.3">
      <c r="B36" t="s">
        <v>58</v>
      </c>
      <c r="G36" s="9"/>
      <c r="H36" s="9"/>
      <c r="I36" s="9"/>
      <c r="J36" s="9"/>
      <c r="K36" s="9">
        <f t="shared" si="61"/>
        <v>-0.1333333333333333</v>
      </c>
      <c r="L36" s="9">
        <f t="shared" si="61"/>
        <v>-4.231625835189301E-2</v>
      </c>
      <c r="M36" s="9">
        <f t="shared" si="61"/>
        <v>-0.1300236406619385</v>
      </c>
      <c r="N36" s="9">
        <f t="shared" si="65"/>
        <v>-4.3076923076922791E-2</v>
      </c>
      <c r="O36" s="9">
        <f t="shared" si="62"/>
        <v>-5.0000000000000044E-2</v>
      </c>
      <c r="P36" s="9">
        <f t="shared" si="62"/>
        <v>-4.9999999999999933E-2</v>
      </c>
      <c r="Q36" s="9">
        <f t="shared" si="62"/>
        <v>-5.0000000000000044E-2</v>
      </c>
      <c r="R36" s="9">
        <f t="shared" si="62"/>
        <v>-5.0000000000000044E-2</v>
      </c>
      <c r="T36" s="9"/>
      <c r="U36" s="9">
        <f t="shared" ref="T36:Y36" si="69">U5/T5-1</f>
        <v>8.5207100591716101E-2</v>
      </c>
      <c r="V36" s="9">
        <f t="shared" si="69"/>
        <v>0.5888767720828787</v>
      </c>
      <c r="W36" s="9">
        <f t="shared" si="69"/>
        <v>0.12834591626630076</v>
      </c>
      <c r="X36" s="9">
        <f t="shared" si="69"/>
        <v>-4.3795620437956262E-2</v>
      </c>
      <c r="Y36" s="9">
        <f t="shared" si="67"/>
        <v>-8.7786259541984601E-2</v>
      </c>
      <c r="Z36" s="9">
        <f t="shared" ref="Z36:AJ36" si="70">Z5/Y5-1</f>
        <v>-5.0000000000000155E-2</v>
      </c>
      <c r="AA36" s="9">
        <f t="shared" si="70"/>
        <v>-4.9999999999999933E-2</v>
      </c>
      <c r="AB36" s="9">
        <f t="shared" si="70"/>
        <v>-5.0000000000000044E-2</v>
      </c>
      <c r="AC36" s="9">
        <f t="shared" si="70"/>
        <v>-5.0000000000000044E-2</v>
      </c>
      <c r="AD36" s="9">
        <f t="shared" si="70"/>
        <v>-5.0000000000000044E-2</v>
      </c>
      <c r="AE36" s="9">
        <f t="shared" si="70"/>
        <v>-5.0000000000000044E-2</v>
      </c>
      <c r="AF36" s="9">
        <f t="shared" si="70"/>
        <v>-4.9999999999999933E-2</v>
      </c>
      <c r="AG36" s="9">
        <f t="shared" si="70"/>
        <v>-5.0000000000000044E-2</v>
      </c>
      <c r="AH36" s="9">
        <f t="shared" si="70"/>
        <v>-5.0000000000000044E-2</v>
      </c>
      <c r="AI36" s="9">
        <f t="shared" si="70"/>
        <v>-5.0000000000000155E-2</v>
      </c>
      <c r="AJ36" s="9">
        <f t="shared" si="70"/>
        <v>-5.0000000000000155E-2</v>
      </c>
      <c r="AM36" t="s">
        <v>71</v>
      </c>
      <c r="AN36" s="9">
        <v>0.08</v>
      </c>
    </row>
    <row r="37" spans="2:40" x14ac:dyDescent="0.3">
      <c r="B37" t="s">
        <v>59</v>
      </c>
      <c r="G37" s="9"/>
      <c r="H37" s="9"/>
      <c r="I37" s="9"/>
      <c r="J37" s="9"/>
      <c r="K37" s="9">
        <f t="shared" si="61"/>
        <v>0.26217765042979924</v>
      </c>
      <c r="L37" s="9">
        <f t="shared" si="61"/>
        <v>9.235016102722815E-2</v>
      </c>
      <c r="M37" s="9">
        <f t="shared" si="61"/>
        <v>2.0630467073774472E-3</v>
      </c>
      <c r="N37" s="9">
        <f t="shared" si="65"/>
        <v>-3.6587301587300947E-2</v>
      </c>
      <c r="O37" s="9">
        <f t="shared" si="62"/>
        <v>-5.0000000000000155E-2</v>
      </c>
      <c r="P37" s="9">
        <f t="shared" si="62"/>
        <v>-0.15000000000000002</v>
      </c>
      <c r="Q37" s="9">
        <f t="shared" si="62"/>
        <v>-0.19999999999999996</v>
      </c>
      <c r="R37" s="9">
        <f t="shared" si="62"/>
        <v>-0.25</v>
      </c>
      <c r="T37" s="9"/>
      <c r="U37" s="9">
        <f t="shared" ref="T37:Y37" si="71">U6/T6-1</f>
        <v>7.8509196515004849</v>
      </c>
      <c r="V37" s="9">
        <f t="shared" si="71"/>
        <v>1.1902220277808162</v>
      </c>
      <c r="W37" s="9">
        <f t="shared" si="71"/>
        <v>-0.28960509757705299</v>
      </c>
      <c r="X37" s="9">
        <f t="shared" si="71"/>
        <v>0.33536251036848541</v>
      </c>
      <c r="Y37" s="9">
        <f t="shared" si="67"/>
        <v>7.3792152279881895E-2</v>
      </c>
      <c r="Z37" s="9">
        <f t="shared" ref="Z37:AJ37" si="72">Z6/Y6-1</f>
        <v>-0.15893207310377278</v>
      </c>
      <c r="AA37" s="9">
        <f t="shared" si="72"/>
        <v>0.10000000000000009</v>
      </c>
      <c r="AB37" s="9">
        <f t="shared" si="72"/>
        <v>0.10000000000000009</v>
      </c>
      <c r="AC37" s="9">
        <f t="shared" si="72"/>
        <v>5.0000000000000044E-2</v>
      </c>
      <c r="AD37" s="9">
        <f t="shared" si="72"/>
        <v>4.0000000000000036E-2</v>
      </c>
      <c r="AE37" s="9">
        <f t="shared" si="72"/>
        <v>3.0000000000000027E-2</v>
      </c>
      <c r="AF37" s="9">
        <f t="shared" si="72"/>
        <v>3.0000000000000027E-2</v>
      </c>
      <c r="AG37" s="9">
        <f t="shared" si="72"/>
        <v>3.0000000000000027E-2</v>
      </c>
      <c r="AH37" s="9">
        <f t="shared" si="72"/>
        <v>3.0000000000000027E-2</v>
      </c>
      <c r="AI37" s="9">
        <f t="shared" si="72"/>
        <v>3.0000000000000027E-2</v>
      </c>
      <c r="AJ37" s="9">
        <f t="shared" si="72"/>
        <v>3.0000000000000027E-2</v>
      </c>
      <c r="AM37" t="s">
        <v>72</v>
      </c>
      <c r="AN37" s="3">
        <f>NPV(AN36,Z30:EI30)</f>
        <v>24049.95604069651</v>
      </c>
    </row>
    <row r="38" spans="2:40" s="1" customFormat="1" x14ac:dyDescent="0.3">
      <c r="B38" s="1" t="s">
        <v>55</v>
      </c>
      <c r="G38" s="10"/>
      <c r="H38" s="10"/>
      <c r="I38" s="10"/>
      <c r="J38" s="10"/>
      <c r="K38" s="10">
        <f t="shared" ref="G38:M38" si="73">K7/G7-1</f>
        <v>0.19375976914752902</v>
      </c>
      <c r="L38" s="10">
        <f t="shared" si="73"/>
        <v>0.11212285456187909</v>
      </c>
      <c r="M38" s="10">
        <f t="shared" si="73"/>
        <v>6.3765020026702368E-2</v>
      </c>
      <c r="N38" s="10">
        <f>N7/J7-1</f>
        <v>4.5003377851686288E-2</v>
      </c>
      <c r="O38" s="10">
        <f t="shared" ref="O38:R38" si="74">O7/K7-1</f>
        <v>3.1848550469187886E-2</v>
      </c>
      <c r="P38" s="10">
        <f t="shared" si="74"/>
        <v>-1.2196861394502823E-2</v>
      </c>
      <c r="Q38" s="10">
        <f t="shared" si="74"/>
        <v>-2.8006426025402931E-2</v>
      </c>
      <c r="R38" s="10">
        <f t="shared" si="74"/>
        <v>-5.201932799575637E-2</v>
      </c>
      <c r="T38" s="10"/>
      <c r="U38" s="10">
        <f t="shared" ref="T38:Y38" si="75">U7/T7-1</f>
        <v>1.014935505770536</v>
      </c>
      <c r="V38" s="10">
        <f t="shared" si="75"/>
        <v>0.85953293463611868</v>
      </c>
      <c r="W38" s="10">
        <f t="shared" si="75"/>
        <v>-7.3324991082095448E-3</v>
      </c>
      <c r="X38" s="10">
        <f t="shared" si="75"/>
        <v>0.25006274384539928</v>
      </c>
      <c r="Y38" s="10">
        <f t="shared" si="67"/>
        <v>0.10063607658471585</v>
      </c>
      <c r="Z38" s="10">
        <f t="shared" ref="Z38:AJ38" si="76">Z7/Y7-1</f>
        <v>-1.5195368370430784E-2</v>
      </c>
      <c r="AA38" s="10">
        <f t="shared" si="76"/>
        <v>7.8826403558287961E-2</v>
      </c>
      <c r="AB38" s="10">
        <f t="shared" si="76"/>
        <v>7.2854755230120416E-2</v>
      </c>
      <c r="AC38" s="10">
        <f t="shared" si="76"/>
        <v>4.5093269127757907E-2</v>
      </c>
      <c r="AD38" s="10">
        <f t="shared" si="76"/>
        <v>3.8012450696335076E-2</v>
      </c>
      <c r="AE38" s="10">
        <f t="shared" si="76"/>
        <v>3.4374587248211075E-2</v>
      </c>
      <c r="AF38" s="10">
        <f t="shared" si="76"/>
        <v>2.7211121060790155E-2</v>
      </c>
      <c r="AG38" s="10">
        <f t="shared" si="76"/>
        <v>2.7249326304231491E-2</v>
      </c>
      <c r="AH38" s="10">
        <f t="shared" si="76"/>
        <v>2.7285964170535859E-2</v>
      </c>
      <c r="AI38" s="10">
        <f t="shared" si="76"/>
        <v>2.732114360670379E-2</v>
      </c>
      <c r="AJ38" s="10">
        <f t="shared" si="76"/>
        <v>2.7354965627403471E-2</v>
      </c>
      <c r="AM38" s="11" t="s">
        <v>73</v>
      </c>
      <c r="AN38" s="12">
        <f>Main!D8</f>
        <v>2845.2000000000007</v>
      </c>
    </row>
    <row r="39" spans="2:40" x14ac:dyDescent="0.3">
      <c r="B39" t="s">
        <v>60</v>
      </c>
      <c r="G39" s="9">
        <f t="shared" ref="G39:N39" si="77">(G3-G8)/G3</f>
        <v>0.42306881282069309</v>
      </c>
      <c r="H39" s="9">
        <f t="shared" si="77"/>
        <v>0.41961287171032546</v>
      </c>
      <c r="I39" s="9">
        <f t="shared" si="77"/>
        <v>0.40634231627177908</v>
      </c>
      <c r="J39" s="9">
        <f t="shared" si="77"/>
        <v>0.40734243829094102</v>
      </c>
      <c r="K39" s="9">
        <f t="shared" si="77"/>
        <v>0.42218104817363683</v>
      </c>
      <c r="L39" s="9">
        <f t="shared" si="77"/>
        <v>0.41617046117921774</v>
      </c>
      <c r="M39" s="9">
        <f t="shared" si="77"/>
        <v>0.40930857276337307</v>
      </c>
      <c r="N39" s="9">
        <f t="shared" si="77"/>
        <v>0.40599844970484733</v>
      </c>
      <c r="O39" s="9">
        <f t="shared" ref="O39:R39" si="78">(O3-O8)/O3</f>
        <v>1</v>
      </c>
      <c r="P39" s="9">
        <f t="shared" si="78"/>
        <v>1</v>
      </c>
      <c r="Q39" s="9">
        <f t="shared" si="78"/>
        <v>1</v>
      </c>
      <c r="R39" s="9">
        <f t="shared" si="78"/>
        <v>1</v>
      </c>
      <c r="T39" s="9">
        <f t="shared" ref="T39:Y39" si="79">(T3-T8)/T3</f>
        <v>0.37084158255168609</v>
      </c>
      <c r="U39" s="9">
        <f t="shared" si="79"/>
        <v>0.41833080424886193</v>
      </c>
      <c r="V39" s="9">
        <f t="shared" si="79"/>
        <v>0.43055642486073731</v>
      </c>
      <c r="W39" s="9">
        <f t="shared" si="79"/>
        <v>0.40997982986933262</v>
      </c>
      <c r="X39" s="9">
        <f t="shared" si="79"/>
        <v>0.4138045698541637</v>
      </c>
      <c r="Y39" s="9">
        <f>(Y3-Y8)/Y3</f>
        <v>0.41318777688737013</v>
      </c>
      <c r="Z39" s="9"/>
      <c r="AA39" s="9">
        <f t="shared" ref="Z39:AJ39" si="80">(AA3-AA8)/AA3</f>
        <v>1</v>
      </c>
      <c r="AB39" s="9">
        <f t="shared" si="80"/>
        <v>1</v>
      </c>
      <c r="AC39" s="9">
        <f t="shared" si="80"/>
        <v>1</v>
      </c>
      <c r="AD39" s="9">
        <f t="shared" si="80"/>
        <v>1</v>
      </c>
      <c r="AE39" s="9">
        <f t="shared" si="80"/>
        <v>1</v>
      </c>
      <c r="AF39" s="9">
        <f t="shared" si="80"/>
        <v>1</v>
      </c>
      <c r="AG39" s="9">
        <f t="shared" si="80"/>
        <v>1</v>
      </c>
      <c r="AH39" s="9">
        <f t="shared" si="80"/>
        <v>1</v>
      </c>
      <c r="AI39" s="9">
        <f t="shared" si="80"/>
        <v>1</v>
      </c>
      <c r="AJ39" s="9">
        <f t="shared" si="80"/>
        <v>1</v>
      </c>
      <c r="AM39" s="11" t="s">
        <v>74</v>
      </c>
      <c r="AN39" s="3">
        <f>AN37+AN38</f>
        <v>26895.156040696511</v>
      </c>
    </row>
    <row r="40" spans="2:40" x14ac:dyDescent="0.3">
      <c r="B40" t="s">
        <v>61</v>
      </c>
      <c r="G40" s="9">
        <f t="shared" ref="G40:N40" si="81">(G4-G9)/G4</f>
        <v>0.80669008929878483</v>
      </c>
      <c r="H40" s="9">
        <f t="shared" si="81"/>
        <v>0.80896339377352033</v>
      </c>
      <c r="I40" s="9">
        <f t="shared" si="81"/>
        <v>0.82631120637685052</v>
      </c>
      <c r="J40" s="9">
        <f t="shared" si="81"/>
        <v>0.83222509543159717</v>
      </c>
      <c r="K40" s="9">
        <f t="shared" si="81"/>
        <v>0.83968376627236518</v>
      </c>
      <c r="L40" s="9">
        <f t="shared" si="81"/>
        <v>0.83679176687734214</v>
      </c>
      <c r="M40" s="9">
        <f t="shared" si="81"/>
        <v>0.84910172979587295</v>
      </c>
      <c r="N40" s="9">
        <f t="shared" si="81"/>
        <v>0.84024885327147147</v>
      </c>
      <c r="O40" s="9">
        <f t="shared" ref="O40:R40" si="82">(O4-O9)/O4</f>
        <v>1</v>
      </c>
      <c r="P40" s="9">
        <f t="shared" si="82"/>
        <v>1</v>
      </c>
      <c r="Q40" s="9">
        <f t="shared" si="82"/>
        <v>1</v>
      </c>
      <c r="R40" s="9">
        <f t="shared" si="82"/>
        <v>1</v>
      </c>
      <c r="T40" s="9">
        <f t="shared" ref="T40:Y40" si="83">(T4-T9)/T4</f>
        <v>0.76907416383906924</v>
      </c>
      <c r="U40" s="9">
        <f t="shared" si="83"/>
        <v>0.85150058464336764</v>
      </c>
      <c r="V40" s="9">
        <f t="shared" si="83"/>
        <v>0.81702771524522999</v>
      </c>
      <c r="W40" s="9">
        <f t="shared" si="83"/>
        <v>0.81073185731857322</v>
      </c>
      <c r="X40" s="9">
        <f t="shared" si="83"/>
        <v>0.81915287309917917</v>
      </c>
      <c r="Y40" s="9">
        <f t="shared" ref="W40:Y42" si="84">(Y4-Y9)/Y4</f>
        <v>0.84147498883430105</v>
      </c>
      <c r="Z40" s="9"/>
      <c r="AA40" s="9">
        <f t="shared" ref="Z40:AJ40" si="85">(AA4-AA9)/AA4</f>
        <v>1</v>
      </c>
      <c r="AB40" s="9">
        <f t="shared" si="85"/>
        <v>1</v>
      </c>
      <c r="AC40" s="9">
        <f t="shared" si="85"/>
        <v>1</v>
      </c>
      <c r="AD40" s="9">
        <f t="shared" si="85"/>
        <v>1</v>
      </c>
      <c r="AE40" s="9">
        <f t="shared" si="85"/>
        <v>1</v>
      </c>
      <c r="AF40" s="9">
        <f t="shared" si="85"/>
        <v>1</v>
      </c>
      <c r="AG40" s="9">
        <f t="shared" si="85"/>
        <v>1</v>
      </c>
      <c r="AH40" s="9">
        <f t="shared" si="85"/>
        <v>1</v>
      </c>
      <c r="AI40" s="9">
        <f t="shared" si="85"/>
        <v>1</v>
      </c>
      <c r="AJ40" s="9">
        <f t="shared" si="85"/>
        <v>1</v>
      </c>
      <c r="AM40" s="11" t="s">
        <v>75</v>
      </c>
      <c r="AN40" s="2">
        <f>AN39/AJ31</f>
        <v>43.421304553917523</v>
      </c>
    </row>
    <row r="41" spans="2:40" x14ac:dyDescent="0.3">
      <c r="B41" t="s">
        <v>62</v>
      </c>
      <c r="G41" s="9">
        <f t="shared" ref="G41:N41" si="86">(G5-G10)/G5</f>
        <v>-0.56799999999999995</v>
      </c>
      <c r="H41" s="9">
        <f t="shared" si="86"/>
        <v>-0.65033407572383062</v>
      </c>
      <c r="I41" s="9">
        <f t="shared" si="86"/>
        <v>-0.85106382978723405</v>
      </c>
      <c r="J41" s="9">
        <f t="shared" si="86"/>
        <v>-0.73846153846153806</v>
      </c>
      <c r="K41" s="9">
        <f t="shared" si="86"/>
        <v>-0.56307692307692303</v>
      </c>
      <c r="L41" s="9">
        <f t="shared" si="86"/>
        <v>-0.58837209302325577</v>
      </c>
      <c r="M41" s="9">
        <f t="shared" si="86"/>
        <v>-0.68750000000000022</v>
      </c>
      <c r="N41" s="9">
        <f t="shared" si="86"/>
        <v>-0.77491961414791</v>
      </c>
      <c r="O41" s="9">
        <f t="shared" ref="O41:R41" si="87">(O5-O10)/O5</f>
        <v>1</v>
      </c>
      <c r="P41" s="9">
        <f t="shared" si="87"/>
        <v>1</v>
      </c>
      <c r="Q41" s="9">
        <f t="shared" si="87"/>
        <v>1</v>
      </c>
      <c r="R41" s="9">
        <f t="shared" si="87"/>
        <v>1</v>
      </c>
      <c r="T41" s="9">
        <f t="shared" ref="T41:Y41" si="88">(T5-T10)/T5</f>
        <v>-0.64142011834319512</v>
      </c>
      <c r="U41" s="9">
        <f t="shared" si="88"/>
        <v>-0.57360959651035992</v>
      </c>
      <c r="V41" s="9">
        <f t="shared" si="88"/>
        <v>-0.51818805765271114</v>
      </c>
      <c r="W41" s="9">
        <f t="shared" si="88"/>
        <v>-0.74574209245742085</v>
      </c>
      <c r="X41" s="9">
        <f t="shared" si="88"/>
        <v>-0.70292620865139954</v>
      </c>
      <c r="Y41" s="9">
        <f t="shared" si="84"/>
        <v>-0.64853556485355646</v>
      </c>
      <c r="Z41" s="9"/>
      <c r="AA41" s="9">
        <f t="shared" ref="Z41:AJ41" si="89">(AA5-AA10)/AA5</f>
        <v>1</v>
      </c>
      <c r="AB41" s="9">
        <f t="shared" si="89"/>
        <v>1</v>
      </c>
      <c r="AC41" s="9">
        <f t="shared" si="89"/>
        <v>1</v>
      </c>
      <c r="AD41" s="9">
        <f t="shared" si="89"/>
        <v>1</v>
      </c>
      <c r="AE41" s="9">
        <f t="shared" si="89"/>
        <v>1</v>
      </c>
      <c r="AF41" s="9">
        <f t="shared" si="89"/>
        <v>1</v>
      </c>
      <c r="AG41" s="9">
        <f t="shared" si="89"/>
        <v>1</v>
      </c>
      <c r="AH41" s="9">
        <f t="shared" si="89"/>
        <v>1</v>
      </c>
      <c r="AI41" s="9">
        <f t="shared" si="89"/>
        <v>1</v>
      </c>
      <c r="AJ41" s="9">
        <f t="shared" si="89"/>
        <v>1</v>
      </c>
      <c r="AM41" s="11" t="s">
        <v>76</v>
      </c>
      <c r="AN41" s="2">
        <f>Main!D3</f>
        <v>52.7</v>
      </c>
    </row>
    <row r="42" spans="2:40" x14ac:dyDescent="0.3">
      <c r="B42" t="s">
        <v>63</v>
      </c>
      <c r="G42" s="9">
        <f t="shared" ref="G42:N42" si="90">(G6-G11)/G6</f>
        <v>2.3292356040299514E-2</v>
      </c>
      <c r="H42" s="9">
        <f t="shared" si="90"/>
        <v>1.8486762307081128E-2</v>
      </c>
      <c r="I42" s="9">
        <f t="shared" si="90"/>
        <v>1.8443637563954375E-2</v>
      </c>
      <c r="J42" s="9">
        <f t="shared" si="90"/>
        <v>2.6150793650792974E-2</v>
      </c>
      <c r="K42" s="9">
        <f t="shared" si="90"/>
        <v>2.9328841858591744E-2</v>
      </c>
      <c r="L42" s="9">
        <f t="shared" si="90"/>
        <v>2.5806945667572707E-2</v>
      </c>
      <c r="M42" s="9">
        <f t="shared" si="90"/>
        <v>2.6558511076340278E-2</v>
      </c>
      <c r="N42" s="9">
        <f t="shared" si="90"/>
        <v>3.1633577724689645E-2</v>
      </c>
      <c r="O42" s="9">
        <f t="shared" ref="O42:R42" si="91">(O6-O11)/O6</f>
        <v>1</v>
      </c>
      <c r="P42" s="9">
        <f t="shared" si="91"/>
        <v>1</v>
      </c>
      <c r="Q42" s="9">
        <f t="shared" si="91"/>
        <v>1</v>
      </c>
      <c r="R42" s="9">
        <f t="shared" si="91"/>
        <v>1</v>
      </c>
      <c r="T42" s="9">
        <f t="shared" ref="T42:Y42" si="92">(T6-T11)/T6</f>
        <v>1.6069699903194602E-2</v>
      </c>
      <c r="U42" s="9">
        <f t="shared" si="92"/>
        <v>2.1218418462211529E-2</v>
      </c>
      <c r="V42" s="9">
        <f t="shared" si="92"/>
        <v>2.1732616902702631E-2</v>
      </c>
      <c r="W42" s="9">
        <f t="shared" si="92"/>
        <v>2.1960100662177146E-2</v>
      </c>
      <c r="X42" s="9">
        <f t="shared" si="92"/>
        <v>2.160386595496025E-2</v>
      </c>
      <c r="Y42" s="9">
        <f t="shared" si="84"/>
        <v>2.8315946348733339E-2</v>
      </c>
      <c r="Z42" s="9"/>
      <c r="AA42" s="9">
        <f t="shared" ref="Z42:AJ42" si="93">(AA6-AA11)/AA6</f>
        <v>1</v>
      </c>
      <c r="AB42" s="9">
        <f t="shared" si="93"/>
        <v>1</v>
      </c>
      <c r="AC42" s="9">
        <f t="shared" si="93"/>
        <v>1</v>
      </c>
      <c r="AD42" s="9">
        <f t="shared" si="93"/>
        <v>1</v>
      </c>
      <c r="AE42" s="9">
        <f t="shared" si="93"/>
        <v>1</v>
      </c>
      <c r="AF42" s="9">
        <f t="shared" si="93"/>
        <v>1</v>
      </c>
      <c r="AG42" s="9">
        <f t="shared" si="93"/>
        <v>1</v>
      </c>
      <c r="AH42" s="9">
        <f t="shared" si="93"/>
        <v>1</v>
      </c>
      <c r="AI42" s="9">
        <f t="shared" si="93"/>
        <v>1</v>
      </c>
      <c r="AJ42" s="9">
        <f t="shared" si="93"/>
        <v>1</v>
      </c>
      <c r="AM42" s="1" t="s">
        <v>77</v>
      </c>
      <c r="AN42" s="10">
        <f>AN40/AN41-1</f>
        <v>-0.17606632725014193</v>
      </c>
    </row>
    <row r="43" spans="2:40" x14ac:dyDescent="0.3">
      <c r="B43" t="s">
        <v>64</v>
      </c>
      <c r="G43" s="9">
        <f t="shared" ref="G43:N43" si="94">G14/G7</f>
        <v>0.34359344314857121</v>
      </c>
      <c r="H43" s="9">
        <f t="shared" si="94"/>
        <v>0.33714543812104786</v>
      </c>
      <c r="I43" s="9">
        <f t="shared" si="94"/>
        <v>0.33794392523364486</v>
      </c>
      <c r="J43" s="9">
        <f t="shared" si="94"/>
        <v>0.35091548441857628</v>
      </c>
      <c r="K43" s="9">
        <f t="shared" si="94"/>
        <v>0.3515804670057579</v>
      </c>
      <c r="L43" s="9">
        <f t="shared" si="94"/>
        <v>0.36284034050295672</v>
      </c>
      <c r="M43" s="9">
        <f t="shared" si="94"/>
        <v>0.37644125374433129</v>
      </c>
      <c r="N43" s="9">
        <f t="shared" si="94"/>
        <v>0.38319492101380814</v>
      </c>
      <c r="O43" s="9">
        <f t="shared" ref="O43:R43" si="95">O14/O7</f>
        <v>0.35</v>
      </c>
      <c r="P43" s="9">
        <f t="shared" si="95"/>
        <v>0.36</v>
      </c>
      <c r="Q43" s="9">
        <f t="shared" si="95"/>
        <v>0.37</v>
      </c>
      <c r="R43" s="9">
        <f t="shared" si="95"/>
        <v>0.37999999999999995</v>
      </c>
      <c r="T43" s="9">
        <f t="shared" ref="T43:Y43" si="96">T14/T7</f>
        <v>0.40096741344195536</v>
      </c>
      <c r="U43" s="9">
        <f t="shared" si="96"/>
        <v>0.28782008086253358</v>
      </c>
      <c r="V43" s="9">
        <f t="shared" si="96"/>
        <v>0.25025055064520324</v>
      </c>
      <c r="W43" s="9">
        <f t="shared" si="96"/>
        <v>0.34178283784708746</v>
      </c>
      <c r="X43" s="9">
        <f t="shared" si="96"/>
        <v>0.34244556389056191</v>
      </c>
      <c r="Y43" s="9">
        <f>Y14/Y7</f>
        <v>0.36851967779247219</v>
      </c>
      <c r="Z43" s="9">
        <f t="shared" ref="Z43:AJ43" si="97">Z14/Z7</f>
        <v>0.36467248303494937</v>
      </c>
      <c r="AA43" s="9">
        <f t="shared" si="97"/>
        <v>0.36</v>
      </c>
      <c r="AB43" s="9">
        <f t="shared" si="97"/>
        <v>0.37000000000000005</v>
      </c>
      <c r="AC43" s="9">
        <f t="shared" si="97"/>
        <v>0.38000000000000006</v>
      </c>
      <c r="AD43" s="9">
        <f t="shared" si="97"/>
        <v>0.37999999999999995</v>
      </c>
      <c r="AE43" s="9">
        <f t="shared" si="97"/>
        <v>0.38</v>
      </c>
      <c r="AF43" s="9">
        <f t="shared" si="97"/>
        <v>0.38</v>
      </c>
      <c r="AG43" s="9">
        <f t="shared" si="97"/>
        <v>0.38</v>
      </c>
      <c r="AH43" s="9">
        <f t="shared" si="97"/>
        <v>0.38</v>
      </c>
      <c r="AI43" s="9">
        <f t="shared" si="97"/>
        <v>0.38</v>
      </c>
      <c r="AJ43" s="9">
        <f t="shared" si="97"/>
        <v>0.38</v>
      </c>
      <c r="AM43" s="11" t="s">
        <v>78</v>
      </c>
      <c r="AN43" s="6" t="s">
        <v>79</v>
      </c>
    </row>
    <row r="44" spans="2:40" x14ac:dyDescent="0.3">
      <c r="B44" t="s">
        <v>65</v>
      </c>
      <c r="G44" s="9"/>
      <c r="H44" s="9"/>
      <c r="I44" s="9"/>
      <c r="J44" s="9"/>
      <c r="K44" s="9">
        <f t="shared" ref="G44:M44" si="98">K15/G15-1</f>
        <v>0.14946562450151557</v>
      </c>
      <c r="L44" s="9">
        <f t="shared" si="98"/>
        <v>2.6630200086368294E-2</v>
      </c>
      <c r="M44" s="9">
        <f t="shared" si="98"/>
        <v>-3.9226674138413964E-3</v>
      </c>
      <c r="N44" s="9">
        <f>N15/J15-1</f>
        <v>0.12284797198716046</v>
      </c>
      <c r="O44" s="9">
        <f t="shared" ref="O44:R44" si="99">O15/K15-1</f>
        <v>5.0000000000000044E-2</v>
      </c>
      <c r="P44" s="9">
        <f t="shared" si="99"/>
        <v>5.0000000000000044E-2</v>
      </c>
      <c r="Q44" s="9">
        <f t="shared" si="99"/>
        <v>5.0000000000000044E-2</v>
      </c>
      <c r="R44" s="9">
        <f t="shared" si="99"/>
        <v>5.0000000000000044E-2</v>
      </c>
      <c r="T44" s="9"/>
      <c r="U44" s="9">
        <f t="shared" ref="T44:Y44" si="100">U15/T15-1</f>
        <v>0.31370513200830619</v>
      </c>
      <c r="V44" s="9">
        <f t="shared" si="100"/>
        <v>0.57965451055662176</v>
      </c>
      <c r="W44" s="9">
        <f t="shared" si="100"/>
        <v>0.5264098348938604</v>
      </c>
      <c r="X44" s="9">
        <f t="shared" si="100"/>
        <v>0.27402135231316738</v>
      </c>
      <c r="Y44" s="9">
        <f>Y15/X15-1</f>
        <v>7.1155542487503665E-2</v>
      </c>
      <c r="Z44" s="9">
        <f t="shared" ref="Z44:AJ44" si="101">Z15/Y15-1</f>
        <v>5.0000000000000044E-2</v>
      </c>
      <c r="AA44" s="9">
        <f t="shared" si="101"/>
        <v>5.0000000000000044E-2</v>
      </c>
      <c r="AB44" s="9">
        <f t="shared" si="101"/>
        <v>5.0000000000000044E-2</v>
      </c>
      <c r="AC44" s="9">
        <f t="shared" si="101"/>
        <v>4.0000000000000036E-2</v>
      </c>
      <c r="AD44" s="9">
        <f t="shared" si="101"/>
        <v>3.0000000000000027E-2</v>
      </c>
      <c r="AE44" s="9">
        <f t="shared" si="101"/>
        <v>3.0000000000000027E-2</v>
      </c>
      <c r="AF44" s="9">
        <f t="shared" si="101"/>
        <v>3.0000000000000027E-2</v>
      </c>
      <c r="AG44" s="9">
        <f t="shared" si="101"/>
        <v>3.0000000000000027E-2</v>
      </c>
      <c r="AH44" s="9">
        <f t="shared" si="101"/>
        <v>3.0000000000000027E-2</v>
      </c>
      <c r="AI44" s="9">
        <f t="shared" si="101"/>
        <v>3.0000000000000027E-2</v>
      </c>
      <c r="AJ44" s="9">
        <f t="shared" si="101"/>
        <v>3.0000000000000027E-2</v>
      </c>
    </row>
    <row r="45" spans="2:40" x14ac:dyDescent="0.3">
      <c r="B45" t="s">
        <v>66</v>
      </c>
      <c r="G45" s="9">
        <f t="shared" ref="G45:N45" si="102">G16/G7</f>
        <v>9.9394813835116808E-2</v>
      </c>
      <c r="H45" s="9">
        <f t="shared" si="102"/>
        <v>9.7127371273712737E-2</v>
      </c>
      <c r="I45" s="9">
        <f t="shared" si="102"/>
        <v>8.5340453938584776E-2</v>
      </c>
      <c r="J45" s="9">
        <f t="shared" si="102"/>
        <v>8.7650920681113464E-2</v>
      </c>
      <c r="K45" s="9">
        <f t="shared" si="102"/>
        <v>7.4516123617196284E-2</v>
      </c>
      <c r="L45" s="9">
        <f t="shared" si="102"/>
        <v>8.2461498472935213E-2</v>
      </c>
      <c r="M45" s="9">
        <f t="shared" si="102"/>
        <v>8.5646869822782259E-2</v>
      </c>
      <c r="N45" s="9">
        <f t="shared" si="102"/>
        <v>8.6362656853481878E-2</v>
      </c>
      <c r="O45" s="9">
        <f t="shared" ref="O45:R45" si="103">O16/O7</f>
        <v>0.08</v>
      </c>
      <c r="P45" s="9">
        <f t="shared" si="103"/>
        <v>0.08</v>
      </c>
      <c r="Q45" s="9">
        <f t="shared" si="103"/>
        <v>9.0000000000000011E-2</v>
      </c>
      <c r="R45" s="9">
        <f t="shared" si="103"/>
        <v>9.0000000000000011E-2</v>
      </c>
      <c r="T45" s="9">
        <f t="shared" ref="T45:Y45" si="104">T16/T7</f>
        <v>0.13261625933469109</v>
      </c>
      <c r="U45" s="9">
        <f t="shared" si="104"/>
        <v>0.11684004380053911</v>
      </c>
      <c r="V45" s="9">
        <f t="shared" si="104"/>
        <v>9.1568475349780035E-2</v>
      </c>
      <c r="W45" s="9">
        <f t="shared" si="104"/>
        <v>0.11738803075589223</v>
      </c>
      <c r="X45" s="9">
        <f t="shared" si="104"/>
        <v>9.2126156710288565E-2</v>
      </c>
      <c r="Y45" s="9">
        <f>Y16/Y7</f>
        <v>8.2264075850603829E-2</v>
      </c>
      <c r="Z45" s="9">
        <f t="shared" ref="Z45:AJ45" si="105">Z16/Z7</f>
        <v>8.4852634467698862E-2</v>
      </c>
      <c r="AA45" s="9">
        <f t="shared" si="105"/>
        <v>0.08</v>
      </c>
      <c r="AB45" s="9">
        <f t="shared" si="105"/>
        <v>0.08</v>
      </c>
      <c r="AC45" s="9">
        <f t="shared" si="105"/>
        <v>0.08</v>
      </c>
      <c r="AD45" s="9">
        <f t="shared" si="105"/>
        <v>0.08</v>
      </c>
      <c r="AE45" s="9">
        <f t="shared" si="105"/>
        <v>8.0000000000000016E-2</v>
      </c>
      <c r="AF45" s="9">
        <f t="shared" si="105"/>
        <v>0.08</v>
      </c>
      <c r="AG45" s="9">
        <f t="shared" si="105"/>
        <v>0.08</v>
      </c>
      <c r="AH45" s="9">
        <f t="shared" si="105"/>
        <v>0.08</v>
      </c>
      <c r="AI45" s="9">
        <f t="shared" si="105"/>
        <v>0.08</v>
      </c>
      <c r="AJ45" s="9">
        <f t="shared" si="105"/>
        <v>0.08</v>
      </c>
    </row>
    <row r="46" spans="2:40" x14ac:dyDescent="0.3">
      <c r="B46" t="s">
        <v>67</v>
      </c>
      <c r="G46" s="9"/>
      <c r="H46" s="9"/>
      <c r="I46" s="9"/>
      <c r="J46" s="9"/>
      <c r="K46" s="9">
        <f t="shared" ref="G46:N46" si="106">K17/G17-1</f>
        <v>8.8955637707948343E-2</v>
      </c>
      <c r="L46" s="9">
        <f t="shared" si="106"/>
        <v>-0.13781176042235566</v>
      </c>
      <c r="M46" s="9">
        <f t="shared" si="106"/>
        <v>-1.0397171969224406E-2</v>
      </c>
      <c r="N46" s="9">
        <f t="shared" si="106"/>
        <v>-2.3988206915036003E-2</v>
      </c>
      <c r="O46" s="9">
        <f t="shared" ref="O46" si="107">O17/K17-1</f>
        <v>1.0000000000000009E-2</v>
      </c>
      <c r="P46" s="9">
        <f t="shared" ref="P46" si="108">P17/L17-1</f>
        <v>1.0000000000000009E-2</v>
      </c>
      <c r="Q46" s="9">
        <f t="shared" ref="Q46" si="109">Q17/M17-1</f>
        <v>1.0000000000000009E-2</v>
      </c>
      <c r="R46" s="9">
        <f t="shared" ref="R46" si="110">R17/N17-1</f>
        <v>1.0000000000000009E-2</v>
      </c>
      <c r="T46" s="9" t="e">
        <f t="shared" ref="T46:Y46" si="111">T17/S17-1</f>
        <v>#DIV/0!</v>
      </c>
      <c r="U46" s="9">
        <f t="shared" si="111"/>
        <v>0.3257038223849853</v>
      </c>
      <c r="V46" s="9">
        <f t="shared" si="111"/>
        <v>0.69768646408839752</v>
      </c>
      <c r="W46" s="9">
        <f t="shared" si="111"/>
        <v>0.7154479812875012</v>
      </c>
      <c r="X46" s="9">
        <f t="shared" si="111"/>
        <v>0.30969883803651888</v>
      </c>
      <c r="Y46" s="9">
        <f>Y17/X17-1</f>
        <v>-2.7204417888828547E-2</v>
      </c>
      <c r="Z46" s="9">
        <f t="shared" ref="Z46:AJ46" si="112">Z17/Y17-1</f>
        <v>1.0000000000000009E-2</v>
      </c>
      <c r="AA46" s="9">
        <f t="shared" si="112"/>
        <v>2.0000000000000018E-2</v>
      </c>
      <c r="AB46" s="9">
        <f t="shared" si="112"/>
        <v>0.10000000000000009</v>
      </c>
      <c r="AC46" s="9">
        <f t="shared" si="112"/>
        <v>5.0000000000000044E-2</v>
      </c>
      <c r="AD46" s="9">
        <f t="shared" si="112"/>
        <v>4.0000000000000036E-2</v>
      </c>
      <c r="AE46" s="9">
        <f t="shared" si="112"/>
        <v>3.0000000000000027E-2</v>
      </c>
      <c r="AF46" s="9">
        <f t="shared" si="112"/>
        <v>2.0000000000000018E-2</v>
      </c>
      <c r="AG46" s="9">
        <f t="shared" si="112"/>
        <v>2.0000000000000018E-2</v>
      </c>
      <c r="AH46" s="9">
        <f t="shared" si="112"/>
        <v>2.0000000000000018E-2</v>
      </c>
      <c r="AI46" s="9">
        <f t="shared" si="112"/>
        <v>2.0000000000000018E-2</v>
      </c>
      <c r="AJ46" s="9">
        <f t="shared" si="112"/>
        <v>2.0000000000000018E-2</v>
      </c>
    </row>
    <row r="47" spans="2:40" x14ac:dyDescent="0.3">
      <c r="B47" t="s">
        <v>68</v>
      </c>
      <c r="G47" s="9">
        <f t="shared" ref="G47:N47" si="113">G22/G7</f>
        <v>-1.2223958959560099E-3</v>
      </c>
      <c r="H47" s="9">
        <f t="shared" si="113"/>
        <v>-2.3884372177055153E-2</v>
      </c>
      <c r="I47" s="9">
        <f t="shared" si="113"/>
        <v>-1.7801513128615529E-3</v>
      </c>
      <c r="J47" s="9">
        <f t="shared" si="113"/>
        <v>-2.2605622823884168E-2</v>
      </c>
      <c r="K47" s="9">
        <f t="shared" si="113"/>
        <v>4.1899582011381477E-2</v>
      </c>
      <c r="L47" s="9">
        <f t="shared" si="113"/>
        <v>4.9792059263110082E-2</v>
      </c>
      <c r="M47" s="9">
        <f t="shared" si="113"/>
        <v>5.4002041601820899E-2</v>
      </c>
      <c r="N47" s="9">
        <f t="shared" si="113"/>
        <v>2.254380294064003E-3</v>
      </c>
      <c r="O47" s="9">
        <f t="shared" ref="O47:R47" si="114">O22/O7</f>
        <v>2.8795313027457189E-2</v>
      </c>
      <c r="P47" s="9">
        <f t="shared" si="114"/>
        <v>3.7060949218002792E-2</v>
      </c>
      <c r="Q47" s="9">
        <f t="shared" si="114"/>
        <v>2.5674583211525784E-2</v>
      </c>
      <c r="R47" s="9">
        <f t="shared" si="114"/>
        <v>-2.3638694829042718E-2</v>
      </c>
      <c r="T47" s="9">
        <f t="shared" ref="T47:Y47" si="115">T22/T7</f>
        <v>5.6856754921929386E-3</v>
      </c>
      <c r="U47" s="9">
        <f t="shared" si="115"/>
        <v>-1.9689184636120325E-3</v>
      </c>
      <c r="V47" s="9">
        <f t="shared" si="115"/>
        <v>9.1160799723685494E-3</v>
      </c>
      <c r="W47" s="9">
        <f t="shared" si="115"/>
        <v>-3.5621392228889708E-2</v>
      </c>
      <c r="X47" s="9">
        <f t="shared" si="115"/>
        <v>-1.2721531694318295E-2</v>
      </c>
      <c r="Y47" s="9">
        <f>Y22/Y7</f>
        <v>3.6996654381433743E-2</v>
      </c>
      <c r="Z47" s="9">
        <f t="shared" ref="Z47:AJ47" si="116">Z22/Z7</f>
        <v>1.7524604422449894E-2</v>
      </c>
      <c r="AA47" s="9">
        <f t="shared" si="116"/>
        <v>3.3809870741934242E-2</v>
      </c>
      <c r="AB47" s="9">
        <f t="shared" si="116"/>
        <v>4.5028075372282067E-2</v>
      </c>
      <c r="AC47" s="9">
        <f t="shared" si="116"/>
        <v>5.5052074548329097E-2</v>
      </c>
      <c r="AD47" s="9">
        <f t="shared" si="116"/>
        <v>5.5433427534154582E-2</v>
      </c>
      <c r="AE47" s="9">
        <f t="shared" si="116"/>
        <v>5.5805852501381391E-2</v>
      </c>
      <c r="AF47" s="9">
        <f t="shared" si="116"/>
        <v>5.5330644853414108E-2</v>
      </c>
      <c r="AG47" s="9">
        <f t="shared" si="116"/>
        <v>5.484218718647612E-2</v>
      </c>
      <c r="AH47" s="9">
        <f t="shared" si="116"/>
        <v>5.4339810244108902E-2</v>
      </c>
      <c r="AI47" s="9">
        <f t="shared" si="116"/>
        <v>5.3822863242001945E-2</v>
      </c>
      <c r="AJ47" s="9">
        <f t="shared" si="116"/>
        <v>5.3290711955383305E-2</v>
      </c>
    </row>
    <row r="48" spans="2:40" x14ac:dyDescent="0.3">
      <c r="B48" t="s">
        <v>50</v>
      </c>
      <c r="G48" s="9">
        <f t="shared" ref="G48:N48" si="117">G28/G27</f>
        <v>-0.282085561497325</v>
      </c>
      <c r="H48" s="9">
        <f t="shared" si="117"/>
        <v>7.2119613016710465E-2</v>
      </c>
      <c r="I48" s="9">
        <f t="shared" si="117"/>
        <v>-6.4880000000001177</v>
      </c>
      <c r="J48" s="9">
        <f t="shared" si="117"/>
        <v>-2.6816143497758924</v>
      </c>
      <c r="K48" s="9">
        <f t="shared" si="117"/>
        <v>7.0144240268721514E-2</v>
      </c>
      <c r="L48" s="9">
        <f t="shared" si="117"/>
        <v>0.23704298915226954</v>
      </c>
      <c r="M48" s="9">
        <f t="shared" si="117"/>
        <v>0.13279802347127806</v>
      </c>
      <c r="N48" s="9">
        <f t="shared" si="117"/>
        <v>-5.9152298850574736</v>
      </c>
      <c r="O48" s="9">
        <f t="shared" ref="O48:R48" si="118">O28/O27</f>
        <v>5.000000000000001E-2</v>
      </c>
      <c r="P48" s="9">
        <f t="shared" si="118"/>
        <v>0.05</v>
      </c>
      <c r="Q48" s="9">
        <f t="shared" si="118"/>
        <v>0.05</v>
      </c>
      <c r="R48" s="9">
        <f t="shared" si="118"/>
        <v>0.05</v>
      </c>
      <c r="T48" s="9">
        <f t="shared" ref="T48:Y48" si="119">T28/T27</f>
        <v>7.399577167019015E-3</v>
      </c>
      <c r="U48" s="9">
        <f t="shared" si="119"/>
        <v>1.3419713095789088E-2</v>
      </c>
      <c r="V48" s="9">
        <f t="shared" si="119"/>
        <v>-8.8945362134689714E-3</v>
      </c>
      <c r="W48" s="9">
        <f t="shared" si="119"/>
        <v>2.1758358393773117E-2</v>
      </c>
      <c r="X48" s="9">
        <f t="shared" si="119"/>
        <v>0.2749140893470603</v>
      </c>
      <c r="Y48" s="9">
        <f>Y28/Y27</f>
        <v>-1.1120689655172402</v>
      </c>
      <c r="Z48" s="9">
        <f t="shared" ref="Z48:AJ48" si="120">Z28/Z27</f>
        <v>4.9999999999999892E-2</v>
      </c>
      <c r="AA48" s="9">
        <f t="shared" si="120"/>
        <v>0.1</v>
      </c>
      <c r="AB48" s="9">
        <f t="shared" si="120"/>
        <v>0.1</v>
      </c>
      <c r="AC48" s="9">
        <f t="shared" si="120"/>
        <v>0.1</v>
      </c>
      <c r="AD48" s="9">
        <f t="shared" si="120"/>
        <v>0.1</v>
      </c>
      <c r="AE48" s="9">
        <f t="shared" si="120"/>
        <v>0.1</v>
      </c>
      <c r="AF48" s="9">
        <f t="shared" si="120"/>
        <v>0.1</v>
      </c>
      <c r="AG48" s="9">
        <f t="shared" si="120"/>
        <v>0.1</v>
      </c>
      <c r="AH48" s="9">
        <f t="shared" si="120"/>
        <v>9.9999999999999992E-2</v>
      </c>
      <c r="AI48" s="9">
        <f t="shared" si="120"/>
        <v>0.10000000000000002</v>
      </c>
      <c r="AJ48" s="9">
        <f t="shared" si="120"/>
        <v>0.1</v>
      </c>
    </row>
    <row r="49" spans="2:36" x14ac:dyDescent="0.3">
      <c r="B49" t="s">
        <v>51</v>
      </c>
      <c r="G49" s="9">
        <f t="shared" ref="G49:N49" si="121">G29/G27</f>
        <v>-3.3422459893047984E-2</v>
      </c>
      <c r="H49" s="9">
        <f t="shared" si="121"/>
        <v>2.9023746701846896E-2</v>
      </c>
      <c r="I49" s="9">
        <f t="shared" si="121"/>
        <v>0.38400000000000695</v>
      </c>
      <c r="J49" s="9">
        <f t="shared" si="121"/>
        <v>-0.91031390134532797</v>
      </c>
      <c r="K49" s="9">
        <f t="shared" si="121"/>
        <v>-2.3710729104919948E-3</v>
      </c>
      <c r="L49" s="9">
        <f t="shared" si="121"/>
        <v>-2.1695460024106029E-2</v>
      </c>
      <c r="M49" s="9">
        <f t="shared" si="121"/>
        <v>-8.0296479308214659E-3</v>
      </c>
      <c r="N49" s="9">
        <f t="shared" si="121"/>
        <v>-7.6867816091954075E-2</v>
      </c>
      <c r="O49" s="9">
        <f t="shared" ref="O49:R49" si="122">O29/O27</f>
        <v>0.02</v>
      </c>
      <c r="P49" s="9">
        <f t="shared" si="122"/>
        <v>0.02</v>
      </c>
      <c r="Q49" s="9">
        <f t="shared" si="122"/>
        <v>0.02</v>
      </c>
      <c r="R49" s="9">
        <f t="shared" si="122"/>
        <v>0.2</v>
      </c>
      <c r="T49" s="9">
        <f t="shared" ref="T49:Y49" si="123">T29/T27</f>
        <v>0</v>
      </c>
      <c r="U49" s="9">
        <f t="shared" si="123"/>
        <v>0</v>
      </c>
      <c r="V49" s="9">
        <f t="shared" si="123"/>
        <v>-4.7649301143583775E-2</v>
      </c>
      <c r="W49" s="9">
        <f t="shared" si="123"/>
        <v>2.1758358393773117E-2</v>
      </c>
      <c r="X49" s="9">
        <f t="shared" si="123"/>
        <v>1.0618556701030204</v>
      </c>
      <c r="Y49" s="9">
        <f>Y29/Y27</f>
        <v>-2.2546419098143214E-2</v>
      </c>
      <c r="Z49" s="9">
        <f t="shared" ref="Z49:AJ49" si="124">Z29/Z27</f>
        <v>-2.1777327690981146E-2</v>
      </c>
      <c r="AA49" s="9">
        <f t="shared" si="124"/>
        <v>1.9999999999999997E-2</v>
      </c>
      <c r="AB49" s="9">
        <f t="shared" si="124"/>
        <v>1.9999999999999997E-2</v>
      </c>
      <c r="AC49" s="9">
        <f t="shared" si="124"/>
        <v>0.02</v>
      </c>
      <c r="AD49" s="9">
        <f t="shared" si="124"/>
        <v>0.02</v>
      </c>
      <c r="AE49" s="9">
        <f t="shared" si="124"/>
        <v>0.02</v>
      </c>
      <c r="AF49" s="9">
        <f t="shared" si="124"/>
        <v>0.02</v>
      </c>
      <c r="AG49" s="9">
        <f t="shared" si="124"/>
        <v>0.02</v>
      </c>
      <c r="AH49" s="9">
        <f t="shared" si="124"/>
        <v>0.02</v>
      </c>
      <c r="AI49" s="9">
        <f t="shared" si="124"/>
        <v>0.02</v>
      </c>
      <c r="AJ49" s="9">
        <f t="shared" si="124"/>
        <v>0.02</v>
      </c>
    </row>
    <row r="50" spans="2:36" x14ac:dyDescent="0.3">
      <c r="B50" t="s">
        <v>69</v>
      </c>
      <c r="G50" s="9">
        <f t="shared" ref="G50:N50" si="125">G30/G7</f>
        <v>1.9718648551160334E-2</v>
      </c>
      <c r="H50" s="9">
        <f t="shared" si="125"/>
        <v>-1.8464317976513149E-2</v>
      </c>
      <c r="I50" s="9">
        <f t="shared" si="125"/>
        <v>-1.5807743658210908E-2</v>
      </c>
      <c r="J50" s="9">
        <f t="shared" si="125"/>
        <v>1.7738051932304232E-2</v>
      </c>
      <c r="K50" s="9">
        <f t="shared" si="125"/>
        <v>7.9199610548757043E-2</v>
      </c>
      <c r="L50" s="9">
        <f t="shared" si="125"/>
        <v>3.1727207745792525E-2</v>
      </c>
      <c r="M50" s="9">
        <f t="shared" si="125"/>
        <v>4.7425406228559196E-2</v>
      </c>
      <c r="N50" s="9">
        <f t="shared" si="125"/>
        <v>0.32267475591360423</v>
      </c>
      <c r="O50" s="9">
        <f t="shared" ref="O50:R50" si="126">O30/O7</f>
        <v>2.980559353812734E-2</v>
      </c>
      <c r="P50" s="9">
        <f t="shared" si="126"/>
        <v>3.7525631175354811E-2</v>
      </c>
      <c r="Q50" s="9">
        <f t="shared" si="126"/>
        <v>2.7079653160919256E-2</v>
      </c>
      <c r="R50" s="9">
        <f t="shared" si="126"/>
        <v>-1.5106131302214127E-2</v>
      </c>
      <c r="T50" s="9">
        <f t="shared" ref="T50:Y50" si="127">T30/T7</f>
        <v>7.968431771894105E-2</v>
      </c>
      <c r="U50" s="9">
        <f t="shared" si="127"/>
        <v>2.2447776280323278E-2</v>
      </c>
      <c r="V50" s="9">
        <f t="shared" si="127"/>
        <v>9.416174530465159E-3</v>
      </c>
      <c r="W50" s="9">
        <f t="shared" si="127"/>
        <v>-3.0841452006662416E-2</v>
      </c>
      <c r="X50" s="9">
        <f t="shared" si="127"/>
        <v>4.4717005238268699E-4</v>
      </c>
      <c r="Y50" s="9">
        <f>Y30/Y7</f>
        <v>0.12010646280642265</v>
      </c>
      <c r="Z50" s="9">
        <f t="shared" ref="Z50:AJ50" si="128">Z30/Z7</f>
        <v>2.0302738584502329E-2</v>
      </c>
      <c r="AA50" s="9">
        <f t="shared" si="128"/>
        <v>3.1813008556612184E-2</v>
      </c>
      <c r="AB50" s="9">
        <f t="shared" si="128"/>
        <v>5.21585901890168E-2</v>
      </c>
      <c r="AC50" s="9">
        <f t="shared" si="128"/>
        <v>6.7017331690504431E-2</v>
      </c>
      <c r="AD50" s="9">
        <f t="shared" si="128"/>
        <v>6.597652441971727E-2</v>
      </c>
      <c r="AE50" s="9">
        <f t="shared" si="128"/>
        <v>6.7421435906544397E-2</v>
      </c>
      <c r="AF50" s="9">
        <f t="shared" si="128"/>
        <v>6.3688575265948205E-2</v>
      </c>
      <c r="AG50" s="9">
        <f t="shared" si="128"/>
        <v>6.9078169344366433E-2</v>
      </c>
      <c r="AH50" s="9">
        <f t="shared" si="128"/>
        <v>7.028297023592045E-2</v>
      </c>
      <c r="AI50" s="9">
        <f t="shared" si="128"/>
        <v>6.9251129627274741E-2</v>
      </c>
      <c r="AJ50" s="9">
        <f t="shared" si="128"/>
        <v>7.1737884053375653E-2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2025-04-11T08:57:02Z</dcterms:created>
  <dcterms:modified xsi:type="dcterms:W3CDTF">2025-04-11T15:22:50Z</dcterms:modified>
</cp:coreProperties>
</file>