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D358863-7769-4E19-B859-20A238F1B61A}" xr6:coauthVersionLast="47" xr6:coauthVersionMax="47" xr10:uidLastSave="{00000000-0000-0000-0000-000000000000}"/>
  <bookViews>
    <workbookView xWindow="-108" yWindow="-108" windowWidth="23256" windowHeight="12576" activeTab="1" xr2:uid="{8184807C-F564-425B-AEBD-E3B1D55FAE7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" i="2" l="1"/>
  <c r="BJ5" i="2"/>
  <c r="BI5" i="2"/>
  <c r="BH5" i="2"/>
  <c r="BG5" i="2"/>
  <c r="BF5" i="2"/>
  <c r="BE5" i="2"/>
  <c r="BD5" i="2"/>
  <c r="BC5" i="2"/>
  <c r="BB5" i="2"/>
  <c r="BA5" i="2"/>
  <c r="BD3" i="2"/>
  <c r="BE3" i="2" s="1"/>
  <c r="BF3" i="2" s="1"/>
  <c r="BG3" i="2" s="1"/>
  <c r="BH3" i="2" s="1"/>
  <c r="BI3" i="2" s="1"/>
  <c r="BJ3" i="2" s="1"/>
  <c r="BK3" i="2" s="1"/>
  <c r="BC3" i="2"/>
  <c r="BB3" i="2"/>
  <c r="BA12" i="2"/>
  <c r="BA10" i="2"/>
  <c r="BA9" i="2"/>
  <c r="BA7" i="2"/>
  <c r="BA6" i="2"/>
  <c r="BA4" i="2"/>
  <c r="BA3" i="2"/>
  <c r="AP13" i="2"/>
  <c r="AP15" i="2" s="1"/>
  <c r="AO13" i="2"/>
  <c r="AO22" i="2" s="1"/>
  <c r="AN13" i="2"/>
  <c r="AN22" i="2" s="1"/>
  <c r="AM13" i="2"/>
  <c r="AM22" i="2" s="1"/>
  <c r="AP12" i="2"/>
  <c r="AO12" i="2"/>
  <c r="AN12" i="2"/>
  <c r="AM12" i="2"/>
  <c r="AM21" i="2" s="1"/>
  <c r="AZ22" i="2"/>
  <c r="AY22" i="2"/>
  <c r="AX22" i="2"/>
  <c r="AW22" i="2"/>
  <c r="AV22" i="2"/>
  <c r="AU22" i="2"/>
  <c r="AT22" i="2"/>
  <c r="AS22" i="2"/>
  <c r="AR22" i="2"/>
  <c r="AP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P11" i="2"/>
  <c r="AO11" i="2"/>
  <c r="AO21" i="2" s="1"/>
  <c r="AN11" i="2"/>
  <c r="AM11" i="2"/>
  <c r="AP9" i="2"/>
  <c r="AO9" i="2"/>
  <c r="AN9" i="2"/>
  <c r="AM9" i="2"/>
  <c r="AP8" i="2"/>
  <c r="AP19" i="2" s="1"/>
  <c r="AO8" i="2"/>
  <c r="AO19" i="2" s="1"/>
  <c r="AN8" i="2"/>
  <c r="AN19" i="2" s="1"/>
  <c r="AM8" i="2"/>
  <c r="AM19" i="2" s="1"/>
  <c r="AP6" i="2"/>
  <c r="AP20" i="2" s="1"/>
  <c r="AO6" i="2"/>
  <c r="AN6" i="2"/>
  <c r="AM6" i="2"/>
  <c r="AM20" i="2" s="1"/>
  <c r="AP5" i="2"/>
  <c r="AP4" i="2" s="1"/>
  <c r="AO5" i="2"/>
  <c r="AN5" i="2"/>
  <c r="AM5" i="2"/>
  <c r="AM18" i="2" s="1"/>
  <c r="AO4" i="2"/>
  <c r="AN4" i="2"/>
  <c r="AP21" i="2"/>
  <c r="AN21" i="2"/>
  <c r="AO20" i="2"/>
  <c r="AN20" i="2"/>
  <c r="AP18" i="2"/>
  <c r="AO18" i="2"/>
  <c r="AN18" i="2"/>
  <c r="AP17" i="2"/>
  <c r="AO17" i="2"/>
  <c r="AN17" i="2"/>
  <c r="AM17" i="2"/>
  <c r="AP3" i="2"/>
  <c r="AO3" i="2"/>
  <c r="AN3" i="2"/>
  <c r="AM3" i="2"/>
  <c r="AK21" i="2"/>
  <c r="AJ21" i="2"/>
  <c r="AI21" i="2"/>
  <c r="AH21" i="2"/>
  <c r="AG21" i="2"/>
  <c r="AF21" i="2"/>
  <c r="AE21" i="2"/>
  <c r="AD21" i="2"/>
  <c r="AC21" i="2"/>
  <c r="AB21" i="2"/>
  <c r="AA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5" i="2"/>
  <c r="Z8" i="2" s="1"/>
  <c r="Z11" i="2" s="1"/>
  <c r="Z13" i="2" s="1"/>
  <c r="Z15" i="2" s="1"/>
  <c r="AL12" i="2"/>
  <c r="AL10" i="2"/>
  <c r="AL9" i="2"/>
  <c r="AL7" i="2"/>
  <c r="AL6" i="2"/>
  <c r="AL4" i="2"/>
  <c r="AL3" i="2"/>
  <c r="AH12" i="2"/>
  <c r="AH10" i="2"/>
  <c r="AH9" i="2"/>
  <c r="AH7" i="2"/>
  <c r="AH6" i="2"/>
  <c r="AH4" i="2"/>
  <c r="AH5" i="2" s="1"/>
  <c r="AH3" i="2"/>
  <c r="AD12" i="2"/>
  <c r="AD10" i="2"/>
  <c r="AD9" i="2"/>
  <c r="AD7" i="2"/>
  <c r="AD6" i="2"/>
  <c r="AD4" i="2"/>
  <c r="AD5" i="2" s="1"/>
  <c r="AD3" i="2"/>
  <c r="AA5" i="2"/>
  <c r="AA8" i="2" s="1"/>
  <c r="AA11" i="2" s="1"/>
  <c r="AA13" i="2" s="1"/>
  <c r="AA15" i="2" s="1"/>
  <c r="X5" i="2"/>
  <c r="X8" i="2" s="1"/>
  <c r="X11" i="2" s="1"/>
  <c r="X13" i="2" s="1"/>
  <c r="X15" i="2" s="1"/>
  <c r="AB5" i="2"/>
  <c r="AB8" i="2" s="1"/>
  <c r="AB11" i="2" s="1"/>
  <c r="AB13" i="2" s="1"/>
  <c r="AB15" i="2" s="1"/>
  <c r="Y5" i="2"/>
  <c r="Y8" i="2" s="1"/>
  <c r="Y11" i="2" s="1"/>
  <c r="Y13" i="2" s="1"/>
  <c r="Y15" i="2" s="1"/>
  <c r="AC5" i="2"/>
  <c r="AC8" i="2" s="1"/>
  <c r="AC11" i="2" s="1"/>
  <c r="AC13" i="2" s="1"/>
  <c r="AC15" i="2" s="1"/>
  <c r="AE5" i="2"/>
  <c r="AE8" i="2" s="1"/>
  <c r="AE11" i="2" s="1"/>
  <c r="AE13" i="2" s="1"/>
  <c r="AE15" i="2" s="1"/>
  <c r="AI5" i="2"/>
  <c r="AI8" i="2" s="1"/>
  <c r="AI11" i="2" s="1"/>
  <c r="AI13" i="2" s="1"/>
  <c r="AI15" i="2" s="1"/>
  <c r="AF5" i="2"/>
  <c r="AF8" i="2" s="1"/>
  <c r="AF11" i="2" s="1"/>
  <c r="AF13" i="2" s="1"/>
  <c r="AF15" i="2" s="1"/>
  <c r="AJ5" i="2"/>
  <c r="AJ8" i="2" s="1"/>
  <c r="AJ11" i="2" s="1"/>
  <c r="AJ13" i="2" s="1"/>
  <c r="AJ15" i="2" s="1"/>
  <c r="AG7" i="2"/>
  <c r="AG5" i="2"/>
  <c r="AK5" i="2"/>
  <c r="AK8" i="2" s="1"/>
  <c r="AK11" i="2" s="1"/>
  <c r="AK13" i="2" s="1"/>
  <c r="AK15" i="2" s="1"/>
  <c r="AX5" i="2"/>
  <c r="AX8" i="2" s="1"/>
  <c r="AX11" i="2" s="1"/>
  <c r="AX13" i="2" s="1"/>
  <c r="AX15" i="2" s="1"/>
  <c r="AY7" i="2"/>
  <c r="AY5" i="2"/>
  <c r="AZ5" i="2"/>
  <c r="D6" i="1"/>
  <c r="AW10" i="2"/>
  <c r="AW9" i="2"/>
  <c r="X20" i="2"/>
  <c r="Z20" i="2"/>
  <c r="Y20" i="2"/>
  <c r="V5" i="2"/>
  <c r="W5" i="2"/>
  <c r="W18" i="2" s="1"/>
  <c r="W20" i="2"/>
  <c r="W17" i="2"/>
  <c r="V20" i="2"/>
  <c r="U20" i="2"/>
  <c r="T20" i="2"/>
  <c r="S20" i="2"/>
  <c r="R20" i="2"/>
  <c r="Q20" i="2"/>
  <c r="G17" i="2"/>
  <c r="U5" i="2"/>
  <c r="AM15" i="2" l="1"/>
  <c r="AN15" i="2"/>
  <c r="AO15" i="2"/>
  <c r="AM4" i="2"/>
  <c r="AL5" i="2"/>
  <c r="AL8" i="2" s="1"/>
  <c r="AL11" i="2" s="1"/>
  <c r="AH8" i="2"/>
  <c r="AH11" i="2" s="1"/>
  <c r="AH13" i="2" s="1"/>
  <c r="AH15" i="2" s="1"/>
  <c r="AD8" i="2"/>
  <c r="AD11" i="2" s="1"/>
  <c r="AD13" i="2" s="1"/>
  <c r="AD15" i="2" s="1"/>
  <c r="AG8" i="2"/>
  <c r="AG11" i="2" s="1"/>
  <c r="AG13" i="2" s="1"/>
  <c r="AG15" i="2" s="1"/>
  <c r="AY8" i="2"/>
  <c r="AY11" i="2" s="1"/>
  <c r="AY13" i="2" s="1"/>
  <c r="AY15" i="2" s="1"/>
  <c r="AW7" i="2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AW3" i="2"/>
  <c r="Y17" i="2"/>
  <c r="Z21" i="2"/>
  <c r="AW6" i="2"/>
  <c r="Z17" i="2"/>
  <c r="X17" i="2"/>
  <c r="W8" i="2"/>
  <c r="BN25" i="2"/>
  <c r="AV10" i="2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AV9" i="2"/>
  <c r="AV7" i="2"/>
  <c r="AV6" i="2"/>
  <c r="AV3" i="2"/>
  <c r="AU12" i="2"/>
  <c r="AU10" i="2"/>
  <c r="AU9" i="2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AU7" i="2"/>
  <c r="AU6" i="2"/>
  <c r="AU4" i="2"/>
  <c r="AU3" i="2"/>
  <c r="AT12" i="2"/>
  <c r="AT10" i="2"/>
  <c r="AT9" i="2"/>
  <c r="AT7" i="2"/>
  <c r="AT4" i="2"/>
  <c r="AT3" i="2"/>
  <c r="AS10" i="2"/>
  <c r="AS9" i="2"/>
  <c r="AS7" i="2"/>
  <c r="AS4" i="2"/>
  <c r="AS3" i="2"/>
  <c r="AR12" i="2"/>
  <c r="AR10" i="2"/>
  <c r="AR9" i="2"/>
  <c r="AR7" i="2"/>
  <c r="AR4" i="2"/>
  <c r="AR3" i="2"/>
  <c r="U17" i="2"/>
  <c r="V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L13" i="2" l="1"/>
  <c r="AL15" i="2" s="1"/>
  <c r="AL21" i="2"/>
  <c r="Z19" i="2"/>
  <c r="Y19" i="2"/>
  <c r="Y21" i="2"/>
  <c r="AW12" i="2"/>
  <c r="W19" i="2"/>
  <c r="W11" i="2"/>
  <c r="AU17" i="2"/>
  <c r="AT17" i="2"/>
  <c r="AS17" i="2"/>
  <c r="AV20" i="2"/>
  <c r="AR5" i="2"/>
  <c r="AR18" i="2" s="1"/>
  <c r="AV17" i="2"/>
  <c r="AU5" i="2"/>
  <c r="AT5" i="2"/>
  <c r="AS5" i="2"/>
  <c r="C6" i="2"/>
  <c r="C5" i="2"/>
  <c r="W21" i="2" l="1"/>
  <c r="AW20" i="2"/>
  <c r="AS18" i="2"/>
  <c r="AT18" i="2"/>
  <c r="AU8" i="2"/>
  <c r="AU18" i="2"/>
  <c r="C8" i="2"/>
  <c r="C18" i="2"/>
  <c r="AW17" i="2"/>
  <c r="U18" i="2"/>
  <c r="U8" i="2"/>
  <c r="D6" i="2"/>
  <c r="D5" i="2"/>
  <c r="D18" i="2" s="1"/>
  <c r="E6" i="2"/>
  <c r="E5" i="2"/>
  <c r="E18" i="2" s="1"/>
  <c r="I6" i="2"/>
  <c r="I5" i="2"/>
  <c r="J12" i="2"/>
  <c r="F6" i="2"/>
  <c r="F5" i="2"/>
  <c r="F18" i="2" s="1"/>
  <c r="J6" i="2"/>
  <c r="J5" i="2"/>
  <c r="G6" i="2"/>
  <c r="G20" i="2" s="1"/>
  <c r="G5" i="2"/>
  <c r="G18" i="2" s="1"/>
  <c r="K6" i="2"/>
  <c r="K5" i="2"/>
  <c r="K18" i="2" s="1"/>
  <c r="H6" i="2"/>
  <c r="H5" i="2"/>
  <c r="H18" i="2" s="1"/>
  <c r="L6" i="2"/>
  <c r="L5" i="2"/>
  <c r="L18" i="2" s="1"/>
  <c r="M5" i="2"/>
  <c r="Q5" i="2"/>
  <c r="N5" i="2"/>
  <c r="R5" i="2"/>
  <c r="O5" i="2"/>
  <c r="S5" i="2"/>
  <c r="P5" i="2"/>
  <c r="T5" i="2"/>
  <c r="T18" i="2" s="1"/>
  <c r="D8" i="1"/>
  <c r="BN22" i="2" s="1"/>
  <c r="D5" i="1"/>
  <c r="W13" i="2" l="1"/>
  <c r="W15" i="2" s="1"/>
  <c r="D9" i="1"/>
  <c r="T8" i="2"/>
  <c r="T19" i="2" s="1"/>
  <c r="AT6" i="2"/>
  <c r="K20" i="2"/>
  <c r="O20" i="2"/>
  <c r="N20" i="2"/>
  <c r="J20" i="2"/>
  <c r="AR6" i="2"/>
  <c r="AR8" i="2" s="1"/>
  <c r="AR11" i="2" s="1"/>
  <c r="M20" i="2"/>
  <c r="I20" i="2"/>
  <c r="L20" i="2"/>
  <c r="P20" i="2"/>
  <c r="H20" i="2"/>
  <c r="AX20" i="2"/>
  <c r="R8" i="2"/>
  <c r="R18" i="2"/>
  <c r="N8" i="2"/>
  <c r="N18" i="2"/>
  <c r="AS12" i="2"/>
  <c r="I8" i="2"/>
  <c r="I18" i="2"/>
  <c r="C11" i="2"/>
  <c r="C19" i="2"/>
  <c r="Q8" i="2"/>
  <c r="Q18" i="2"/>
  <c r="S8" i="2"/>
  <c r="S18" i="2"/>
  <c r="O8" i="2"/>
  <c r="O18" i="2"/>
  <c r="AS6" i="2"/>
  <c r="J8" i="2"/>
  <c r="J18" i="2"/>
  <c r="M8" i="2"/>
  <c r="M18" i="2"/>
  <c r="AU11" i="2"/>
  <c r="AU19" i="2"/>
  <c r="P8" i="2"/>
  <c r="P18" i="2"/>
  <c r="U19" i="2"/>
  <c r="U11" i="2"/>
  <c r="AX17" i="2"/>
  <c r="D8" i="2"/>
  <c r="E8" i="2"/>
  <c r="F8" i="2"/>
  <c r="G8" i="2"/>
  <c r="K8" i="2"/>
  <c r="H8" i="2"/>
  <c r="L8" i="2"/>
  <c r="F3" i="1"/>
  <c r="T11" i="2" l="1"/>
  <c r="T21" i="2" s="1"/>
  <c r="BB6" i="2"/>
  <c r="BC6" i="2" s="1"/>
  <c r="AY20" i="2"/>
  <c r="AS8" i="2"/>
  <c r="AS19" i="2" s="1"/>
  <c r="AS20" i="2"/>
  <c r="AR19" i="2"/>
  <c r="AT8" i="2"/>
  <c r="AT20" i="2"/>
  <c r="AU20" i="2"/>
  <c r="I11" i="2"/>
  <c r="I19" i="2"/>
  <c r="L11" i="2"/>
  <c r="L19" i="2"/>
  <c r="O11" i="2"/>
  <c r="O19" i="2"/>
  <c r="E11" i="2"/>
  <c r="E19" i="2"/>
  <c r="D11" i="2"/>
  <c r="D19" i="2"/>
  <c r="S11" i="2"/>
  <c r="S19" i="2"/>
  <c r="AR13" i="2"/>
  <c r="AR15" i="2" s="1"/>
  <c r="AR21" i="2"/>
  <c r="H11" i="2"/>
  <c r="H19" i="2"/>
  <c r="J11" i="2"/>
  <c r="J19" i="2"/>
  <c r="Q11" i="2"/>
  <c r="Q19" i="2"/>
  <c r="N11" i="2"/>
  <c r="N19" i="2"/>
  <c r="M11" i="2"/>
  <c r="M19" i="2"/>
  <c r="G11" i="2"/>
  <c r="G19" i="2"/>
  <c r="P11" i="2"/>
  <c r="P19" i="2"/>
  <c r="C13" i="2"/>
  <c r="C15" i="2" s="1"/>
  <c r="C21" i="2"/>
  <c r="R11" i="2"/>
  <c r="R19" i="2"/>
  <c r="AU13" i="2"/>
  <c r="AU15" i="2" s="1"/>
  <c r="AU21" i="2"/>
  <c r="K11" i="2"/>
  <c r="K19" i="2"/>
  <c r="AS11" i="2"/>
  <c r="AS13" i="2" s="1"/>
  <c r="AS15" i="2" s="1"/>
  <c r="F11" i="2"/>
  <c r="F19" i="2"/>
  <c r="AY17" i="2"/>
  <c r="AX18" i="2"/>
  <c r="T13" i="2" l="1"/>
  <c r="T15" i="2" s="1"/>
  <c r="AT11" i="2"/>
  <c r="AT19" i="2"/>
  <c r="AS21" i="2"/>
  <c r="AZ20" i="2"/>
  <c r="N13" i="2"/>
  <c r="N15" i="2" s="1"/>
  <c r="N21" i="2"/>
  <c r="D13" i="2"/>
  <c r="D15" i="2" s="1"/>
  <c r="D21" i="2"/>
  <c r="H13" i="2"/>
  <c r="H15" i="2" s="1"/>
  <c r="H21" i="2"/>
  <c r="I13" i="2"/>
  <c r="I15" i="2" s="1"/>
  <c r="I21" i="2"/>
  <c r="P13" i="2"/>
  <c r="P15" i="2" s="1"/>
  <c r="P21" i="2"/>
  <c r="Q13" i="2"/>
  <c r="Q15" i="2" s="1"/>
  <c r="Q21" i="2"/>
  <c r="E13" i="2"/>
  <c r="E15" i="2" s="1"/>
  <c r="E21" i="2"/>
  <c r="L13" i="2"/>
  <c r="L15" i="2" s="1"/>
  <c r="L21" i="2"/>
  <c r="F13" i="2"/>
  <c r="F15" i="2" s="1"/>
  <c r="F21" i="2"/>
  <c r="G13" i="2"/>
  <c r="G15" i="2" s="1"/>
  <c r="G21" i="2"/>
  <c r="O13" i="2"/>
  <c r="O15" i="2" s="1"/>
  <c r="O21" i="2"/>
  <c r="K13" i="2"/>
  <c r="K15" i="2" s="1"/>
  <c r="K21" i="2"/>
  <c r="J13" i="2"/>
  <c r="J15" i="2" s="1"/>
  <c r="J21" i="2"/>
  <c r="R13" i="2"/>
  <c r="R15" i="2" s="1"/>
  <c r="R21" i="2"/>
  <c r="M13" i="2"/>
  <c r="M15" i="2" s="1"/>
  <c r="M21" i="2"/>
  <c r="S13" i="2"/>
  <c r="S15" i="2" s="1"/>
  <c r="S21" i="2"/>
  <c r="U13" i="2"/>
  <c r="U15" i="2" s="1"/>
  <c r="U21" i="2"/>
  <c r="AY18" i="2"/>
  <c r="AX19" i="2"/>
  <c r="AZ17" i="2"/>
  <c r="BA20" i="2" l="1"/>
  <c r="AT13" i="2"/>
  <c r="AT15" i="2" s="1"/>
  <c r="AT21" i="2"/>
  <c r="BA17" i="2"/>
  <c r="AZ18" i="2"/>
  <c r="AZ8" i="2"/>
  <c r="AY19" i="2"/>
  <c r="BB20" i="2" l="1"/>
  <c r="BB17" i="2"/>
  <c r="AZ19" i="2"/>
  <c r="BA18" i="2"/>
  <c r="BA8" i="2"/>
  <c r="BD6" i="2" l="1"/>
  <c r="BC20" i="2"/>
  <c r="BB8" i="2"/>
  <c r="BB18" i="2"/>
  <c r="BC4" i="2"/>
  <c r="BC17" i="2"/>
  <c r="BA19" i="2"/>
  <c r="BB4" i="2"/>
  <c r="BE6" i="2" l="1"/>
  <c r="BD20" i="2"/>
  <c r="BB19" i="2"/>
  <c r="BC8" i="2"/>
  <c r="BC18" i="2"/>
  <c r="BD4" i="2"/>
  <c r="BD17" i="2"/>
  <c r="BH17" i="2" l="1"/>
  <c r="BG4" i="2"/>
  <c r="BG17" i="2"/>
  <c r="BF6" i="2"/>
  <c r="BE20" i="2"/>
  <c r="BD8" i="2"/>
  <c r="BD18" i="2"/>
  <c r="BC19" i="2"/>
  <c r="BE17" i="2"/>
  <c r="BE4" i="2"/>
  <c r="BH18" i="2" l="1"/>
  <c r="BH4" i="2"/>
  <c r="BI17" i="2"/>
  <c r="BI4" i="2"/>
  <c r="BF20" i="2"/>
  <c r="BG6" i="2"/>
  <c r="BG18" i="2"/>
  <c r="BE18" i="2"/>
  <c r="BE8" i="2"/>
  <c r="BF17" i="2"/>
  <c r="BD19" i="2"/>
  <c r="BG20" i="2" l="1"/>
  <c r="BH6" i="2"/>
  <c r="BJ17" i="2"/>
  <c r="BJ4" i="2"/>
  <c r="BI18" i="2"/>
  <c r="BG8" i="2"/>
  <c r="BG19" i="2" s="1"/>
  <c r="BE19" i="2"/>
  <c r="BF18" i="2"/>
  <c r="BF8" i="2"/>
  <c r="BF4" i="2"/>
  <c r="BI6" i="2" l="1"/>
  <c r="BH20" i="2"/>
  <c r="BH8" i="2"/>
  <c r="BJ18" i="2"/>
  <c r="BK17" i="2"/>
  <c r="BG11" i="2"/>
  <c r="BF19" i="2"/>
  <c r="BJ6" i="2" l="1"/>
  <c r="BI20" i="2"/>
  <c r="BI8" i="2"/>
  <c r="BH19" i="2"/>
  <c r="BH11" i="2"/>
  <c r="BK18" i="2"/>
  <c r="BG12" i="2"/>
  <c r="BG13" i="2" s="1"/>
  <c r="BK4" i="2"/>
  <c r="BK6" i="2" l="1"/>
  <c r="BJ20" i="2"/>
  <c r="BJ8" i="2"/>
  <c r="BH12" i="2"/>
  <c r="BH21" i="2" s="1"/>
  <c r="BI11" i="2"/>
  <c r="BI19" i="2"/>
  <c r="BG21" i="2"/>
  <c r="BG15" i="2"/>
  <c r="BG22" i="2"/>
  <c r="AX21" i="2"/>
  <c r="BH13" i="2" l="1"/>
  <c r="BH15" i="2"/>
  <c r="BH22" i="2"/>
  <c r="BK20" i="2"/>
  <c r="BK8" i="2"/>
  <c r="BI12" i="2"/>
  <c r="BI21" i="2" s="1"/>
  <c r="BJ19" i="2"/>
  <c r="BJ11" i="2"/>
  <c r="BJ12" i="2" s="1"/>
  <c r="BJ21" i="2" s="1"/>
  <c r="AY21" i="2"/>
  <c r="BI13" i="2" l="1"/>
  <c r="BK11" i="2"/>
  <c r="BK12" i="2" s="1"/>
  <c r="BK21" i="2" s="1"/>
  <c r="BK19" i="2"/>
  <c r="BJ13" i="2"/>
  <c r="BJ15" i="2" s="1"/>
  <c r="BJ22" i="2"/>
  <c r="AZ11" i="2"/>
  <c r="BK13" i="2" l="1"/>
  <c r="BK15" i="2" s="1"/>
  <c r="BI15" i="2"/>
  <c r="BI22" i="2"/>
  <c r="AZ21" i="2"/>
  <c r="BK22" i="2" l="1"/>
  <c r="BL13" i="2"/>
  <c r="AZ13" i="2"/>
  <c r="AZ15" i="2" s="1"/>
  <c r="BA11" i="2" l="1"/>
  <c r="BA21" i="2" l="1"/>
  <c r="BA13" i="2" l="1"/>
  <c r="BA15" i="2" l="1"/>
  <c r="BA22" i="2"/>
  <c r="BB11" i="2"/>
  <c r="BB12" i="2" s="1"/>
  <c r="BB21" i="2" l="1"/>
  <c r="BB13" i="2" l="1"/>
  <c r="BB15" i="2" l="1"/>
  <c r="BB22" i="2"/>
  <c r="BC11" i="2"/>
  <c r="BC12" i="2" s="1"/>
  <c r="BC21" i="2" l="1"/>
  <c r="BC13" i="2" l="1"/>
  <c r="BC15" i="2" l="1"/>
  <c r="BC22" i="2"/>
  <c r="BD11" i="2"/>
  <c r="BD12" i="2" s="1"/>
  <c r="BD21" i="2" l="1"/>
  <c r="BD13" i="2" l="1"/>
  <c r="BD15" i="2" l="1"/>
  <c r="BD22" i="2"/>
  <c r="BE11" i="2"/>
  <c r="BE12" i="2" s="1"/>
  <c r="BE21" i="2" l="1"/>
  <c r="BE13" i="2" l="1"/>
  <c r="BF11" i="2"/>
  <c r="BF12" i="2" s="1"/>
  <c r="BE15" i="2" l="1"/>
  <c r="BE22" i="2"/>
  <c r="BF21" i="2"/>
  <c r="BF13" i="2" l="1"/>
  <c r="BF15" i="2" l="1"/>
  <c r="BF22" i="2"/>
  <c r="BM13" i="2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V8" i="2" l="1"/>
  <c r="V11" i="2" s="1"/>
  <c r="AV4" i="2"/>
  <c r="AV5" i="2" s="1"/>
  <c r="V18" i="2"/>
  <c r="AV8" i="2" l="1"/>
  <c r="AV18" i="2"/>
  <c r="V19" i="2"/>
  <c r="AV12" i="2" l="1"/>
  <c r="V21" i="2"/>
  <c r="V13" i="2"/>
  <c r="V15" i="2" s="1"/>
  <c r="AV19" i="2"/>
  <c r="AV11" i="2"/>
  <c r="AV13" i="2" l="1"/>
  <c r="AV21" i="2"/>
  <c r="AV15" i="2" l="1"/>
  <c r="X18" i="2"/>
  <c r="X21" i="2" l="1"/>
  <c r="X19" i="2"/>
  <c r="Y18" i="2"/>
  <c r="Z18" i="2"/>
  <c r="AW4" i="2" l="1"/>
  <c r="AW5" i="2" s="1"/>
  <c r="AW8" i="2" s="1"/>
  <c r="AW18" i="2" l="1"/>
  <c r="AW11" i="2"/>
  <c r="AW19" i="2"/>
  <c r="AW13" i="2" l="1"/>
  <c r="AW21" i="2"/>
  <c r="AW15" i="2" l="1"/>
  <c r="BN21" i="2"/>
  <c r="BN23" i="2" s="1"/>
  <c r="BN24" i="2" s="1"/>
  <c r="BN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J12" authorId="0" shapeId="0" xr:uid="{5843EA79-445E-4959-BD9E-5D811E111B15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tax legislation</t>
        </r>
      </text>
    </comment>
  </commentList>
</comments>
</file>

<file path=xl/sharedStrings.xml><?xml version="1.0" encoding="utf-8"?>
<sst xmlns="http://schemas.openxmlformats.org/spreadsheetml/2006/main" count="83" uniqueCount="78">
  <si>
    <t>EPAM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</si>
  <si>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</si>
  <si>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</si>
  <si>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</si>
  <si>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</si>
  <si>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</si>
  <si>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</si>
  <si>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</si>
  <si>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</si>
  <si>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</si>
  <si>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</si>
  <si>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</si>
  <si>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</si>
  <si>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</si>
  <si>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</si>
  <si>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</si>
  <si>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</si>
  <si>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</si>
  <si>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</si>
  <si>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</si>
  <si>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</si>
  <si>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</si>
  <si>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</si>
  <si>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</si>
  <si>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</si>
  <si>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</si>
  <si>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</si>
  <si>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</si>
  <si>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SG&amp;A</t>
  </si>
  <si>
    <t>D&amp;A</t>
  </si>
  <si>
    <t>Gross profit</t>
  </si>
  <si>
    <t>Operating profit</t>
  </si>
  <si>
    <t>Finance income</t>
  </si>
  <si>
    <t>Finance expense</t>
  </si>
  <si>
    <t>Pretax profit</t>
  </si>
  <si>
    <t>Taxes</t>
  </si>
  <si>
    <t>Net profit</t>
  </si>
  <si>
    <t>EPS</t>
  </si>
  <si>
    <t>Q116</t>
  </si>
  <si>
    <t>Q216</t>
  </si>
  <si>
    <t>Q316</t>
  </si>
  <si>
    <t>Q416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</si>
  <si>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</si>
  <si>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</si>
  <si>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</si>
  <si>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</si>
  <si>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</si>
  <si>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</si>
  <si>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</si>
  <si>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</si>
  <si>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</si>
  <si>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</si>
  <si>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</si>
  <si>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</si>
  <si>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Earnings</t>
  </si>
  <si>
    <t>SG&amp;A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</si>
  <si>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</si>
  <si>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</si>
  <si>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</si>
  <si>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</si>
  <si>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</si>
  <si>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</si>
  <si>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</si>
  <si>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</si>
  <si>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</si>
  <si>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</si>
  <si>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</si>
  <si>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</si>
  <si>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</si>
  <si>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</si>
  <si>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</si>
  <si>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</si>
  <si>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</si>
  <si>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</si>
  <si>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</si>
  <si>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</si>
  <si>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Net Margin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</si>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</sst>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15240</xdr:colOff>
      <xdr:row>0</xdr:row>
      <xdr:rowOff>0</xdr:rowOff>
    </xdr:from>
    <xdr:to>
      <xdr:col>38</xdr:col>
      <xdr:colOff>15240</xdr:colOff>
      <xdr:row>34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B5A8C4-7AEF-4411-B21E-4AE6B68F2ED0}"/>
            </a:ext>
          </a:extLst>
        </xdr:cNvPr>
        <xdr:cNvCxnSpPr/>
      </xdr:nvCxnSpPr>
      <xdr:spPr>
        <a:xfrm>
          <a:off x="23614380" y="0"/>
          <a:ext cx="0" cy="6309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15240</xdr:colOff>
      <xdr:row>0</xdr:row>
      <xdr:rowOff>0</xdr:rowOff>
    </xdr:from>
    <xdr:to>
      <xdr:col>52</xdr:col>
      <xdr:colOff>15240</xdr:colOff>
      <xdr:row>33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5692DD-C941-4A09-A109-D0C4F13C1A4D}"/>
            </a:ext>
          </a:extLst>
        </xdr:cNvPr>
        <xdr:cNvCxnSpPr/>
      </xdr:nvCxnSpPr>
      <xdr:spPr>
        <a:xfrm>
          <a:off x="3214878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26D8-638D-4BB8-86B0-782BD160DDDC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54</v>
      </c>
    </row>
    <row r="3" spans="2:7" x14ac:dyDescent="0.3">
      <c r="B3" s="1" t="s">
        <v>0</v>
      </c>
      <c r="C3" t="s">
        <v>1</v>
      </c>
      <c r="D3" s="4">
        <v>149.62</v>
      </c>
      <c r="E3" s="3">
        <v>45764</v>
      </c>
      <c r="F3" s="3">
        <f ca="1">TODAY()</f>
        <v>45781</v>
      </c>
      <c r="G3" s="3">
        <v>45785</v>
      </c>
    </row>
    <row r="4" spans="2:7" x14ac:dyDescent="0.3">
      <c r="C4" t="s">
        <v>2</v>
      </c>
      <c r="D4" s="5">
        <v>56.9</v>
      </c>
      <c r="E4" s="2" t="s">
        <v>71</v>
      </c>
    </row>
    <row r="5" spans="2:7" x14ac:dyDescent="0.3">
      <c r="C5" t="s">
        <v>3</v>
      </c>
      <c r="D5" s="5">
        <f>D3*D4</f>
        <v>8513.3780000000006</v>
      </c>
    </row>
    <row r="6" spans="2:7" x14ac:dyDescent="0.3">
      <c r="C6" t="s">
        <v>4</v>
      </c>
      <c r="D6" s="5">
        <f>1286.3+1.7</f>
        <v>1288</v>
      </c>
      <c r="E6" s="2" t="s">
        <v>71</v>
      </c>
    </row>
    <row r="7" spans="2:7" x14ac:dyDescent="0.3">
      <c r="C7" t="s">
        <v>5</v>
      </c>
      <c r="D7" s="5">
        <v>25.2</v>
      </c>
      <c r="E7" s="2" t="s">
        <v>71</v>
      </c>
    </row>
    <row r="8" spans="2:7" x14ac:dyDescent="0.3">
      <c r="C8" t="s">
        <v>6</v>
      </c>
      <c r="D8" s="5">
        <f>D6-D7</f>
        <v>1262.8</v>
      </c>
    </row>
    <row r="9" spans="2:7" x14ac:dyDescent="0.3">
      <c r="C9" t="s">
        <v>7</v>
      </c>
      <c r="D9" s="5">
        <f>D5-D8</f>
        <v>7250.5780000000004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FBD6-980E-4D07-A887-7A0D3E4C5075}">
  <dimension ref="B2:FQ27"/>
  <sheetViews>
    <sheetView tabSelected="1" zoomScaleNormal="100" workbookViewId="0">
      <pane xSplit="2" ySplit="2" topLeftCell="BI3" activePane="bottomRight" state="frozen"/>
      <selection pane="topRight" activeCell="C1" sqref="C1"/>
      <selection pane="bottomLeft" activeCell="A3" sqref="A3"/>
      <selection pane="bottomRight" activeCell="BN28" sqref="BN28"/>
    </sheetView>
  </sheetViews>
  <sheetFormatPr defaultRowHeight="14.4" x14ac:dyDescent="0.3"/>
  <cols>
    <col min="2" max="2" width="15.21875" bestFit="1" customWidth="1"/>
    <col min="3" max="6" width="8.88671875" customWidth="1"/>
    <col min="64" max="64" width="11.88671875" bestFit="1" customWidth="1"/>
    <col min="65" max="65" width="16.21875" bestFit="1" customWidth="1"/>
    <col min="66" max="66" width="17" customWidth="1"/>
  </cols>
  <sheetData>
    <row r="2" spans="2:173" x14ac:dyDescent="0.3">
      <c r="C2" s="6" t="s">
        <v>38</v>
      </c>
      <c r="D2" s="6" t="s">
        <v>39</v>
      </c>
      <c r="E2" s="6" t="s">
        <v>40</v>
      </c>
      <c r="F2" s="6" t="s">
        <v>41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10</v>
      </c>
      <c r="U2" s="6" t="s">
        <v>25</v>
      </c>
      <c r="V2" s="6" t="s">
        <v>26</v>
      </c>
      <c r="W2" s="6" t="s">
        <v>56</v>
      </c>
      <c r="X2" s="6" t="s">
        <v>57</v>
      </c>
      <c r="Y2" s="6" t="s">
        <v>58</v>
      </c>
      <c r="Z2" s="6" t="s">
        <v>59</v>
      </c>
      <c r="AA2" s="6" t="s">
        <v>60</v>
      </c>
      <c r="AB2" s="6" t="s">
        <v>61</v>
      </c>
      <c r="AC2" s="6" t="s">
        <v>62</v>
      </c>
      <c r="AD2" s="6" t="s">
        <v>63</v>
      </c>
      <c r="AE2" s="6" t="s">
        <v>64</v>
      </c>
      <c r="AF2" s="6" t="s">
        <v>65</v>
      </c>
      <c r="AG2" s="6" t="s">
        <v>66</v>
      </c>
      <c r="AH2" s="6" t="s">
        <v>67</v>
      </c>
      <c r="AI2" s="6" t="s">
        <v>68</v>
      </c>
      <c r="AJ2" s="6" t="s">
        <v>69</v>
      </c>
      <c r="AK2" s="6" t="s">
        <v>70</v>
      </c>
      <c r="AL2" s="6" t="s">
        <v>71</v>
      </c>
      <c r="AM2" s="6" t="s">
        <v>72</v>
      </c>
      <c r="AN2" s="6" t="s">
        <v>73</v>
      </c>
      <c r="AO2" s="6" t="s">
        <v>74</v>
      </c>
      <c r="AP2" s="6" t="s">
        <v>75</v>
      </c>
      <c r="AR2">
        <v>2016</v>
      </c>
      <c r="AS2">
        <v>2017</v>
      </c>
      <c r="AT2">
        <v>2018</v>
      </c>
      <c r="AU2">
        <v>2019</v>
      </c>
      <c r="AV2">
        <v>2020</v>
      </c>
      <c r="AW2">
        <v>2021</v>
      </c>
      <c r="AX2">
        <v>2022</v>
      </c>
      <c r="AY2">
        <v>2023</v>
      </c>
      <c r="AZ2">
        <v>2024</v>
      </c>
      <c r="BA2">
        <v>2025</v>
      </c>
      <c r="BB2">
        <v>2026</v>
      </c>
      <c r="BC2">
        <v>2027</v>
      </c>
      <c r="BD2">
        <v>2028</v>
      </c>
      <c r="BE2">
        <v>2029</v>
      </c>
      <c r="BF2">
        <v>2030</v>
      </c>
      <c r="BG2">
        <v>2031</v>
      </c>
      <c r="BH2">
        <v>2032</v>
      </c>
      <c r="BI2">
        <v>2033</v>
      </c>
      <c r="BJ2">
        <v>2034</v>
      </c>
      <c r="BK2">
        <v>2035</v>
      </c>
    </row>
    <row r="3" spans="2:173" s="1" customFormat="1" x14ac:dyDescent="0.3">
      <c r="B3" s="1" t="s">
        <v>11</v>
      </c>
      <c r="C3" s="7">
        <v>324.7</v>
      </c>
      <c r="D3" s="7">
        <v>283.8</v>
      </c>
      <c r="E3" s="7">
        <v>298.3</v>
      </c>
      <c r="F3" s="7">
        <v>313.5</v>
      </c>
      <c r="G3" s="7">
        <v>324.7</v>
      </c>
      <c r="H3" s="7">
        <v>349</v>
      </c>
      <c r="I3" s="7">
        <v>377.5</v>
      </c>
      <c r="J3" s="7">
        <v>399.3</v>
      </c>
      <c r="K3" s="7">
        <v>424.1</v>
      </c>
      <c r="L3" s="7">
        <v>445.7</v>
      </c>
      <c r="M3" s="7">
        <v>468.2</v>
      </c>
      <c r="N3" s="7">
        <v>504.9</v>
      </c>
      <c r="O3" s="7">
        <v>521.29999999999995</v>
      </c>
      <c r="P3" s="7">
        <v>551.59</v>
      </c>
      <c r="Q3" s="7">
        <v>588.1</v>
      </c>
      <c r="R3" s="7">
        <v>632.79999999999995</v>
      </c>
      <c r="S3" s="7">
        <v>651.4</v>
      </c>
      <c r="T3" s="7">
        <v>632.38</v>
      </c>
      <c r="U3" s="7">
        <v>652.20000000000005</v>
      </c>
      <c r="V3" s="7">
        <v>723.5</v>
      </c>
      <c r="W3" s="7">
        <v>780.8</v>
      </c>
      <c r="X3" s="7">
        <v>881.4</v>
      </c>
      <c r="Y3" s="7">
        <v>988.5</v>
      </c>
      <c r="Z3" s="7">
        <v>1107.5</v>
      </c>
      <c r="AA3" s="7">
        <v>1171.5999999999999</v>
      </c>
      <c r="AB3" s="7">
        <v>1194.9000000000001</v>
      </c>
      <c r="AC3" s="7">
        <v>1226.9000000000001</v>
      </c>
      <c r="AD3" s="7">
        <f>AX3-AC3-AB3-AA3</f>
        <v>1231.2999999999997</v>
      </c>
      <c r="AE3" s="7">
        <v>1210.9000000000001</v>
      </c>
      <c r="AF3" s="7">
        <v>1170.2</v>
      </c>
      <c r="AG3" s="7">
        <v>1152.0999999999999</v>
      </c>
      <c r="AH3" s="7">
        <f>AY3-AG3-AF3-AE3</f>
        <v>1157.2999999999997</v>
      </c>
      <c r="AI3" s="7">
        <v>1165.5</v>
      </c>
      <c r="AJ3" s="7">
        <v>1146.5999999999999</v>
      </c>
      <c r="AK3" s="7">
        <v>1167.5</v>
      </c>
      <c r="AL3" s="7">
        <f>AZ3-AK3-AJ3-AI3</f>
        <v>1248.2999999999997</v>
      </c>
      <c r="AM3" s="7">
        <f>AI3*1.07</f>
        <v>1247.085</v>
      </c>
      <c r="AN3" s="7">
        <f>AJ3*1.01</f>
        <v>1158.066</v>
      </c>
      <c r="AO3" s="7">
        <f t="shared" ref="AO3:AP3" si="0">AK3*1.01</f>
        <v>1179.175</v>
      </c>
      <c r="AP3" s="7">
        <f t="shared" si="0"/>
        <v>1260.7829999999997</v>
      </c>
      <c r="AR3" s="7">
        <f>SUM(C3:F3)</f>
        <v>1220.3</v>
      </c>
      <c r="AS3" s="7">
        <f>SUM(G3:J3)</f>
        <v>1450.5</v>
      </c>
      <c r="AT3" s="7">
        <f>SUM(K3:N3)</f>
        <v>1842.9</v>
      </c>
      <c r="AU3" s="7">
        <f>SUM(O3:R3)</f>
        <v>2293.79</v>
      </c>
      <c r="AV3" s="7">
        <f>SUM(S3:V3)</f>
        <v>2659.48</v>
      </c>
      <c r="AW3" s="7">
        <f>SUM(W3:Z3)</f>
        <v>3758.2</v>
      </c>
      <c r="AX3" s="7">
        <v>4824.7</v>
      </c>
      <c r="AY3" s="7">
        <v>4690.5</v>
      </c>
      <c r="AZ3" s="7">
        <v>4727.8999999999996</v>
      </c>
      <c r="BA3" s="7">
        <f>SUM(AM3:AP3)</f>
        <v>4845.1089999999995</v>
      </c>
      <c r="BB3" s="7">
        <f>BA3*1.01</f>
        <v>4893.5600899999999</v>
      </c>
      <c r="BC3" s="7">
        <f t="shared" ref="BC3:BK3" si="1">BB3*1.01</f>
        <v>4942.4956909000002</v>
      </c>
      <c r="BD3" s="7">
        <f t="shared" si="1"/>
        <v>4991.920647809</v>
      </c>
      <c r="BE3" s="7">
        <f t="shared" si="1"/>
        <v>5041.83985428709</v>
      </c>
      <c r="BF3" s="7">
        <f t="shared" si="1"/>
        <v>5092.2582528299608</v>
      </c>
      <c r="BG3" s="7">
        <f t="shared" si="1"/>
        <v>5143.1808353582601</v>
      </c>
      <c r="BH3" s="7">
        <f t="shared" si="1"/>
        <v>5194.6126437118428</v>
      </c>
      <c r="BI3" s="7">
        <f t="shared" si="1"/>
        <v>5246.5587701489612</v>
      </c>
      <c r="BJ3" s="7">
        <f t="shared" si="1"/>
        <v>5299.0243578504505</v>
      </c>
      <c r="BK3" s="7">
        <f t="shared" si="1"/>
        <v>5352.0146014289548</v>
      </c>
    </row>
    <row r="4" spans="2:173" x14ac:dyDescent="0.3">
      <c r="B4" t="s">
        <v>27</v>
      </c>
      <c r="C4" s="5">
        <v>207.7</v>
      </c>
      <c r="D4" s="5">
        <v>180.8</v>
      </c>
      <c r="E4" s="5">
        <v>190.8</v>
      </c>
      <c r="F4" s="5">
        <v>198.2</v>
      </c>
      <c r="G4" s="5">
        <v>207.7</v>
      </c>
      <c r="H4" s="5">
        <v>220.1</v>
      </c>
      <c r="I4" s="5">
        <v>239.4</v>
      </c>
      <c r="J4" s="5">
        <v>254.1</v>
      </c>
      <c r="K4" s="5">
        <v>277.60000000000002</v>
      </c>
      <c r="L4" s="5">
        <v>289.2</v>
      </c>
      <c r="M4" s="5">
        <v>301.10000000000002</v>
      </c>
      <c r="N4" s="5">
        <v>319</v>
      </c>
      <c r="O4" s="5">
        <v>344.7</v>
      </c>
      <c r="P4" s="5">
        <v>355.92</v>
      </c>
      <c r="Q4" s="5">
        <v>377.5</v>
      </c>
      <c r="R4" s="5">
        <v>410.1</v>
      </c>
      <c r="S4" s="5">
        <v>423.8</v>
      </c>
      <c r="T4" s="5">
        <v>419.54</v>
      </c>
      <c r="U4" s="5">
        <v>423.4</v>
      </c>
      <c r="V4" s="5">
        <v>465.8</v>
      </c>
      <c r="W4" s="5">
        <v>519.29999999999995</v>
      </c>
      <c r="X4" s="5">
        <v>583.70000000000005</v>
      </c>
      <c r="Y4" s="5">
        <v>653.4</v>
      </c>
      <c r="Z4" s="5">
        <v>727.3</v>
      </c>
      <c r="AA4" s="5">
        <v>780.8</v>
      </c>
      <c r="AB4" s="5">
        <v>846.3</v>
      </c>
      <c r="AC4" s="5">
        <v>826.8</v>
      </c>
      <c r="AD4" s="5">
        <f>AX4-AC4-AB4-AA4</f>
        <v>832.79999999999973</v>
      </c>
      <c r="AE4" s="5">
        <v>855.9</v>
      </c>
      <c r="AF4" s="5">
        <v>808.7</v>
      </c>
      <c r="AG4" s="5">
        <v>794.3</v>
      </c>
      <c r="AH4" s="5">
        <f>AY4-AG4-AF4-AE4</f>
        <v>797.5999999999998</v>
      </c>
      <c r="AI4" s="5">
        <v>834.3</v>
      </c>
      <c r="AJ4" s="5">
        <v>810.9</v>
      </c>
      <c r="AK4" s="5">
        <v>764</v>
      </c>
      <c r="AL4" s="5">
        <f>AZ4-AK4-AJ4-AI4</f>
        <v>868.3</v>
      </c>
      <c r="AM4" s="5">
        <f>AM3-AM5</f>
        <v>872.95950000000005</v>
      </c>
      <c r="AN4" s="5">
        <f t="shared" ref="AN4:AP4" si="2">AN3-AN5</f>
        <v>810.64620000000002</v>
      </c>
      <c r="AO4" s="5">
        <f t="shared" si="2"/>
        <v>825.4224999999999</v>
      </c>
      <c r="AP4" s="5">
        <f t="shared" si="2"/>
        <v>882.54809999999975</v>
      </c>
      <c r="AR4" s="5">
        <f>SUM(C4:F4)</f>
        <v>777.5</v>
      </c>
      <c r="AS4" s="5">
        <f>SUM(G4:J4)</f>
        <v>921.3</v>
      </c>
      <c r="AT4" s="5">
        <f>SUM(K4:N4)</f>
        <v>1186.9000000000001</v>
      </c>
      <c r="AU4" s="5">
        <f>SUM(O4:R4)</f>
        <v>1488.2199999999998</v>
      </c>
      <c r="AV4" s="5">
        <f>SUM(S4:V4)</f>
        <v>1732.54</v>
      </c>
      <c r="AW4" s="5">
        <f>SUM(W4:Z4)</f>
        <v>2483.6999999999998</v>
      </c>
      <c r="AX4" s="5">
        <v>3286.7</v>
      </c>
      <c r="AY4" s="5">
        <v>3256.5</v>
      </c>
      <c r="AZ4" s="5">
        <v>3277.5</v>
      </c>
      <c r="BA4" s="5">
        <f>SUM(AM4:AP4)</f>
        <v>3391.5762999999997</v>
      </c>
      <c r="BB4" s="5">
        <f t="shared" ref="BB4:BF4" si="3">BB3-BB5</f>
        <v>3425.4920629999997</v>
      </c>
      <c r="BC4" s="5">
        <f t="shared" si="3"/>
        <v>3459.7469836300002</v>
      </c>
      <c r="BD4" s="5">
        <f t="shared" si="3"/>
        <v>3494.3444534663004</v>
      </c>
      <c r="BE4" s="5">
        <f t="shared" si="3"/>
        <v>3529.2878980009627</v>
      </c>
      <c r="BF4" s="5">
        <f t="shared" si="3"/>
        <v>3564.5807769809726</v>
      </c>
      <c r="BG4" s="5">
        <f t="shared" ref="BG4:BK4" si="4">BG3-BG5</f>
        <v>3600.2265847507824</v>
      </c>
      <c r="BH4" s="5">
        <f t="shared" si="4"/>
        <v>3636.2288505982897</v>
      </c>
      <c r="BI4" s="5">
        <f t="shared" si="4"/>
        <v>3672.5911391042728</v>
      </c>
      <c r="BJ4" s="5">
        <f t="shared" si="4"/>
        <v>3709.3170504953155</v>
      </c>
      <c r="BK4" s="5">
        <f t="shared" si="4"/>
        <v>3746.4102210002684</v>
      </c>
    </row>
    <row r="5" spans="2:173" s="1" customFormat="1" x14ac:dyDescent="0.3">
      <c r="B5" s="1" t="s">
        <v>30</v>
      </c>
      <c r="C5" s="7">
        <f t="shared" ref="C5:X5" si="5">C3-C4</f>
        <v>117</v>
      </c>
      <c r="D5" s="7">
        <f t="shared" si="5"/>
        <v>103</v>
      </c>
      <c r="E5" s="7">
        <f t="shared" si="5"/>
        <v>107.5</v>
      </c>
      <c r="F5" s="7">
        <f t="shared" si="5"/>
        <v>115.30000000000001</v>
      </c>
      <c r="G5" s="7">
        <f t="shared" si="5"/>
        <v>117</v>
      </c>
      <c r="H5" s="7">
        <f t="shared" si="5"/>
        <v>128.9</v>
      </c>
      <c r="I5" s="7">
        <f t="shared" si="5"/>
        <v>138.1</v>
      </c>
      <c r="J5" s="7">
        <f t="shared" si="5"/>
        <v>145.20000000000002</v>
      </c>
      <c r="K5" s="7">
        <f t="shared" si="5"/>
        <v>146.5</v>
      </c>
      <c r="L5" s="7">
        <f t="shared" si="5"/>
        <v>156.5</v>
      </c>
      <c r="M5" s="7">
        <f t="shared" si="5"/>
        <v>167.09999999999997</v>
      </c>
      <c r="N5" s="7">
        <f t="shared" si="5"/>
        <v>185.89999999999998</v>
      </c>
      <c r="O5" s="7">
        <f t="shared" si="5"/>
        <v>176.59999999999997</v>
      </c>
      <c r="P5" s="7">
        <f t="shared" si="5"/>
        <v>195.67000000000002</v>
      </c>
      <c r="Q5" s="7">
        <f t="shared" si="5"/>
        <v>210.60000000000002</v>
      </c>
      <c r="R5" s="7">
        <f t="shared" si="5"/>
        <v>222.69999999999993</v>
      </c>
      <c r="S5" s="7">
        <f t="shared" si="5"/>
        <v>227.59999999999997</v>
      </c>
      <c r="T5" s="7">
        <f t="shared" si="5"/>
        <v>212.83999999999997</v>
      </c>
      <c r="U5" s="7">
        <f t="shared" si="5"/>
        <v>228.80000000000007</v>
      </c>
      <c r="V5" s="7">
        <f t="shared" si="5"/>
        <v>257.7</v>
      </c>
      <c r="W5" s="7">
        <f t="shared" si="5"/>
        <v>261.5</v>
      </c>
      <c r="X5" s="7">
        <f t="shared" si="5"/>
        <v>297.69999999999993</v>
      </c>
      <c r="Y5" s="7">
        <f t="shared" ref="Y5:Z5" si="6">Y3-Y4</f>
        <v>335.1</v>
      </c>
      <c r="Z5" s="7">
        <f t="shared" si="6"/>
        <v>380.20000000000005</v>
      </c>
      <c r="AA5" s="7">
        <f t="shared" ref="AA5:AB5" si="7">AA3-AA4</f>
        <v>390.79999999999995</v>
      </c>
      <c r="AB5" s="7">
        <f t="shared" si="7"/>
        <v>348.60000000000014</v>
      </c>
      <c r="AC5" s="7">
        <f t="shared" ref="AC5:AE5" si="8">AC3-AC4</f>
        <v>400.10000000000014</v>
      </c>
      <c r="AD5" s="7">
        <f t="shared" ref="AD5" si="9">AD3-AD4</f>
        <v>398.5</v>
      </c>
      <c r="AE5" s="7">
        <f t="shared" si="8"/>
        <v>355.00000000000011</v>
      </c>
      <c r="AF5" s="7">
        <f t="shared" ref="AF5" si="10">AF3-AF4</f>
        <v>361.5</v>
      </c>
      <c r="AG5" s="7">
        <f t="shared" ref="AG5:AH5" si="11">AG3-AG4</f>
        <v>357.79999999999995</v>
      </c>
      <c r="AH5" s="7">
        <f t="shared" si="11"/>
        <v>359.69999999999993</v>
      </c>
      <c r="AI5" s="7">
        <f t="shared" ref="AI5" si="12">AI3-AI4</f>
        <v>331.20000000000005</v>
      </c>
      <c r="AJ5" s="7">
        <f t="shared" ref="AJ5" si="13">AJ3-AJ4</f>
        <v>335.69999999999993</v>
      </c>
      <c r="AK5" s="7">
        <f t="shared" ref="AK5:AL5" si="14">AK3-AK4</f>
        <v>403.5</v>
      </c>
      <c r="AL5" s="7">
        <f t="shared" si="14"/>
        <v>379.99999999999977</v>
      </c>
      <c r="AM5" s="7">
        <f>AM3*0.3</f>
        <v>374.12549999999999</v>
      </c>
      <c r="AN5" s="7">
        <f t="shared" ref="AN5:AP5" si="15">AN3*0.3</f>
        <v>347.41980000000001</v>
      </c>
      <c r="AO5" s="7">
        <f t="shared" si="15"/>
        <v>353.7525</v>
      </c>
      <c r="AP5" s="7">
        <f t="shared" si="15"/>
        <v>378.23489999999987</v>
      </c>
      <c r="AR5" s="7">
        <f t="shared" ref="AR5:AS5" si="16">AR3-AR4</f>
        <v>442.79999999999995</v>
      </c>
      <c r="AS5" s="7">
        <f t="shared" si="16"/>
        <v>529.20000000000005</v>
      </c>
      <c r="AT5" s="7">
        <f t="shared" ref="AT5:AU5" si="17">AT3-AT4</f>
        <v>656</v>
      </c>
      <c r="AU5" s="7">
        <f t="shared" si="17"/>
        <v>805.57000000000016</v>
      </c>
      <c r="AV5" s="7">
        <f t="shared" ref="AV5:AW5" si="18">AV3-AV4</f>
        <v>926.94</v>
      </c>
      <c r="AW5" s="7">
        <f t="shared" si="18"/>
        <v>1274.5</v>
      </c>
      <c r="AX5" s="7">
        <f>AX3-AX4</f>
        <v>1538</v>
      </c>
      <c r="AY5" s="7">
        <f>AY3-AY4</f>
        <v>1434</v>
      </c>
      <c r="AZ5" s="7">
        <f>AZ3-AZ4</f>
        <v>1450.3999999999996</v>
      </c>
      <c r="BA5" s="7">
        <f>BA3-BA4</f>
        <v>1453.5326999999997</v>
      </c>
      <c r="BB5" s="7">
        <f>BB3*0.3</f>
        <v>1468.068027</v>
      </c>
      <c r="BC5" s="7">
        <f t="shared" ref="BC5:BK5" si="19">BC3*0.3</f>
        <v>1482.7487072700001</v>
      </c>
      <c r="BD5" s="7">
        <f t="shared" si="19"/>
        <v>1497.5761943426999</v>
      </c>
      <c r="BE5" s="7">
        <f t="shared" si="19"/>
        <v>1512.5519562861271</v>
      </c>
      <c r="BF5" s="7">
        <f t="shared" si="19"/>
        <v>1527.6774758489883</v>
      </c>
      <c r="BG5" s="7">
        <f t="shared" si="19"/>
        <v>1542.9542506074779</v>
      </c>
      <c r="BH5" s="7">
        <f t="shared" si="19"/>
        <v>1558.3837931135529</v>
      </c>
      <c r="BI5" s="7">
        <f t="shared" si="19"/>
        <v>1573.9676310446882</v>
      </c>
      <c r="BJ5" s="7">
        <f t="shared" si="19"/>
        <v>1589.7073073551351</v>
      </c>
      <c r="BK5" s="7">
        <f t="shared" si="19"/>
        <v>1605.6043804286865</v>
      </c>
    </row>
    <row r="6" spans="2:173" x14ac:dyDescent="0.3">
      <c r="B6" t="s">
        <v>28</v>
      </c>
      <c r="C6" s="5">
        <f>78.5+0.8</f>
        <v>79.3</v>
      </c>
      <c r="D6" s="5">
        <f>64.2+0.6</f>
        <v>64.8</v>
      </c>
      <c r="E6" s="5">
        <f>67.5+0.2</f>
        <v>67.7</v>
      </c>
      <c r="F6" s="5">
        <f>71.4+0.2</f>
        <v>71.600000000000009</v>
      </c>
      <c r="G6" s="5">
        <f>78.5+0.8</f>
        <v>79.3</v>
      </c>
      <c r="H6" s="5">
        <f>80.4+0.7</f>
        <v>81.100000000000009</v>
      </c>
      <c r="I6" s="5">
        <f>81.2+0.5</f>
        <v>81.7</v>
      </c>
      <c r="J6" s="5">
        <f>84.8+0.6</f>
        <v>85.399999999999991</v>
      </c>
      <c r="K6" s="5">
        <f>87.8+1.9</f>
        <v>89.7</v>
      </c>
      <c r="L6" s="5">
        <f>91.8+1.4</f>
        <v>93.2</v>
      </c>
      <c r="M6" s="5">
        <v>93.2</v>
      </c>
      <c r="N6" s="5">
        <v>97.4</v>
      </c>
      <c r="O6" s="5">
        <v>101.8</v>
      </c>
      <c r="P6" s="5">
        <v>111.76</v>
      </c>
      <c r="Q6" s="5">
        <v>118.9</v>
      </c>
      <c r="R6" s="5">
        <v>125</v>
      </c>
      <c r="S6" s="5">
        <v>125.1</v>
      </c>
      <c r="T6" s="5">
        <v>114.19</v>
      </c>
      <c r="U6" s="5">
        <v>116.5</v>
      </c>
      <c r="V6" s="5">
        <v>128.9</v>
      </c>
      <c r="W6" s="5">
        <v>136.4</v>
      </c>
      <c r="X6" s="5">
        <v>151.9</v>
      </c>
      <c r="Y6" s="5">
        <v>169.5</v>
      </c>
      <c r="Z6" s="5">
        <v>190.9</v>
      </c>
      <c r="AA6" s="5">
        <v>237.3</v>
      </c>
      <c r="AB6" s="5">
        <v>232.5</v>
      </c>
      <c r="AC6" s="5">
        <v>198</v>
      </c>
      <c r="AD6" s="5">
        <f>AX6-AC6-AB6-AA6</f>
        <v>204.99999999999994</v>
      </c>
      <c r="AE6" s="5">
        <v>211.9</v>
      </c>
      <c r="AF6" s="5">
        <v>194.4</v>
      </c>
      <c r="AG6" s="5">
        <v>194.8</v>
      </c>
      <c r="AH6" s="5">
        <f>AY6-AG6-AF6-AE6</f>
        <v>213.99999999999997</v>
      </c>
      <c r="AI6" s="5">
        <v>198.5</v>
      </c>
      <c r="AJ6" s="5">
        <v>194.1</v>
      </c>
      <c r="AK6" s="5">
        <v>206.8</v>
      </c>
      <c r="AL6" s="5">
        <f>AZ6-AK6-AJ6-AI6</f>
        <v>216.89999999999998</v>
      </c>
      <c r="AM6" s="5">
        <f>AI6*1.01</f>
        <v>200.48500000000001</v>
      </c>
      <c r="AN6" s="5">
        <f t="shared" ref="AN6:AP6" si="20">AJ6*1.01</f>
        <v>196.041</v>
      </c>
      <c r="AO6" s="5">
        <f t="shared" si="20"/>
        <v>208.86800000000002</v>
      </c>
      <c r="AP6" s="5">
        <f t="shared" si="20"/>
        <v>219.06899999999999</v>
      </c>
      <c r="AR6" s="5">
        <f>SUM(C6:F6)</f>
        <v>283.40000000000003</v>
      </c>
      <c r="AS6" s="5">
        <f>SUM(G6:J6)</f>
        <v>327.5</v>
      </c>
      <c r="AT6" s="5">
        <f>SUM(K6:N6)</f>
        <v>373.5</v>
      </c>
      <c r="AU6" s="5">
        <f>SUM(O6:R6)</f>
        <v>457.46000000000004</v>
      </c>
      <c r="AV6" s="5">
        <f>SUM(S6:V6)</f>
        <v>484.68999999999994</v>
      </c>
      <c r="AW6" s="5">
        <f>SUM(W6:Z6)</f>
        <v>648.70000000000005</v>
      </c>
      <c r="AX6" s="5">
        <v>872.8</v>
      </c>
      <c r="AY6" s="5">
        <v>815.1</v>
      </c>
      <c r="AZ6" s="5">
        <v>816.3</v>
      </c>
      <c r="BA6" s="5">
        <f>SUM(AM6:AP6)</f>
        <v>824.46299999999997</v>
      </c>
      <c r="BB6" s="5">
        <f>BA6*1.02</f>
        <v>840.95226000000002</v>
      </c>
      <c r="BC6" s="5">
        <f>BB6*1.02</f>
        <v>857.77130520000003</v>
      </c>
      <c r="BD6" s="5">
        <f t="shared" ref="BD6:BG6" si="21">BC6*1.01</f>
        <v>866.34901825200006</v>
      </c>
      <c r="BE6" s="5">
        <f t="shared" si="21"/>
        <v>875.0125084345201</v>
      </c>
      <c r="BF6" s="5">
        <f t="shared" si="21"/>
        <v>883.7626335188653</v>
      </c>
      <c r="BG6" s="5">
        <f t="shared" si="21"/>
        <v>892.600259854054</v>
      </c>
      <c r="BH6" s="5">
        <f t="shared" ref="BH6" si="22">BG6*1.01</f>
        <v>901.52626245259455</v>
      </c>
      <c r="BI6" s="5">
        <f t="shared" ref="BI6" si="23">BH6*1.01</f>
        <v>910.54152507712047</v>
      </c>
      <c r="BJ6" s="5">
        <f t="shared" ref="BJ6" si="24">BI6*1.01</f>
        <v>919.64694032789168</v>
      </c>
      <c r="BK6" s="5">
        <f t="shared" ref="BK6" si="25">BJ6*1.01</f>
        <v>928.8434097311706</v>
      </c>
    </row>
    <row r="7" spans="2:173" x14ac:dyDescent="0.3">
      <c r="B7" t="s">
        <v>29</v>
      </c>
      <c r="C7" s="5">
        <v>6.7</v>
      </c>
      <c r="D7" s="5">
        <v>6.1</v>
      </c>
      <c r="E7" s="5">
        <v>5.9</v>
      </c>
      <c r="F7" s="5">
        <v>6.2</v>
      </c>
      <c r="G7" s="5">
        <v>6.7</v>
      </c>
      <c r="H7" s="5">
        <v>7</v>
      </c>
      <c r="I7" s="5">
        <v>7.2</v>
      </c>
      <c r="J7" s="5">
        <v>7.7</v>
      </c>
      <c r="K7" s="5">
        <v>8.1999999999999993</v>
      </c>
      <c r="L7" s="5">
        <v>9</v>
      </c>
      <c r="M7" s="5">
        <v>9.3000000000000007</v>
      </c>
      <c r="N7" s="5">
        <v>10.199999999999999</v>
      </c>
      <c r="O7" s="5">
        <v>10.199999999999999</v>
      </c>
      <c r="P7" s="5">
        <v>11</v>
      </c>
      <c r="Q7" s="5">
        <v>11.1</v>
      </c>
      <c r="R7" s="5">
        <v>13</v>
      </c>
      <c r="S7" s="5">
        <v>14.9</v>
      </c>
      <c r="T7" s="5">
        <v>15.23</v>
      </c>
      <c r="U7" s="5">
        <v>15.9</v>
      </c>
      <c r="V7" s="5">
        <v>16.8</v>
      </c>
      <c r="W7" s="5">
        <v>17.8</v>
      </c>
      <c r="X7" s="5">
        <v>20.5</v>
      </c>
      <c r="Y7" s="5">
        <v>21.5</v>
      </c>
      <c r="Z7" s="5">
        <v>23.6</v>
      </c>
      <c r="AA7" s="5">
        <v>24.3</v>
      </c>
      <c r="AB7" s="5">
        <v>23</v>
      </c>
      <c r="AC7" s="5">
        <v>21.9</v>
      </c>
      <c r="AD7" s="5">
        <f>AX7-AC7-AB7-AA7</f>
        <v>23.100000000000005</v>
      </c>
      <c r="AE7" s="5">
        <v>22.8</v>
      </c>
      <c r="AF7" s="5">
        <v>22.8</v>
      </c>
      <c r="AG7" s="5">
        <f>23.1+25.9</f>
        <v>49</v>
      </c>
      <c r="AH7" s="5">
        <f>AY7-AG7-AF7-AE7</f>
        <v>23.099999999999991</v>
      </c>
      <c r="AI7" s="5">
        <v>22.1</v>
      </c>
      <c r="AJ7" s="5">
        <v>21.1</v>
      </c>
      <c r="AK7" s="5">
        <v>19.7</v>
      </c>
      <c r="AL7" s="5">
        <f>AZ7-AK7-AJ7-AI7</f>
        <v>26.699999999999989</v>
      </c>
      <c r="AM7" s="5">
        <v>22</v>
      </c>
      <c r="AN7" s="5">
        <v>23</v>
      </c>
      <c r="AO7" s="5">
        <v>23</v>
      </c>
      <c r="AP7" s="5">
        <v>25</v>
      </c>
      <c r="AR7" s="5">
        <f>SUM(C7:F7)</f>
        <v>24.900000000000002</v>
      </c>
      <c r="AS7" s="5">
        <f>SUM(G7:J7)</f>
        <v>28.599999999999998</v>
      </c>
      <c r="AT7" s="5">
        <f>SUM(K7:N7)</f>
        <v>36.700000000000003</v>
      </c>
      <c r="AU7" s="5">
        <f>SUM(O7:R7)</f>
        <v>45.3</v>
      </c>
      <c r="AV7" s="5">
        <f>SUM(S7:V7)</f>
        <v>62.83</v>
      </c>
      <c r="AW7" s="5">
        <f>SUM(W7:Z7)</f>
        <v>83.4</v>
      </c>
      <c r="AX7" s="5">
        <v>92.3</v>
      </c>
      <c r="AY7" s="5">
        <f>91.8+25.9</f>
        <v>117.69999999999999</v>
      </c>
      <c r="AZ7" s="5">
        <v>89.6</v>
      </c>
      <c r="BA7" s="5">
        <f>SUM(AM7:AP7)</f>
        <v>93</v>
      </c>
      <c r="BB7" s="5">
        <f>BA7*1.05</f>
        <v>97.65</v>
      </c>
      <c r="BC7" s="5">
        <f t="shared" ref="BC7:BG7" si="26">BB7*1.05</f>
        <v>102.53250000000001</v>
      </c>
      <c r="BD7" s="5">
        <f t="shared" si="26"/>
        <v>107.65912500000002</v>
      </c>
      <c r="BE7" s="5">
        <f t="shared" si="26"/>
        <v>113.04208125000002</v>
      </c>
      <c r="BF7" s="5">
        <f t="shared" si="26"/>
        <v>118.69418531250003</v>
      </c>
      <c r="BG7" s="5">
        <f t="shared" si="26"/>
        <v>124.62889457812503</v>
      </c>
      <c r="BH7" s="5">
        <f t="shared" ref="BH7" si="27">BG7*1.05</f>
        <v>130.8603393070313</v>
      </c>
      <c r="BI7" s="5">
        <f t="shared" ref="BI7" si="28">BH7*1.05</f>
        <v>137.40335627238287</v>
      </c>
      <c r="BJ7" s="5">
        <f t="shared" ref="BJ7" si="29">BI7*1.05</f>
        <v>144.27352408600203</v>
      </c>
      <c r="BK7" s="5">
        <f t="shared" ref="BK7" si="30">BJ7*1.05</f>
        <v>151.48720029030213</v>
      </c>
    </row>
    <row r="8" spans="2:173" s="1" customFormat="1" x14ac:dyDescent="0.3">
      <c r="B8" s="1" t="s">
        <v>31</v>
      </c>
      <c r="C8" s="7">
        <f t="shared" ref="C8:V8" si="31">C5-C6-C7</f>
        <v>31.000000000000004</v>
      </c>
      <c r="D8" s="7">
        <f t="shared" si="31"/>
        <v>32.1</v>
      </c>
      <c r="E8" s="7">
        <f t="shared" si="31"/>
        <v>33.9</v>
      </c>
      <c r="F8" s="7">
        <f t="shared" si="31"/>
        <v>37.5</v>
      </c>
      <c r="G8" s="7">
        <f t="shared" si="31"/>
        <v>31.000000000000004</v>
      </c>
      <c r="H8" s="7">
        <f t="shared" si="31"/>
        <v>40.799999999999997</v>
      </c>
      <c r="I8" s="7">
        <f t="shared" si="31"/>
        <v>49.199999999999989</v>
      </c>
      <c r="J8" s="7">
        <f t="shared" si="31"/>
        <v>52.100000000000023</v>
      </c>
      <c r="K8" s="7">
        <f t="shared" si="31"/>
        <v>48.599999999999994</v>
      </c>
      <c r="L8" s="7">
        <f t="shared" si="31"/>
        <v>54.3</v>
      </c>
      <c r="M8" s="7">
        <f t="shared" si="31"/>
        <v>64.599999999999966</v>
      </c>
      <c r="N8" s="7">
        <f t="shared" si="31"/>
        <v>78.299999999999969</v>
      </c>
      <c r="O8" s="7">
        <f t="shared" si="31"/>
        <v>64.599999999999966</v>
      </c>
      <c r="P8" s="7">
        <f t="shared" si="31"/>
        <v>72.910000000000011</v>
      </c>
      <c r="Q8" s="7">
        <f t="shared" si="31"/>
        <v>80.600000000000023</v>
      </c>
      <c r="R8" s="7">
        <f t="shared" si="31"/>
        <v>84.699999999999932</v>
      </c>
      <c r="S8" s="7">
        <f t="shared" si="31"/>
        <v>87.599999999999966</v>
      </c>
      <c r="T8" s="7">
        <f t="shared" si="31"/>
        <v>83.419999999999973</v>
      </c>
      <c r="U8" s="7">
        <f t="shared" si="31"/>
        <v>96.400000000000063</v>
      </c>
      <c r="V8" s="7">
        <f t="shared" si="31"/>
        <v>111.99999999999999</v>
      </c>
      <c r="W8" s="7">
        <f t="shared" ref="W8:Z8" si="32">W5-W6-W7</f>
        <v>107.3</v>
      </c>
      <c r="X8" s="7">
        <f t="shared" si="32"/>
        <v>125.29999999999993</v>
      </c>
      <c r="Y8" s="7">
        <f t="shared" si="32"/>
        <v>144.10000000000002</v>
      </c>
      <c r="Z8" s="7">
        <f t="shared" si="32"/>
        <v>165.70000000000005</v>
      </c>
      <c r="AA8" s="7">
        <f t="shared" ref="AA8:AB8" si="33">AA5-AA6-AA7</f>
        <v>129.19999999999993</v>
      </c>
      <c r="AB8" s="7">
        <f t="shared" si="33"/>
        <v>93.100000000000136</v>
      </c>
      <c r="AC8" s="7">
        <f t="shared" ref="AC8:AE8" si="34">AC5-AC6-AC7</f>
        <v>180.20000000000013</v>
      </c>
      <c r="AD8" s="7">
        <f t="shared" ref="AD8" si="35">AD5-AD6-AD7</f>
        <v>170.40000000000006</v>
      </c>
      <c r="AE8" s="7">
        <f t="shared" si="34"/>
        <v>120.30000000000011</v>
      </c>
      <c r="AF8" s="7">
        <f t="shared" ref="AF8" si="36">AF5-AF6-AF7</f>
        <v>144.29999999999998</v>
      </c>
      <c r="AG8" s="7">
        <f t="shared" ref="AG8:AH8" si="37">AG5-AG6-AG7</f>
        <v>113.99999999999994</v>
      </c>
      <c r="AH8" s="7">
        <f t="shared" si="37"/>
        <v>122.59999999999997</v>
      </c>
      <c r="AI8" s="7">
        <f t="shared" ref="AI8" si="38">AI5-AI6-AI7</f>
        <v>110.60000000000005</v>
      </c>
      <c r="AJ8" s="7">
        <f t="shared" ref="AJ8" si="39">AJ5-AJ6-AJ7</f>
        <v>120.49999999999994</v>
      </c>
      <c r="AK8" s="7">
        <f t="shared" ref="AK8:AP8" si="40">AK5-AK6-AK7</f>
        <v>177</v>
      </c>
      <c r="AL8" s="7">
        <f t="shared" si="40"/>
        <v>136.39999999999981</v>
      </c>
      <c r="AM8" s="7">
        <f t="shared" si="40"/>
        <v>151.64049999999997</v>
      </c>
      <c r="AN8" s="7">
        <f t="shared" si="40"/>
        <v>128.37880000000001</v>
      </c>
      <c r="AO8" s="7">
        <f t="shared" si="40"/>
        <v>121.88449999999997</v>
      </c>
      <c r="AP8" s="7">
        <f t="shared" si="40"/>
        <v>134.16589999999988</v>
      </c>
      <c r="AR8" s="7">
        <f t="shared" ref="AR8:AS8" si="41">AR5-AR6-AR7</f>
        <v>134.49999999999991</v>
      </c>
      <c r="AS8" s="7">
        <f t="shared" si="41"/>
        <v>173.10000000000005</v>
      </c>
      <c r="AT8" s="7">
        <f t="shared" ref="AT8:AU8" si="42">AT5-AT6-AT7</f>
        <v>245.8</v>
      </c>
      <c r="AU8" s="7">
        <f t="shared" si="42"/>
        <v>302.81000000000012</v>
      </c>
      <c r="AV8" s="7">
        <f t="shared" ref="AV8:BF8" si="43">AV5-AV6-AV7</f>
        <v>379.42000000000013</v>
      </c>
      <c r="AW8" s="7">
        <f t="shared" si="43"/>
        <v>542.4</v>
      </c>
      <c r="AX8" s="7">
        <f t="shared" ref="AX8:AY8" si="44">AX5-AX6-AX7</f>
        <v>572.90000000000009</v>
      </c>
      <c r="AY8" s="7">
        <f t="shared" si="44"/>
        <v>501.2</v>
      </c>
      <c r="AZ8" s="7">
        <f t="shared" si="43"/>
        <v>544.49999999999966</v>
      </c>
      <c r="BA8" s="7">
        <f t="shared" si="43"/>
        <v>536.06969999999978</v>
      </c>
      <c r="BB8" s="7">
        <f t="shared" si="43"/>
        <v>529.46576700000003</v>
      </c>
      <c r="BC8" s="7">
        <f t="shared" si="43"/>
        <v>522.44490207000001</v>
      </c>
      <c r="BD8" s="7">
        <f t="shared" si="43"/>
        <v>523.56805109069978</v>
      </c>
      <c r="BE8" s="7">
        <f t="shared" si="43"/>
        <v>524.49736660160693</v>
      </c>
      <c r="BF8" s="7">
        <f t="shared" si="43"/>
        <v>525.2206570176229</v>
      </c>
      <c r="BG8" s="7">
        <f t="shared" ref="BG8:BK8" si="45">BG5-BG6-BG7</f>
        <v>525.72509617529886</v>
      </c>
      <c r="BH8" s="7">
        <f t="shared" si="45"/>
        <v>525.99719135392706</v>
      </c>
      <c r="BI8" s="7">
        <f t="shared" si="45"/>
        <v>526.02274969518487</v>
      </c>
      <c r="BJ8" s="7">
        <f t="shared" si="45"/>
        <v>525.78684294124139</v>
      </c>
      <c r="BK8" s="7">
        <f t="shared" si="45"/>
        <v>525.27377040721376</v>
      </c>
    </row>
    <row r="9" spans="2:173" x14ac:dyDescent="0.3">
      <c r="B9" t="s">
        <v>32</v>
      </c>
      <c r="C9" s="5">
        <v>-0.6</v>
      </c>
      <c r="D9" s="5">
        <v>-1.1000000000000001</v>
      </c>
      <c r="E9" s="5">
        <v>-1</v>
      </c>
      <c r="F9" s="5">
        <v>-1.4</v>
      </c>
      <c r="G9" s="5">
        <v>-0.6</v>
      </c>
      <c r="H9" s="5">
        <v>-0.8</v>
      </c>
      <c r="I9" s="5">
        <v>-1.4</v>
      </c>
      <c r="J9" s="5">
        <v>-1.8</v>
      </c>
      <c r="K9" s="5">
        <v>0.6</v>
      </c>
      <c r="L9" s="5">
        <v>-1.1000000000000001</v>
      </c>
      <c r="M9" s="5">
        <v>-1.9</v>
      </c>
      <c r="N9" s="5">
        <v>-1.1000000000000001</v>
      </c>
      <c r="O9" s="5">
        <v>-3</v>
      </c>
      <c r="P9" s="5">
        <v>-1.2</v>
      </c>
      <c r="Q9" s="5">
        <v>-2.5</v>
      </c>
      <c r="R9" s="5">
        <v>-2</v>
      </c>
      <c r="S9" s="5">
        <v>-2.4</v>
      </c>
      <c r="T9" s="5">
        <v>-1.82</v>
      </c>
      <c r="U9" s="5">
        <v>-1.67</v>
      </c>
      <c r="V9" s="5">
        <v>2</v>
      </c>
      <c r="W9" s="5">
        <v>-5.4</v>
      </c>
      <c r="X9" s="5">
        <v>-2.6</v>
      </c>
      <c r="Y9" s="5">
        <v>5.3</v>
      </c>
      <c r="Z9" s="5">
        <v>4.4000000000000004</v>
      </c>
      <c r="AA9" s="5">
        <v>0.2</v>
      </c>
      <c r="AB9" s="5">
        <v>-1.6</v>
      </c>
      <c r="AC9" s="5">
        <v>-4.2</v>
      </c>
      <c r="AD9" s="5">
        <f>AX9-AC9-AB9-AA9</f>
        <v>-4.3999999999999995</v>
      </c>
      <c r="AE9" s="5">
        <v>-11.5</v>
      </c>
      <c r="AF9" s="5">
        <v>-11.7</v>
      </c>
      <c r="AG9" s="5">
        <v>-13.9</v>
      </c>
      <c r="AH9" s="5">
        <f>AY9-AG9-AF9-AE9</f>
        <v>-14.000000000000004</v>
      </c>
      <c r="AI9" s="5">
        <v>-15</v>
      </c>
      <c r="AJ9" s="5">
        <v>-12</v>
      </c>
      <c r="AK9" s="5">
        <v>-13.3</v>
      </c>
      <c r="AL9" s="5">
        <f>AZ9-AK9-AJ9-AI9</f>
        <v>-6.5999999999999943</v>
      </c>
      <c r="AM9" s="5">
        <f>AI9*1.03</f>
        <v>-15.450000000000001</v>
      </c>
      <c r="AN9" s="5">
        <f t="shared" ref="AN9:AP9" si="46">AJ9*1.03</f>
        <v>-12.36</v>
      </c>
      <c r="AO9" s="5">
        <f t="shared" si="46"/>
        <v>-13.699000000000002</v>
      </c>
      <c r="AP9" s="5">
        <f t="shared" si="46"/>
        <v>-6.7979999999999947</v>
      </c>
      <c r="AR9" s="5">
        <f>SUM(C9:F9)</f>
        <v>-4.0999999999999996</v>
      </c>
      <c r="AS9" s="5">
        <f>SUM(G9:J9)</f>
        <v>-4.5999999999999996</v>
      </c>
      <c r="AT9" s="5">
        <f>SUM(K9:N9)</f>
        <v>-3.5</v>
      </c>
      <c r="AU9" s="5">
        <f>SUM(O9:R9)</f>
        <v>-8.6999999999999993</v>
      </c>
      <c r="AV9" s="5">
        <f>SUM(S9:V9)</f>
        <v>-3.8899999999999997</v>
      </c>
      <c r="AW9" s="5">
        <f>SUM(W9:Z9)</f>
        <v>1.7000000000000002</v>
      </c>
      <c r="AX9" s="5">
        <v>-10</v>
      </c>
      <c r="AY9" s="5">
        <v>-51.1</v>
      </c>
      <c r="AZ9" s="5">
        <v>-46.9</v>
      </c>
      <c r="BA9" s="5">
        <f>SUM(AM9:AP9)</f>
        <v>-48.306999999999995</v>
      </c>
      <c r="BB9" s="5">
        <f t="shared" ref="BB9:BG9" si="47">BA9*1.02</f>
        <v>-49.273139999999998</v>
      </c>
      <c r="BC9" s="5">
        <f t="shared" si="47"/>
        <v>-50.258602799999998</v>
      </c>
      <c r="BD9" s="5">
        <f t="shared" si="47"/>
        <v>-51.263774855999998</v>
      </c>
      <c r="BE9" s="5">
        <f t="shared" si="47"/>
        <v>-52.289050353119997</v>
      </c>
      <c r="BF9" s="5">
        <f t="shared" si="47"/>
        <v>-53.334831360182399</v>
      </c>
      <c r="BG9" s="5">
        <f t="shared" si="47"/>
        <v>-54.401527987386046</v>
      </c>
      <c r="BH9" s="5">
        <f t="shared" ref="BH9" si="48">BG9*1.02</f>
        <v>-55.489558547133768</v>
      </c>
      <c r="BI9" s="5">
        <f t="shared" ref="BI9" si="49">BH9*1.02</f>
        <v>-56.599349718076446</v>
      </c>
      <c r="BJ9" s="5">
        <f t="shared" ref="BJ9" si="50">BI9*1.02</f>
        <v>-57.731336712437979</v>
      </c>
      <c r="BK9" s="5">
        <f t="shared" ref="BK9" si="51">BJ9*1.02</f>
        <v>-58.885963446686738</v>
      </c>
    </row>
    <row r="10" spans="2:173" x14ac:dyDescent="0.3">
      <c r="B10" t="s">
        <v>33</v>
      </c>
      <c r="C10" s="5">
        <v>3</v>
      </c>
      <c r="D10" s="5">
        <v>2.2999999999999998</v>
      </c>
      <c r="E10" s="5">
        <v>1.7</v>
      </c>
      <c r="F10" s="5">
        <v>6.8</v>
      </c>
      <c r="G10" s="5">
        <v>3</v>
      </c>
      <c r="H10" s="5">
        <v>-1.6</v>
      </c>
      <c r="I10" s="5">
        <v>0.1</v>
      </c>
      <c r="J10" s="5">
        <v>1.8</v>
      </c>
      <c r="K10" s="5">
        <v>0.2</v>
      </c>
      <c r="L10" s="5">
        <v>-1.8</v>
      </c>
      <c r="M10" s="5">
        <v>0.5</v>
      </c>
      <c r="N10" s="5">
        <v>0.6</v>
      </c>
      <c r="O10" s="5">
        <v>3.5</v>
      </c>
      <c r="P10" s="5">
        <v>3.6</v>
      </c>
      <c r="Q10" s="5">
        <v>3.1</v>
      </c>
      <c r="R10" s="5">
        <v>1.9</v>
      </c>
      <c r="S10" s="5">
        <v>-6.5</v>
      </c>
      <c r="T10" s="5">
        <v>9.17</v>
      </c>
      <c r="U10" s="5">
        <v>-5.9</v>
      </c>
      <c r="V10" s="5">
        <v>7.9</v>
      </c>
      <c r="W10" s="5">
        <v>-2.2999999999999998</v>
      </c>
      <c r="X10" s="5">
        <v>4.7</v>
      </c>
      <c r="Y10" s="5">
        <v>3.4</v>
      </c>
      <c r="Z10" s="5">
        <v>1.4</v>
      </c>
      <c r="AA10" s="5">
        <v>22.8</v>
      </c>
      <c r="AB10" s="5">
        <v>85.9</v>
      </c>
      <c r="AC10" s="5">
        <v>-6.7</v>
      </c>
      <c r="AD10" s="5">
        <f>AX10-AC10-AB10-AA10</f>
        <v>-26.3</v>
      </c>
      <c r="AE10" s="5">
        <v>4.5999999999999996</v>
      </c>
      <c r="AF10" s="5">
        <v>6</v>
      </c>
      <c r="AG10" s="5">
        <v>3.9</v>
      </c>
      <c r="AH10" s="5">
        <f>AY10-AG10-AF10-AE10</f>
        <v>1.3000000000000007</v>
      </c>
      <c r="AI10" s="5">
        <v>1.9</v>
      </c>
      <c r="AJ10" s="5">
        <v>-1.2</v>
      </c>
      <c r="AK10" s="5">
        <v>0.7</v>
      </c>
      <c r="AL10" s="5">
        <f>AZ10-AK10-AJ10-AI10</f>
        <v>5.6</v>
      </c>
      <c r="AM10" s="5">
        <v>2</v>
      </c>
      <c r="AN10" s="5">
        <v>2</v>
      </c>
      <c r="AO10" s="5">
        <v>2</v>
      </c>
      <c r="AP10" s="5">
        <v>2</v>
      </c>
      <c r="AR10" s="5">
        <f>SUM(C10:F10)</f>
        <v>13.8</v>
      </c>
      <c r="AS10" s="5">
        <f>SUM(G10:J10)</f>
        <v>3.3</v>
      </c>
      <c r="AT10" s="5">
        <f>SUM(K10:N10)</f>
        <v>-0.50000000000000011</v>
      </c>
      <c r="AU10" s="5">
        <f>SUM(O10:R10)</f>
        <v>12.1</v>
      </c>
      <c r="AV10" s="5">
        <f>SUM(S10:V10)</f>
        <v>4.67</v>
      </c>
      <c r="AW10" s="5">
        <f>SUM(W10:Z10)</f>
        <v>7.2000000000000011</v>
      </c>
      <c r="AX10" s="5">
        <v>75.7</v>
      </c>
      <c r="AY10" s="5">
        <v>15.8</v>
      </c>
      <c r="AZ10" s="5">
        <v>7</v>
      </c>
      <c r="BA10" s="5">
        <f>SUM(AM10:AP10)</f>
        <v>8</v>
      </c>
      <c r="BB10" s="5">
        <f t="shared" ref="BB10:BG10" si="52">BA10*0.95</f>
        <v>7.6</v>
      </c>
      <c r="BC10" s="5">
        <f t="shared" si="52"/>
        <v>7.22</v>
      </c>
      <c r="BD10" s="5">
        <f t="shared" si="52"/>
        <v>6.8589999999999991</v>
      </c>
      <c r="BE10" s="5">
        <f t="shared" si="52"/>
        <v>6.516049999999999</v>
      </c>
      <c r="BF10" s="5">
        <f t="shared" si="52"/>
        <v>6.190247499999999</v>
      </c>
      <c r="BG10" s="5">
        <f t="shared" si="52"/>
        <v>5.8807351249999984</v>
      </c>
      <c r="BH10" s="5">
        <f t="shared" ref="BH10" si="53">BG10*0.95</f>
        <v>5.5866983687499978</v>
      </c>
      <c r="BI10" s="5">
        <f t="shared" ref="BI10" si="54">BH10*0.95</f>
        <v>5.307363450312498</v>
      </c>
      <c r="BJ10" s="5">
        <f t="shared" ref="BJ10" si="55">BI10*0.95</f>
        <v>5.0419952777968726</v>
      </c>
      <c r="BK10" s="5">
        <f t="shared" ref="BK10" si="56">BJ10*0.95</f>
        <v>4.7898955139070285</v>
      </c>
    </row>
    <row r="11" spans="2:173" s="1" customFormat="1" x14ac:dyDescent="0.3">
      <c r="B11" s="1" t="s">
        <v>34</v>
      </c>
      <c r="C11" s="7">
        <f t="shared" ref="C11:V11" si="57">C8-C9-C10</f>
        <v>28.600000000000005</v>
      </c>
      <c r="D11" s="7">
        <f t="shared" si="57"/>
        <v>30.900000000000002</v>
      </c>
      <c r="E11" s="7">
        <f t="shared" si="57"/>
        <v>33.199999999999996</v>
      </c>
      <c r="F11" s="7">
        <f t="shared" si="57"/>
        <v>32.1</v>
      </c>
      <c r="G11" s="7">
        <f t="shared" si="57"/>
        <v>28.600000000000005</v>
      </c>
      <c r="H11" s="7">
        <f t="shared" si="57"/>
        <v>43.199999999999996</v>
      </c>
      <c r="I11" s="7">
        <f t="shared" si="57"/>
        <v>50.499999999999986</v>
      </c>
      <c r="J11" s="7">
        <f t="shared" si="57"/>
        <v>52.100000000000023</v>
      </c>
      <c r="K11" s="7">
        <f t="shared" si="57"/>
        <v>47.79999999999999</v>
      </c>
      <c r="L11" s="7">
        <f t="shared" si="57"/>
        <v>57.199999999999996</v>
      </c>
      <c r="M11" s="7">
        <f t="shared" si="57"/>
        <v>65.999999999999972</v>
      </c>
      <c r="N11" s="7">
        <f t="shared" si="57"/>
        <v>78.799999999999969</v>
      </c>
      <c r="O11" s="7">
        <f t="shared" si="57"/>
        <v>64.099999999999966</v>
      </c>
      <c r="P11" s="7">
        <f t="shared" si="57"/>
        <v>70.510000000000019</v>
      </c>
      <c r="Q11" s="7">
        <f t="shared" si="57"/>
        <v>80.000000000000028</v>
      </c>
      <c r="R11" s="7">
        <f t="shared" si="57"/>
        <v>84.799999999999926</v>
      </c>
      <c r="S11" s="7">
        <f t="shared" si="57"/>
        <v>96.499999999999972</v>
      </c>
      <c r="T11" s="7">
        <f t="shared" si="57"/>
        <v>76.069999999999965</v>
      </c>
      <c r="U11" s="7">
        <f t="shared" si="57"/>
        <v>103.97000000000007</v>
      </c>
      <c r="V11" s="7">
        <f t="shared" si="57"/>
        <v>102.09999999999998</v>
      </c>
      <c r="W11" s="7">
        <f t="shared" ref="W11:Z11" si="58">W8-W9-W10</f>
        <v>115</v>
      </c>
      <c r="X11" s="7">
        <f t="shared" si="58"/>
        <v>123.19999999999992</v>
      </c>
      <c r="Y11" s="7">
        <f t="shared" si="58"/>
        <v>135.4</v>
      </c>
      <c r="Z11" s="7">
        <f t="shared" si="58"/>
        <v>159.90000000000003</v>
      </c>
      <c r="AA11" s="7">
        <f t="shared" ref="AA11:AB11" si="59">AA8-AA9-AA10</f>
        <v>106.19999999999995</v>
      </c>
      <c r="AB11" s="7">
        <f t="shared" si="59"/>
        <v>8.8000000000001251</v>
      </c>
      <c r="AC11" s="7">
        <f t="shared" ref="AC11:AE11" si="60">AC8-AC9-AC10</f>
        <v>191.10000000000011</v>
      </c>
      <c r="AD11" s="7">
        <f t="shared" ref="AD11" si="61">AD8-AD9-AD10</f>
        <v>201.10000000000008</v>
      </c>
      <c r="AE11" s="7">
        <f t="shared" si="60"/>
        <v>127.20000000000013</v>
      </c>
      <c r="AF11" s="7">
        <f t="shared" ref="AF11" si="62">AF8-AF9-AF10</f>
        <v>149.99999999999997</v>
      </c>
      <c r="AG11" s="7">
        <f t="shared" ref="AG11:AH11" si="63">AG8-AG9-AG10</f>
        <v>123.99999999999994</v>
      </c>
      <c r="AH11" s="7">
        <f t="shared" si="63"/>
        <v>135.29999999999995</v>
      </c>
      <c r="AI11" s="7">
        <f t="shared" ref="AI11" si="64">AI8-AI9-AI10</f>
        <v>123.70000000000005</v>
      </c>
      <c r="AJ11" s="7">
        <f t="shared" ref="AJ11" si="65">AJ8-AJ9-AJ10</f>
        <v>133.69999999999993</v>
      </c>
      <c r="AK11" s="7">
        <f t="shared" ref="AK11:AP11" si="66">AK8-AK9-AK10</f>
        <v>189.60000000000002</v>
      </c>
      <c r="AL11" s="7">
        <f t="shared" si="66"/>
        <v>137.39999999999981</v>
      </c>
      <c r="AM11" s="7">
        <f t="shared" si="66"/>
        <v>165.09049999999996</v>
      </c>
      <c r="AN11" s="7">
        <f t="shared" si="66"/>
        <v>138.73880000000003</v>
      </c>
      <c r="AO11" s="7">
        <f t="shared" si="66"/>
        <v>133.58349999999999</v>
      </c>
      <c r="AP11" s="7">
        <f t="shared" si="66"/>
        <v>138.96389999999988</v>
      </c>
      <c r="AR11" s="7">
        <f t="shared" ref="AR11:AS11" si="67">AR8-AR9-AR10</f>
        <v>124.79999999999991</v>
      </c>
      <c r="AS11" s="7">
        <f t="shared" si="67"/>
        <v>174.40000000000003</v>
      </c>
      <c r="AT11" s="7">
        <f t="shared" ref="AT11:AU11" si="68">AT8-AT9-AT10</f>
        <v>249.8</v>
      </c>
      <c r="AU11" s="7">
        <f t="shared" si="68"/>
        <v>299.41000000000008</v>
      </c>
      <c r="AV11" s="7">
        <f t="shared" ref="AV11:AW11" si="69">AV8-AV9-AV10</f>
        <v>378.6400000000001</v>
      </c>
      <c r="AW11" s="7">
        <f t="shared" si="69"/>
        <v>533.49999999999989</v>
      </c>
      <c r="AX11" s="7">
        <f t="shared" ref="AX11:AY11" si="70">AX8-AX9-AX10</f>
        <v>507.2000000000001</v>
      </c>
      <c r="AY11" s="7">
        <f t="shared" si="70"/>
        <v>536.5</v>
      </c>
      <c r="AZ11" s="7">
        <f t="shared" ref="AZ11:BF11" si="71">AZ8-AZ9-AZ10</f>
        <v>584.39999999999964</v>
      </c>
      <c r="BA11" s="7">
        <f t="shared" si="71"/>
        <v>576.3766999999998</v>
      </c>
      <c r="BB11" s="7">
        <f t="shared" si="71"/>
        <v>571.13890700000002</v>
      </c>
      <c r="BC11" s="7">
        <f t="shared" si="71"/>
        <v>565.48350486999993</v>
      </c>
      <c r="BD11" s="7">
        <f t="shared" si="71"/>
        <v>567.9728259466998</v>
      </c>
      <c r="BE11" s="7">
        <f t="shared" si="71"/>
        <v>570.27036695472702</v>
      </c>
      <c r="BF11" s="7">
        <f t="shared" si="71"/>
        <v>572.36524087780526</v>
      </c>
      <c r="BG11" s="7">
        <f t="shared" ref="BG11:BK11" si="72">BG8-BG9-BG10</f>
        <v>574.24588903768495</v>
      </c>
      <c r="BH11" s="7">
        <f t="shared" si="72"/>
        <v>575.90005153231084</v>
      </c>
      <c r="BI11" s="7">
        <f t="shared" si="72"/>
        <v>577.31473596294882</v>
      </c>
      <c r="BJ11" s="7">
        <f t="shared" si="72"/>
        <v>578.47618437588244</v>
      </c>
      <c r="BK11" s="7">
        <f t="shared" si="72"/>
        <v>579.36983833999352</v>
      </c>
    </row>
    <row r="12" spans="2:173" x14ac:dyDescent="0.3">
      <c r="B12" t="s">
        <v>35</v>
      </c>
      <c r="C12" s="5">
        <v>5</v>
      </c>
      <c r="D12" s="5">
        <v>6.5</v>
      </c>
      <c r="E12" s="5">
        <v>7</v>
      </c>
      <c r="F12" s="5">
        <v>7.3</v>
      </c>
      <c r="G12" s="5">
        <v>5</v>
      </c>
      <c r="H12" s="5">
        <v>5.7</v>
      </c>
      <c r="I12" s="5">
        <v>8</v>
      </c>
      <c r="J12" s="5">
        <f>74.6+8.4</f>
        <v>83</v>
      </c>
      <c r="K12" s="5">
        <v>-16.5</v>
      </c>
      <c r="L12" s="5">
        <v>6.9</v>
      </c>
      <c r="M12" s="5">
        <v>0.4</v>
      </c>
      <c r="N12" s="5">
        <v>18.8</v>
      </c>
      <c r="O12" s="5">
        <v>3.5</v>
      </c>
      <c r="P12" s="5">
        <v>11.7</v>
      </c>
      <c r="Q12" s="5">
        <v>13</v>
      </c>
      <c r="R12" s="5">
        <v>10.3</v>
      </c>
      <c r="S12" s="5">
        <v>10.9</v>
      </c>
      <c r="T12" s="5">
        <v>9.4499999999999993</v>
      </c>
      <c r="U12" s="5">
        <v>14.5</v>
      </c>
      <c r="V12" s="5">
        <v>16.5</v>
      </c>
      <c r="W12" s="5">
        <v>5.9</v>
      </c>
      <c r="X12" s="5">
        <v>8.5</v>
      </c>
      <c r="Y12" s="5">
        <v>19.7</v>
      </c>
      <c r="Z12" s="5">
        <v>17.7</v>
      </c>
      <c r="AA12" s="5">
        <v>16.600000000000001</v>
      </c>
      <c r="AB12" s="5">
        <v>-9.9</v>
      </c>
      <c r="AC12" s="5">
        <v>35.1</v>
      </c>
      <c r="AD12" s="5">
        <f>AX12-AC12-AB12-AA12</f>
        <v>45.999999999999993</v>
      </c>
      <c r="AE12" s="5">
        <v>25</v>
      </c>
      <c r="AF12" s="5">
        <v>30</v>
      </c>
      <c r="AG12" s="5">
        <v>34.6</v>
      </c>
      <c r="AH12" s="5">
        <f>AY12-AG12-AF12-AE12</f>
        <v>29.900000000000006</v>
      </c>
      <c r="AI12" s="5">
        <v>7.4</v>
      </c>
      <c r="AJ12" s="5">
        <v>35.200000000000003</v>
      </c>
      <c r="AK12" s="5">
        <v>53.3</v>
      </c>
      <c r="AL12" s="5">
        <f>AZ12-AK12-AJ12-AI12</f>
        <v>34.000000000000007</v>
      </c>
      <c r="AM12" s="5">
        <f>AM11*0.22</f>
        <v>36.319909999999993</v>
      </c>
      <c r="AN12" s="5">
        <f t="shared" ref="AN12:AP12" si="73">AN11*0.22</f>
        <v>30.522536000000006</v>
      </c>
      <c r="AO12" s="5">
        <f t="shared" si="73"/>
        <v>29.388369999999998</v>
      </c>
      <c r="AP12" s="5">
        <f t="shared" si="73"/>
        <v>30.572057999999974</v>
      </c>
      <c r="AR12" s="5">
        <f>SUM(C12:F12)</f>
        <v>25.8</v>
      </c>
      <c r="AS12" s="5">
        <f>SUM(G12:J12)</f>
        <v>101.7</v>
      </c>
      <c r="AT12" s="5">
        <f>SUM(K12:N12)</f>
        <v>9.6000000000000014</v>
      </c>
      <c r="AU12" s="5">
        <f>SUM(O12:R12)</f>
        <v>38.5</v>
      </c>
      <c r="AV12" s="5">
        <f>SUM(S12:V12)</f>
        <v>51.35</v>
      </c>
      <c r="AW12" s="5">
        <f>SUM(W12:Z12)</f>
        <v>51.8</v>
      </c>
      <c r="AX12" s="5">
        <v>87.8</v>
      </c>
      <c r="AY12" s="5">
        <v>119.5</v>
      </c>
      <c r="AZ12" s="5">
        <v>129.9</v>
      </c>
      <c r="BA12" s="5">
        <f>SUM(AM12:AP12)</f>
        <v>126.80287399999996</v>
      </c>
      <c r="BB12" s="5">
        <f>BB11*0.22</f>
        <v>125.65055954</v>
      </c>
      <c r="BC12" s="5">
        <f t="shared" ref="BC12:BK12" si="74">BC11*0.22</f>
        <v>124.40637107139999</v>
      </c>
      <c r="BD12" s="5">
        <f t="shared" si="74"/>
        <v>124.95402170827396</v>
      </c>
      <c r="BE12" s="5">
        <f t="shared" si="74"/>
        <v>125.45948073003994</v>
      </c>
      <c r="BF12" s="5">
        <f t="shared" si="74"/>
        <v>125.92035299311716</v>
      </c>
      <c r="BG12" s="5">
        <f t="shared" si="74"/>
        <v>126.33409558829069</v>
      </c>
      <c r="BH12" s="5">
        <f t="shared" si="74"/>
        <v>126.69801133710838</v>
      </c>
      <c r="BI12" s="5">
        <f t="shared" si="74"/>
        <v>127.00924191184875</v>
      </c>
      <c r="BJ12" s="5">
        <f t="shared" si="74"/>
        <v>127.26476056269414</v>
      </c>
      <c r="BK12" s="5">
        <f t="shared" si="74"/>
        <v>127.46136443479857</v>
      </c>
    </row>
    <row r="13" spans="2:173" s="1" customFormat="1" x14ac:dyDescent="0.3">
      <c r="B13" s="1" t="s">
        <v>36</v>
      </c>
      <c r="C13" s="7">
        <f t="shared" ref="C13:T13" si="75">C11-C12</f>
        <v>23.600000000000005</v>
      </c>
      <c r="D13" s="7">
        <f t="shared" si="75"/>
        <v>24.400000000000002</v>
      </c>
      <c r="E13" s="7">
        <f t="shared" si="75"/>
        <v>26.199999999999996</v>
      </c>
      <c r="F13" s="7">
        <f t="shared" si="75"/>
        <v>24.8</v>
      </c>
      <c r="G13" s="7">
        <f t="shared" si="75"/>
        <v>23.600000000000005</v>
      </c>
      <c r="H13" s="7">
        <f t="shared" si="75"/>
        <v>37.499999999999993</v>
      </c>
      <c r="I13" s="7">
        <f t="shared" si="75"/>
        <v>42.499999999999986</v>
      </c>
      <c r="J13" s="7">
        <f t="shared" si="75"/>
        <v>-30.899999999999977</v>
      </c>
      <c r="K13" s="7">
        <f t="shared" si="75"/>
        <v>64.299999999999983</v>
      </c>
      <c r="L13" s="7">
        <f t="shared" si="75"/>
        <v>50.3</v>
      </c>
      <c r="M13" s="7">
        <f t="shared" si="75"/>
        <v>65.599999999999966</v>
      </c>
      <c r="N13" s="7">
        <f t="shared" si="75"/>
        <v>59.999999999999972</v>
      </c>
      <c r="O13" s="7">
        <f t="shared" si="75"/>
        <v>60.599999999999966</v>
      </c>
      <c r="P13" s="7">
        <f t="shared" si="75"/>
        <v>58.810000000000016</v>
      </c>
      <c r="Q13" s="7">
        <f t="shared" si="75"/>
        <v>67.000000000000028</v>
      </c>
      <c r="R13" s="7">
        <f t="shared" si="75"/>
        <v>74.499999999999929</v>
      </c>
      <c r="S13" s="7">
        <f t="shared" si="75"/>
        <v>85.599999999999966</v>
      </c>
      <c r="T13" s="7">
        <f t="shared" si="75"/>
        <v>66.619999999999962</v>
      </c>
      <c r="U13" s="7">
        <f t="shared" ref="U13:V13" si="76">U11-U12</f>
        <v>89.47000000000007</v>
      </c>
      <c r="V13" s="7">
        <f t="shared" si="76"/>
        <v>85.59999999999998</v>
      </c>
      <c r="W13" s="7">
        <f t="shared" ref="W13:X13" si="77">W11-W12</f>
        <v>109.1</v>
      </c>
      <c r="X13" s="7">
        <f t="shared" si="77"/>
        <v>114.69999999999992</v>
      </c>
      <c r="Y13" s="7">
        <f t="shared" ref="Y13:Z13" si="78">Y11-Y12</f>
        <v>115.7</v>
      </c>
      <c r="Z13" s="7">
        <f t="shared" si="78"/>
        <v>142.20000000000005</v>
      </c>
      <c r="AA13" s="7">
        <f t="shared" ref="AA13:AB13" si="79">AA11-AA12</f>
        <v>89.599999999999937</v>
      </c>
      <c r="AB13" s="7">
        <f t="shared" si="79"/>
        <v>18.700000000000124</v>
      </c>
      <c r="AC13" s="7">
        <f t="shared" ref="AC13:AE13" si="80">AC11-AC12</f>
        <v>156.00000000000011</v>
      </c>
      <c r="AD13" s="7">
        <f t="shared" ref="AD13" si="81">AD11-AD12</f>
        <v>155.10000000000008</v>
      </c>
      <c r="AE13" s="7">
        <f t="shared" si="80"/>
        <v>102.20000000000013</v>
      </c>
      <c r="AF13" s="7">
        <f t="shared" ref="AF13" si="82">AF11-AF12</f>
        <v>119.99999999999997</v>
      </c>
      <c r="AG13" s="7">
        <f t="shared" ref="AG13:AH13" si="83">AG11-AG12</f>
        <v>89.399999999999949</v>
      </c>
      <c r="AH13" s="7">
        <f t="shared" si="83"/>
        <v>105.39999999999995</v>
      </c>
      <c r="AI13" s="7">
        <f t="shared" ref="AI13" si="84">AI11-AI12</f>
        <v>116.30000000000004</v>
      </c>
      <c r="AJ13" s="7">
        <f t="shared" ref="AJ13" si="85">AJ11-AJ12</f>
        <v>98.499999999999929</v>
      </c>
      <c r="AK13" s="7">
        <f t="shared" ref="AK13:AL13" si="86">AK11-AK12</f>
        <v>136.30000000000001</v>
      </c>
      <c r="AL13" s="7">
        <f t="shared" si="86"/>
        <v>103.39999999999981</v>
      </c>
      <c r="AM13" s="7">
        <f t="shared" ref="AM13:AP13" si="87">AM11-AM12</f>
        <v>128.77058999999997</v>
      </c>
      <c r="AN13" s="7">
        <f t="shared" si="87"/>
        <v>108.21626400000002</v>
      </c>
      <c r="AO13" s="7">
        <f t="shared" si="87"/>
        <v>104.19512999999999</v>
      </c>
      <c r="AP13" s="7">
        <f t="shared" si="87"/>
        <v>108.39184199999991</v>
      </c>
      <c r="AR13" s="7">
        <f t="shared" ref="AR13:AS13" si="88">AR11-AR12</f>
        <v>98.999999999999915</v>
      </c>
      <c r="AS13" s="7">
        <f t="shared" si="88"/>
        <v>72.700000000000031</v>
      </c>
      <c r="AT13" s="7">
        <f t="shared" ref="AT13:AU13" si="89">AT11-AT12</f>
        <v>240.20000000000002</v>
      </c>
      <c r="AU13" s="7">
        <f t="shared" si="89"/>
        <v>260.91000000000008</v>
      </c>
      <c r="AV13" s="7">
        <f t="shared" ref="AV13:AW13" si="90">AV11-AV12</f>
        <v>327.29000000000008</v>
      </c>
      <c r="AW13" s="7">
        <f t="shared" si="90"/>
        <v>481.69999999999987</v>
      </c>
      <c r="AX13" s="7">
        <f t="shared" ref="AX13:AY13" si="91">AX11-AX12</f>
        <v>419.40000000000009</v>
      </c>
      <c r="AY13" s="7">
        <f t="shared" si="91"/>
        <v>417</v>
      </c>
      <c r="AZ13" s="7">
        <f t="shared" ref="AZ13:BF13" si="92">AZ11-AZ12</f>
        <v>454.49999999999966</v>
      </c>
      <c r="BA13" s="7">
        <f t="shared" si="92"/>
        <v>449.57382599999983</v>
      </c>
      <c r="BB13" s="7">
        <f t="shared" si="92"/>
        <v>445.48834746</v>
      </c>
      <c r="BC13" s="7">
        <f t="shared" si="92"/>
        <v>441.07713379859996</v>
      </c>
      <c r="BD13" s="7">
        <f t="shared" si="92"/>
        <v>443.01880423842584</v>
      </c>
      <c r="BE13" s="7">
        <f t="shared" si="92"/>
        <v>444.81088622468707</v>
      </c>
      <c r="BF13" s="7">
        <f t="shared" si="92"/>
        <v>446.44488788468811</v>
      </c>
      <c r="BG13" s="7">
        <f t="shared" ref="BG13:BK13" si="93">BG11-BG12</f>
        <v>447.91179344939428</v>
      </c>
      <c r="BH13" s="7">
        <f t="shared" si="93"/>
        <v>449.20204019520247</v>
      </c>
      <c r="BI13" s="7">
        <f t="shared" si="93"/>
        <v>450.30549405110008</v>
      </c>
      <c r="BJ13" s="7">
        <f t="shared" si="93"/>
        <v>451.21142381318828</v>
      </c>
      <c r="BK13" s="7">
        <f t="shared" si="93"/>
        <v>451.90847390519497</v>
      </c>
      <c r="BL13" s="1">
        <f t="shared" ref="BL13:CQ13" si="94">BK13*(1+$BN$19)</f>
        <v>447.38938916614302</v>
      </c>
      <c r="BM13" s="1">
        <f t="shared" si="94"/>
        <v>442.9154952744816</v>
      </c>
      <c r="BN13" s="1">
        <f t="shared" si="94"/>
        <v>438.4863403217368</v>
      </c>
      <c r="BO13" s="1">
        <f t="shared" si="94"/>
        <v>434.10147691851944</v>
      </c>
      <c r="BP13" s="1">
        <f t="shared" si="94"/>
        <v>429.76046214933422</v>
      </c>
      <c r="BQ13" s="1">
        <f t="shared" si="94"/>
        <v>425.46285752784087</v>
      </c>
      <c r="BR13" s="1">
        <f t="shared" si="94"/>
        <v>421.20822895256248</v>
      </c>
      <c r="BS13" s="1">
        <f t="shared" si="94"/>
        <v>416.99614666303682</v>
      </c>
      <c r="BT13" s="1">
        <f t="shared" si="94"/>
        <v>412.82618519640647</v>
      </c>
      <c r="BU13" s="1">
        <f t="shared" si="94"/>
        <v>408.69792334444242</v>
      </c>
      <c r="BV13" s="1">
        <f t="shared" si="94"/>
        <v>404.61094411099799</v>
      </c>
      <c r="BW13" s="1">
        <f t="shared" si="94"/>
        <v>400.564834669888</v>
      </c>
      <c r="BX13" s="1">
        <f t="shared" si="94"/>
        <v>396.55918632318912</v>
      </c>
      <c r="BY13" s="1">
        <f t="shared" si="94"/>
        <v>392.59359445995722</v>
      </c>
      <c r="BZ13" s="1">
        <f t="shared" si="94"/>
        <v>388.66765851535763</v>
      </c>
      <c r="CA13" s="1">
        <f t="shared" si="94"/>
        <v>384.78098193020406</v>
      </c>
      <c r="CB13" s="1">
        <f t="shared" si="94"/>
        <v>380.93317211090204</v>
      </c>
      <c r="CC13" s="1">
        <f t="shared" si="94"/>
        <v>377.12384038979303</v>
      </c>
      <c r="CD13" s="1">
        <f t="shared" si="94"/>
        <v>373.35260198589509</v>
      </c>
      <c r="CE13" s="1">
        <f t="shared" si="94"/>
        <v>369.61907596603612</v>
      </c>
      <c r="CF13" s="1">
        <f t="shared" si="94"/>
        <v>365.92288520637578</v>
      </c>
      <c r="CG13" s="1">
        <f t="shared" si="94"/>
        <v>362.26365635431205</v>
      </c>
      <c r="CH13" s="1">
        <f t="shared" si="94"/>
        <v>358.64101979076895</v>
      </c>
      <c r="CI13" s="1">
        <f t="shared" si="94"/>
        <v>355.05460959286125</v>
      </c>
      <c r="CJ13" s="1">
        <f t="shared" si="94"/>
        <v>351.50406349693264</v>
      </c>
      <c r="CK13" s="1">
        <f t="shared" si="94"/>
        <v>347.98902286196329</v>
      </c>
      <c r="CL13" s="1">
        <f t="shared" si="94"/>
        <v>344.50913263334365</v>
      </c>
      <c r="CM13" s="1">
        <f t="shared" si="94"/>
        <v>341.0640413070102</v>
      </c>
      <c r="CN13" s="1">
        <f t="shared" si="94"/>
        <v>337.6534008939401</v>
      </c>
      <c r="CO13" s="1">
        <f t="shared" si="94"/>
        <v>334.27686688500069</v>
      </c>
      <c r="CP13" s="1">
        <f t="shared" si="94"/>
        <v>330.93409821615069</v>
      </c>
      <c r="CQ13" s="1">
        <f t="shared" si="94"/>
        <v>327.62475723398916</v>
      </c>
      <c r="CR13" s="1">
        <f t="shared" ref="CR13:DW13" si="95">CQ13*(1+$BN$19)</f>
        <v>324.34850966164925</v>
      </c>
      <c r="CS13" s="1">
        <f t="shared" si="95"/>
        <v>321.10502456503275</v>
      </c>
      <c r="CT13" s="1">
        <f t="shared" si="95"/>
        <v>317.89397431938244</v>
      </c>
      <c r="CU13" s="1">
        <f t="shared" si="95"/>
        <v>314.7150345761886</v>
      </c>
      <c r="CV13" s="1">
        <f t="shared" si="95"/>
        <v>311.56788423042673</v>
      </c>
      <c r="CW13" s="1">
        <f t="shared" si="95"/>
        <v>308.45220538812248</v>
      </c>
      <c r="CX13" s="1">
        <f t="shared" si="95"/>
        <v>305.36768333424124</v>
      </c>
      <c r="CY13" s="1">
        <f t="shared" si="95"/>
        <v>302.31400650089881</v>
      </c>
      <c r="CZ13" s="1">
        <f t="shared" si="95"/>
        <v>299.29086643588982</v>
      </c>
      <c r="DA13" s="1">
        <f t="shared" si="95"/>
        <v>296.29795777153095</v>
      </c>
      <c r="DB13" s="1">
        <f t="shared" si="95"/>
        <v>293.33497819381563</v>
      </c>
      <c r="DC13" s="1">
        <f t="shared" si="95"/>
        <v>290.40162841187748</v>
      </c>
      <c r="DD13" s="1">
        <f t="shared" si="95"/>
        <v>287.49761212775871</v>
      </c>
      <c r="DE13" s="1">
        <f t="shared" si="95"/>
        <v>284.62263600648112</v>
      </c>
      <c r="DF13" s="1">
        <f t="shared" si="95"/>
        <v>281.77640964641631</v>
      </c>
      <c r="DG13" s="1">
        <f t="shared" si="95"/>
        <v>278.95864554995217</v>
      </c>
      <c r="DH13" s="1">
        <f t="shared" si="95"/>
        <v>276.16905909445262</v>
      </c>
      <c r="DI13" s="1">
        <f t="shared" si="95"/>
        <v>273.40736850350811</v>
      </c>
      <c r="DJ13" s="1">
        <f t="shared" si="95"/>
        <v>270.67329481847304</v>
      </c>
      <c r="DK13" s="1">
        <f t="shared" si="95"/>
        <v>267.96656187028833</v>
      </c>
      <c r="DL13" s="1">
        <f t="shared" si="95"/>
        <v>265.28689625158546</v>
      </c>
      <c r="DM13" s="1">
        <f t="shared" si="95"/>
        <v>262.63402728906959</v>
      </c>
      <c r="DN13" s="1">
        <f t="shared" si="95"/>
        <v>260.00768701617892</v>
      </c>
      <c r="DO13" s="1">
        <f t="shared" si="95"/>
        <v>257.40761014601713</v>
      </c>
      <c r="DP13" s="1">
        <f t="shared" si="95"/>
        <v>254.83353404455696</v>
      </c>
      <c r="DQ13" s="1">
        <f t="shared" si="95"/>
        <v>252.28519870411139</v>
      </c>
      <c r="DR13" s="1">
        <f t="shared" si="95"/>
        <v>249.76234671707027</v>
      </c>
      <c r="DS13" s="1">
        <f t="shared" si="95"/>
        <v>247.26472324989956</v>
      </c>
      <c r="DT13" s="1">
        <f t="shared" si="95"/>
        <v>244.79207601740057</v>
      </c>
      <c r="DU13" s="1">
        <f t="shared" si="95"/>
        <v>242.34415525722656</v>
      </c>
      <c r="DV13" s="1">
        <f t="shared" si="95"/>
        <v>239.9207137046543</v>
      </c>
      <c r="DW13" s="1">
        <f t="shared" si="95"/>
        <v>237.52150656760776</v>
      </c>
      <c r="DX13" s="1">
        <f t="shared" ref="DX13:FC13" si="96">DW13*(1+$BN$19)</f>
        <v>235.14629150193167</v>
      </c>
      <c r="DY13" s="1">
        <f t="shared" si="96"/>
        <v>232.79482858691236</v>
      </c>
      <c r="DZ13" s="1">
        <f t="shared" si="96"/>
        <v>230.46688030104323</v>
      </c>
      <c r="EA13" s="1">
        <f t="shared" si="96"/>
        <v>228.1622114980328</v>
      </c>
      <c r="EB13" s="1">
        <f t="shared" si="96"/>
        <v>225.88058938305247</v>
      </c>
      <c r="EC13" s="1">
        <f t="shared" si="96"/>
        <v>223.62178348922194</v>
      </c>
      <c r="ED13" s="1">
        <f t="shared" si="96"/>
        <v>221.38556565432972</v>
      </c>
      <c r="EE13" s="1">
        <f t="shared" si="96"/>
        <v>219.17170999778642</v>
      </c>
      <c r="EF13" s="1">
        <f t="shared" si="96"/>
        <v>216.97999289780856</v>
      </c>
      <c r="EG13" s="1">
        <f t="shared" si="96"/>
        <v>214.81019296883048</v>
      </c>
      <c r="EH13" s="1">
        <f t="shared" si="96"/>
        <v>212.66209103914218</v>
      </c>
      <c r="EI13" s="1">
        <f t="shared" si="96"/>
        <v>210.53547012875075</v>
      </c>
      <c r="EJ13" s="1">
        <f t="shared" si="96"/>
        <v>208.43011542746325</v>
      </c>
      <c r="EK13" s="1">
        <f t="shared" si="96"/>
        <v>206.34581427318861</v>
      </c>
      <c r="EL13" s="1">
        <f t="shared" si="96"/>
        <v>204.28235613045672</v>
      </c>
      <c r="EM13" s="1">
        <f t="shared" si="96"/>
        <v>202.23953256915215</v>
      </c>
      <c r="EN13" s="1">
        <f t="shared" si="96"/>
        <v>200.21713724346063</v>
      </c>
      <c r="EO13" s="1">
        <f t="shared" si="96"/>
        <v>198.21496587102601</v>
      </c>
      <c r="EP13" s="1">
        <f t="shared" si="96"/>
        <v>196.23281621231575</v>
      </c>
      <c r="EQ13" s="1">
        <f t="shared" si="96"/>
        <v>194.2704880501926</v>
      </c>
      <c r="ER13" s="1">
        <f t="shared" si="96"/>
        <v>192.32778316969066</v>
      </c>
      <c r="ES13" s="1">
        <f t="shared" si="96"/>
        <v>190.40450533799375</v>
      </c>
      <c r="ET13" s="1">
        <f t="shared" si="96"/>
        <v>188.50046028461381</v>
      </c>
      <c r="EU13" s="1">
        <f t="shared" si="96"/>
        <v>186.61545568176766</v>
      </c>
      <c r="EV13" s="1">
        <f t="shared" si="96"/>
        <v>184.74930112494997</v>
      </c>
      <c r="EW13" s="1">
        <f t="shared" si="96"/>
        <v>182.90180811370047</v>
      </c>
      <c r="EX13" s="1">
        <f t="shared" si="96"/>
        <v>181.07279003256346</v>
      </c>
      <c r="EY13" s="1">
        <f t="shared" si="96"/>
        <v>179.26206213223782</v>
      </c>
      <c r="EZ13" s="1">
        <f t="shared" si="96"/>
        <v>177.46944151091543</v>
      </c>
      <c r="FA13" s="1">
        <f t="shared" si="96"/>
        <v>175.69474709580626</v>
      </c>
      <c r="FB13" s="1">
        <f t="shared" si="96"/>
        <v>173.9377996248482</v>
      </c>
      <c r="FC13" s="1">
        <f t="shared" si="96"/>
        <v>172.1984216285997</v>
      </c>
      <c r="FD13" s="1">
        <f t="shared" ref="FD13:FQ13" si="97">FC13*(1+$BN$19)</f>
        <v>170.47643741231371</v>
      </c>
      <c r="FE13" s="1">
        <f t="shared" si="97"/>
        <v>168.77167303819058</v>
      </c>
      <c r="FF13" s="1">
        <f t="shared" si="97"/>
        <v>167.08395630780868</v>
      </c>
      <c r="FG13" s="1">
        <f t="shared" si="97"/>
        <v>165.41311674473059</v>
      </c>
      <c r="FH13" s="1">
        <f t="shared" si="97"/>
        <v>163.75898557728328</v>
      </c>
      <c r="FI13" s="1">
        <f t="shared" si="97"/>
        <v>162.12139572151045</v>
      </c>
      <c r="FJ13" s="1">
        <f t="shared" si="97"/>
        <v>160.50018176429535</v>
      </c>
      <c r="FK13" s="1">
        <f t="shared" si="97"/>
        <v>158.89517994665241</v>
      </c>
      <c r="FL13" s="1">
        <f t="shared" si="97"/>
        <v>157.30622814718589</v>
      </c>
      <c r="FM13" s="1">
        <f t="shared" si="97"/>
        <v>155.73316586571403</v>
      </c>
      <c r="FN13" s="1">
        <f t="shared" si="97"/>
        <v>154.17583420705688</v>
      </c>
      <c r="FO13" s="1">
        <f t="shared" si="97"/>
        <v>152.6340758649863</v>
      </c>
      <c r="FP13" s="1">
        <f t="shared" si="97"/>
        <v>151.10773510633643</v>
      </c>
      <c r="FQ13" s="1">
        <f t="shared" si="97"/>
        <v>149.59665775527307</v>
      </c>
    </row>
    <row r="14" spans="2:173" x14ac:dyDescent="0.3">
      <c r="B14" t="s">
        <v>2</v>
      </c>
      <c r="C14" s="5">
        <v>55.85</v>
      </c>
      <c r="D14" s="5">
        <v>55.85</v>
      </c>
      <c r="E14" s="5">
        <v>55.85</v>
      </c>
      <c r="F14" s="5">
        <v>55.85</v>
      </c>
      <c r="G14" s="5">
        <v>55.85</v>
      </c>
      <c r="H14" s="5">
        <v>55.85</v>
      </c>
      <c r="I14" s="5">
        <v>55.85</v>
      </c>
      <c r="J14" s="5">
        <v>55.85</v>
      </c>
      <c r="K14" s="5">
        <v>55.85</v>
      </c>
      <c r="L14" s="5">
        <v>55.85</v>
      </c>
      <c r="M14" s="5">
        <v>55.85</v>
      </c>
      <c r="N14" s="5">
        <v>55.85</v>
      </c>
      <c r="O14" s="5">
        <v>55.85</v>
      </c>
      <c r="P14" s="5">
        <v>55.85</v>
      </c>
      <c r="Q14" s="5">
        <v>55.85</v>
      </c>
      <c r="R14" s="5">
        <v>55.85</v>
      </c>
      <c r="S14" s="5">
        <v>55.85</v>
      </c>
      <c r="T14" s="5">
        <v>55.85</v>
      </c>
      <c r="U14" s="5">
        <v>55.85</v>
      </c>
      <c r="V14" s="5">
        <v>55.85</v>
      </c>
      <c r="W14" s="5">
        <v>55.85</v>
      </c>
      <c r="X14" s="5">
        <v>56.9</v>
      </c>
      <c r="Y14" s="5">
        <v>56.9</v>
      </c>
      <c r="Z14" s="5">
        <v>56.9</v>
      </c>
      <c r="AA14" s="5">
        <v>56.9</v>
      </c>
      <c r="AB14" s="5">
        <v>56.9</v>
      </c>
      <c r="AC14" s="5">
        <v>56.9</v>
      </c>
      <c r="AD14" s="5">
        <v>56.9</v>
      </c>
      <c r="AE14" s="5">
        <v>56.9</v>
      </c>
      <c r="AF14" s="5">
        <v>56.9</v>
      </c>
      <c r="AG14" s="5">
        <v>56.9</v>
      </c>
      <c r="AH14" s="5">
        <v>56.9</v>
      </c>
      <c r="AI14" s="5">
        <v>56.9</v>
      </c>
      <c r="AJ14" s="5">
        <v>56.9</v>
      </c>
      <c r="AK14" s="5">
        <v>56.9</v>
      </c>
      <c r="AL14" s="5">
        <v>56.9</v>
      </c>
      <c r="AM14" s="5">
        <v>56.9</v>
      </c>
      <c r="AN14" s="5">
        <v>56.9</v>
      </c>
      <c r="AO14" s="5">
        <v>56.9</v>
      </c>
      <c r="AP14" s="5">
        <v>56.9</v>
      </c>
      <c r="AR14" s="5">
        <v>55.85</v>
      </c>
      <c r="AS14" s="5">
        <v>55.85</v>
      </c>
      <c r="AT14" s="5">
        <v>55.85</v>
      </c>
      <c r="AU14" s="5">
        <v>55.85</v>
      </c>
      <c r="AV14" s="5">
        <v>55.85</v>
      </c>
      <c r="AW14" s="5">
        <v>55.85</v>
      </c>
      <c r="AX14" s="5">
        <v>56.9</v>
      </c>
      <c r="AY14" s="5">
        <v>56.9</v>
      </c>
      <c r="AZ14" s="5">
        <v>56.9</v>
      </c>
      <c r="BA14" s="5">
        <v>56.9</v>
      </c>
      <c r="BB14" s="5">
        <v>56.9</v>
      </c>
      <c r="BC14" s="5">
        <v>56.9</v>
      </c>
      <c r="BD14" s="5">
        <v>56.9</v>
      </c>
      <c r="BE14" s="5">
        <v>56.9</v>
      </c>
      <c r="BF14" s="5">
        <v>56.9</v>
      </c>
      <c r="BG14" s="5">
        <v>56.9</v>
      </c>
      <c r="BH14" s="5">
        <v>56.9</v>
      </c>
      <c r="BI14" s="5">
        <v>56.9</v>
      </c>
      <c r="BJ14" s="5">
        <v>56.9</v>
      </c>
      <c r="BK14" s="5">
        <v>56.9</v>
      </c>
    </row>
    <row r="15" spans="2:173" s="1" customFormat="1" x14ac:dyDescent="0.3">
      <c r="B15" s="1" t="s">
        <v>37</v>
      </c>
      <c r="C15" s="8">
        <f t="shared" ref="C15:T15" si="98">C13/C14</f>
        <v>0.42256042972247099</v>
      </c>
      <c r="D15" s="8">
        <f t="shared" si="98"/>
        <v>0.43688451208594453</v>
      </c>
      <c r="E15" s="8">
        <f t="shared" si="98"/>
        <v>0.46911369740375997</v>
      </c>
      <c r="F15" s="8">
        <f t="shared" si="98"/>
        <v>0.44404655326768128</v>
      </c>
      <c r="G15" s="8">
        <f t="shared" si="98"/>
        <v>0.42256042972247099</v>
      </c>
      <c r="H15" s="8">
        <f t="shared" si="98"/>
        <v>0.67144136078782435</v>
      </c>
      <c r="I15" s="8">
        <f t="shared" si="98"/>
        <v>0.76096687555953424</v>
      </c>
      <c r="J15" s="8">
        <f t="shared" si="98"/>
        <v>-0.55326768128916703</v>
      </c>
      <c r="K15" s="8">
        <f t="shared" si="98"/>
        <v>1.1512981199641894</v>
      </c>
      <c r="L15" s="8">
        <f t="shared" si="98"/>
        <v>0.90062667860340184</v>
      </c>
      <c r="M15" s="8">
        <f t="shared" si="98"/>
        <v>1.1745747538048337</v>
      </c>
      <c r="N15" s="8">
        <f t="shared" si="98"/>
        <v>1.0743061772605187</v>
      </c>
      <c r="O15" s="8">
        <f t="shared" si="98"/>
        <v>1.0850492390331239</v>
      </c>
      <c r="P15" s="8">
        <f t="shared" si="98"/>
        <v>1.0529991047448526</v>
      </c>
      <c r="Q15" s="8">
        <f t="shared" si="98"/>
        <v>1.1996418979409136</v>
      </c>
      <c r="R15" s="8">
        <f t="shared" si="98"/>
        <v>1.3339301700984767</v>
      </c>
      <c r="S15" s="8">
        <f t="shared" si="98"/>
        <v>1.5326768128916735</v>
      </c>
      <c r="T15" s="8">
        <f t="shared" si="98"/>
        <v>1.1928379588182625</v>
      </c>
      <c r="U15" s="8">
        <f t="shared" ref="U15:V15" si="99">U13/U14</f>
        <v>1.6019695613249789</v>
      </c>
      <c r="V15" s="8">
        <f t="shared" si="99"/>
        <v>1.5326768128916737</v>
      </c>
      <c r="W15" s="8">
        <f t="shared" ref="W15:X15" si="100">W13/W14</f>
        <v>1.9534467323187106</v>
      </c>
      <c r="X15" s="8">
        <f t="shared" si="100"/>
        <v>2.0158172231985927</v>
      </c>
      <c r="Y15" s="8">
        <f t="shared" ref="Y15:Z15" si="101">Y13/Y14</f>
        <v>2.0333919156414764</v>
      </c>
      <c r="Z15" s="8">
        <f t="shared" si="101"/>
        <v>2.4991212653778567</v>
      </c>
      <c r="AA15" s="8">
        <f t="shared" ref="AA15:AB15" si="102">AA13/AA14</f>
        <v>1.5746924428822484</v>
      </c>
      <c r="AB15" s="8">
        <f t="shared" si="102"/>
        <v>0.32864674868190025</v>
      </c>
      <c r="AC15" s="8">
        <f t="shared" ref="AC15:AE15" si="103">AC13/AC14</f>
        <v>2.7416520210896329</v>
      </c>
      <c r="AD15" s="8">
        <f t="shared" ref="AD15" si="104">AD13/AD14</f>
        <v>2.7258347978910384</v>
      </c>
      <c r="AE15" s="8">
        <f t="shared" si="103"/>
        <v>1.7961335676625683</v>
      </c>
      <c r="AF15" s="8">
        <f t="shared" ref="AF15" si="105">AF13/AF14</f>
        <v>2.1089630931458694</v>
      </c>
      <c r="AG15" s="8">
        <f t="shared" ref="AG15:AH15" si="106">AG13/AG14</f>
        <v>1.5711775043936722</v>
      </c>
      <c r="AH15" s="8">
        <f t="shared" si="106"/>
        <v>1.8523725834797882</v>
      </c>
      <c r="AI15" s="8">
        <f t="shared" ref="AI15" si="107">AI13/AI14</f>
        <v>2.0439367311072063</v>
      </c>
      <c r="AJ15" s="8">
        <f t="shared" ref="AJ15" si="108">AJ13/AJ14</f>
        <v>1.7311072056239003</v>
      </c>
      <c r="AK15" s="8">
        <f t="shared" ref="AK15:AL15" si="109">AK13/AK14</f>
        <v>2.395430579964851</v>
      </c>
      <c r="AL15" s="8">
        <f t="shared" si="109"/>
        <v>1.8172231985940213</v>
      </c>
      <c r="AM15" s="8">
        <f t="shared" ref="AM15:AP15" si="110">AM13/AM14</f>
        <v>2.2631035149384879</v>
      </c>
      <c r="AN15" s="8">
        <f t="shared" si="110"/>
        <v>1.9018675571177508</v>
      </c>
      <c r="AO15" s="8">
        <f t="shared" si="110"/>
        <v>1.8311973637961334</v>
      </c>
      <c r="AP15" s="8">
        <f t="shared" si="110"/>
        <v>1.9049532864674854</v>
      </c>
      <c r="AR15" s="8">
        <f t="shared" ref="AR15:AS15" si="111">AR13/AR14</f>
        <v>1.7726051924798552</v>
      </c>
      <c r="AS15" s="8">
        <f t="shared" si="111"/>
        <v>1.3017009847806631</v>
      </c>
      <c r="AT15" s="8">
        <f t="shared" ref="AT15:AU15" si="112">AT13/AT14</f>
        <v>4.3008057296329456</v>
      </c>
      <c r="AU15" s="8">
        <f t="shared" si="112"/>
        <v>4.6716204118173694</v>
      </c>
      <c r="AV15" s="8">
        <f t="shared" ref="AV15:AW15" si="113">AV13/AV14</f>
        <v>5.8601611459265905</v>
      </c>
      <c r="AW15" s="8">
        <f t="shared" si="113"/>
        <v>8.6248880931065326</v>
      </c>
      <c r="AX15" s="8">
        <f t="shared" ref="AX15:AY15" si="114">AX13/AX14</f>
        <v>7.3708260105448176</v>
      </c>
      <c r="AY15" s="8">
        <f t="shared" si="114"/>
        <v>7.3286467486818987</v>
      </c>
      <c r="AZ15" s="8">
        <f t="shared" ref="AZ15:BF15" si="115">AZ13/AZ14</f>
        <v>7.9876977152899764</v>
      </c>
      <c r="BA15" s="8">
        <f t="shared" si="115"/>
        <v>7.9011217223198562</v>
      </c>
      <c r="BB15" s="8">
        <f t="shared" si="115"/>
        <v>7.8293206934973636</v>
      </c>
      <c r="BC15" s="8">
        <f t="shared" si="115"/>
        <v>7.7517949700984179</v>
      </c>
      <c r="BD15" s="8">
        <f t="shared" si="115"/>
        <v>7.7859192309037937</v>
      </c>
      <c r="BE15" s="8">
        <f t="shared" si="115"/>
        <v>7.8174145206447641</v>
      </c>
      <c r="BF15" s="8">
        <f t="shared" si="115"/>
        <v>7.8461315972704417</v>
      </c>
      <c r="BG15" s="8">
        <f t="shared" ref="BG15:BK15" si="116">BG13/BG14</f>
        <v>7.8719120114129053</v>
      </c>
      <c r="BH15" s="8">
        <f t="shared" si="116"/>
        <v>7.8945877011459133</v>
      </c>
      <c r="BI15" s="8">
        <f t="shared" si="116"/>
        <v>7.9139805632882263</v>
      </c>
      <c r="BJ15" s="8">
        <f t="shared" si="116"/>
        <v>7.9299020002317802</v>
      </c>
      <c r="BK15" s="8">
        <f t="shared" si="116"/>
        <v>7.9421524412160807</v>
      </c>
    </row>
    <row r="17" spans="2:66" x14ac:dyDescent="0.3">
      <c r="B17" s="1" t="s">
        <v>44</v>
      </c>
      <c r="G17" s="9">
        <f>G3/C3-1</f>
        <v>0</v>
      </c>
      <c r="H17" s="9">
        <f t="shared" ref="H17:V17" si="117">H3/D3-1</f>
        <v>0.22973925299506681</v>
      </c>
      <c r="I17" s="9">
        <f t="shared" si="117"/>
        <v>0.26550452564532345</v>
      </c>
      <c r="J17" s="9">
        <f t="shared" si="117"/>
        <v>0.27368421052631575</v>
      </c>
      <c r="K17" s="9">
        <f t="shared" si="117"/>
        <v>0.30612873421619979</v>
      </c>
      <c r="L17" s="9">
        <f t="shared" si="117"/>
        <v>0.27707736389684801</v>
      </c>
      <c r="M17" s="9">
        <f t="shared" si="117"/>
        <v>0.2402649006622517</v>
      </c>
      <c r="N17" s="9">
        <f t="shared" si="117"/>
        <v>0.26446280991735538</v>
      </c>
      <c r="O17" s="9">
        <f t="shared" si="117"/>
        <v>0.22919122848384799</v>
      </c>
      <c r="P17" s="9">
        <f t="shared" si="117"/>
        <v>0.23758133273502358</v>
      </c>
      <c r="Q17" s="9">
        <f t="shared" si="117"/>
        <v>0.2560871422469031</v>
      </c>
      <c r="R17" s="9">
        <f t="shared" si="117"/>
        <v>0.2533174886116063</v>
      </c>
      <c r="S17" s="9">
        <f t="shared" si="117"/>
        <v>0.24956838672549408</v>
      </c>
      <c r="T17" s="9">
        <f t="shared" si="117"/>
        <v>0.14646748490726802</v>
      </c>
      <c r="U17" s="9">
        <f t="shared" si="117"/>
        <v>0.10899506886583921</v>
      </c>
      <c r="V17" s="9">
        <f t="shared" si="117"/>
        <v>0.14333122629582817</v>
      </c>
      <c r="W17" s="9">
        <f t="shared" ref="W17" si="118">W3/S3-1</f>
        <v>0.198649063555419</v>
      </c>
      <c r="X17" s="9">
        <f t="shared" ref="X17" si="119">X3/T3-1</f>
        <v>0.39378221955153547</v>
      </c>
      <c r="Y17" s="9">
        <f t="shared" ref="Y17" si="120">Y3/U3-1</f>
        <v>0.51563937442502294</v>
      </c>
      <c r="Z17" s="9">
        <f t="shared" ref="Z17" si="121">Z3/V3-1</f>
        <v>0.53075328265376642</v>
      </c>
      <c r="AA17" s="9">
        <f t="shared" ref="AA17" si="122">AA3/W3-1</f>
        <v>0.50051229508196715</v>
      </c>
      <c r="AB17" s="9">
        <f t="shared" ref="AB17" si="123">AB3/X3-1</f>
        <v>0.35568413886997963</v>
      </c>
      <c r="AC17" s="9">
        <f t="shared" ref="AC17" si="124">AC3/Y3-1</f>
        <v>0.24117349519473952</v>
      </c>
      <c r="AD17" s="9">
        <f t="shared" ref="AD17" si="125">AD3/Z3-1</f>
        <v>0.11178329571106072</v>
      </c>
      <c r="AE17" s="9">
        <f t="shared" ref="AE17" si="126">AE3/AA3-1</f>
        <v>3.3543871628542332E-2</v>
      </c>
      <c r="AF17" s="9">
        <f t="shared" ref="AF17" si="127">AF3/AB3-1</f>
        <v>-2.0671185873294862E-2</v>
      </c>
      <c r="AG17" s="9">
        <f t="shared" ref="AG17" si="128">AG3/AC3-1</f>
        <v>-6.0966663949792332E-2</v>
      </c>
      <c r="AH17" s="9">
        <f t="shared" ref="AH17" si="129">AH3/AD3-1</f>
        <v>-6.0099082270770765E-2</v>
      </c>
      <c r="AI17" s="9">
        <f t="shared" ref="AI17" si="130">AI3/AE3-1</f>
        <v>-3.7492773969774573E-2</v>
      </c>
      <c r="AJ17" s="9">
        <f t="shared" ref="AJ17" si="131">AJ3/AF3-1</f>
        <v>-2.0167492736284487E-2</v>
      </c>
      <c r="AK17" s="9">
        <f t="shared" ref="AK17" si="132">AK3/AG3-1</f>
        <v>1.3366895234788734E-2</v>
      </c>
      <c r="AL17" s="9">
        <f t="shared" ref="AL17" si="133">AL3/AH3-1</f>
        <v>7.8631296984360111E-2</v>
      </c>
      <c r="AM17" s="9">
        <f t="shared" ref="AM17" si="134">AM3/AI3-1</f>
        <v>7.0000000000000062E-2</v>
      </c>
      <c r="AN17" s="9">
        <f t="shared" ref="AN17" si="135">AN3/AJ3-1</f>
        <v>1.0000000000000009E-2</v>
      </c>
      <c r="AO17" s="9">
        <f t="shared" ref="AO17" si="136">AO3/AK3-1</f>
        <v>1.0000000000000009E-2</v>
      </c>
      <c r="AP17" s="9">
        <f t="shared" ref="AP17" si="137">AP3/AL3-1</f>
        <v>1.0000000000000009E-2</v>
      </c>
      <c r="AS17" s="9">
        <f>AS3/AR3-1</f>
        <v>0.18864213717938227</v>
      </c>
      <c r="AT17" s="9">
        <f t="shared" ref="AT17:BG17" si="138">AT3/AS3-1</f>
        <v>0.27052740434332989</v>
      </c>
      <c r="AU17" s="9">
        <f t="shared" si="138"/>
        <v>0.24466330240382006</v>
      </c>
      <c r="AV17" s="9">
        <f t="shared" si="138"/>
        <v>0.15942610265107104</v>
      </c>
      <c r="AW17" s="9">
        <f t="shared" si="138"/>
        <v>0.41313339449817255</v>
      </c>
      <c r="AX17" s="9">
        <f t="shared" si="138"/>
        <v>0.28377946889468353</v>
      </c>
      <c r="AY17" s="9">
        <f t="shared" si="138"/>
        <v>-2.7815200945136453E-2</v>
      </c>
      <c r="AZ17" s="9">
        <f t="shared" si="138"/>
        <v>7.9735635859716769E-3</v>
      </c>
      <c r="BA17" s="9">
        <f t="shared" si="138"/>
        <v>2.4790921973814939E-2</v>
      </c>
      <c r="BB17" s="9">
        <f t="shared" si="138"/>
        <v>1.0000000000000009E-2</v>
      </c>
      <c r="BC17" s="9">
        <f t="shared" si="138"/>
        <v>1.0000000000000009E-2</v>
      </c>
      <c r="BD17" s="9">
        <f t="shared" si="138"/>
        <v>1.0000000000000009E-2</v>
      </c>
      <c r="BE17" s="9">
        <f t="shared" si="138"/>
        <v>1.0000000000000009E-2</v>
      </c>
      <c r="BF17" s="9">
        <f t="shared" si="138"/>
        <v>1.0000000000000009E-2</v>
      </c>
      <c r="BG17" s="9">
        <f t="shared" si="138"/>
        <v>1.0000000000000009E-2</v>
      </c>
      <c r="BH17" s="9">
        <f t="shared" ref="BH17" si="139">BH3/BG3-1</f>
        <v>1.0000000000000009E-2</v>
      </c>
      <c r="BI17" s="9">
        <f t="shared" ref="BI17" si="140">BI3/BH3-1</f>
        <v>1.0000000000000009E-2</v>
      </c>
      <c r="BJ17" s="9">
        <f t="shared" ref="BJ17" si="141">BJ3/BI3-1</f>
        <v>1.0000000000000009E-2</v>
      </c>
      <c r="BK17" s="9">
        <f t="shared" ref="BK17" si="142">BK3/BJ3-1</f>
        <v>1.0000000000000009E-2</v>
      </c>
    </row>
    <row r="18" spans="2:66" x14ac:dyDescent="0.3">
      <c r="B18" s="1" t="s">
        <v>42</v>
      </c>
      <c r="C18" s="9">
        <f t="shared" ref="C18:F18" si="143">C5/C3</f>
        <v>0.3603326147212812</v>
      </c>
      <c r="D18" s="9">
        <f t="shared" si="143"/>
        <v>0.36293164200140943</v>
      </c>
      <c r="E18" s="9">
        <f t="shared" si="143"/>
        <v>0.360375460945357</v>
      </c>
      <c r="F18" s="9">
        <f t="shared" si="143"/>
        <v>0.3677830940988836</v>
      </c>
      <c r="G18" s="9">
        <f>G5/G3</f>
        <v>0.3603326147212812</v>
      </c>
      <c r="H18" s="9">
        <f t="shared" ref="H18:V18" si="144">H5/H3</f>
        <v>0.36934097421203438</v>
      </c>
      <c r="I18" s="9">
        <f t="shared" si="144"/>
        <v>0.36582781456953639</v>
      </c>
      <c r="J18" s="9">
        <f t="shared" si="144"/>
        <v>0.36363636363636365</v>
      </c>
      <c r="K18" s="9">
        <f t="shared" si="144"/>
        <v>0.34543739684036784</v>
      </c>
      <c r="L18" s="9">
        <f t="shared" si="144"/>
        <v>0.35113304913619026</v>
      </c>
      <c r="M18" s="9">
        <f t="shared" si="144"/>
        <v>0.35689876121315672</v>
      </c>
      <c r="N18" s="9">
        <f t="shared" si="144"/>
        <v>0.36819172113289755</v>
      </c>
      <c r="O18" s="9">
        <f t="shared" si="144"/>
        <v>0.33876846345674272</v>
      </c>
      <c r="P18" s="9">
        <f t="shared" si="144"/>
        <v>0.35473812070559657</v>
      </c>
      <c r="Q18" s="9">
        <f t="shared" si="144"/>
        <v>0.35810236354361508</v>
      </c>
      <c r="R18" s="9">
        <f t="shared" si="144"/>
        <v>0.35192793931731975</v>
      </c>
      <c r="S18" s="9">
        <f t="shared" si="144"/>
        <v>0.34940128953024252</v>
      </c>
      <c r="T18" s="9">
        <f t="shared" si="144"/>
        <v>0.33656978399063853</v>
      </c>
      <c r="U18" s="9">
        <f t="shared" si="144"/>
        <v>0.35081263416130032</v>
      </c>
      <c r="V18" s="9">
        <f t="shared" si="144"/>
        <v>0.35618521078092602</v>
      </c>
      <c r="W18" s="9">
        <f t="shared" ref="W18:Z18" si="145">W5/W3</f>
        <v>0.33491290983606559</v>
      </c>
      <c r="X18" s="9">
        <f t="shared" si="145"/>
        <v>0.33775811209439521</v>
      </c>
      <c r="Y18" s="9">
        <f t="shared" si="145"/>
        <v>0.33899848254931719</v>
      </c>
      <c r="Z18" s="9">
        <f t="shared" si="145"/>
        <v>0.34329571106094814</v>
      </c>
      <c r="AA18" s="9">
        <f t="shared" ref="AA18:AL18" si="146">AA5/AA3</f>
        <v>0.33356094230112665</v>
      </c>
      <c r="AB18" s="9">
        <f t="shared" si="146"/>
        <v>0.29173989455184546</v>
      </c>
      <c r="AC18" s="9">
        <f t="shared" si="146"/>
        <v>0.32610644714320652</v>
      </c>
      <c r="AD18" s="9">
        <f t="shared" si="146"/>
        <v>0.32364167952570461</v>
      </c>
      <c r="AE18" s="9">
        <f t="shared" si="146"/>
        <v>0.29317036914691558</v>
      </c>
      <c r="AF18" s="9">
        <f t="shared" si="146"/>
        <v>0.30892155187147496</v>
      </c>
      <c r="AG18" s="9">
        <f t="shared" si="146"/>
        <v>0.31056331915632324</v>
      </c>
      <c r="AH18" s="9">
        <f t="shared" si="146"/>
        <v>0.31080964313488291</v>
      </c>
      <c r="AI18" s="9">
        <f t="shared" si="146"/>
        <v>0.2841698841698842</v>
      </c>
      <c r="AJ18" s="9">
        <f t="shared" si="146"/>
        <v>0.29277864992150704</v>
      </c>
      <c r="AK18" s="9">
        <f t="shared" si="146"/>
        <v>0.34561027837259101</v>
      </c>
      <c r="AL18" s="9">
        <f t="shared" si="146"/>
        <v>0.3044140030441399</v>
      </c>
      <c r="AM18" s="9">
        <f t="shared" ref="AM18:AP18" si="147">AM5/AM3</f>
        <v>0.3</v>
      </c>
      <c r="AN18" s="9">
        <f t="shared" si="147"/>
        <v>0.3</v>
      </c>
      <c r="AO18" s="9">
        <f t="shared" si="147"/>
        <v>0.3</v>
      </c>
      <c r="AP18" s="9">
        <f t="shared" si="147"/>
        <v>0.3</v>
      </c>
      <c r="AR18" s="9">
        <f t="shared" ref="AR18:BF18" si="148">AR5/AR3</f>
        <v>0.36286159141194785</v>
      </c>
      <c r="AS18" s="9">
        <f t="shared" si="148"/>
        <v>0.36483971044467428</v>
      </c>
      <c r="AT18" s="9">
        <f t="shared" si="148"/>
        <v>0.35596071409192032</v>
      </c>
      <c r="AU18" s="9">
        <f t="shared" si="148"/>
        <v>0.35119605543663551</v>
      </c>
      <c r="AV18" s="9">
        <f t="shared" si="148"/>
        <v>0.34854182020545371</v>
      </c>
      <c r="AW18" s="9">
        <f t="shared" si="148"/>
        <v>0.33912511308605187</v>
      </c>
      <c r="AX18" s="9">
        <f t="shared" si="148"/>
        <v>0.31877629697183246</v>
      </c>
      <c r="AY18" s="9">
        <f t="shared" si="148"/>
        <v>0.30572433642468821</v>
      </c>
      <c r="AZ18" s="9">
        <f t="shared" si="148"/>
        <v>0.30677467797542246</v>
      </c>
      <c r="BA18" s="9">
        <f t="shared" si="148"/>
        <v>0.3</v>
      </c>
      <c r="BB18" s="9">
        <f t="shared" si="148"/>
        <v>0.3</v>
      </c>
      <c r="BC18" s="9">
        <f t="shared" si="148"/>
        <v>0.3</v>
      </c>
      <c r="BD18" s="9">
        <f t="shared" si="148"/>
        <v>0.3</v>
      </c>
      <c r="BE18" s="9">
        <f t="shared" si="148"/>
        <v>0.3</v>
      </c>
      <c r="BF18" s="9">
        <f t="shared" si="148"/>
        <v>0.3</v>
      </c>
      <c r="BG18" s="9">
        <f t="shared" ref="BG18:BK18" si="149">BG5/BG3</f>
        <v>0.3</v>
      </c>
      <c r="BH18" s="9">
        <f t="shared" si="149"/>
        <v>0.3</v>
      </c>
      <c r="BI18" s="9">
        <f t="shared" si="149"/>
        <v>0.3</v>
      </c>
      <c r="BJ18" s="9">
        <f t="shared" si="149"/>
        <v>0.3</v>
      </c>
      <c r="BK18" s="9">
        <f t="shared" si="149"/>
        <v>0.3</v>
      </c>
    </row>
    <row r="19" spans="2:66" x14ac:dyDescent="0.3">
      <c r="B19" t="s">
        <v>43</v>
      </c>
      <c r="C19" s="9">
        <f t="shared" ref="C19:F19" si="150">C8/C3</f>
        <v>9.547274407145058E-2</v>
      </c>
      <c r="D19" s="9">
        <f t="shared" si="150"/>
        <v>0.113107822410148</v>
      </c>
      <c r="E19" s="9">
        <f t="shared" si="150"/>
        <v>0.11364398256788467</v>
      </c>
      <c r="F19" s="9">
        <f t="shared" si="150"/>
        <v>0.11961722488038277</v>
      </c>
      <c r="G19" s="9">
        <f>G8/G3</f>
        <v>9.547274407145058E-2</v>
      </c>
      <c r="H19" s="9">
        <f t="shared" ref="H19:V19" si="151">H8/H3</f>
        <v>0.1169054441260745</v>
      </c>
      <c r="I19" s="9">
        <f t="shared" si="151"/>
        <v>0.13033112582781453</v>
      </c>
      <c r="J19" s="9">
        <f t="shared" si="151"/>
        <v>0.13047833708990739</v>
      </c>
      <c r="K19" s="9">
        <f t="shared" si="151"/>
        <v>0.11459561424192405</v>
      </c>
      <c r="L19" s="9">
        <f t="shared" si="151"/>
        <v>0.12183082791115099</v>
      </c>
      <c r="M19" s="9">
        <f t="shared" si="151"/>
        <v>0.13797522426313535</v>
      </c>
      <c r="N19" s="9">
        <f t="shared" si="151"/>
        <v>0.15508021390374327</v>
      </c>
      <c r="O19" s="9">
        <f t="shared" si="151"/>
        <v>0.12392096681373484</v>
      </c>
      <c r="P19" s="9">
        <f t="shared" si="151"/>
        <v>0.13218151163001507</v>
      </c>
      <c r="Q19" s="9">
        <f t="shared" si="151"/>
        <v>0.13705152185002553</v>
      </c>
      <c r="R19" s="9">
        <f t="shared" si="151"/>
        <v>0.1338495575221238</v>
      </c>
      <c r="S19" s="9">
        <f t="shared" si="151"/>
        <v>0.13447958243782618</v>
      </c>
      <c r="T19" s="9">
        <f t="shared" si="151"/>
        <v>0.13191435529270371</v>
      </c>
      <c r="U19" s="9">
        <f t="shared" si="151"/>
        <v>0.14780742103649197</v>
      </c>
      <c r="V19" s="9">
        <f t="shared" si="151"/>
        <v>0.15480304077401519</v>
      </c>
      <c r="W19" s="9">
        <f t="shared" ref="W19:Z19" si="152">W8/W3</f>
        <v>0.13742315573770492</v>
      </c>
      <c r="X19" s="9">
        <f t="shared" si="152"/>
        <v>0.14216019968232349</v>
      </c>
      <c r="Y19" s="9">
        <f t="shared" si="152"/>
        <v>0.14577642893272638</v>
      </c>
      <c r="Z19" s="9">
        <f t="shared" si="152"/>
        <v>0.14961625282167046</v>
      </c>
      <c r="AA19" s="9">
        <f t="shared" ref="AA19:AL19" si="153">AA8/AA3</f>
        <v>0.11027654489586884</v>
      </c>
      <c r="AB19" s="9">
        <f t="shared" si="153"/>
        <v>7.791446983011141E-2</v>
      </c>
      <c r="AC19" s="9">
        <f t="shared" si="153"/>
        <v>0.14687423587904483</v>
      </c>
      <c r="AD19" s="9">
        <f t="shared" si="153"/>
        <v>0.13839031917485592</v>
      </c>
      <c r="AE19" s="9">
        <f t="shared" si="153"/>
        <v>9.9347592699644979E-2</v>
      </c>
      <c r="AF19" s="9">
        <f t="shared" si="153"/>
        <v>0.12331225431550161</v>
      </c>
      <c r="AG19" s="9">
        <f t="shared" si="153"/>
        <v>9.8949743945837998E-2</v>
      </c>
      <c r="AH19" s="9">
        <f t="shared" si="153"/>
        <v>0.10593623088222587</v>
      </c>
      <c r="AI19" s="9">
        <f t="shared" si="153"/>
        <v>9.4894894894894943E-2</v>
      </c>
      <c r="AJ19" s="9">
        <f t="shared" si="153"/>
        <v>0.10509331937903363</v>
      </c>
      <c r="AK19" s="9">
        <f t="shared" si="153"/>
        <v>0.15160599571734476</v>
      </c>
      <c r="AL19" s="9">
        <f t="shared" si="153"/>
        <v>0.10926860530321224</v>
      </c>
      <c r="AM19" s="9">
        <f t="shared" ref="AM19:AP19" si="154">AM8/AM3</f>
        <v>0.12159596178287764</v>
      </c>
      <c r="AN19" s="9">
        <f t="shared" si="154"/>
        <v>0.11085620335973943</v>
      </c>
      <c r="AO19" s="9">
        <f t="shared" si="154"/>
        <v>0.10336421650730382</v>
      </c>
      <c r="AP19" s="9">
        <f t="shared" si="154"/>
        <v>0.10641474385362105</v>
      </c>
      <c r="AR19" s="9">
        <f t="shared" ref="AR19:BF19" si="155">AR8/AR3</f>
        <v>0.11021879865606811</v>
      </c>
      <c r="AS19" s="9">
        <f t="shared" si="155"/>
        <v>0.11933815925542919</v>
      </c>
      <c r="AT19" s="9">
        <f t="shared" si="155"/>
        <v>0.13337674317651527</v>
      </c>
      <c r="AU19" s="9">
        <f t="shared" si="155"/>
        <v>0.13201295672228064</v>
      </c>
      <c r="AV19" s="9">
        <f t="shared" si="155"/>
        <v>0.14266698753139717</v>
      </c>
      <c r="AW19" s="9">
        <f t="shared" si="155"/>
        <v>0.14432441062210632</v>
      </c>
      <c r="AX19" s="9">
        <f t="shared" si="155"/>
        <v>0.11874313428814229</v>
      </c>
      <c r="AY19" s="9">
        <f t="shared" si="155"/>
        <v>0.10685427992751306</v>
      </c>
      <c r="AZ19" s="9">
        <f t="shared" si="155"/>
        <v>0.11516741047822494</v>
      </c>
      <c r="BA19" s="9">
        <f t="shared" si="155"/>
        <v>0.11064141178247999</v>
      </c>
      <c r="BB19" s="9">
        <f t="shared" si="155"/>
        <v>0.10819643720774257</v>
      </c>
      <c r="BC19" s="9">
        <f t="shared" si="155"/>
        <v>0.10570467527810141</v>
      </c>
      <c r="BD19" s="9">
        <f t="shared" si="155"/>
        <v>0.10488308769901994</v>
      </c>
      <c r="BE19" s="9">
        <f t="shared" si="155"/>
        <v>0.10402896199799472</v>
      </c>
      <c r="BF19" s="9">
        <f t="shared" si="155"/>
        <v>0.10314100953653281</v>
      </c>
      <c r="BG19" s="9">
        <f t="shared" ref="BG19:BK19" si="156">BG8/BG3</f>
        <v>0.10221789064095357</v>
      </c>
      <c r="BH19" s="9">
        <f t="shared" si="156"/>
        <v>0.10125821258119307</v>
      </c>
      <c r="BI19" s="9">
        <f t="shared" si="156"/>
        <v>0.10026052746956077</v>
      </c>
      <c r="BJ19" s="9">
        <f t="shared" si="156"/>
        <v>9.9223330076279717E-2</v>
      </c>
      <c r="BK19" s="9">
        <f t="shared" si="156"/>
        <v>9.8145055558512287E-2</v>
      </c>
      <c r="BM19" t="s">
        <v>45</v>
      </c>
      <c r="BN19" s="9">
        <v>-0.01</v>
      </c>
    </row>
    <row r="20" spans="2:66" x14ac:dyDescent="0.3">
      <c r="B20" t="s">
        <v>55</v>
      </c>
      <c r="C20" s="9"/>
      <c r="D20" s="9"/>
      <c r="E20" s="9"/>
      <c r="F20" s="9"/>
      <c r="G20" s="9">
        <f t="shared" ref="G20:V20" si="157">G6/C6-1</f>
        <v>0</v>
      </c>
      <c r="H20" s="9">
        <f t="shared" si="157"/>
        <v>0.25154320987654333</v>
      </c>
      <c r="I20" s="9">
        <f t="shared" si="157"/>
        <v>0.20679468242245203</v>
      </c>
      <c r="J20" s="9">
        <f t="shared" si="157"/>
        <v>0.19273743016759748</v>
      </c>
      <c r="K20" s="9">
        <f t="shared" si="157"/>
        <v>0.1311475409836067</v>
      </c>
      <c r="L20" s="9">
        <f t="shared" si="157"/>
        <v>0.14919852034525261</v>
      </c>
      <c r="M20" s="9">
        <f t="shared" si="157"/>
        <v>0.14075887392900865</v>
      </c>
      <c r="N20" s="9">
        <f t="shared" si="157"/>
        <v>0.14051522248243575</v>
      </c>
      <c r="O20" s="9">
        <f t="shared" si="157"/>
        <v>0.13489409141583053</v>
      </c>
      <c r="P20" s="9">
        <f t="shared" si="157"/>
        <v>0.19914163090128767</v>
      </c>
      <c r="Q20" s="9">
        <f t="shared" si="157"/>
        <v>0.27575107296137347</v>
      </c>
      <c r="R20" s="9">
        <f t="shared" si="157"/>
        <v>0.28336755646817235</v>
      </c>
      <c r="S20" s="9">
        <f t="shared" si="157"/>
        <v>0.22888015717092336</v>
      </c>
      <c r="T20" s="9">
        <f t="shared" si="157"/>
        <v>2.1743020758768772E-2</v>
      </c>
      <c r="U20" s="9">
        <f t="shared" si="157"/>
        <v>-2.0185029436501356E-2</v>
      </c>
      <c r="V20" s="9">
        <f t="shared" si="157"/>
        <v>3.1200000000000117E-2</v>
      </c>
      <c r="W20" s="9">
        <f t="shared" ref="W20" si="158">W6/S6-1</f>
        <v>9.0327737809752229E-2</v>
      </c>
      <c r="X20" s="9">
        <f t="shared" ref="X20" si="159">X6/T6-1</f>
        <v>0.33023907522550133</v>
      </c>
      <c r="Y20" s="9">
        <f t="shared" ref="Y20" si="160">Y6/U6-1</f>
        <v>0.45493562231759666</v>
      </c>
      <c r="Z20" s="9">
        <f t="shared" ref="Z20" si="161">Z6/V6-1</f>
        <v>0.48099301784328929</v>
      </c>
      <c r="AA20" s="9">
        <f t="shared" ref="AA20" si="162">AA6/W6-1</f>
        <v>0.73973607038123168</v>
      </c>
      <c r="AB20" s="9">
        <f t="shared" ref="AB20" si="163">AB6/X6-1</f>
        <v>0.53061224489795911</v>
      </c>
      <c r="AC20" s="9">
        <f t="shared" ref="AC20" si="164">AC6/Y6-1</f>
        <v>0.16814159292035402</v>
      </c>
      <c r="AD20" s="9">
        <f t="shared" ref="AD20" si="165">AD6/Z6-1</f>
        <v>7.386066003142977E-2</v>
      </c>
      <c r="AE20" s="9">
        <f t="shared" ref="AE20" si="166">AE6/AA6-1</f>
        <v>-0.10703750526759381</v>
      </c>
      <c r="AF20" s="9">
        <f t="shared" ref="AF20" si="167">AF6/AB6-1</f>
        <v>-0.16387096774193544</v>
      </c>
      <c r="AG20" s="9">
        <f t="shared" ref="AG20" si="168">AG6/AC6-1</f>
        <v>-1.6161616161616155E-2</v>
      </c>
      <c r="AH20" s="9">
        <f t="shared" ref="AH20" si="169">AH6/AD6-1</f>
        <v>4.3902439024390505E-2</v>
      </c>
      <c r="AI20" s="9">
        <f t="shared" ref="AI20" si="170">AI6/AE6-1</f>
        <v>-6.3237376120811706E-2</v>
      </c>
      <c r="AJ20" s="9">
        <f t="shared" ref="AJ20" si="171">AJ6/AF6-1</f>
        <v>-1.5432098765432167E-3</v>
      </c>
      <c r="AK20" s="9">
        <f t="shared" ref="AK20" si="172">AK6/AG6-1</f>
        <v>6.1601642710472193E-2</v>
      </c>
      <c r="AL20" s="9">
        <f t="shared" ref="AL20" si="173">AL6/AH6-1</f>
        <v>1.355140186915893E-2</v>
      </c>
      <c r="AM20" s="9">
        <f t="shared" ref="AM20" si="174">AM6/AI6-1</f>
        <v>1.0000000000000009E-2</v>
      </c>
      <c r="AN20" s="9">
        <f t="shared" ref="AN20" si="175">AN6/AJ6-1</f>
        <v>1.0000000000000009E-2</v>
      </c>
      <c r="AO20" s="9">
        <f t="shared" ref="AO20" si="176">AO6/AK6-1</f>
        <v>1.0000000000000009E-2</v>
      </c>
      <c r="AP20" s="9">
        <f t="shared" ref="AP20" si="177">AP6/AL6-1</f>
        <v>1.0000000000000009E-2</v>
      </c>
      <c r="AR20" s="9"/>
      <c r="AS20" s="9">
        <f t="shared" ref="AS20:BG20" si="178">AS6/AR6-1</f>
        <v>0.15561044460127005</v>
      </c>
      <c r="AT20" s="9">
        <f t="shared" si="178"/>
        <v>0.1404580152671755</v>
      </c>
      <c r="AU20" s="9">
        <f t="shared" si="178"/>
        <v>0.22479250334672041</v>
      </c>
      <c r="AV20" s="9">
        <f t="shared" si="178"/>
        <v>5.9524329996065051E-2</v>
      </c>
      <c r="AW20" s="9">
        <f t="shared" si="178"/>
        <v>0.33838123336565662</v>
      </c>
      <c r="AX20" s="9">
        <f t="shared" si="178"/>
        <v>0.34546015107137329</v>
      </c>
      <c r="AY20" s="9">
        <f t="shared" si="178"/>
        <v>-6.610907424381296E-2</v>
      </c>
      <c r="AZ20" s="9">
        <f t="shared" si="178"/>
        <v>1.4722119985277615E-3</v>
      </c>
      <c r="BA20" s="9">
        <f t="shared" si="178"/>
        <v>1.0000000000000009E-2</v>
      </c>
      <c r="BB20" s="9">
        <f t="shared" si="178"/>
        <v>2.0000000000000018E-2</v>
      </c>
      <c r="BC20" s="9">
        <f t="shared" si="178"/>
        <v>2.0000000000000018E-2</v>
      </c>
      <c r="BD20" s="9">
        <f t="shared" si="178"/>
        <v>1.0000000000000009E-2</v>
      </c>
      <c r="BE20" s="9">
        <f t="shared" si="178"/>
        <v>1.0000000000000009E-2</v>
      </c>
      <c r="BF20" s="9">
        <f t="shared" si="178"/>
        <v>1.0000000000000009E-2</v>
      </c>
      <c r="BG20" s="9">
        <f t="shared" si="178"/>
        <v>1.0000000000000009E-2</v>
      </c>
      <c r="BH20" s="9">
        <f t="shared" ref="BH20" si="179">BH6/BG6-1</f>
        <v>1.0000000000000009E-2</v>
      </c>
      <c r="BI20" s="9">
        <f t="shared" ref="BI20" si="180">BI6/BH6-1</f>
        <v>1.0000000000000009E-2</v>
      </c>
      <c r="BJ20" s="9">
        <f t="shared" ref="BJ20" si="181">BJ6/BI6-1</f>
        <v>1.0000000000000009E-2</v>
      </c>
      <c r="BK20" s="9">
        <f t="shared" ref="BK20" si="182">BK6/BJ6-1</f>
        <v>1.0000000000000009E-2</v>
      </c>
      <c r="BM20" t="s">
        <v>46</v>
      </c>
      <c r="BN20" s="9">
        <v>0.09</v>
      </c>
    </row>
    <row r="21" spans="2:66" x14ac:dyDescent="0.3">
      <c r="B21" t="s">
        <v>35</v>
      </c>
      <c r="C21" s="9">
        <f t="shared" ref="C21:F21" si="183">C12/C11</f>
        <v>0.17482517482517479</v>
      </c>
      <c r="D21" s="9">
        <f t="shared" si="183"/>
        <v>0.21035598705501618</v>
      </c>
      <c r="E21" s="9">
        <f t="shared" si="183"/>
        <v>0.21084337349397594</v>
      </c>
      <c r="F21" s="9">
        <f t="shared" si="183"/>
        <v>0.22741433021806853</v>
      </c>
      <c r="G21" s="9">
        <f>G12/G11</f>
        <v>0.17482517482517479</v>
      </c>
      <c r="H21" s="9">
        <f t="shared" ref="H21:V21" si="184">H12/H11</f>
        <v>0.13194444444444448</v>
      </c>
      <c r="I21" s="9">
        <f t="shared" si="184"/>
        <v>0.15841584158415847</v>
      </c>
      <c r="J21" s="9">
        <f t="shared" si="184"/>
        <v>1.593090211132437</v>
      </c>
      <c r="K21" s="9">
        <f t="shared" si="184"/>
        <v>-0.34518828451882855</v>
      </c>
      <c r="L21" s="9">
        <f t="shared" si="184"/>
        <v>0.12062937062937064</v>
      </c>
      <c r="M21" s="9">
        <f t="shared" si="184"/>
        <v>6.0606060606060632E-3</v>
      </c>
      <c r="N21" s="9">
        <f t="shared" si="184"/>
        <v>0.23857868020304579</v>
      </c>
      <c r="O21" s="9">
        <f t="shared" si="184"/>
        <v>5.4602184087363524E-2</v>
      </c>
      <c r="P21" s="9">
        <f t="shared" si="184"/>
        <v>0.16593391008367603</v>
      </c>
      <c r="Q21" s="9">
        <f t="shared" si="184"/>
        <v>0.16249999999999995</v>
      </c>
      <c r="R21" s="9">
        <f t="shared" si="184"/>
        <v>0.12146226415094351</v>
      </c>
      <c r="S21" s="9">
        <f t="shared" si="184"/>
        <v>0.11295336787564771</v>
      </c>
      <c r="T21" s="9">
        <f t="shared" si="184"/>
        <v>0.12422768502694891</v>
      </c>
      <c r="U21" s="9">
        <f t="shared" si="184"/>
        <v>0.13946330672309309</v>
      </c>
      <c r="V21" s="9">
        <f t="shared" si="184"/>
        <v>0.16160626836434872</v>
      </c>
      <c r="W21" s="9">
        <f t="shared" ref="W21:Z21" si="185">W12/W11</f>
        <v>5.1304347826086963E-2</v>
      </c>
      <c r="X21" s="9">
        <f t="shared" si="185"/>
        <v>6.8993506493506537E-2</v>
      </c>
      <c r="Y21" s="9">
        <f t="shared" si="185"/>
        <v>0.14549483013293943</v>
      </c>
      <c r="Z21" s="9">
        <f t="shared" si="185"/>
        <v>0.11069418386491554</v>
      </c>
      <c r="AA21" s="9">
        <f t="shared" ref="AA21:AL21" si="186">AA12/AA11</f>
        <v>0.15630885122410557</v>
      </c>
      <c r="AB21" s="9">
        <f t="shared" si="186"/>
        <v>-1.124999999999984</v>
      </c>
      <c r="AC21" s="9">
        <f t="shared" si="186"/>
        <v>0.183673469387755</v>
      </c>
      <c r="AD21" s="9">
        <f t="shared" si="186"/>
        <v>0.22874191944306302</v>
      </c>
      <c r="AE21" s="9">
        <f t="shared" si="186"/>
        <v>0.19654088050314444</v>
      </c>
      <c r="AF21" s="9">
        <f t="shared" si="186"/>
        <v>0.20000000000000004</v>
      </c>
      <c r="AG21" s="9">
        <f t="shared" si="186"/>
        <v>0.27903225806451626</v>
      </c>
      <c r="AH21" s="9">
        <f t="shared" si="186"/>
        <v>0.22099039172209917</v>
      </c>
      <c r="AI21" s="9">
        <f t="shared" si="186"/>
        <v>5.9822150363783327E-2</v>
      </c>
      <c r="AJ21" s="9">
        <f t="shared" si="186"/>
        <v>0.2632759910246823</v>
      </c>
      <c r="AK21" s="9">
        <f t="shared" si="186"/>
        <v>0.28111814345991554</v>
      </c>
      <c r="AL21" s="9">
        <f t="shared" si="186"/>
        <v>0.24745269286754043</v>
      </c>
      <c r="AM21" s="9">
        <f t="shared" ref="AM21:AP21" si="187">AM12/AM11</f>
        <v>0.22</v>
      </c>
      <c r="AN21" s="9">
        <f t="shared" si="187"/>
        <v>0.22</v>
      </c>
      <c r="AO21" s="9">
        <f t="shared" si="187"/>
        <v>0.22</v>
      </c>
      <c r="AP21" s="9">
        <f t="shared" si="187"/>
        <v>0.22</v>
      </c>
      <c r="AR21" s="9">
        <f t="shared" ref="AR21:BF21" si="188">AR12/AR11</f>
        <v>0.20673076923076938</v>
      </c>
      <c r="AS21" s="9">
        <f t="shared" si="188"/>
        <v>0.58314220183486232</v>
      </c>
      <c r="AT21" s="9">
        <f t="shared" si="188"/>
        <v>3.8430744595676546E-2</v>
      </c>
      <c r="AU21" s="9">
        <f t="shared" si="188"/>
        <v>0.12858621956514474</v>
      </c>
      <c r="AV21" s="9">
        <f t="shared" si="188"/>
        <v>0.13561694485527145</v>
      </c>
      <c r="AW21" s="9">
        <f t="shared" si="188"/>
        <v>9.709465791940021E-2</v>
      </c>
      <c r="AX21" s="9">
        <f t="shared" si="188"/>
        <v>0.17310725552050468</v>
      </c>
      <c r="AY21" s="9">
        <f t="shared" si="188"/>
        <v>0.22273998136067102</v>
      </c>
      <c r="AZ21" s="9">
        <f t="shared" si="188"/>
        <v>0.22227926078028762</v>
      </c>
      <c r="BA21" s="9">
        <f t="shared" si="188"/>
        <v>0.22</v>
      </c>
      <c r="BB21" s="9">
        <f t="shared" si="188"/>
        <v>0.22</v>
      </c>
      <c r="BC21" s="9">
        <f t="shared" si="188"/>
        <v>0.22</v>
      </c>
      <c r="BD21" s="9">
        <f t="shared" si="188"/>
        <v>0.22</v>
      </c>
      <c r="BE21" s="9">
        <f t="shared" si="188"/>
        <v>0.22</v>
      </c>
      <c r="BF21" s="9">
        <f t="shared" si="188"/>
        <v>0.22</v>
      </c>
      <c r="BG21" s="9">
        <f t="shared" ref="BG21:BK21" si="189">BG12/BG11</f>
        <v>0.22</v>
      </c>
      <c r="BH21" s="9">
        <f t="shared" si="189"/>
        <v>0.22</v>
      </c>
      <c r="BI21" s="9">
        <f t="shared" si="189"/>
        <v>0.22</v>
      </c>
      <c r="BJ21" s="9">
        <f t="shared" si="189"/>
        <v>0.22</v>
      </c>
      <c r="BK21" s="9">
        <f t="shared" si="189"/>
        <v>0.22</v>
      </c>
      <c r="BM21" t="s">
        <v>47</v>
      </c>
      <c r="BN21" s="5">
        <f>NPV(BN20,AV13:FQ13)</f>
        <v>4723.4001547569496</v>
      </c>
    </row>
    <row r="22" spans="2:66" x14ac:dyDescent="0.3">
      <c r="B22" t="s">
        <v>76</v>
      </c>
      <c r="C22" s="9">
        <f>C13/C3</f>
        <v>7.2682476131814E-2</v>
      </c>
      <c r="D22" s="9">
        <f t="shared" ref="D22:AP22" si="190">D13/D3</f>
        <v>8.5976039464411555E-2</v>
      </c>
      <c r="E22" s="9">
        <f t="shared" si="190"/>
        <v>8.7831042574589319E-2</v>
      </c>
      <c r="F22" s="9">
        <f t="shared" si="190"/>
        <v>7.9106858054226473E-2</v>
      </c>
      <c r="G22" s="9">
        <f t="shared" si="190"/>
        <v>7.2682476131814E-2</v>
      </c>
      <c r="H22" s="9">
        <f t="shared" si="190"/>
        <v>0.10744985673352433</v>
      </c>
      <c r="I22" s="9">
        <f t="shared" si="190"/>
        <v>0.11258278145695361</v>
      </c>
      <c r="J22" s="9">
        <f t="shared" si="190"/>
        <v>-7.7385424492862454E-2</v>
      </c>
      <c r="K22" s="9">
        <f t="shared" si="190"/>
        <v>0.15161518509785424</v>
      </c>
      <c r="L22" s="9">
        <f t="shared" si="190"/>
        <v>0.11285618128786179</v>
      </c>
      <c r="M22" s="9">
        <f t="shared" si="190"/>
        <v>0.1401110636480136</v>
      </c>
      <c r="N22" s="9">
        <f t="shared" si="190"/>
        <v>0.11883541295305997</v>
      </c>
      <c r="O22" s="9">
        <f t="shared" si="190"/>
        <v>0.11624784193362742</v>
      </c>
      <c r="P22" s="9">
        <f t="shared" si="190"/>
        <v>0.10661904675574252</v>
      </c>
      <c r="Q22" s="9">
        <f t="shared" si="190"/>
        <v>0.11392620302669619</v>
      </c>
      <c r="R22" s="9">
        <f t="shared" si="190"/>
        <v>0.1177307206068267</v>
      </c>
      <c r="S22" s="9">
        <f t="shared" si="190"/>
        <v>0.13140927233650593</v>
      </c>
      <c r="T22" s="9">
        <f t="shared" si="190"/>
        <v>0.10534805022296714</v>
      </c>
      <c r="U22" s="9">
        <f t="shared" si="190"/>
        <v>0.13718184605949105</v>
      </c>
      <c r="V22" s="9">
        <f t="shared" si="190"/>
        <v>0.11831375259156873</v>
      </c>
      <c r="W22" s="9">
        <f t="shared" si="190"/>
        <v>0.13972848360655737</v>
      </c>
      <c r="X22" s="9">
        <f t="shared" si="190"/>
        <v>0.13013387792148845</v>
      </c>
      <c r="Y22" s="9">
        <f t="shared" si="190"/>
        <v>0.11704602933737987</v>
      </c>
      <c r="Z22" s="9">
        <f t="shared" si="190"/>
        <v>0.12839729119638829</v>
      </c>
      <c r="AA22" s="9">
        <f t="shared" si="190"/>
        <v>7.6476613178559194E-2</v>
      </c>
      <c r="AB22" s="9">
        <f t="shared" si="190"/>
        <v>1.5649845175328581E-2</v>
      </c>
      <c r="AC22" s="9">
        <f t="shared" si="190"/>
        <v>0.12714972695411209</v>
      </c>
      <c r="AD22" s="9">
        <f t="shared" si="190"/>
        <v>0.12596442784049389</v>
      </c>
      <c r="AE22" s="9">
        <f t="shared" si="190"/>
        <v>8.4400033033281127E-2</v>
      </c>
      <c r="AF22" s="9">
        <f t="shared" si="190"/>
        <v>0.10254657323534436</v>
      </c>
      <c r="AG22" s="9">
        <f t="shared" si="190"/>
        <v>7.7597430778578211E-2</v>
      </c>
      <c r="AH22" s="9">
        <f t="shared" si="190"/>
        <v>9.1074051671995143E-2</v>
      </c>
      <c r="AI22" s="9">
        <f t="shared" si="190"/>
        <v>9.9785499785499818E-2</v>
      </c>
      <c r="AJ22" s="9">
        <f t="shared" si="190"/>
        <v>8.5906157334728714E-2</v>
      </c>
      <c r="AK22" s="9">
        <f t="shared" si="190"/>
        <v>0.11674518201284798</v>
      </c>
      <c r="AL22" s="9">
        <f t="shared" si="190"/>
        <v>8.2832652407273749E-2</v>
      </c>
      <c r="AM22" s="9">
        <f t="shared" si="190"/>
        <v>0.1032572679488567</v>
      </c>
      <c r="AN22" s="9">
        <f t="shared" si="190"/>
        <v>9.3445679261803749E-2</v>
      </c>
      <c r="AO22" s="9">
        <f t="shared" si="190"/>
        <v>8.8362736659104879E-2</v>
      </c>
      <c r="AP22" s="9">
        <f t="shared" si="190"/>
        <v>8.5971846067086841E-2</v>
      </c>
      <c r="AR22" s="9">
        <f t="shared" ref="AR22:BK22" si="191">AR13/AR3</f>
        <v>8.1127591575841942E-2</v>
      </c>
      <c r="AS22" s="9">
        <f t="shared" si="191"/>
        <v>5.0120648052395744E-2</v>
      </c>
      <c r="AT22" s="9">
        <f t="shared" si="191"/>
        <v>0.13033805415377936</v>
      </c>
      <c r="AU22" s="9">
        <f t="shared" si="191"/>
        <v>0.11374624529708477</v>
      </c>
      <c r="AV22" s="9">
        <f t="shared" si="191"/>
        <v>0.12306541128340881</v>
      </c>
      <c r="AW22" s="9">
        <f t="shared" si="191"/>
        <v>0.12817306157202912</v>
      </c>
      <c r="AX22" s="9">
        <f t="shared" si="191"/>
        <v>8.6927684622878129E-2</v>
      </c>
      <c r="AY22" s="9">
        <f t="shared" si="191"/>
        <v>8.8903102014710592E-2</v>
      </c>
      <c r="AZ22" s="9">
        <f t="shared" si="191"/>
        <v>9.6131474861989405E-2</v>
      </c>
      <c r="BA22" s="9">
        <f t="shared" si="191"/>
        <v>9.2789207838255006E-2</v>
      </c>
      <c r="BB22" s="9">
        <f t="shared" si="191"/>
        <v>9.1035634439302446E-2</v>
      </c>
      <c r="BC22" s="9">
        <f t="shared" si="191"/>
        <v>8.9241784188239193E-2</v>
      </c>
      <c r="BD22" s="9">
        <f t="shared" si="191"/>
        <v>8.8747164767707373E-2</v>
      </c>
      <c r="BE22" s="9">
        <f t="shared" si="191"/>
        <v>8.8223922036409622E-2</v>
      </c>
      <c r="BF22" s="9">
        <f t="shared" si="191"/>
        <v>8.7671297432054193E-2</v>
      </c>
      <c r="BG22" s="9">
        <f t="shared" si="191"/>
        <v>8.708847847038495E-2</v>
      </c>
      <c r="BH22" s="9">
        <f t="shared" si="191"/>
        <v>8.6474598012417414E-2</v>
      </c>
      <c r="BI22" s="9">
        <f t="shared" si="191"/>
        <v>8.5828733419165512E-2</v>
      </c>
      <c r="BJ22" s="9">
        <f t="shared" si="191"/>
        <v>8.5149905594361558E-2</v>
      </c>
      <c r="BK22" s="9">
        <f t="shared" si="191"/>
        <v>8.443707791539623E-2</v>
      </c>
      <c r="BM22" t="s">
        <v>48</v>
      </c>
      <c r="BN22" s="5">
        <f>Main!D8</f>
        <v>1262.8</v>
      </c>
    </row>
    <row r="23" spans="2:66" x14ac:dyDescent="0.3">
      <c r="BM23" t="s">
        <v>49</v>
      </c>
      <c r="BN23" s="5">
        <f>BN21+BN22</f>
        <v>5986.2001547569498</v>
      </c>
    </row>
    <row r="24" spans="2:66" x14ac:dyDescent="0.3">
      <c r="BM24" t="s">
        <v>50</v>
      </c>
      <c r="BN24" s="4">
        <f>BN23/BF14</f>
        <v>105.20562662138752</v>
      </c>
    </row>
    <row r="25" spans="2:66" x14ac:dyDescent="0.3">
      <c r="BM25" t="s">
        <v>51</v>
      </c>
      <c r="BN25" s="4">
        <f>Main!D3</f>
        <v>149.62</v>
      </c>
    </row>
    <row r="26" spans="2:66" x14ac:dyDescent="0.3">
      <c r="BM26" s="1" t="s">
        <v>52</v>
      </c>
      <c r="BN26" s="10">
        <f>BN24/BN25-1</f>
        <v>-0.29684783704459616</v>
      </c>
    </row>
    <row r="27" spans="2:66" x14ac:dyDescent="0.3">
      <c r="BM27" t="s">
        <v>53</v>
      </c>
      <c r="BN27" s="6" t="s">
        <v>77</v>
      </c>
    </row>
  </sheetData>
  <phoneticPr fontId="3" type="noConversion"/>
  <pageMargins left="0.7" right="0.7" top="0.75" bottom="0.75" header="0.3" footer="0.3"/>
  <pageSetup paperSize="9" orientation="portrait" horizontalDpi="4294967293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2020-10-18T12:23:41Z</cp:lastPrinted>
  <dcterms:created xsi:type="dcterms:W3CDTF">2020-10-18T12:23:28Z</dcterms:created>
  <dcterms:modified xsi:type="dcterms:W3CDTF">2025-05-04T11:51:21Z</dcterms:modified>
</cp:coreProperties>
</file>