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A0074C8-80E1-4032-80C1-A410EDB54FCE}" xr6:coauthVersionLast="47" xr6:coauthVersionMax="47" xr10:uidLastSave="{00000000-0000-0000-0000-000000000000}"/>
  <bookViews>
    <workbookView xWindow="-108" yWindow="-108" windowWidth="23256" windowHeight="12576" activeTab="1" xr2:uid="{BFE532A1-2353-49AA-A72E-D2C0AD0DD8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2" l="1"/>
  <c r="AL9" i="2" s="1"/>
  <c r="AL11" i="2" s="1"/>
  <c r="AK6" i="2"/>
  <c r="AJ6" i="2"/>
  <c r="AJ20" i="2" s="1"/>
  <c r="AK3" i="2"/>
  <c r="AK5" i="2" s="1"/>
  <c r="AK4" i="2" s="1"/>
  <c r="AJ3" i="2"/>
  <c r="AI5" i="2"/>
  <c r="D7" i="1"/>
  <c r="D6" i="1"/>
  <c r="AV10" i="2"/>
  <c r="AV8" i="2"/>
  <c r="AL10" i="2"/>
  <c r="AK10" i="2"/>
  <c r="AJ10" i="2"/>
  <c r="AL8" i="2"/>
  <c r="AK8" i="2"/>
  <c r="AK22" i="2" s="1"/>
  <c r="AJ8" i="2"/>
  <c r="AI22" i="2"/>
  <c r="AL7" i="2"/>
  <c r="AJ7" i="2"/>
  <c r="AJ21" i="2" s="1"/>
  <c r="AI20" i="2"/>
  <c r="AL5" i="2"/>
  <c r="AL4" i="2" s="1"/>
  <c r="AJ5" i="2"/>
  <c r="AJ4" i="2" s="1"/>
  <c r="AL3" i="2"/>
  <c r="AL17" i="2" s="1"/>
  <c r="AJ17" i="2"/>
  <c r="AL22" i="2"/>
  <c r="AJ22" i="2"/>
  <c r="AU14" i="2"/>
  <c r="AH14" i="2"/>
  <c r="AH8" i="2"/>
  <c r="AH5" i="2"/>
  <c r="AG14" i="2"/>
  <c r="AH20" i="2"/>
  <c r="AG20" i="2"/>
  <c r="AG5" i="2"/>
  <c r="AF5" i="2"/>
  <c r="AF22" i="2"/>
  <c r="AT12" i="2"/>
  <c r="AT10" i="2"/>
  <c r="AT8" i="2"/>
  <c r="AT7" i="2"/>
  <c r="AT6" i="2"/>
  <c r="AT4" i="2"/>
  <c r="AT3" i="2"/>
  <c r="AS5" i="2"/>
  <c r="AS12" i="2"/>
  <c r="AS10" i="2"/>
  <c r="AS8" i="2"/>
  <c r="AS7" i="2"/>
  <c r="AS6" i="2"/>
  <c r="AS4" i="2"/>
  <c r="AS3" i="2"/>
  <c r="AU10" i="2"/>
  <c r="AF20" i="2"/>
  <c r="AE22" i="2"/>
  <c r="AD22" i="2"/>
  <c r="AC22" i="2"/>
  <c r="AB22" i="2"/>
  <c r="AA22" i="2"/>
  <c r="Z22" i="2"/>
  <c r="Y22" i="2"/>
  <c r="X22" i="2"/>
  <c r="W22" i="2"/>
  <c r="AE21" i="2"/>
  <c r="AD21" i="2"/>
  <c r="AC21" i="2"/>
  <c r="AB21" i="2"/>
  <c r="AA21" i="2"/>
  <c r="Z21" i="2"/>
  <c r="Y21" i="2"/>
  <c r="X21" i="2"/>
  <c r="W21" i="2"/>
  <c r="AE20" i="2"/>
  <c r="AD20" i="2"/>
  <c r="AC20" i="2"/>
  <c r="AB20" i="2"/>
  <c r="AA20" i="2"/>
  <c r="Z20" i="2"/>
  <c r="Y20" i="2"/>
  <c r="X20" i="2"/>
  <c r="W20" i="2"/>
  <c r="AD19" i="2"/>
  <c r="X18" i="2"/>
  <c r="AE17" i="2"/>
  <c r="AD17" i="2"/>
  <c r="AC17" i="2"/>
  <c r="AB17" i="2"/>
  <c r="AA17" i="2"/>
  <c r="Z17" i="2"/>
  <c r="Y17" i="2"/>
  <c r="X17" i="2"/>
  <c r="W17" i="2"/>
  <c r="T5" i="2"/>
  <c r="T9" i="2" s="1"/>
  <c r="T11" i="2" s="1"/>
  <c r="T13" i="2" s="1"/>
  <c r="T15" i="2" s="1"/>
  <c r="U5" i="2"/>
  <c r="U9" i="2" s="1"/>
  <c r="U11" i="2" s="1"/>
  <c r="U13" i="2" s="1"/>
  <c r="U15" i="2" s="1"/>
  <c r="V5" i="2"/>
  <c r="V9" i="2" s="1"/>
  <c r="V11" i="2" s="1"/>
  <c r="V13" i="2" s="1"/>
  <c r="V15" i="2" s="1"/>
  <c r="W5" i="2"/>
  <c r="W9" i="2" s="1"/>
  <c r="W11" i="2" s="1"/>
  <c r="W13" i="2" s="1"/>
  <c r="W15" i="2" s="1"/>
  <c r="X5" i="2"/>
  <c r="X9" i="2" s="1"/>
  <c r="X11" i="2" s="1"/>
  <c r="X13" i="2" s="1"/>
  <c r="X15" i="2" s="1"/>
  <c r="AB5" i="2"/>
  <c r="AB9" i="2" s="1"/>
  <c r="AB11" i="2" s="1"/>
  <c r="AB13" i="2" s="1"/>
  <c r="AB15" i="2" s="1"/>
  <c r="Y5" i="2"/>
  <c r="Y9" i="2" s="1"/>
  <c r="Y11" i="2" s="1"/>
  <c r="Y13" i="2" s="1"/>
  <c r="Y15" i="2" s="1"/>
  <c r="AC5" i="2"/>
  <c r="AC9" i="2" s="1"/>
  <c r="AC11" i="2" s="1"/>
  <c r="AC13" i="2" s="1"/>
  <c r="AC15" i="2" s="1"/>
  <c r="Z5" i="2"/>
  <c r="Z9" i="2" s="1"/>
  <c r="Z11" i="2" s="1"/>
  <c r="Z13" i="2" s="1"/>
  <c r="Z15" i="2" s="1"/>
  <c r="AD5" i="2"/>
  <c r="AD9" i="2" s="1"/>
  <c r="AD11" i="2" s="1"/>
  <c r="AD13" i="2" s="1"/>
  <c r="AD15" i="2" s="1"/>
  <c r="AA5" i="2"/>
  <c r="AA9" i="2" s="1"/>
  <c r="AA11" i="2" s="1"/>
  <c r="AA13" i="2" s="1"/>
  <c r="AA15" i="2" s="1"/>
  <c r="AE5" i="2"/>
  <c r="AE9" i="2" s="1"/>
  <c r="AE11" i="2" s="1"/>
  <c r="AE13" i="2" s="1"/>
  <c r="AE15" i="2" s="1"/>
  <c r="S5" i="2"/>
  <c r="AL13" i="2" l="1"/>
  <c r="AL15" i="2" s="1"/>
  <c r="AL12" i="2"/>
  <c r="AL23" i="2" s="1"/>
  <c r="AL20" i="2"/>
  <c r="AV6" i="2"/>
  <c r="AW6" i="2" s="1"/>
  <c r="AK20" i="2"/>
  <c r="AK7" i="2"/>
  <c r="AK9" i="2" s="1"/>
  <c r="AK17" i="2"/>
  <c r="AV4" i="2"/>
  <c r="AV3" i="2"/>
  <c r="AW3" i="2" s="1"/>
  <c r="AJ9" i="2"/>
  <c r="AW7" i="2"/>
  <c r="AX3" i="2"/>
  <c r="AI9" i="2"/>
  <c r="AI11" i="2" s="1"/>
  <c r="AI21" i="2"/>
  <c r="AJ18" i="2"/>
  <c r="AI18" i="2"/>
  <c r="AK18" i="2"/>
  <c r="AL18" i="2"/>
  <c r="AL21" i="2"/>
  <c r="AL19" i="2"/>
  <c r="AI17" i="2"/>
  <c r="AI19" i="2"/>
  <c r="Z23" i="2"/>
  <c r="AE19" i="2"/>
  <c r="W19" i="2"/>
  <c r="AU4" i="2"/>
  <c r="W18" i="2"/>
  <c r="AE18" i="2"/>
  <c r="AD18" i="2"/>
  <c r="AC19" i="2"/>
  <c r="Y23" i="2"/>
  <c r="AA23" i="2"/>
  <c r="Y18" i="2"/>
  <c r="X19" i="2"/>
  <c r="AB23" i="2"/>
  <c r="AU3" i="2"/>
  <c r="Z18" i="2"/>
  <c r="Y19" i="2"/>
  <c r="AC23" i="2"/>
  <c r="AA18" i="2"/>
  <c r="Z19" i="2"/>
  <c r="AD23" i="2"/>
  <c r="AB18" i="2"/>
  <c r="AA19" i="2"/>
  <c r="W23" i="2"/>
  <c r="AC18" i="2"/>
  <c r="AB19" i="2"/>
  <c r="X23" i="2"/>
  <c r="AH21" i="2"/>
  <c r="AH9" i="2"/>
  <c r="AH11" i="2" s="1"/>
  <c r="AH23" i="2" s="1"/>
  <c r="AU6" i="2"/>
  <c r="AG9" i="2"/>
  <c r="AG11" i="2" s="1"/>
  <c r="AG23" i="2" s="1"/>
  <c r="AF9" i="2"/>
  <c r="AF11" i="2" s="1"/>
  <c r="AG22" i="2"/>
  <c r="AH22" i="2"/>
  <c r="AU8" i="2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AE23" i="2"/>
  <c r="AU7" i="2"/>
  <c r="AG18" i="2"/>
  <c r="AF18" i="2"/>
  <c r="AH18" i="2"/>
  <c r="AH17" i="2"/>
  <c r="AG21" i="2"/>
  <c r="AG17" i="2"/>
  <c r="AF21" i="2"/>
  <c r="AF17" i="2"/>
  <c r="AT14" i="2"/>
  <c r="AS14" i="2"/>
  <c r="S14" i="2"/>
  <c r="AX6" i="2" l="1"/>
  <c r="AY6" i="2" s="1"/>
  <c r="AZ6" i="2" s="1"/>
  <c r="BA6" i="2" s="1"/>
  <c r="BB6" i="2" s="1"/>
  <c r="BC6" i="2" s="1"/>
  <c r="BD6" i="2" s="1"/>
  <c r="BE6" i="2" s="1"/>
  <c r="BF6" i="2" s="1"/>
  <c r="AK11" i="2"/>
  <c r="AK12" i="2" s="1"/>
  <c r="AK23" i="2" s="1"/>
  <c r="AK19" i="2"/>
  <c r="AK21" i="2"/>
  <c r="AV7" i="2"/>
  <c r="AJ11" i="2"/>
  <c r="AJ19" i="2"/>
  <c r="AI13" i="2"/>
  <c r="AI15" i="2" s="1"/>
  <c r="AX7" i="2"/>
  <c r="AY3" i="2"/>
  <c r="AG19" i="2"/>
  <c r="AH13" i="2"/>
  <c r="AH15" i="2" s="1"/>
  <c r="AH19" i="2"/>
  <c r="AG13" i="2"/>
  <c r="AG15" i="2" s="1"/>
  <c r="AU12" i="2"/>
  <c r="AF19" i="2"/>
  <c r="AR6" i="2"/>
  <c r="AR8" i="2"/>
  <c r="AR3" i="2"/>
  <c r="U22" i="2"/>
  <c r="V22" i="2"/>
  <c r="T22" i="2"/>
  <c r="S22" i="2"/>
  <c r="AR7" i="2"/>
  <c r="V20" i="2"/>
  <c r="U20" i="2"/>
  <c r="S20" i="2"/>
  <c r="U17" i="2"/>
  <c r="T17" i="2"/>
  <c r="T20" i="2"/>
  <c r="R5" i="2"/>
  <c r="AK13" i="2" l="1"/>
  <c r="AK15" i="2" s="1"/>
  <c r="AJ12" i="2"/>
  <c r="AJ23" i="2" s="1"/>
  <c r="AY7" i="2"/>
  <c r="AZ3" i="2"/>
  <c r="AZ7" i="2" s="1"/>
  <c r="AI23" i="2"/>
  <c r="AV5" i="2"/>
  <c r="AF13" i="2"/>
  <c r="AF15" i="2" s="1"/>
  <c r="AF23" i="2"/>
  <c r="T19" i="2"/>
  <c r="S9" i="2"/>
  <c r="S19" i="2" s="1"/>
  <c r="V19" i="2"/>
  <c r="S21" i="2"/>
  <c r="V21" i="2"/>
  <c r="V17" i="2"/>
  <c r="V18" i="2"/>
  <c r="T18" i="2"/>
  <c r="U18" i="2"/>
  <c r="T21" i="2"/>
  <c r="U21" i="2"/>
  <c r="U19" i="2"/>
  <c r="S17" i="2"/>
  <c r="S18" i="2"/>
  <c r="R22" i="2"/>
  <c r="Q22" i="2"/>
  <c r="P22" i="2"/>
  <c r="O22" i="2"/>
  <c r="N22" i="2"/>
  <c r="M22" i="2"/>
  <c r="L22" i="2"/>
  <c r="K22" i="2"/>
  <c r="J22" i="2"/>
  <c r="I22" i="2"/>
  <c r="H22" i="2"/>
  <c r="G22" i="2"/>
  <c r="R20" i="2"/>
  <c r="Q20" i="2"/>
  <c r="P20" i="2"/>
  <c r="O20" i="2"/>
  <c r="N20" i="2"/>
  <c r="M20" i="2"/>
  <c r="L20" i="2"/>
  <c r="K20" i="2"/>
  <c r="J20" i="2"/>
  <c r="I20" i="2"/>
  <c r="H20" i="2"/>
  <c r="G20" i="2"/>
  <c r="Q5" i="2"/>
  <c r="AV12" i="2" l="1"/>
  <c r="AJ13" i="2"/>
  <c r="AJ15" i="2" s="1"/>
  <c r="AW5" i="2"/>
  <c r="BB20" i="2"/>
  <c r="AR4" i="2"/>
  <c r="AR5" i="2" s="1"/>
  <c r="BI24" i="2"/>
  <c r="AQ6" i="2"/>
  <c r="AQ8" i="2"/>
  <c r="AP12" i="2"/>
  <c r="AP10" i="2"/>
  <c r="AP8" i="2"/>
  <c r="AP7" i="2"/>
  <c r="AP6" i="2"/>
  <c r="AP4" i="2"/>
  <c r="AP3" i="2"/>
  <c r="AO10" i="2"/>
  <c r="AO8" i="2"/>
  <c r="AO7" i="2"/>
  <c r="AO6" i="2"/>
  <c r="AO4" i="2"/>
  <c r="AO3" i="2"/>
  <c r="AN10" i="2"/>
  <c r="AN8" i="2"/>
  <c r="AN7" i="2"/>
  <c r="AN6" i="2"/>
  <c r="AN4" i="2"/>
  <c r="AN3" i="2"/>
  <c r="R17" i="2"/>
  <c r="Q17" i="2"/>
  <c r="P17" i="2"/>
  <c r="O17" i="2"/>
  <c r="N17" i="2"/>
  <c r="M17" i="2"/>
  <c r="L17" i="2"/>
  <c r="K17" i="2"/>
  <c r="J17" i="2"/>
  <c r="I17" i="2"/>
  <c r="H17" i="2"/>
  <c r="G17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E5" i="2"/>
  <c r="E9" i="2" s="1"/>
  <c r="E11" i="2" s="1"/>
  <c r="E13" i="2" s="1"/>
  <c r="E15" i="2" s="1"/>
  <c r="F12" i="2"/>
  <c r="F5" i="2"/>
  <c r="F9" i="2" s="1"/>
  <c r="F11" i="2" s="1"/>
  <c r="D12" i="2"/>
  <c r="D5" i="2"/>
  <c r="D9" i="2" s="1"/>
  <c r="D11" i="2" s="1"/>
  <c r="H5" i="2"/>
  <c r="H9" i="2" s="1"/>
  <c r="H11" i="2" s="1"/>
  <c r="H13" i="2" s="1"/>
  <c r="H15" i="2" s="1"/>
  <c r="C12" i="2"/>
  <c r="C5" i="2"/>
  <c r="C9" i="2" s="1"/>
  <c r="C11" i="2" s="1"/>
  <c r="G12" i="2"/>
  <c r="G5" i="2"/>
  <c r="G9" i="2" s="1"/>
  <c r="G11" i="2" s="1"/>
  <c r="I5" i="2"/>
  <c r="I9" i="2" s="1"/>
  <c r="I11" i="2" s="1"/>
  <c r="I13" i="2" s="1"/>
  <c r="I15" i="2" s="1"/>
  <c r="M5" i="2"/>
  <c r="M9" i="2" s="1"/>
  <c r="M11" i="2" s="1"/>
  <c r="M13" i="2" s="1"/>
  <c r="M15" i="2" s="1"/>
  <c r="J5" i="2"/>
  <c r="J9" i="2" s="1"/>
  <c r="J11" i="2" s="1"/>
  <c r="J13" i="2" s="1"/>
  <c r="J15" i="2" s="1"/>
  <c r="N5" i="2"/>
  <c r="N9" i="2" s="1"/>
  <c r="N11" i="2" s="1"/>
  <c r="N13" i="2" s="1"/>
  <c r="N15" i="2" s="1"/>
  <c r="K5" i="2"/>
  <c r="K9" i="2" s="1"/>
  <c r="K11" i="2" s="1"/>
  <c r="K13" i="2" s="1"/>
  <c r="K15" i="2" s="1"/>
  <c r="O5" i="2"/>
  <c r="O9" i="2" s="1"/>
  <c r="O11" i="2" s="1"/>
  <c r="O13" i="2" s="1"/>
  <c r="O15" i="2" s="1"/>
  <c r="L5" i="2"/>
  <c r="L9" i="2" s="1"/>
  <c r="L11" i="2" s="1"/>
  <c r="L13" i="2" s="1"/>
  <c r="P14" i="2"/>
  <c r="AN14" i="2" s="1"/>
  <c r="P5" i="2"/>
  <c r="P18" i="2" s="1"/>
  <c r="D8" i="1"/>
  <c r="BI21" i="2" s="1"/>
  <c r="D5" i="1"/>
  <c r="F3" i="1"/>
  <c r="AX5" i="2" l="1"/>
  <c r="BC20" i="2"/>
  <c r="AO20" i="2"/>
  <c r="AP22" i="2"/>
  <c r="G18" i="2"/>
  <c r="AP17" i="2"/>
  <c r="AN12" i="2"/>
  <c r="D23" i="2"/>
  <c r="AN5" i="2"/>
  <c r="AN18" i="2" s="1"/>
  <c r="AO21" i="2"/>
  <c r="AO22" i="2"/>
  <c r="F18" i="2"/>
  <c r="AQ22" i="2"/>
  <c r="AQ20" i="2"/>
  <c r="AP20" i="2"/>
  <c r="AP21" i="2"/>
  <c r="N18" i="2"/>
  <c r="F19" i="2"/>
  <c r="H19" i="2"/>
  <c r="AN21" i="2"/>
  <c r="F23" i="2"/>
  <c r="C23" i="2"/>
  <c r="G23" i="2"/>
  <c r="C13" i="2"/>
  <c r="C15" i="2" s="1"/>
  <c r="E18" i="2"/>
  <c r="AO17" i="2"/>
  <c r="D9" i="1"/>
  <c r="D18" i="2"/>
  <c r="L18" i="2"/>
  <c r="N19" i="2"/>
  <c r="J23" i="2"/>
  <c r="M18" i="2"/>
  <c r="G19" i="2"/>
  <c r="O19" i="2"/>
  <c r="K23" i="2"/>
  <c r="L23" i="2"/>
  <c r="O18" i="2"/>
  <c r="I19" i="2"/>
  <c r="E23" i="2"/>
  <c r="M23" i="2"/>
  <c r="Q9" i="2"/>
  <c r="Q19" i="2" s="1"/>
  <c r="P9" i="2"/>
  <c r="H18" i="2"/>
  <c r="J19" i="2"/>
  <c r="N23" i="2"/>
  <c r="AO12" i="2"/>
  <c r="I18" i="2"/>
  <c r="C19" i="2"/>
  <c r="K19" i="2"/>
  <c r="O23" i="2"/>
  <c r="J18" i="2"/>
  <c r="D19" i="2"/>
  <c r="L19" i="2"/>
  <c r="H23" i="2"/>
  <c r="AO5" i="2"/>
  <c r="AO18" i="2" s="1"/>
  <c r="R21" i="2"/>
  <c r="C18" i="2"/>
  <c r="K18" i="2"/>
  <c r="E19" i="2"/>
  <c r="M19" i="2"/>
  <c r="I23" i="2"/>
  <c r="AQ3" i="2"/>
  <c r="AO14" i="2"/>
  <c r="AP14" i="2" s="1"/>
  <c r="AQ14" i="2" s="1"/>
  <c r="AR14" i="2" s="1"/>
  <c r="AP5" i="2"/>
  <c r="F13" i="2"/>
  <c r="F15" i="2" s="1"/>
  <c r="D13" i="2"/>
  <c r="D15" i="2" s="1"/>
  <c r="G13" i="2"/>
  <c r="G15" i="2" s="1"/>
  <c r="L15" i="2"/>
  <c r="AY5" i="2" l="1"/>
  <c r="BD20" i="2"/>
  <c r="AN9" i="2"/>
  <c r="AN19" i="2" s="1"/>
  <c r="AR17" i="2"/>
  <c r="AR21" i="2"/>
  <c r="AR22" i="2"/>
  <c r="AR20" i="2"/>
  <c r="AO9" i="2"/>
  <c r="AO11" i="2" s="1"/>
  <c r="R9" i="2"/>
  <c r="R19" i="2" s="1"/>
  <c r="Q11" i="2"/>
  <c r="Q23" i="2" s="1"/>
  <c r="AP9" i="2"/>
  <c r="AP18" i="2"/>
  <c r="AQ17" i="2"/>
  <c r="P19" i="2"/>
  <c r="P11" i="2"/>
  <c r="R18" i="2"/>
  <c r="AQ7" i="2"/>
  <c r="AQ21" i="2" s="1"/>
  <c r="BA3" i="2" l="1"/>
  <c r="AZ5" i="2"/>
  <c r="BF20" i="2"/>
  <c r="BE20" i="2"/>
  <c r="AN11" i="2"/>
  <c r="AN13" i="2" s="1"/>
  <c r="AN15" i="2" s="1"/>
  <c r="AS20" i="2"/>
  <c r="AS22" i="2"/>
  <c r="AO13" i="2"/>
  <c r="AO15" i="2" s="1"/>
  <c r="AO23" i="2"/>
  <c r="AO19" i="2"/>
  <c r="AS21" i="2"/>
  <c r="AS17" i="2"/>
  <c r="P23" i="2"/>
  <c r="P13" i="2"/>
  <c r="P15" i="2" s="1"/>
  <c r="AP11" i="2"/>
  <c r="AP19" i="2"/>
  <c r="AR9" i="2"/>
  <c r="AR18" i="2"/>
  <c r="Q13" i="2"/>
  <c r="BA7" i="2" l="1"/>
  <c r="BB3" i="2"/>
  <c r="BA5" i="2"/>
  <c r="AN23" i="2"/>
  <c r="Q15" i="2"/>
  <c r="AT22" i="2"/>
  <c r="AT20" i="2"/>
  <c r="AP13" i="2"/>
  <c r="AP15" i="2" s="1"/>
  <c r="AP23" i="2"/>
  <c r="AT21" i="2"/>
  <c r="AT17" i="2"/>
  <c r="AR19" i="2"/>
  <c r="AS18" i="2"/>
  <c r="AS9" i="2"/>
  <c r="BC3" i="2" l="1"/>
  <c r="BC7" i="2" s="1"/>
  <c r="BB7" i="2"/>
  <c r="BB5" i="2"/>
  <c r="AU20" i="2"/>
  <c r="AU22" i="2"/>
  <c r="AQ10" i="2"/>
  <c r="R11" i="2"/>
  <c r="AS19" i="2"/>
  <c r="AU21" i="2"/>
  <c r="AU17" i="2"/>
  <c r="BD3" i="2" l="1"/>
  <c r="BD7" i="2" s="1"/>
  <c r="BC5" i="2"/>
  <c r="AV20" i="2"/>
  <c r="AV22" i="2"/>
  <c r="R13" i="2"/>
  <c r="AQ12" i="2"/>
  <c r="R23" i="2"/>
  <c r="AV21" i="2"/>
  <c r="AV17" i="2"/>
  <c r="BE3" i="2" l="1"/>
  <c r="BE7" i="2" s="1"/>
  <c r="BD5" i="2"/>
  <c r="R15" i="2"/>
  <c r="S11" i="2"/>
  <c r="AW22" i="2"/>
  <c r="AW20" i="2"/>
  <c r="AV18" i="2"/>
  <c r="AV9" i="2"/>
  <c r="AW21" i="2"/>
  <c r="AW17" i="2"/>
  <c r="BF3" i="2" l="1"/>
  <c r="BF7" i="2" s="1"/>
  <c r="BE5" i="2"/>
  <c r="S23" i="2"/>
  <c r="S13" i="2"/>
  <c r="AX20" i="2"/>
  <c r="AX22" i="2"/>
  <c r="AW18" i="2"/>
  <c r="AW9" i="2"/>
  <c r="AX17" i="2"/>
  <c r="AX21" i="2"/>
  <c r="AX4" i="2"/>
  <c r="AW4" i="2"/>
  <c r="AV19" i="2"/>
  <c r="AQ4" i="2"/>
  <c r="AQ5" i="2" s="1"/>
  <c r="Q18" i="2"/>
  <c r="BF5" i="2" l="1"/>
  <c r="S15" i="2"/>
  <c r="AY22" i="2"/>
  <c r="AY20" i="2"/>
  <c r="AX18" i="2"/>
  <c r="AX9" i="2"/>
  <c r="AY21" i="2"/>
  <c r="AY17" i="2"/>
  <c r="AW19" i="2"/>
  <c r="AQ18" i="2"/>
  <c r="AQ9" i="2"/>
  <c r="BA20" i="2" l="1"/>
  <c r="AZ20" i="2"/>
  <c r="AZ22" i="2"/>
  <c r="AZ21" i="2"/>
  <c r="AZ17" i="2"/>
  <c r="AY18" i="2"/>
  <c r="AY9" i="2"/>
  <c r="AY4" i="2"/>
  <c r="AX19" i="2"/>
  <c r="AQ11" i="2"/>
  <c r="AQ19" i="2"/>
  <c r="BA22" i="2" l="1"/>
  <c r="T23" i="2"/>
  <c r="AY19" i="2"/>
  <c r="BA21" i="2"/>
  <c r="BA17" i="2"/>
  <c r="AZ18" i="2"/>
  <c r="AZ9" i="2"/>
  <c r="AZ4" i="2"/>
  <c r="AQ13" i="2"/>
  <c r="AQ23" i="2"/>
  <c r="BB22" i="2" l="1"/>
  <c r="BB4" i="2"/>
  <c r="BB17" i="2"/>
  <c r="BB21" i="2"/>
  <c r="BA18" i="2"/>
  <c r="BA9" i="2"/>
  <c r="BA4" i="2"/>
  <c r="AZ19" i="2"/>
  <c r="AQ15" i="2"/>
  <c r="BC22" i="2" l="1"/>
  <c r="BC21" i="2"/>
  <c r="BC4" i="2"/>
  <c r="BC17" i="2"/>
  <c r="BB18" i="2"/>
  <c r="BB9" i="2"/>
  <c r="BB19" i="2" s="1"/>
  <c r="BA19" i="2"/>
  <c r="BD22" i="2" l="1"/>
  <c r="BD17" i="2"/>
  <c r="BD21" i="2"/>
  <c r="BD4" i="2"/>
  <c r="BC18" i="2"/>
  <c r="BC9" i="2"/>
  <c r="BC19" i="2" s="1"/>
  <c r="U23" i="2"/>
  <c r="BF22" i="2" l="1"/>
  <c r="BE22" i="2"/>
  <c r="BE21" i="2"/>
  <c r="BE4" i="2"/>
  <c r="BE17" i="2"/>
  <c r="BD18" i="2"/>
  <c r="BD9" i="2"/>
  <c r="BD19" i="2" s="1"/>
  <c r="AR10" i="2"/>
  <c r="AR11" i="2" s="1"/>
  <c r="BF17" i="2" l="1"/>
  <c r="BF21" i="2"/>
  <c r="BF4" i="2"/>
  <c r="BE18" i="2"/>
  <c r="BE9" i="2"/>
  <c r="BE19" i="2" s="1"/>
  <c r="V23" i="2"/>
  <c r="AR12" i="2"/>
  <c r="AR23" i="2" s="1"/>
  <c r="BF9" i="2" l="1"/>
  <c r="BF19" i="2" s="1"/>
  <c r="BF18" i="2"/>
  <c r="AR13" i="2"/>
  <c r="AS11" i="2" l="1"/>
  <c r="AS23" i="2" s="1"/>
  <c r="AR15" i="2"/>
  <c r="AS13" i="2" l="1"/>
  <c r="AS15" i="2" l="1"/>
  <c r="AT5" i="2" l="1"/>
  <c r="AT9" i="2" s="1"/>
  <c r="AT18" i="2" l="1"/>
  <c r="AT11" i="2"/>
  <c r="AT19" i="2"/>
  <c r="AT23" i="2" l="1"/>
  <c r="AT13" i="2"/>
  <c r="AT15" i="2" l="1"/>
  <c r="AU5" i="2"/>
  <c r="AU18" i="2" s="1"/>
  <c r="AU9" i="2" l="1"/>
  <c r="AU19" i="2" s="1"/>
  <c r="AU11" i="2" l="1"/>
  <c r="AU23" i="2" s="1"/>
  <c r="AU13" i="2" l="1"/>
  <c r="AV11" i="2" l="1"/>
  <c r="AU15" i="2"/>
  <c r="AV23" i="2" l="1"/>
  <c r="AV13" i="2" l="1"/>
  <c r="AV15" i="2" l="1"/>
  <c r="AW10" i="2"/>
  <c r="AW11" i="2" s="1"/>
  <c r="AW12" i="2" s="1"/>
  <c r="AW23" i="2" l="1"/>
  <c r="AW13" i="2" l="1"/>
  <c r="AX10" i="2" l="1"/>
  <c r="AX11" i="2" s="1"/>
  <c r="AX12" i="2" s="1"/>
  <c r="AW15" i="2"/>
  <c r="AX23" i="2" l="1"/>
  <c r="AX13" i="2" l="1"/>
  <c r="AX15" i="2" l="1"/>
  <c r="AY10" i="2"/>
  <c r="AY11" i="2" s="1"/>
  <c r="AY12" i="2" s="1"/>
  <c r="AY23" i="2" l="1"/>
  <c r="AY13" i="2" l="1"/>
  <c r="AZ10" i="2" l="1"/>
  <c r="AZ11" i="2" s="1"/>
  <c r="AZ12" i="2" s="1"/>
  <c r="AY15" i="2"/>
  <c r="AZ23" i="2" l="1"/>
  <c r="AZ13" i="2" l="1"/>
  <c r="BA10" i="2" s="1"/>
  <c r="BA11" i="2" s="1"/>
  <c r="BA12" i="2" s="1"/>
  <c r="AZ15" i="2" l="1"/>
  <c r="BA13" i="2"/>
  <c r="BB10" i="2" s="1"/>
  <c r="BB11" i="2" s="1"/>
  <c r="BB12" i="2" l="1"/>
  <c r="BB23" i="2" s="1"/>
  <c r="BA15" i="2"/>
  <c r="BA23" i="2"/>
  <c r="BB13" i="2" l="1"/>
  <c r="BC10" i="2" s="1"/>
  <c r="BC11" i="2" s="1"/>
  <c r="BC12" i="2" s="1"/>
  <c r="BB15" i="2" l="1"/>
  <c r="BC23" i="2"/>
  <c r="BC13" i="2" l="1"/>
  <c r="BC15" i="2" l="1"/>
  <c r="BD10" i="2"/>
  <c r="BD11" i="2" s="1"/>
  <c r="BD12" i="2" s="1"/>
  <c r="BD23" i="2" l="1"/>
  <c r="BD13" i="2" l="1"/>
  <c r="BD15" i="2" s="1"/>
  <c r="BE10" i="2" l="1"/>
  <c r="BE11" i="2" s="1"/>
  <c r="BE12" i="2" s="1"/>
  <c r="BE23" i="2" l="1"/>
  <c r="BE13" i="2" l="1"/>
  <c r="BE15" i="2" s="1"/>
  <c r="BF10" i="2" l="1"/>
  <c r="BF11" i="2" s="1"/>
  <c r="BF12" i="2" s="1"/>
  <c r="BF23" i="2" l="1"/>
  <c r="BF13" i="2" l="1"/>
  <c r="BF15" i="2" s="1"/>
  <c r="BG13" i="2" l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BI20" i="2" l="1"/>
  <c r="BI22" i="2" s="1"/>
  <c r="BI23" i="2" s="1"/>
  <c r="BI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  <author>Anton</author>
  </authors>
  <commentList>
    <comment ref="AH8" authorId="0" shapeId="0" xr:uid="{E1944BFE-642E-47B4-974A-1E9A69D49A7D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GAAP 761 billion due to  a decrease in the accrued losses for certain legal proceedings</t>
        </r>
      </text>
    </comment>
    <comment ref="F12" authorId="1" shapeId="0" xr:uid="{BBE335B3-6CDC-4ABD-9C1C-0F083E9C09DB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</commentList>
</comments>
</file>

<file path=xl/sharedStrings.xml><?xml version="1.0" encoding="utf-8"?>
<sst xmlns="http://schemas.openxmlformats.org/spreadsheetml/2006/main" count="99" uniqueCount="94">
  <si>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</si>
  <si>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</si>
  <si>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</si>
  <si>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</si>
  <si>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</si>
  <si>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</si>
  <si>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</si>
  <si>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</si>
  <si>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</si>
  <si>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</si>
  <si>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</si>
  <si>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</si>
  <si>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</si>
  <si>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</si>
  <si>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</si>
  <si>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</si>
  <si>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</si>
  <si>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</si>
  <si>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</si>
  <si>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</si>
  <si>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</si>
  <si>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</si>
  <si>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</si>
  <si>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</si>
  <si>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</si>
  <si>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</si>
  <si>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</si>
  <si>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R&amp;D</t>
  </si>
  <si>
    <t>S&amp;M</t>
  </si>
  <si>
    <t>G&amp;A</t>
  </si>
  <si>
    <t>Gross profit</t>
  </si>
  <si>
    <t>Operating profit</t>
  </si>
  <si>
    <t>Interest income</t>
  </si>
  <si>
    <t>Pretax profit</t>
  </si>
  <si>
    <t>Taxes</t>
  </si>
  <si>
    <t>Net profit</t>
  </si>
  <si>
    <t>EPS</t>
  </si>
  <si>
    <t>Gross Margin</t>
  </si>
  <si>
    <t>S&amp;M Margin</t>
  </si>
  <si>
    <t>Operating Margin</t>
  </si>
  <si>
    <t>Tax rate</t>
  </si>
  <si>
    <t>Revenue y/y</t>
  </si>
  <si>
    <t>recalculate revenue more effectively with ARPU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</si>
  <si>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</si>
  <si>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</si>
  <si>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</si>
  <si>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</si>
  <si>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</si>
  <si>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</si>
  <si>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</si>
  <si>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</si>
  <si>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Facebook</t>
  </si>
  <si>
    <t>Instagram</t>
  </si>
  <si>
    <t>Messenger</t>
  </si>
  <si>
    <t>WhatsApp</t>
  </si>
  <si>
    <t>Oculus</t>
  </si>
  <si>
    <t>Description</t>
  </si>
  <si>
    <t>Social media network</t>
  </si>
  <si>
    <t>Messaging application</t>
  </si>
  <si>
    <t>Virtual reality product</t>
  </si>
  <si>
    <t>Product/Service</t>
  </si>
  <si>
    <t>Competitors</t>
  </si>
  <si>
    <t>Tencent, Bytedance, Twitter, Snap, Google, Amazon</t>
  </si>
  <si>
    <t>Apple, Twitter, Tencent, Snap</t>
  </si>
  <si>
    <t>Tencent, Bytedance, Twitter, Snap, Google, Amazon, regional social networks</t>
  </si>
  <si>
    <t>Apple, Twitter, Tencent, Snap, regional messaging apps</t>
  </si>
  <si>
    <t>VR product developers</t>
  </si>
  <si>
    <t>Consensus</t>
  </si>
  <si>
    <t>Earnings</t>
  </si>
  <si>
    <t>R&amp;D y/y</t>
  </si>
  <si>
    <t>G&amp;A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</si>
  <si>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</si>
  <si>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</si>
  <si>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</si>
  <si>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</si>
  <si>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</si>
  <si>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</si>
  <si>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</si>
  <si>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</si>
  <si>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</si>
  <si>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</si>
  <si>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</si>
  <si>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</si>
  <si>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</si>
  <si>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</si>
  <si>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</si>
  <si>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</si>
  <si>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</si>
  <si>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</si>
  <si>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</si>
  <si>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</si>
  <si>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META</t>
  </si>
  <si>
    <t>Q125 8K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</si>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</sst>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30480</xdr:colOff>
      <xdr:row>0</xdr:row>
      <xdr:rowOff>0</xdr:rowOff>
    </xdr:from>
    <xdr:to>
      <xdr:col>34</xdr:col>
      <xdr:colOff>30480</xdr:colOff>
      <xdr:row>35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D94EBE-3869-4FA9-B617-BAD3D67826D4}"/>
            </a:ext>
          </a:extLst>
        </xdr:cNvPr>
        <xdr:cNvCxnSpPr/>
      </xdr:nvCxnSpPr>
      <xdr:spPr>
        <a:xfrm>
          <a:off x="21191220" y="0"/>
          <a:ext cx="0" cy="647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22860</xdr:colOff>
      <xdr:row>0</xdr:row>
      <xdr:rowOff>0</xdr:rowOff>
    </xdr:from>
    <xdr:to>
      <xdr:col>47</xdr:col>
      <xdr:colOff>22860</xdr:colOff>
      <xdr:row>33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A0A4B3-BBBD-4E6E-8546-183853E8AB10}"/>
            </a:ext>
          </a:extLst>
        </xdr:cNvPr>
        <xdr:cNvCxnSpPr/>
      </xdr:nvCxnSpPr>
      <xdr:spPr>
        <a:xfrm>
          <a:off x="2910840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E0E7-EF61-4826-BB53-1423A2545910}">
  <dimension ref="B2:K9"/>
  <sheetViews>
    <sheetView workbookViewId="0">
      <selection activeCell="E4" sqref="E4"/>
    </sheetView>
  </sheetViews>
  <sheetFormatPr defaultRowHeight="14.4" x14ac:dyDescent="0.3"/>
  <cols>
    <col min="5" max="6" width="15.77734375" style="3" customWidth="1"/>
    <col min="7" max="7" width="15.77734375" style="1" customWidth="1"/>
    <col min="9" max="9" width="14" bestFit="1" customWidth="1"/>
    <col min="10" max="10" width="19.109375" bestFit="1" customWidth="1"/>
    <col min="11" max="11" width="64.6640625" bestFit="1" customWidth="1"/>
  </cols>
  <sheetData>
    <row r="2" spans="2:11" x14ac:dyDescent="0.3">
      <c r="E2" s="1" t="s">
        <v>7</v>
      </c>
      <c r="F2" s="1" t="s">
        <v>8</v>
      </c>
      <c r="G2" s="1" t="s">
        <v>68</v>
      </c>
      <c r="I2" s="11" t="s">
        <v>60</v>
      </c>
      <c r="J2" s="12" t="s">
        <v>56</v>
      </c>
      <c r="K2" s="13" t="s">
        <v>61</v>
      </c>
    </row>
    <row r="3" spans="2:11" x14ac:dyDescent="0.3">
      <c r="B3" s="6" t="s">
        <v>91</v>
      </c>
      <c r="C3" t="s">
        <v>0</v>
      </c>
      <c r="D3" s="5">
        <v>597.02</v>
      </c>
      <c r="E3" s="2">
        <v>45781</v>
      </c>
      <c r="F3" s="2">
        <f ca="1">TODAY()</f>
        <v>45781</v>
      </c>
      <c r="G3" s="2">
        <v>45868</v>
      </c>
      <c r="I3" s="14" t="s">
        <v>51</v>
      </c>
      <c r="J3" s="15" t="s">
        <v>57</v>
      </c>
      <c r="K3" s="16" t="s">
        <v>64</v>
      </c>
    </row>
    <row r="4" spans="2:11" x14ac:dyDescent="0.3">
      <c r="C4" t="s">
        <v>1</v>
      </c>
      <c r="D4" s="4">
        <v>2527</v>
      </c>
      <c r="E4" s="1" t="s">
        <v>92</v>
      </c>
      <c r="F4" s="1"/>
      <c r="I4" s="14" t="s">
        <v>52</v>
      </c>
      <c r="J4" s="15" t="s">
        <v>57</v>
      </c>
      <c r="K4" s="16" t="s">
        <v>62</v>
      </c>
    </row>
    <row r="5" spans="2:11" x14ac:dyDescent="0.3">
      <c r="C5" t="s">
        <v>2</v>
      </c>
      <c r="D5" s="4">
        <f>D3*D4</f>
        <v>1508669.54</v>
      </c>
      <c r="E5" s="1"/>
      <c r="F5" s="1"/>
      <c r="I5" s="14" t="s">
        <v>53</v>
      </c>
      <c r="J5" s="15" t="s">
        <v>58</v>
      </c>
      <c r="K5" s="16" t="s">
        <v>65</v>
      </c>
    </row>
    <row r="6" spans="2:11" x14ac:dyDescent="0.3">
      <c r="C6" t="s">
        <v>3</v>
      </c>
      <c r="D6" s="4">
        <f>28750+41480+6168</f>
        <v>76398</v>
      </c>
      <c r="E6" s="1" t="s">
        <v>87</v>
      </c>
      <c r="F6" s="1"/>
      <c r="I6" s="14" t="s">
        <v>54</v>
      </c>
      <c r="J6" s="15" t="s">
        <v>58</v>
      </c>
      <c r="K6" s="16" t="s">
        <v>63</v>
      </c>
    </row>
    <row r="7" spans="2:11" x14ac:dyDescent="0.3">
      <c r="C7" t="s">
        <v>4</v>
      </c>
      <c r="D7" s="4">
        <f>28829</f>
        <v>28829</v>
      </c>
      <c r="E7" s="1" t="s">
        <v>87</v>
      </c>
      <c r="F7" s="1"/>
      <c r="I7" s="17" t="s">
        <v>55</v>
      </c>
      <c r="J7" s="18" t="s">
        <v>59</v>
      </c>
      <c r="K7" s="19" t="s">
        <v>66</v>
      </c>
    </row>
    <row r="8" spans="2:11" x14ac:dyDescent="0.3">
      <c r="C8" t="s">
        <v>5</v>
      </c>
      <c r="D8" s="4">
        <f>D6-D7</f>
        <v>47569</v>
      </c>
      <c r="E8" s="1"/>
      <c r="F8" s="1"/>
    </row>
    <row r="9" spans="2:11" x14ac:dyDescent="0.3">
      <c r="C9" t="s">
        <v>6</v>
      </c>
      <c r="D9" s="4">
        <f>D5-D8</f>
        <v>1461100.54</v>
      </c>
      <c r="E9" s="1"/>
      <c r="F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6CAC-9C85-445D-A50B-99FA437D4B08}">
  <dimension ref="B2:FI26"/>
  <sheetViews>
    <sheetView tabSelected="1" workbookViewId="0">
      <pane xSplit="2" ySplit="2" topLeftCell="AT3" activePane="bottomRight" state="frozen"/>
      <selection pane="topRight" activeCell="C1" sqref="C1"/>
      <selection pane="bottomLeft" activeCell="A3" sqref="A3"/>
      <selection pane="bottomRight" activeCell="BI26" sqref="BI26"/>
    </sheetView>
  </sheetViews>
  <sheetFormatPr defaultRowHeight="14.4" x14ac:dyDescent="0.3"/>
  <cols>
    <col min="2" max="2" width="15.21875" bestFit="1" customWidth="1"/>
    <col min="55" max="56" width="8.88671875" customWidth="1"/>
    <col min="60" max="60" width="12" bestFit="1" customWidth="1"/>
    <col min="61" max="61" width="17.33203125" bestFit="1" customWidth="1"/>
  </cols>
  <sheetData>
    <row r="2" spans="2:165" x14ac:dyDescent="0.3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9</v>
      </c>
      <c r="Q2" s="3" t="s">
        <v>24</v>
      </c>
      <c r="R2" s="3" t="s">
        <v>25</v>
      </c>
      <c r="S2" s="3" t="s">
        <v>71</v>
      </c>
      <c r="T2" s="3" t="s">
        <v>72</v>
      </c>
      <c r="U2" s="3" t="s">
        <v>73</v>
      </c>
      <c r="V2" s="3" t="s">
        <v>74</v>
      </c>
      <c r="W2" s="3" t="s">
        <v>75</v>
      </c>
      <c r="X2" s="3" t="s">
        <v>76</v>
      </c>
      <c r="Y2" s="3" t="s">
        <v>77</v>
      </c>
      <c r="Z2" s="3" t="s">
        <v>78</v>
      </c>
      <c r="AA2" s="3" t="s">
        <v>79</v>
      </c>
      <c r="AB2" s="3" t="s">
        <v>80</v>
      </c>
      <c r="AC2" s="3" t="s">
        <v>81</v>
      </c>
      <c r="AD2" s="3" t="s">
        <v>82</v>
      </c>
      <c r="AE2" s="3" t="s">
        <v>83</v>
      </c>
      <c r="AF2" s="3" t="s">
        <v>84</v>
      </c>
      <c r="AG2" s="3" t="s">
        <v>85</v>
      </c>
      <c r="AH2" s="3" t="s">
        <v>86</v>
      </c>
      <c r="AI2" s="3" t="s">
        <v>87</v>
      </c>
      <c r="AJ2" s="3" t="s">
        <v>88</v>
      </c>
      <c r="AK2" s="3" t="s">
        <v>89</v>
      </c>
      <c r="AL2" s="3" t="s">
        <v>90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165" s="6" customFormat="1" x14ac:dyDescent="0.3">
      <c r="B3" s="6" t="s">
        <v>10</v>
      </c>
      <c r="C3" s="8">
        <v>8032</v>
      </c>
      <c r="D3" s="8">
        <v>9321</v>
      </c>
      <c r="E3" s="8">
        <v>10328</v>
      </c>
      <c r="F3" s="8">
        <v>12972</v>
      </c>
      <c r="G3" s="8">
        <v>11966</v>
      </c>
      <c r="H3" s="8">
        <v>13231</v>
      </c>
      <c r="I3" s="8">
        <v>13727</v>
      </c>
      <c r="J3" s="8">
        <v>16914</v>
      </c>
      <c r="K3" s="8">
        <v>15077</v>
      </c>
      <c r="L3" s="8">
        <v>16866</v>
      </c>
      <c r="M3" s="8">
        <v>17652</v>
      </c>
      <c r="N3" s="8">
        <v>21082</v>
      </c>
      <c r="O3" s="8">
        <v>17737</v>
      </c>
      <c r="P3" s="8">
        <v>18687</v>
      </c>
      <c r="Q3" s="8">
        <v>21470</v>
      </c>
      <c r="R3" s="8">
        <v>28072</v>
      </c>
      <c r="S3" s="8">
        <v>26171</v>
      </c>
      <c r="T3" s="8">
        <v>29077</v>
      </c>
      <c r="U3" s="8">
        <v>29010</v>
      </c>
      <c r="V3" s="8">
        <v>33671</v>
      </c>
      <c r="W3" s="8">
        <v>27908</v>
      </c>
      <c r="X3" s="8">
        <v>28822</v>
      </c>
      <c r="Y3" s="8">
        <v>27714</v>
      </c>
      <c r="Z3" s="8">
        <v>32165</v>
      </c>
      <c r="AA3" s="8">
        <v>28645</v>
      </c>
      <c r="AB3" s="8">
        <v>31999</v>
      </c>
      <c r="AC3" s="8">
        <v>34416</v>
      </c>
      <c r="AD3" s="8">
        <v>40111</v>
      </c>
      <c r="AE3" s="8">
        <v>36455</v>
      </c>
      <c r="AF3" s="8">
        <v>39071</v>
      </c>
      <c r="AG3" s="8">
        <v>40589</v>
      </c>
      <c r="AH3" s="8">
        <v>48385</v>
      </c>
      <c r="AI3" s="8">
        <v>42314</v>
      </c>
      <c r="AJ3" s="8">
        <f>AF3*1.12</f>
        <v>43759.520000000004</v>
      </c>
      <c r="AK3" s="8">
        <f>AG3*1.1</f>
        <v>44647.9</v>
      </c>
      <c r="AL3" s="8">
        <f>AH3*1.05</f>
        <v>50804.25</v>
      </c>
      <c r="AN3" s="8">
        <f>SUM(C3:F3)</f>
        <v>40653</v>
      </c>
      <c r="AO3" s="8">
        <f>SUM(G3:J3)</f>
        <v>55838</v>
      </c>
      <c r="AP3" s="8">
        <f>SUM(K3:N3)</f>
        <v>70677</v>
      </c>
      <c r="AQ3" s="8">
        <f>SUM(O3:R3)</f>
        <v>85966</v>
      </c>
      <c r="AR3" s="8">
        <f>SUM(S3:V3)</f>
        <v>117929</v>
      </c>
      <c r="AS3" s="8">
        <f>SUM(W3:Z3)</f>
        <v>116609</v>
      </c>
      <c r="AT3" s="8">
        <f>SUM(AA3:AD3)</f>
        <v>135171</v>
      </c>
      <c r="AU3" s="8">
        <f>SUM(AE3:AH3)</f>
        <v>164500</v>
      </c>
      <c r="AV3" s="8">
        <f>SUM(AI3:AL3)</f>
        <v>181525.67</v>
      </c>
      <c r="AW3" s="8">
        <f>AV3*1.08</f>
        <v>196047.72360000003</v>
      </c>
      <c r="AX3" s="8">
        <f>AW3*1.05</f>
        <v>205850.10978000003</v>
      </c>
      <c r="AY3" s="8">
        <f>AX3*1.04</f>
        <v>214084.11417120002</v>
      </c>
      <c r="AZ3" s="8">
        <f>AY3*1.03</f>
        <v>220506.63759633602</v>
      </c>
      <c r="BA3" s="8">
        <f t="shared" ref="BA3" si="0">AZ3*1.02</f>
        <v>224916.77034826274</v>
      </c>
      <c r="BB3" s="8">
        <f t="shared" ref="BB3" si="1">BA3*1.02</f>
        <v>229415.105755228</v>
      </c>
      <c r="BC3" s="8">
        <f t="shared" ref="BC3" si="2">BB3*1.02</f>
        <v>234003.40787033256</v>
      </c>
      <c r="BD3" s="8">
        <f t="shared" ref="BD3:BF3" si="3">BC3*1.01</f>
        <v>236343.44194903589</v>
      </c>
      <c r="BE3" s="8">
        <f t="shared" si="3"/>
        <v>238706.87636852625</v>
      </c>
      <c r="BF3" s="8">
        <f t="shared" si="3"/>
        <v>241093.94513221152</v>
      </c>
    </row>
    <row r="4" spans="2:165" x14ac:dyDescent="0.3">
      <c r="B4" t="s">
        <v>26</v>
      </c>
      <c r="C4" s="4">
        <v>1159</v>
      </c>
      <c r="D4" s="4">
        <v>1237</v>
      </c>
      <c r="E4" s="4">
        <v>1448</v>
      </c>
      <c r="F4" s="4">
        <v>1611</v>
      </c>
      <c r="G4" s="4">
        <v>1927</v>
      </c>
      <c r="H4" s="4">
        <v>2214</v>
      </c>
      <c r="I4" s="4">
        <v>2418</v>
      </c>
      <c r="J4" s="4">
        <v>2796</v>
      </c>
      <c r="K4" s="4">
        <v>2816</v>
      </c>
      <c r="L4" s="4">
        <v>3307</v>
      </c>
      <c r="M4" s="4">
        <v>3155</v>
      </c>
      <c r="N4" s="4">
        <v>3492</v>
      </c>
      <c r="O4" s="4">
        <v>3459</v>
      </c>
      <c r="P4" s="4">
        <v>3829</v>
      </c>
      <c r="Q4" s="4">
        <v>4194</v>
      </c>
      <c r="R4" s="4">
        <v>5210</v>
      </c>
      <c r="S4" s="4">
        <v>5131</v>
      </c>
      <c r="T4" s="4">
        <v>5399</v>
      </c>
      <c r="U4" s="4">
        <v>5771</v>
      </c>
      <c r="V4" s="4">
        <v>6348</v>
      </c>
      <c r="W4" s="4">
        <v>6005</v>
      </c>
      <c r="X4" s="4">
        <v>5192</v>
      </c>
      <c r="Y4" s="4">
        <v>5716</v>
      </c>
      <c r="Z4" s="4">
        <v>8336</v>
      </c>
      <c r="AA4" s="4">
        <v>6108</v>
      </c>
      <c r="AB4" s="4">
        <v>5945</v>
      </c>
      <c r="AC4" s="4">
        <v>6210</v>
      </c>
      <c r="AD4" s="4">
        <v>7695</v>
      </c>
      <c r="AE4" s="4">
        <v>6640</v>
      </c>
      <c r="AF4" s="4">
        <v>7308</v>
      </c>
      <c r="AG4" s="4">
        <v>7375</v>
      </c>
      <c r="AH4" s="4">
        <v>8839</v>
      </c>
      <c r="AI4" s="4">
        <v>7572</v>
      </c>
      <c r="AJ4" s="4">
        <f t="shared" ref="AJ4:AL4" si="4">AJ3-AJ5</f>
        <v>7876.7136000000028</v>
      </c>
      <c r="AK4" s="4">
        <f t="shared" si="4"/>
        <v>8036.622000000003</v>
      </c>
      <c r="AL4" s="4">
        <f t="shared" si="4"/>
        <v>9144.7649999999994</v>
      </c>
      <c r="AN4" s="4">
        <f>SUM(C4:F4)</f>
        <v>5455</v>
      </c>
      <c r="AO4" s="4">
        <f>SUM(G4:J4)</f>
        <v>9355</v>
      </c>
      <c r="AP4" s="4">
        <f>SUM(K4:N4)</f>
        <v>12770</v>
      </c>
      <c r="AQ4" s="4">
        <f>SUM(O4:R4)</f>
        <v>16692</v>
      </c>
      <c r="AR4" s="4">
        <f>SUM(S4:V4)</f>
        <v>22649</v>
      </c>
      <c r="AS4" s="4">
        <f>SUM(W4:Z4)</f>
        <v>25249</v>
      </c>
      <c r="AT4" s="4">
        <f>SUM(AA4:AD4)</f>
        <v>25958</v>
      </c>
      <c r="AU4" s="4">
        <f>SUM(AE4:AH4)</f>
        <v>30162</v>
      </c>
      <c r="AV4" s="4">
        <f>SUM(AI4:AL4)</f>
        <v>32630.100600000005</v>
      </c>
      <c r="AW4" s="4">
        <f t="shared" ref="AW4:BA4" si="5">AW3-AW5</f>
        <v>35288.590248000022</v>
      </c>
      <c r="AX4" s="4">
        <f t="shared" si="5"/>
        <v>37053.019760400028</v>
      </c>
      <c r="AY4" s="4">
        <f t="shared" si="5"/>
        <v>38535.140550816024</v>
      </c>
      <c r="AZ4" s="4">
        <f t="shared" si="5"/>
        <v>39691.194767340494</v>
      </c>
      <c r="BA4" s="4">
        <f t="shared" si="5"/>
        <v>40485.018662687304</v>
      </c>
      <c r="BB4" s="4">
        <f t="shared" ref="BB4:BF4" si="6">BB3-BB5</f>
        <v>41294.71903594106</v>
      </c>
      <c r="BC4" s="4">
        <f t="shared" si="6"/>
        <v>42120.613416659879</v>
      </c>
      <c r="BD4" s="4">
        <f t="shared" si="6"/>
        <v>42541.819550826476</v>
      </c>
      <c r="BE4" s="4">
        <f t="shared" si="6"/>
        <v>42967.237746334751</v>
      </c>
      <c r="BF4" s="4">
        <f t="shared" si="6"/>
        <v>43396.910123798094</v>
      </c>
    </row>
    <row r="5" spans="2:165" s="6" customFormat="1" x14ac:dyDescent="0.3">
      <c r="B5" s="6" t="s">
        <v>30</v>
      </c>
      <c r="C5" s="8">
        <f t="shared" ref="C5:S5" si="7">C3-C4</f>
        <v>6873</v>
      </c>
      <c r="D5" s="8">
        <f t="shared" si="7"/>
        <v>8084</v>
      </c>
      <c r="E5" s="8">
        <f t="shared" si="7"/>
        <v>8880</v>
      </c>
      <c r="F5" s="8">
        <f t="shared" si="7"/>
        <v>11361</v>
      </c>
      <c r="G5" s="8">
        <f t="shared" si="7"/>
        <v>10039</v>
      </c>
      <c r="H5" s="8">
        <f t="shared" si="7"/>
        <v>11017</v>
      </c>
      <c r="I5" s="8">
        <f t="shared" si="7"/>
        <v>11309</v>
      </c>
      <c r="J5" s="8">
        <f t="shared" si="7"/>
        <v>14118</v>
      </c>
      <c r="K5" s="8">
        <f t="shared" si="7"/>
        <v>12261</v>
      </c>
      <c r="L5" s="8">
        <f t="shared" si="7"/>
        <v>13559</v>
      </c>
      <c r="M5" s="8">
        <f t="shared" si="7"/>
        <v>14497</v>
      </c>
      <c r="N5" s="8">
        <f t="shared" si="7"/>
        <v>17590</v>
      </c>
      <c r="O5" s="8">
        <f t="shared" si="7"/>
        <v>14278</v>
      </c>
      <c r="P5" s="8">
        <f t="shared" si="7"/>
        <v>14858</v>
      </c>
      <c r="Q5" s="8">
        <f t="shared" si="7"/>
        <v>17276</v>
      </c>
      <c r="R5" s="8">
        <f t="shared" si="7"/>
        <v>22862</v>
      </c>
      <c r="S5" s="8">
        <f t="shared" si="7"/>
        <v>21040</v>
      </c>
      <c r="T5" s="8">
        <f t="shared" ref="T5:U5" si="8">T3-T4</f>
        <v>23678</v>
      </c>
      <c r="U5" s="8">
        <f t="shared" si="8"/>
        <v>23239</v>
      </c>
      <c r="V5" s="8">
        <f t="shared" ref="V5" si="9">V3-V4</f>
        <v>27323</v>
      </c>
      <c r="W5" s="8">
        <f t="shared" ref="W5:X5" si="10">W3-W4</f>
        <v>21903</v>
      </c>
      <c r="X5" s="8">
        <f t="shared" si="10"/>
        <v>23630</v>
      </c>
      <c r="Y5" s="8">
        <f t="shared" ref="Y5" si="11">Y3-Y4</f>
        <v>21998</v>
      </c>
      <c r="Z5" s="8">
        <f t="shared" ref="Z5" si="12">Z3-Z4</f>
        <v>23829</v>
      </c>
      <c r="AA5" s="8">
        <f t="shared" ref="AA5:AC5" si="13">AA3-AA4</f>
        <v>22537</v>
      </c>
      <c r="AB5" s="8">
        <f t="shared" si="13"/>
        <v>26054</v>
      </c>
      <c r="AC5" s="8">
        <f t="shared" si="13"/>
        <v>28206</v>
      </c>
      <c r="AD5" s="8">
        <f t="shared" ref="AD5" si="14">AD3-AD4</f>
        <v>32416</v>
      </c>
      <c r="AE5" s="8">
        <f t="shared" ref="AE5:AI5" si="15">AE3-AE4</f>
        <v>29815</v>
      </c>
      <c r="AF5" s="8">
        <f t="shared" si="15"/>
        <v>31763</v>
      </c>
      <c r="AG5" s="8">
        <f t="shared" si="15"/>
        <v>33214</v>
      </c>
      <c r="AH5" s="8">
        <f t="shared" si="15"/>
        <v>39546</v>
      </c>
      <c r="AI5" s="8">
        <f t="shared" si="15"/>
        <v>34742</v>
      </c>
      <c r="AJ5" s="8">
        <f t="shared" ref="AJ5:AL5" si="16">AJ3*0.82</f>
        <v>35882.806400000001</v>
      </c>
      <c r="AK5" s="8">
        <f t="shared" si="16"/>
        <v>36611.277999999998</v>
      </c>
      <c r="AL5" s="8">
        <f t="shared" si="16"/>
        <v>41659.485000000001</v>
      </c>
      <c r="AN5" s="8">
        <f t="shared" ref="AN5:AU5" si="17">AN3-AN4</f>
        <v>35198</v>
      </c>
      <c r="AO5" s="8">
        <f t="shared" si="17"/>
        <v>46483</v>
      </c>
      <c r="AP5" s="8">
        <f t="shared" si="17"/>
        <v>57907</v>
      </c>
      <c r="AQ5" s="8">
        <f t="shared" si="17"/>
        <v>69274</v>
      </c>
      <c r="AR5" s="8">
        <f t="shared" si="17"/>
        <v>95280</v>
      </c>
      <c r="AS5" s="8">
        <f t="shared" si="17"/>
        <v>91360</v>
      </c>
      <c r="AT5" s="8">
        <f t="shared" si="17"/>
        <v>109213</v>
      </c>
      <c r="AU5" s="8">
        <f t="shared" si="17"/>
        <v>134338</v>
      </c>
      <c r="AV5" s="8">
        <f>AV3*0.82</f>
        <v>148851.04939999999</v>
      </c>
      <c r="AW5" s="8">
        <f t="shared" ref="AW5:BF5" si="18">AW3*0.82</f>
        <v>160759.133352</v>
      </c>
      <c r="AX5" s="8">
        <f t="shared" si="18"/>
        <v>168797.0900196</v>
      </c>
      <c r="AY5" s="8">
        <f t="shared" si="18"/>
        <v>175548.973620384</v>
      </c>
      <c r="AZ5" s="8">
        <f t="shared" si="18"/>
        <v>180815.44282899552</v>
      </c>
      <c r="BA5" s="8">
        <f t="shared" si="18"/>
        <v>184431.75168557544</v>
      </c>
      <c r="BB5" s="8">
        <f t="shared" si="18"/>
        <v>188120.38671928694</v>
      </c>
      <c r="BC5" s="8">
        <f t="shared" si="18"/>
        <v>191882.79445367269</v>
      </c>
      <c r="BD5" s="8">
        <f t="shared" si="18"/>
        <v>193801.62239820941</v>
      </c>
      <c r="BE5" s="8">
        <f t="shared" si="18"/>
        <v>195739.6386221915</v>
      </c>
      <c r="BF5" s="8">
        <f t="shared" si="18"/>
        <v>197697.03500841343</v>
      </c>
    </row>
    <row r="6" spans="2:165" x14ac:dyDescent="0.3">
      <c r="B6" t="s">
        <v>27</v>
      </c>
      <c r="C6" s="4">
        <v>1834</v>
      </c>
      <c r="D6" s="4">
        <v>1919</v>
      </c>
      <c r="E6" s="4">
        <v>2052</v>
      </c>
      <c r="F6" s="4">
        <v>1949</v>
      </c>
      <c r="G6" s="4">
        <v>2238</v>
      </c>
      <c r="H6" s="4">
        <v>2523</v>
      </c>
      <c r="I6" s="4">
        <v>2657</v>
      </c>
      <c r="J6" s="4">
        <v>2855</v>
      </c>
      <c r="K6" s="4">
        <v>2860</v>
      </c>
      <c r="L6" s="4">
        <v>3315</v>
      </c>
      <c r="M6" s="4">
        <v>3548</v>
      </c>
      <c r="N6" s="4">
        <v>3877</v>
      </c>
      <c r="O6" s="4">
        <v>4015</v>
      </c>
      <c r="P6" s="4">
        <v>4462</v>
      </c>
      <c r="Q6" s="4">
        <v>4763</v>
      </c>
      <c r="R6" s="4">
        <v>5208</v>
      </c>
      <c r="S6" s="4">
        <v>5197</v>
      </c>
      <c r="T6" s="4">
        <v>6096</v>
      </c>
      <c r="U6" s="4">
        <v>6316</v>
      </c>
      <c r="V6" s="4">
        <v>7046</v>
      </c>
      <c r="W6" s="4">
        <v>7707</v>
      </c>
      <c r="X6" s="4">
        <v>8690</v>
      </c>
      <c r="Y6" s="4">
        <v>9170</v>
      </c>
      <c r="Z6" s="4">
        <v>9771</v>
      </c>
      <c r="AA6" s="4">
        <v>9381</v>
      </c>
      <c r="AB6" s="4">
        <v>9344</v>
      </c>
      <c r="AC6" s="4">
        <v>9241</v>
      </c>
      <c r="AD6" s="4">
        <v>10517</v>
      </c>
      <c r="AE6" s="4">
        <v>9978</v>
      </c>
      <c r="AF6" s="4">
        <v>10537</v>
      </c>
      <c r="AG6" s="4">
        <v>11177</v>
      </c>
      <c r="AH6" s="4">
        <v>12180</v>
      </c>
      <c r="AI6" s="4">
        <v>12150</v>
      </c>
      <c r="AJ6" s="4">
        <f>AF6*1.18</f>
        <v>12433.66</v>
      </c>
      <c r="AK6" s="4">
        <f>AG6*1.13</f>
        <v>12630.009999999998</v>
      </c>
      <c r="AL6" s="4">
        <f>AH6*1.07</f>
        <v>13032.6</v>
      </c>
      <c r="AN6" s="4">
        <f>SUM(C6:F6)</f>
        <v>7754</v>
      </c>
      <c r="AO6" s="4">
        <f>SUM(G6:J6)</f>
        <v>10273</v>
      </c>
      <c r="AP6" s="4">
        <f>SUM(K6:N6)</f>
        <v>13600</v>
      </c>
      <c r="AQ6" s="4">
        <f>SUM(O6:R6)</f>
        <v>18448</v>
      </c>
      <c r="AR6" s="4">
        <f>SUM(S6:V6)</f>
        <v>24655</v>
      </c>
      <c r="AS6" s="4">
        <f>SUM(W6:Z6)</f>
        <v>35338</v>
      </c>
      <c r="AT6" s="4">
        <f>SUM(AA6:AD6)</f>
        <v>38483</v>
      </c>
      <c r="AU6" s="4">
        <f>SUM(AE6:AH6)</f>
        <v>43872</v>
      </c>
      <c r="AV6" s="4">
        <f>SUM(AI6:AL6)</f>
        <v>50246.27</v>
      </c>
      <c r="AW6" s="4">
        <f>AV6*1.06</f>
        <v>53261.046199999997</v>
      </c>
      <c r="AX6" s="4">
        <f>AW6*1.04</f>
        <v>55391.488047999999</v>
      </c>
      <c r="AY6" s="4">
        <f>AX6*1.03</f>
        <v>57053.232689440003</v>
      </c>
      <c r="AZ6" s="4">
        <f t="shared" ref="AZ6:BA6" si="19">AY6*1.03</f>
        <v>58764.829670123203</v>
      </c>
      <c r="BA6" s="4">
        <f t="shared" si="19"/>
        <v>60527.774560226899</v>
      </c>
      <c r="BB6" s="4">
        <f>BA6*1.02</f>
        <v>61738.33005143144</v>
      </c>
      <c r="BC6" s="4">
        <f t="shared" ref="BC6:BF6" si="20">BB6*1.02</f>
        <v>62973.096652460066</v>
      </c>
      <c r="BD6" s="4">
        <f t="shared" si="20"/>
        <v>64232.558585509272</v>
      </c>
      <c r="BE6" s="4">
        <f t="shared" si="20"/>
        <v>65517.209757219462</v>
      </c>
      <c r="BF6" s="4">
        <f t="shared" si="20"/>
        <v>66827.553952363858</v>
      </c>
    </row>
    <row r="7" spans="2:165" x14ac:dyDescent="0.3">
      <c r="B7" t="s">
        <v>28</v>
      </c>
      <c r="C7" s="4">
        <v>1057</v>
      </c>
      <c r="D7" s="4">
        <v>1124</v>
      </c>
      <c r="E7" s="4">
        <v>1170</v>
      </c>
      <c r="F7" s="4">
        <v>1374</v>
      </c>
      <c r="G7" s="4">
        <v>1595</v>
      </c>
      <c r="H7" s="4">
        <v>1855</v>
      </c>
      <c r="I7" s="4">
        <v>1928</v>
      </c>
      <c r="J7" s="4">
        <v>2467</v>
      </c>
      <c r="K7" s="4">
        <v>2020</v>
      </c>
      <c r="L7" s="4">
        <v>2414</v>
      </c>
      <c r="M7" s="4">
        <v>2416</v>
      </c>
      <c r="N7" s="4">
        <v>3026</v>
      </c>
      <c r="O7" s="4">
        <v>2787</v>
      </c>
      <c r="P7" s="4">
        <v>2840</v>
      </c>
      <c r="Q7" s="4">
        <v>2683</v>
      </c>
      <c r="R7" s="4">
        <v>3280</v>
      </c>
      <c r="S7" s="4">
        <v>2843</v>
      </c>
      <c r="T7" s="4">
        <v>3259</v>
      </c>
      <c r="U7" s="4">
        <v>3554</v>
      </c>
      <c r="V7" s="4">
        <v>4387</v>
      </c>
      <c r="W7" s="4">
        <v>3312</v>
      </c>
      <c r="X7" s="4">
        <v>3595</v>
      </c>
      <c r="Y7" s="4">
        <v>3780</v>
      </c>
      <c r="Z7" s="4">
        <v>4574</v>
      </c>
      <c r="AA7" s="4">
        <v>3044</v>
      </c>
      <c r="AB7" s="4">
        <v>3154</v>
      </c>
      <c r="AC7" s="4">
        <v>2877</v>
      </c>
      <c r="AD7" s="4">
        <v>3226</v>
      </c>
      <c r="AE7" s="4">
        <v>2564</v>
      </c>
      <c r="AF7" s="4">
        <v>2721</v>
      </c>
      <c r="AG7" s="4">
        <v>2822</v>
      </c>
      <c r="AH7" s="4">
        <v>3240</v>
      </c>
      <c r="AI7" s="4">
        <v>2757</v>
      </c>
      <c r="AJ7" s="4">
        <f t="shared" ref="AJ7:AL7" si="21">AJ3*0.065</f>
        <v>2844.3688000000002</v>
      </c>
      <c r="AK7" s="4">
        <f t="shared" si="21"/>
        <v>2902.1135000000004</v>
      </c>
      <c r="AL7" s="4">
        <f t="shared" si="21"/>
        <v>3302.2762499999999</v>
      </c>
      <c r="AN7" s="4">
        <f>SUM(C7:F7)</f>
        <v>4725</v>
      </c>
      <c r="AO7" s="4">
        <f>SUM(G7:J7)</f>
        <v>7845</v>
      </c>
      <c r="AP7" s="4">
        <f>SUM(K7:N7)</f>
        <v>9876</v>
      </c>
      <c r="AQ7" s="4">
        <f>SUM(O7:R7)</f>
        <v>11590</v>
      </c>
      <c r="AR7" s="4">
        <f>SUM(S7:V7)</f>
        <v>14043</v>
      </c>
      <c r="AS7" s="4">
        <f>SUM(W7:Z7)</f>
        <v>15261</v>
      </c>
      <c r="AT7" s="4">
        <f>SUM(AA7:AD7)</f>
        <v>12301</v>
      </c>
      <c r="AU7" s="4">
        <f>SUM(AE7:AH7)</f>
        <v>11347</v>
      </c>
      <c r="AV7" s="4">
        <f>SUM(AI7:AL7)</f>
        <v>11805.758549999999</v>
      </c>
      <c r="AW7" s="4">
        <f>AW3*0.065</f>
        <v>12743.102034000001</v>
      </c>
      <c r="AX7" s="4">
        <f t="shared" ref="AX7:BF7" si="22">AX3*0.065</f>
        <v>13380.257135700002</v>
      </c>
      <c r="AY7" s="4">
        <f t="shared" si="22"/>
        <v>13915.467421128002</v>
      </c>
      <c r="AZ7" s="4">
        <f t="shared" si="22"/>
        <v>14332.931443761841</v>
      </c>
      <c r="BA7" s="4">
        <f t="shared" si="22"/>
        <v>14619.590072637078</v>
      </c>
      <c r="BB7" s="4">
        <f t="shared" si="22"/>
        <v>14911.981874089821</v>
      </c>
      <c r="BC7" s="4">
        <f t="shared" si="22"/>
        <v>15210.221511571617</v>
      </c>
      <c r="BD7" s="4">
        <f t="shared" si="22"/>
        <v>15362.323726687333</v>
      </c>
      <c r="BE7" s="4">
        <f t="shared" si="22"/>
        <v>15515.946963954208</v>
      </c>
      <c r="BF7" s="4">
        <f t="shared" si="22"/>
        <v>15671.10643359375</v>
      </c>
    </row>
    <row r="8" spans="2:165" x14ac:dyDescent="0.3">
      <c r="B8" t="s">
        <v>29</v>
      </c>
      <c r="C8" s="4">
        <v>655</v>
      </c>
      <c r="D8" s="4">
        <v>640</v>
      </c>
      <c r="E8" s="4">
        <v>536</v>
      </c>
      <c r="F8" s="4">
        <v>686</v>
      </c>
      <c r="G8" s="4">
        <v>757</v>
      </c>
      <c r="H8" s="4">
        <v>776</v>
      </c>
      <c r="I8" s="4">
        <v>943</v>
      </c>
      <c r="J8" s="4">
        <v>976</v>
      </c>
      <c r="K8" s="4">
        <v>4064</v>
      </c>
      <c r="L8" s="4">
        <v>3224</v>
      </c>
      <c r="M8" s="4">
        <v>1348</v>
      </c>
      <c r="N8" s="4">
        <v>1829</v>
      </c>
      <c r="O8" s="4">
        <v>1583</v>
      </c>
      <c r="P8" s="4">
        <v>1593</v>
      </c>
      <c r="Q8" s="4">
        <v>1790</v>
      </c>
      <c r="R8" s="4">
        <v>1599</v>
      </c>
      <c r="S8" s="4">
        <v>1622</v>
      </c>
      <c r="T8" s="4">
        <v>1956</v>
      </c>
      <c r="U8" s="4">
        <v>2946</v>
      </c>
      <c r="V8" s="4">
        <v>3305</v>
      </c>
      <c r="W8" s="4">
        <v>2360</v>
      </c>
      <c r="X8" s="4">
        <v>2987</v>
      </c>
      <c r="Y8" s="4">
        <v>3384</v>
      </c>
      <c r="Z8" s="4">
        <v>3085</v>
      </c>
      <c r="AA8" s="4">
        <v>2885</v>
      </c>
      <c r="AB8" s="4">
        <v>4164</v>
      </c>
      <c r="AC8" s="4">
        <v>2070</v>
      </c>
      <c r="AD8" s="4">
        <v>2289</v>
      </c>
      <c r="AE8" s="4">
        <v>3455</v>
      </c>
      <c r="AF8" s="4">
        <v>3658</v>
      </c>
      <c r="AG8" s="4">
        <v>1865</v>
      </c>
      <c r="AH8" s="4">
        <f>761+1550</f>
        <v>2311</v>
      </c>
      <c r="AI8" s="4">
        <v>2280</v>
      </c>
      <c r="AJ8" s="4">
        <f t="shared" ref="AJ8:AL8" si="23">AF8*1.02</f>
        <v>3731.16</v>
      </c>
      <c r="AK8" s="4">
        <f t="shared" si="23"/>
        <v>1902.3</v>
      </c>
      <c r="AL8" s="4">
        <f t="shared" si="23"/>
        <v>2357.2200000000003</v>
      </c>
      <c r="AN8" s="4">
        <f>SUM(C8:F8)</f>
        <v>2517</v>
      </c>
      <c r="AO8" s="4">
        <f>SUM(G8:J8)</f>
        <v>3452</v>
      </c>
      <c r="AP8" s="4">
        <f>SUM(K8:N8)</f>
        <v>10465</v>
      </c>
      <c r="AQ8" s="4">
        <f>SUM(O8:R8)</f>
        <v>6565</v>
      </c>
      <c r="AR8" s="4">
        <f>SUM(S8:V8)</f>
        <v>9829</v>
      </c>
      <c r="AS8" s="4">
        <f>SUM(W8:Z8)</f>
        <v>11816</v>
      </c>
      <c r="AT8" s="4">
        <f>SUM(AA8:AD8)</f>
        <v>11408</v>
      </c>
      <c r="AU8" s="4">
        <f>SUM(AE8:AH8)</f>
        <v>11289</v>
      </c>
      <c r="AV8" s="4">
        <f>SUM(AI8:AL8)</f>
        <v>10270.68</v>
      </c>
      <c r="AW8" s="4">
        <f t="shared" ref="AW8:BF8" si="24">AV8*1.01</f>
        <v>10373.3868</v>
      </c>
      <c r="AX8" s="4">
        <f t="shared" si="24"/>
        <v>10477.120668</v>
      </c>
      <c r="AY8" s="4">
        <f t="shared" si="24"/>
        <v>10581.891874679999</v>
      </c>
      <c r="AZ8" s="4">
        <f t="shared" si="24"/>
        <v>10687.710793426799</v>
      </c>
      <c r="BA8" s="4">
        <f t="shared" si="24"/>
        <v>10794.587901361067</v>
      </c>
      <c r="BB8" s="4">
        <f t="shared" si="24"/>
        <v>10902.533780374677</v>
      </c>
      <c r="BC8" s="4">
        <f t="shared" si="24"/>
        <v>11011.559118178424</v>
      </c>
      <c r="BD8" s="4">
        <f t="shared" si="24"/>
        <v>11121.674709360208</v>
      </c>
      <c r="BE8" s="4">
        <f t="shared" si="24"/>
        <v>11232.89145645381</v>
      </c>
      <c r="BF8" s="4">
        <f t="shared" si="24"/>
        <v>11345.220371018348</v>
      </c>
    </row>
    <row r="9" spans="2:165" s="6" customFormat="1" x14ac:dyDescent="0.3">
      <c r="B9" s="6" t="s">
        <v>31</v>
      </c>
      <c r="C9" s="8">
        <f t="shared" ref="C9:V9" si="25">C5-C6-C7-C8</f>
        <v>3327</v>
      </c>
      <c r="D9" s="8">
        <f t="shared" si="25"/>
        <v>4401</v>
      </c>
      <c r="E9" s="8">
        <f t="shared" si="25"/>
        <v>5122</v>
      </c>
      <c r="F9" s="8">
        <f t="shared" si="25"/>
        <v>7352</v>
      </c>
      <c r="G9" s="8">
        <f t="shared" si="25"/>
        <v>5449</v>
      </c>
      <c r="H9" s="8">
        <f t="shared" si="25"/>
        <v>5863</v>
      </c>
      <c r="I9" s="8">
        <f t="shared" si="25"/>
        <v>5781</v>
      </c>
      <c r="J9" s="8">
        <f t="shared" si="25"/>
        <v>7820</v>
      </c>
      <c r="K9" s="8">
        <f t="shared" si="25"/>
        <v>3317</v>
      </c>
      <c r="L9" s="8">
        <f t="shared" si="25"/>
        <v>4606</v>
      </c>
      <c r="M9" s="8">
        <f t="shared" si="25"/>
        <v>7185</v>
      </c>
      <c r="N9" s="8">
        <f t="shared" si="25"/>
        <v>8858</v>
      </c>
      <c r="O9" s="8">
        <f t="shared" si="25"/>
        <v>5893</v>
      </c>
      <c r="P9" s="8">
        <f t="shared" si="25"/>
        <v>5963</v>
      </c>
      <c r="Q9" s="8">
        <f t="shared" si="25"/>
        <v>8040</v>
      </c>
      <c r="R9" s="8">
        <f t="shared" si="25"/>
        <v>12775</v>
      </c>
      <c r="S9" s="8">
        <f t="shared" si="25"/>
        <v>11378</v>
      </c>
      <c r="T9" s="8">
        <f t="shared" ref="T9:U9" si="26">T5-T6-T7-T8</f>
        <v>12367</v>
      </c>
      <c r="U9" s="8">
        <f t="shared" si="26"/>
        <v>10423</v>
      </c>
      <c r="V9" s="8">
        <f t="shared" si="25"/>
        <v>12585</v>
      </c>
      <c r="W9" s="8">
        <f t="shared" ref="W9:X9" si="27">W5-W6-W7-W8</f>
        <v>8524</v>
      </c>
      <c r="X9" s="8">
        <f t="shared" si="27"/>
        <v>8358</v>
      </c>
      <c r="Y9" s="8">
        <f t="shared" ref="Y9" si="28">Y5-Y6-Y7-Y8</f>
        <v>5664</v>
      </c>
      <c r="Z9" s="8">
        <f t="shared" ref="Z9" si="29">Z5-Z6-Z7-Z8</f>
        <v>6399</v>
      </c>
      <c r="AA9" s="8">
        <f t="shared" ref="AA9:AC9" si="30">AA5-AA6-AA7-AA8</f>
        <v>7227</v>
      </c>
      <c r="AB9" s="8">
        <f t="shared" si="30"/>
        <v>9392</v>
      </c>
      <c r="AC9" s="8">
        <f t="shared" si="30"/>
        <v>14018</v>
      </c>
      <c r="AD9" s="8">
        <f t="shared" ref="AD9" si="31">AD5-AD6-AD7-AD8</f>
        <v>16384</v>
      </c>
      <c r="AE9" s="8">
        <f t="shared" ref="AE9:AL9" si="32">AE5-AE6-AE7-AE8</f>
        <v>13818</v>
      </c>
      <c r="AF9" s="8">
        <f t="shared" si="32"/>
        <v>14847</v>
      </c>
      <c r="AG9" s="8">
        <f t="shared" si="32"/>
        <v>17350</v>
      </c>
      <c r="AH9" s="8">
        <f t="shared" si="32"/>
        <v>21815</v>
      </c>
      <c r="AI9" s="8">
        <f t="shared" si="32"/>
        <v>17555</v>
      </c>
      <c r="AJ9" s="8">
        <f t="shared" si="32"/>
        <v>16873.617600000001</v>
      </c>
      <c r="AK9" s="8">
        <f t="shared" si="32"/>
        <v>19176.854500000001</v>
      </c>
      <c r="AL9" s="8">
        <f t="shared" si="32"/>
        <v>22967.388750000002</v>
      </c>
      <c r="AN9" s="8">
        <f>AN5-AN6-AN7-AN8</f>
        <v>20202</v>
      </c>
      <c r="AO9" s="8">
        <f>AO5-AO6-AO7-AO8</f>
        <v>24913</v>
      </c>
      <c r="AP9" s="8">
        <f>AP5-AP6-AP7-AP8</f>
        <v>23966</v>
      </c>
      <c r="AQ9" s="8">
        <f>AQ5-AQ6-AQ7-AQ8</f>
        <v>32671</v>
      </c>
      <c r="AR9" s="8">
        <f t="shared" ref="AR9:BA9" si="33">AR5-AR6-AR7-AR8</f>
        <v>46753</v>
      </c>
      <c r="AS9" s="8">
        <f t="shared" si="33"/>
        <v>28945</v>
      </c>
      <c r="AT9" s="8">
        <f t="shared" si="33"/>
        <v>47021</v>
      </c>
      <c r="AU9" s="8">
        <f t="shared" si="33"/>
        <v>67830</v>
      </c>
      <c r="AV9" s="8">
        <f t="shared" si="33"/>
        <v>76528.340850000008</v>
      </c>
      <c r="AW9" s="8">
        <f t="shared" si="33"/>
        <v>84381.598318000004</v>
      </c>
      <c r="AX9" s="8">
        <f t="shared" si="33"/>
        <v>89548.2241679</v>
      </c>
      <c r="AY9" s="8">
        <f t="shared" si="33"/>
        <v>93998.381635135986</v>
      </c>
      <c r="AZ9" s="8">
        <f t="shared" si="33"/>
        <v>97029.970921683678</v>
      </c>
      <c r="BA9" s="8">
        <f t="shared" si="33"/>
        <v>98489.799151350395</v>
      </c>
      <c r="BB9" s="8">
        <f t="shared" ref="BB9:BF9" si="34">BB5-BB6-BB7-BB8</f>
        <v>100567.541013391</v>
      </c>
      <c r="BC9" s="8">
        <f t="shared" si="34"/>
        <v>102687.91717146257</v>
      </c>
      <c r="BD9" s="8">
        <f t="shared" si="34"/>
        <v>103085.06537665259</v>
      </c>
      <c r="BE9" s="8">
        <f t="shared" si="34"/>
        <v>103473.59044456402</v>
      </c>
      <c r="BF9" s="8">
        <f t="shared" si="34"/>
        <v>103853.15425143746</v>
      </c>
    </row>
    <row r="10" spans="2:165" x14ac:dyDescent="0.3">
      <c r="B10" t="s">
        <v>32</v>
      </c>
      <c r="C10" s="4">
        <v>-81</v>
      </c>
      <c r="D10" s="4">
        <v>-87</v>
      </c>
      <c r="E10" s="4">
        <v>-114</v>
      </c>
      <c r="F10" s="4">
        <v>-110</v>
      </c>
      <c r="G10" s="4">
        <v>-161</v>
      </c>
      <c r="H10" s="4">
        <v>-5</v>
      </c>
      <c r="I10" s="4">
        <v>-131</v>
      </c>
      <c r="J10" s="4">
        <v>-151</v>
      </c>
      <c r="K10" s="4">
        <v>-165</v>
      </c>
      <c r="L10" s="4">
        <v>-206</v>
      </c>
      <c r="M10" s="4">
        <v>-144</v>
      </c>
      <c r="N10" s="4">
        <v>-311</v>
      </c>
      <c r="O10" s="4">
        <v>32</v>
      </c>
      <c r="P10" s="4">
        <v>-168</v>
      </c>
      <c r="Q10" s="4">
        <v>-93</v>
      </c>
      <c r="R10" s="4">
        <v>-280</v>
      </c>
      <c r="S10" s="4">
        <v>-125</v>
      </c>
      <c r="T10" s="4">
        <v>-146</v>
      </c>
      <c r="U10" s="4">
        <v>-142</v>
      </c>
      <c r="V10" s="4">
        <v>-117</v>
      </c>
      <c r="W10" s="4">
        <v>-384</v>
      </c>
      <c r="X10" s="4">
        <v>172</v>
      </c>
      <c r="Y10" s="4">
        <v>88</v>
      </c>
      <c r="Z10" s="4">
        <v>250</v>
      </c>
      <c r="AA10" s="4">
        <v>-80</v>
      </c>
      <c r="AB10" s="4">
        <v>99</v>
      </c>
      <c r="AC10" s="4">
        <v>-272</v>
      </c>
      <c r="AD10" s="4">
        <v>-424</v>
      </c>
      <c r="AE10" s="4">
        <v>-365</v>
      </c>
      <c r="AF10" s="4">
        <v>-259</v>
      </c>
      <c r="AG10" s="4">
        <v>-472</v>
      </c>
      <c r="AH10" s="4">
        <v>-188</v>
      </c>
      <c r="AI10" s="4">
        <v>-827</v>
      </c>
      <c r="AJ10" s="4">
        <f t="shared" ref="AJ10:AL10" si="35">AF10*1.02</f>
        <v>-264.18</v>
      </c>
      <c r="AK10" s="4">
        <f t="shared" si="35"/>
        <v>-481.44</v>
      </c>
      <c r="AL10" s="4">
        <f t="shared" si="35"/>
        <v>-191.76</v>
      </c>
      <c r="AN10" s="4">
        <f>SUM(C10:F10)</f>
        <v>-392</v>
      </c>
      <c r="AO10" s="4">
        <f>SUM(G10:J10)</f>
        <v>-448</v>
      </c>
      <c r="AP10" s="4">
        <f>SUM(K10:N10)</f>
        <v>-826</v>
      </c>
      <c r="AQ10" s="4">
        <f>SUM(O10:R10)</f>
        <v>-509</v>
      </c>
      <c r="AR10" s="4">
        <f>SUM(S10:V10)</f>
        <v>-530</v>
      </c>
      <c r="AS10" s="4">
        <f>SUM(W10:Z10)</f>
        <v>126</v>
      </c>
      <c r="AT10" s="4">
        <f>SUM(AA10:AD10)</f>
        <v>-677</v>
      </c>
      <c r="AU10" s="4">
        <f>SUM(AE10:AH10)</f>
        <v>-1284</v>
      </c>
      <c r="AV10" s="4">
        <f>SUM(AI10:AL10)</f>
        <v>-1764.38</v>
      </c>
      <c r="AW10" s="4">
        <f t="shared" ref="AW10:BA10" si="36">-AV13*0.02</f>
        <v>-1387.2018389600003</v>
      </c>
      <c r="AX10" s="4">
        <f t="shared" si="36"/>
        <v>-1509.5308827624958</v>
      </c>
      <c r="AY10" s="4">
        <f t="shared" si="36"/>
        <v>-1602.6164888916601</v>
      </c>
      <c r="AZ10" s="4">
        <f t="shared" si="36"/>
        <v>-1682.5775669828863</v>
      </c>
      <c r="BA10" s="4">
        <f t="shared" si="36"/>
        <v>-1737.3408534005316</v>
      </c>
      <c r="BB10" s="4">
        <f t="shared" ref="BB10" si="37">-BA13*0.02</f>
        <v>-1763.9976640836162</v>
      </c>
      <c r="BC10" s="4">
        <f t="shared" ref="BC10" si="38">-BB13*0.02</f>
        <v>-1801.0350807235534</v>
      </c>
      <c r="BD10" s="4">
        <f t="shared" ref="BD10" si="39">-BC13*0.02</f>
        <v>-1839.0055596384759</v>
      </c>
      <c r="BE10" s="4">
        <f t="shared" ref="BE10" si="40">-BD13*0.02</f>
        <v>-1846.663648478723</v>
      </c>
      <c r="BF10" s="4">
        <f t="shared" ref="BF10" si="41">-BE13*0.02</f>
        <v>-1853.6364720375523</v>
      </c>
    </row>
    <row r="11" spans="2:165" s="6" customFormat="1" x14ac:dyDescent="0.3">
      <c r="B11" s="6" t="s">
        <v>33</v>
      </c>
      <c r="C11" s="8">
        <f t="shared" ref="C11:P11" si="42">C9-C10</f>
        <v>3408</v>
      </c>
      <c r="D11" s="8">
        <f t="shared" si="42"/>
        <v>4488</v>
      </c>
      <c r="E11" s="8">
        <f t="shared" si="42"/>
        <v>5236</v>
      </c>
      <c r="F11" s="8">
        <f t="shared" si="42"/>
        <v>7462</v>
      </c>
      <c r="G11" s="8">
        <f t="shared" si="42"/>
        <v>5610</v>
      </c>
      <c r="H11" s="8">
        <f t="shared" si="42"/>
        <v>5868</v>
      </c>
      <c r="I11" s="8">
        <f t="shared" si="42"/>
        <v>5912</v>
      </c>
      <c r="J11" s="8">
        <f t="shared" si="42"/>
        <v>7971</v>
      </c>
      <c r="K11" s="8">
        <f t="shared" si="42"/>
        <v>3482</v>
      </c>
      <c r="L11" s="8">
        <f t="shared" si="42"/>
        <v>4812</v>
      </c>
      <c r="M11" s="8">
        <f t="shared" si="42"/>
        <v>7329</v>
      </c>
      <c r="N11" s="8">
        <f t="shared" si="42"/>
        <v>9169</v>
      </c>
      <c r="O11" s="8">
        <f t="shared" si="42"/>
        <v>5861</v>
      </c>
      <c r="P11" s="8">
        <f t="shared" si="42"/>
        <v>6131</v>
      </c>
      <c r="Q11" s="8">
        <f t="shared" ref="Q11:V11" si="43">Q9-Q10</f>
        <v>8133</v>
      </c>
      <c r="R11" s="8">
        <f t="shared" si="43"/>
        <v>13055</v>
      </c>
      <c r="S11" s="8">
        <f t="shared" si="43"/>
        <v>11503</v>
      </c>
      <c r="T11" s="8">
        <f t="shared" ref="T11:U11" si="44">T9-T10</f>
        <v>12513</v>
      </c>
      <c r="U11" s="8">
        <f t="shared" si="44"/>
        <v>10565</v>
      </c>
      <c r="V11" s="8">
        <f t="shared" si="43"/>
        <v>12702</v>
      </c>
      <c r="W11" s="8">
        <f t="shared" ref="W11:X11" si="45">W9-W10</f>
        <v>8908</v>
      </c>
      <c r="X11" s="8">
        <f t="shared" si="45"/>
        <v>8186</v>
      </c>
      <c r="Y11" s="8">
        <f t="shared" ref="Y11" si="46">Y9-Y10</f>
        <v>5576</v>
      </c>
      <c r="Z11" s="8">
        <f t="shared" ref="Z11" si="47">Z9-Z10</f>
        <v>6149</v>
      </c>
      <c r="AA11" s="8">
        <f t="shared" ref="AA11:AC11" si="48">AA9-AA10</f>
        <v>7307</v>
      </c>
      <c r="AB11" s="8">
        <f t="shared" si="48"/>
        <v>9293</v>
      </c>
      <c r="AC11" s="8">
        <f t="shared" si="48"/>
        <v>14290</v>
      </c>
      <c r="AD11" s="8">
        <f t="shared" ref="AD11" si="49">AD9-AD10</f>
        <v>16808</v>
      </c>
      <c r="AE11" s="8">
        <f t="shared" ref="AE11:AL11" si="50">AE9-AE10</f>
        <v>14183</v>
      </c>
      <c r="AF11" s="8">
        <f t="shared" si="50"/>
        <v>15106</v>
      </c>
      <c r="AG11" s="8">
        <f t="shared" si="50"/>
        <v>17822</v>
      </c>
      <c r="AH11" s="8">
        <f t="shared" si="50"/>
        <v>22003</v>
      </c>
      <c r="AI11" s="8">
        <f t="shared" si="50"/>
        <v>18382</v>
      </c>
      <c r="AJ11" s="8">
        <f t="shared" si="50"/>
        <v>17137.797600000002</v>
      </c>
      <c r="AK11" s="8">
        <f t="shared" si="50"/>
        <v>19658.2945</v>
      </c>
      <c r="AL11" s="8">
        <f t="shared" si="50"/>
        <v>23159.14875</v>
      </c>
      <c r="AN11" s="8">
        <f>AN9-AN10</f>
        <v>20594</v>
      </c>
      <c r="AO11" s="8">
        <f>AO9-AO10</f>
        <v>25361</v>
      </c>
      <c r="AP11" s="8">
        <f>AP9-AP10</f>
        <v>24792</v>
      </c>
      <c r="AQ11" s="8">
        <f>AQ9-AQ10</f>
        <v>33180</v>
      </c>
      <c r="AR11" s="8">
        <f t="shared" ref="AR11:BA11" si="51">AR9-AR10</f>
        <v>47283</v>
      </c>
      <c r="AS11" s="8">
        <f t="shared" si="51"/>
        <v>28819</v>
      </c>
      <c r="AT11" s="8">
        <f t="shared" si="51"/>
        <v>47698</v>
      </c>
      <c r="AU11" s="8">
        <f t="shared" si="51"/>
        <v>69114</v>
      </c>
      <c r="AV11" s="8">
        <f t="shared" si="51"/>
        <v>78292.720850000012</v>
      </c>
      <c r="AW11" s="8">
        <f t="shared" si="51"/>
        <v>85768.800156960002</v>
      </c>
      <c r="AX11" s="8">
        <f t="shared" si="51"/>
        <v>91057.755050662498</v>
      </c>
      <c r="AY11" s="8">
        <f t="shared" si="51"/>
        <v>95600.998124027639</v>
      </c>
      <c r="AZ11" s="8">
        <f t="shared" si="51"/>
        <v>98712.548488666565</v>
      </c>
      <c r="BA11" s="8">
        <f t="shared" si="51"/>
        <v>100227.14000475092</v>
      </c>
      <c r="BB11" s="8">
        <f t="shared" ref="BB11:BF11" si="52">BB9-BB10</f>
        <v>102331.53867747461</v>
      </c>
      <c r="BC11" s="8">
        <f t="shared" si="52"/>
        <v>104488.95225218612</v>
      </c>
      <c r="BD11" s="8">
        <f t="shared" si="52"/>
        <v>104924.07093629107</v>
      </c>
      <c r="BE11" s="8">
        <f t="shared" si="52"/>
        <v>105320.25409304273</v>
      </c>
      <c r="BF11" s="8">
        <f t="shared" si="52"/>
        <v>105706.79072347502</v>
      </c>
    </row>
    <row r="12" spans="2:165" x14ac:dyDescent="0.3">
      <c r="B12" t="s">
        <v>34</v>
      </c>
      <c r="C12" s="4">
        <f>344+5</f>
        <v>349</v>
      </c>
      <c r="D12" s="4">
        <f>594+4</f>
        <v>598</v>
      </c>
      <c r="E12" s="4">
        <v>529</v>
      </c>
      <c r="F12" s="4">
        <f>1644+2270</f>
        <v>3914</v>
      </c>
      <c r="G12" s="4">
        <f>622+1</f>
        <v>623</v>
      </c>
      <c r="H12" s="4">
        <v>762</v>
      </c>
      <c r="I12" s="4">
        <v>775</v>
      </c>
      <c r="J12" s="4">
        <v>1089</v>
      </c>
      <c r="K12" s="4">
        <v>1053</v>
      </c>
      <c r="L12" s="4">
        <v>2216</v>
      </c>
      <c r="M12" s="4">
        <v>1238</v>
      </c>
      <c r="N12" s="4">
        <v>1820</v>
      </c>
      <c r="O12" s="4">
        <v>959</v>
      </c>
      <c r="P12" s="4">
        <v>953</v>
      </c>
      <c r="Q12" s="4">
        <v>287</v>
      </c>
      <c r="R12" s="4">
        <v>1836</v>
      </c>
      <c r="S12" s="4">
        <v>2006</v>
      </c>
      <c r="T12" s="4">
        <v>2119</v>
      </c>
      <c r="U12" s="4">
        <v>1371</v>
      </c>
      <c r="V12" s="4">
        <v>2417</v>
      </c>
      <c r="W12" s="4">
        <v>1443</v>
      </c>
      <c r="X12" s="4">
        <v>1499</v>
      </c>
      <c r="Y12" s="4">
        <v>1181</v>
      </c>
      <c r="Z12" s="4">
        <v>1497</v>
      </c>
      <c r="AA12" s="4">
        <v>1598</v>
      </c>
      <c r="AB12" s="4">
        <v>1505</v>
      </c>
      <c r="AC12" s="4">
        <v>2437</v>
      </c>
      <c r="AD12" s="4">
        <v>2791</v>
      </c>
      <c r="AE12" s="4">
        <v>1814</v>
      </c>
      <c r="AF12" s="4">
        <v>1641</v>
      </c>
      <c r="AG12" s="4">
        <v>2134</v>
      </c>
      <c r="AH12" s="4">
        <v>2715</v>
      </c>
      <c r="AI12" s="4">
        <v>1738</v>
      </c>
      <c r="AJ12" s="4">
        <f t="shared" ref="AJ12:AL12" si="53">AJ11*0.12</f>
        <v>2056.5357120000003</v>
      </c>
      <c r="AK12" s="4">
        <f t="shared" si="53"/>
        <v>2358.9953399999999</v>
      </c>
      <c r="AL12" s="4">
        <f t="shared" si="53"/>
        <v>2779.0978500000001</v>
      </c>
      <c r="AN12" s="4">
        <f>SUM(C12:F12)</f>
        <v>5390</v>
      </c>
      <c r="AO12" s="4">
        <f>SUM(G12:J12)</f>
        <v>3249</v>
      </c>
      <c r="AP12" s="4">
        <f>SUM(K12:N12)</f>
        <v>6327</v>
      </c>
      <c r="AQ12" s="4">
        <f>SUM(O12:R12)</f>
        <v>4035</v>
      </c>
      <c r="AR12" s="4">
        <f>SUM(S12:V12)</f>
        <v>7913</v>
      </c>
      <c r="AS12" s="4">
        <f>SUM(W12:Z12)</f>
        <v>5620</v>
      </c>
      <c r="AT12" s="4">
        <f>SUM(AA12:AD12)</f>
        <v>8331</v>
      </c>
      <c r="AU12" s="4">
        <f>SUM(AE12:AH12)</f>
        <v>8304</v>
      </c>
      <c r="AV12" s="4">
        <f>SUM(AI12:AL12)</f>
        <v>8932.6289020000004</v>
      </c>
      <c r="AW12" s="4">
        <f>AW11*0.12</f>
        <v>10292.2560188352</v>
      </c>
      <c r="AX12" s="4">
        <f t="shared" ref="AX12:BF12" si="54">AX11*0.12</f>
        <v>10926.930606079499</v>
      </c>
      <c r="AY12" s="4">
        <f t="shared" si="54"/>
        <v>11472.119774883316</v>
      </c>
      <c r="AZ12" s="4">
        <f t="shared" si="54"/>
        <v>11845.505818639987</v>
      </c>
      <c r="BA12" s="4">
        <f t="shared" si="54"/>
        <v>12027.25680057011</v>
      </c>
      <c r="BB12" s="4">
        <f t="shared" si="54"/>
        <v>12279.784641296954</v>
      </c>
      <c r="BC12" s="4">
        <f t="shared" si="54"/>
        <v>12538.674270262334</v>
      </c>
      <c r="BD12" s="4">
        <f t="shared" si="54"/>
        <v>12590.888512354928</v>
      </c>
      <c r="BE12" s="4">
        <f t="shared" si="54"/>
        <v>12638.430491165127</v>
      </c>
      <c r="BF12" s="4">
        <f t="shared" si="54"/>
        <v>12684.814886817001</v>
      </c>
    </row>
    <row r="13" spans="2:165" s="6" customFormat="1" x14ac:dyDescent="0.3">
      <c r="B13" s="6" t="s">
        <v>35</v>
      </c>
      <c r="C13" s="8">
        <f t="shared" ref="C13:P13" si="55">C11-C12</f>
        <v>3059</v>
      </c>
      <c r="D13" s="8">
        <f t="shared" si="55"/>
        <v>3890</v>
      </c>
      <c r="E13" s="8">
        <f t="shared" si="55"/>
        <v>4707</v>
      </c>
      <c r="F13" s="8">
        <f t="shared" si="55"/>
        <v>3548</v>
      </c>
      <c r="G13" s="8">
        <f t="shared" si="55"/>
        <v>4987</v>
      </c>
      <c r="H13" s="8">
        <f t="shared" si="55"/>
        <v>5106</v>
      </c>
      <c r="I13" s="8">
        <f t="shared" si="55"/>
        <v>5137</v>
      </c>
      <c r="J13" s="8">
        <f t="shared" si="55"/>
        <v>6882</v>
      </c>
      <c r="K13" s="8">
        <f t="shared" si="55"/>
        <v>2429</v>
      </c>
      <c r="L13" s="8">
        <f t="shared" si="55"/>
        <v>2596</v>
      </c>
      <c r="M13" s="8">
        <f t="shared" si="55"/>
        <v>6091</v>
      </c>
      <c r="N13" s="8">
        <f t="shared" si="55"/>
        <v>7349</v>
      </c>
      <c r="O13" s="8">
        <f t="shared" si="55"/>
        <v>4902</v>
      </c>
      <c r="P13" s="8">
        <f t="shared" si="55"/>
        <v>5178</v>
      </c>
      <c r="Q13" s="8">
        <f t="shared" ref="Q13:R13" si="56">Q11-Q12</f>
        <v>7846</v>
      </c>
      <c r="R13" s="8">
        <f t="shared" si="56"/>
        <v>11219</v>
      </c>
      <c r="S13" s="8">
        <f t="shared" ref="S13:V13" si="57">S11-S12</f>
        <v>9497</v>
      </c>
      <c r="T13" s="8">
        <f t="shared" ref="T13:U13" si="58">T11-T12</f>
        <v>10394</v>
      </c>
      <c r="U13" s="8">
        <f t="shared" si="58"/>
        <v>9194</v>
      </c>
      <c r="V13" s="8">
        <f t="shared" si="57"/>
        <v>10285</v>
      </c>
      <c r="W13" s="8">
        <f t="shared" ref="W13:X13" si="59">W11-W12</f>
        <v>7465</v>
      </c>
      <c r="X13" s="8">
        <f t="shared" si="59"/>
        <v>6687</v>
      </c>
      <c r="Y13" s="8">
        <f t="shared" ref="Y13" si="60">Y11-Y12</f>
        <v>4395</v>
      </c>
      <c r="Z13" s="8">
        <f t="shared" ref="Z13" si="61">Z11-Z12</f>
        <v>4652</v>
      </c>
      <c r="AA13" s="8">
        <f t="shared" ref="AA13:AC13" si="62">AA11-AA12</f>
        <v>5709</v>
      </c>
      <c r="AB13" s="8">
        <f t="shared" si="62"/>
        <v>7788</v>
      </c>
      <c r="AC13" s="8">
        <f t="shared" si="62"/>
        <v>11853</v>
      </c>
      <c r="AD13" s="8">
        <f t="shared" ref="AD13" si="63">AD11-AD12</f>
        <v>14017</v>
      </c>
      <c r="AE13" s="8">
        <f t="shared" ref="AE13" si="64">AE11-AE12</f>
        <v>12369</v>
      </c>
      <c r="AF13" s="8">
        <f t="shared" ref="AF13:AH13" si="65">AF11-AF12</f>
        <v>13465</v>
      </c>
      <c r="AG13" s="8">
        <f t="shared" si="65"/>
        <v>15688</v>
      </c>
      <c r="AH13" s="8">
        <f t="shared" si="65"/>
        <v>19288</v>
      </c>
      <c r="AI13" s="8">
        <f t="shared" ref="AI13:AL13" si="66">AI11-AI12</f>
        <v>16644</v>
      </c>
      <c r="AJ13" s="8">
        <f t="shared" si="66"/>
        <v>15081.261888000001</v>
      </c>
      <c r="AK13" s="8">
        <f t="shared" si="66"/>
        <v>17299.299159999999</v>
      </c>
      <c r="AL13" s="8">
        <f t="shared" si="66"/>
        <v>20380.050900000002</v>
      </c>
      <c r="AN13" s="8">
        <f>AN11-AN12</f>
        <v>15204</v>
      </c>
      <c r="AO13" s="8">
        <f>AO11-AO12</f>
        <v>22112</v>
      </c>
      <c r="AP13" s="8">
        <f>AP11-AP12</f>
        <v>18465</v>
      </c>
      <c r="AQ13" s="8">
        <f>AQ11-AQ12</f>
        <v>29145</v>
      </c>
      <c r="AR13" s="8">
        <f t="shared" ref="AR13:BA13" si="67">AR11-AR12</f>
        <v>39370</v>
      </c>
      <c r="AS13" s="8">
        <f t="shared" si="67"/>
        <v>23199</v>
      </c>
      <c r="AT13" s="8">
        <f t="shared" si="67"/>
        <v>39367</v>
      </c>
      <c r="AU13" s="8">
        <f t="shared" si="67"/>
        <v>60810</v>
      </c>
      <c r="AV13" s="8">
        <f t="shared" si="67"/>
        <v>69360.091948000016</v>
      </c>
      <c r="AW13" s="8">
        <f t="shared" si="67"/>
        <v>75476.544138124795</v>
      </c>
      <c r="AX13" s="8">
        <f t="shared" si="67"/>
        <v>80130.824444583006</v>
      </c>
      <c r="AY13" s="8">
        <f t="shared" si="67"/>
        <v>84128.878349144317</v>
      </c>
      <c r="AZ13" s="8">
        <f t="shared" si="67"/>
        <v>86867.042670026582</v>
      </c>
      <c r="BA13" s="8">
        <f t="shared" si="67"/>
        <v>88199.883204180805</v>
      </c>
      <c r="BB13" s="8">
        <f t="shared" ref="BB13:BF13" si="68">BB11-BB12</f>
        <v>90051.754036177663</v>
      </c>
      <c r="BC13" s="8">
        <f t="shared" si="68"/>
        <v>91950.277981923791</v>
      </c>
      <c r="BD13" s="8">
        <f t="shared" si="68"/>
        <v>92333.182423936145</v>
      </c>
      <c r="BE13" s="8">
        <f t="shared" si="68"/>
        <v>92681.823601877608</v>
      </c>
      <c r="BF13" s="8">
        <f t="shared" si="68"/>
        <v>93021.975836658021</v>
      </c>
      <c r="BG13" s="6">
        <f>BF13*(1+$BI$18)</f>
        <v>92091.756078291437</v>
      </c>
      <c r="BH13" s="6">
        <f t="shared" ref="BH13:DS13" si="69">BG13*(1+$BI$18)</f>
        <v>91170.838517508528</v>
      </c>
      <c r="BI13" s="6">
        <f t="shared" si="69"/>
        <v>90259.130132333448</v>
      </c>
      <c r="BJ13" s="6">
        <f t="shared" si="69"/>
        <v>89356.538831010112</v>
      </c>
      <c r="BK13" s="6">
        <f t="shared" si="69"/>
        <v>88462.973442700008</v>
      </c>
      <c r="BL13" s="6">
        <f t="shared" si="69"/>
        <v>87578.343708273009</v>
      </c>
      <c r="BM13" s="6">
        <f t="shared" si="69"/>
        <v>86702.560271190276</v>
      </c>
      <c r="BN13" s="6">
        <f t="shared" si="69"/>
        <v>85835.534668478373</v>
      </c>
      <c r="BO13" s="6">
        <f t="shared" si="69"/>
        <v>84977.179321793592</v>
      </c>
      <c r="BP13" s="6">
        <f t="shared" si="69"/>
        <v>84127.407528575655</v>
      </c>
      <c r="BQ13" s="6">
        <f t="shared" si="69"/>
        <v>83286.133453289891</v>
      </c>
      <c r="BR13" s="6">
        <f t="shared" si="69"/>
        <v>82453.272118756984</v>
      </c>
      <c r="BS13" s="6">
        <f t="shared" si="69"/>
        <v>81628.739397569414</v>
      </c>
      <c r="BT13" s="6">
        <f t="shared" si="69"/>
        <v>80812.452003593717</v>
      </c>
      <c r="BU13" s="6">
        <f t="shared" si="69"/>
        <v>80004.327483557776</v>
      </c>
      <c r="BV13" s="6">
        <f t="shared" si="69"/>
        <v>79204.284208722194</v>
      </c>
      <c r="BW13" s="6">
        <f t="shared" si="69"/>
        <v>78412.241366634975</v>
      </c>
      <c r="BX13" s="6">
        <f t="shared" si="69"/>
        <v>77628.118952968623</v>
      </c>
      <c r="BY13" s="6">
        <f t="shared" si="69"/>
        <v>76851.837763438933</v>
      </c>
      <c r="BZ13" s="6">
        <f t="shared" si="69"/>
        <v>76083.319385804542</v>
      </c>
      <c r="CA13" s="6">
        <f t="shared" si="69"/>
        <v>75322.486191946489</v>
      </c>
      <c r="CB13" s="6">
        <f t="shared" si="69"/>
        <v>74569.261330027017</v>
      </c>
      <c r="CC13" s="6">
        <f t="shared" si="69"/>
        <v>73823.568716726746</v>
      </c>
      <c r="CD13" s="6">
        <f t="shared" si="69"/>
        <v>73085.333029559479</v>
      </c>
      <c r="CE13" s="6">
        <f t="shared" si="69"/>
        <v>72354.479699263888</v>
      </c>
      <c r="CF13" s="6">
        <f t="shared" si="69"/>
        <v>71630.934902271241</v>
      </c>
      <c r="CG13" s="6">
        <f t="shared" si="69"/>
        <v>70914.625553248523</v>
      </c>
      <c r="CH13" s="6">
        <f t="shared" si="69"/>
        <v>70205.47929771604</v>
      </c>
      <c r="CI13" s="6">
        <f t="shared" si="69"/>
        <v>69503.424504738883</v>
      </c>
      <c r="CJ13" s="6">
        <f t="shared" si="69"/>
        <v>68808.3902596915</v>
      </c>
      <c r="CK13" s="6">
        <f t="shared" si="69"/>
        <v>68120.306357094581</v>
      </c>
      <c r="CL13" s="6">
        <f t="shared" si="69"/>
        <v>67439.103293523629</v>
      </c>
      <c r="CM13" s="6">
        <f t="shared" si="69"/>
        <v>66764.712260588392</v>
      </c>
      <c r="CN13" s="6">
        <f t="shared" si="69"/>
        <v>66097.065137982514</v>
      </c>
      <c r="CO13" s="6">
        <f t="shared" si="69"/>
        <v>65436.094486602691</v>
      </c>
      <c r="CP13" s="6">
        <f t="shared" si="69"/>
        <v>64781.733541736663</v>
      </c>
      <c r="CQ13" s="6">
        <f t="shared" si="69"/>
        <v>64133.916206319293</v>
      </c>
      <c r="CR13" s="6">
        <f t="shared" si="69"/>
        <v>63492.577044256097</v>
      </c>
      <c r="CS13" s="6">
        <f t="shared" si="69"/>
        <v>62857.651273813535</v>
      </c>
      <c r="CT13" s="6">
        <f t="shared" si="69"/>
        <v>62229.074761075397</v>
      </c>
      <c r="CU13" s="6">
        <f t="shared" si="69"/>
        <v>61606.784013464639</v>
      </c>
      <c r="CV13" s="6">
        <f t="shared" si="69"/>
        <v>60990.716173329994</v>
      </c>
      <c r="CW13" s="6">
        <f t="shared" si="69"/>
        <v>60380.809011596692</v>
      </c>
      <c r="CX13" s="6">
        <f t="shared" si="69"/>
        <v>59777.000921480721</v>
      </c>
      <c r="CY13" s="6">
        <f t="shared" si="69"/>
        <v>59179.230912265914</v>
      </c>
      <c r="CZ13" s="6">
        <f t="shared" si="69"/>
        <v>58587.438603143251</v>
      </c>
      <c r="DA13" s="6">
        <f t="shared" si="69"/>
        <v>58001.564217111816</v>
      </c>
      <c r="DB13" s="6">
        <f t="shared" si="69"/>
        <v>57421.548574940694</v>
      </c>
      <c r="DC13" s="6">
        <f t="shared" si="69"/>
        <v>56847.333089191285</v>
      </c>
      <c r="DD13" s="6">
        <f t="shared" si="69"/>
        <v>56278.859758299368</v>
      </c>
      <c r="DE13" s="6">
        <f t="shared" si="69"/>
        <v>55716.071160716376</v>
      </c>
      <c r="DF13" s="6">
        <f t="shared" si="69"/>
        <v>55158.910449109215</v>
      </c>
      <c r="DG13" s="6">
        <f t="shared" si="69"/>
        <v>54607.321344618125</v>
      </c>
      <c r="DH13" s="6">
        <f t="shared" si="69"/>
        <v>54061.248131171946</v>
      </c>
      <c r="DI13" s="6">
        <f t="shared" si="69"/>
        <v>53520.635649860225</v>
      </c>
      <c r="DJ13" s="6">
        <f t="shared" si="69"/>
        <v>52985.429293361623</v>
      </c>
      <c r="DK13" s="6">
        <f t="shared" si="69"/>
        <v>52455.575000428005</v>
      </c>
      <c r="DL13" s="6">
        <f t="shared" si="69"/>
        <v>51931.019250423727</v>
      </c>
      <c r="DM13" s="6">
        <f t="shared" si="69"/>
        <v>51411.709057919492</v>
      </c>
      <c r="DN13" s="6">
        <f t="shared" si="69"/>
        <v>50897.591967340297</v>
      </c>
      <c r="DO13" s="6">
        <f t="shared" si="69"/>
        <v>50388.616047666896</v>
      </c>
      <c r="DP13" s="6">
        <f t="shared" si="69"/>
        <v>49884.729887190224</v>
      </c>
      <c r="DQ13" s="6">
        <f t="shared" si="69"/>
        <v>49385.882588318324</v>
      </c>
      <c r="DR13" s="6">
        <f t="shared" si="69"/>
        <v>48892.023762435143</v>
      </c>
      <c r="DS13" s="6">
        <f t="shared" si="69"/>
        <v>48403.103524810795</v>
      </c>
      <c r="DT13" s="6">
        <f t="shared" ref="DT13:FI13" si="70">DS13*(1+$BI$18)</f>
        <v>47919.072489562684</v>
      </c>
      <c r="DU13" s="6">
        <f t="shared" si="70"/>
        <v>47439.881764667058</v>
      </c>
      <c r="DV13" s="6">
        <f t="shared" si="70"/>
        <v>46965.482947020384</v>
      </c>
      <c r="DW13" s="6">
        <f t="shared" si="70"/>
        <v>46495.828117550183</v>
      </c>
      <c r="DX13" s="6">
        <f t="shared" si="70"/>
        <v>46030.869836374681</v>
      </c>
      <c r="DY13" s="6">
        <f t="shared" si="70"/>
        <v>45570.561138010933</v>
      </c>
      <c r="DZ13" s="6">
        <f t="shared" si="70"/>
        <v>45114.855526630825</v>
      </c>
      <c r="EA13" s="6">
        <f t="shared" si="70"/>
        <v>44663.706971364518</v>
      </c>
      <c r="EB13" s="6">
        <f t="shared" si="70"/>
        <v>44217.069901650873</v>
      </c>
      <c r="EC13" s="6">
        <f t="shared" si="70"/>
        <v>43774.899202634362</v>
      </c>
      <c r="ED13" s="6">
        <f t="shared" si="70"/>
        <v>43337.150210608015</v>
      </c>
      <c r="EE13" s="6">
        <f t="shared" si="70"/>
        <v>42903.778708501937</v>
      </c>
      <c r="EF13" s="6">
        <f t="shared" si="70"/>
        <v>42474.740921416917</v>
      </c>
      <c r="EG13" s="6">
        <f t="shared" si="70"/>
        <v>42049.993512202745</v>
      </c>
      <c r="EH13" s="6">
        <f t="shared" si="70"/>
        <v>41629.493577080721</v>
      </c>
      <c r="EI13" s="6">
        <f t="shared" si="70"/>
        <v>41213.198641309915</v>
      </c>
      <c r="EJ13" s="6">
        <f t="shared" si="70"/>
        <v>40801.066654896815</v>
      </c>
      <c r="EK13" s="6">
        <f t="shared" si="70"/>
        <v>40393.055988347849</v>
      </c>
      <c r="EL13" s="6">
        <f t="shared" si="70"/>
        <v>39989.125428464373</v>
      </c>
      <c r="EM13" s="6">
        <f t="shared" si="70"/>
        <v>39589.234174179728</v>
      </c>
      <c r="EN13" s="6">
        <f t="shared" si="70"/>
        <v>39193.341832437931</v>
      </c>
      <c r="EO13" s="6">
        <f t="shared" si="70"/>
        <v>38801.408414113554</v>
      </c>
      <c r="EP13" s="6">
        <f t="shared" si="70"/>
        <v>38413.39432997242</v>
      </c>
      <c r="EQ13" s="6">
        <f t="shared" si="70"/>
        <v>38029.260386672693</v>
      </c>
      <c r="ER13" s="6">
        <f t="shared" si="70"/>
        <v>37648.967782805965</v>
      </c>
      <c r="ES13" s="6">
        <f t="shared" si="70"/>
        <v>37272.478104977905</v>
      </c>
      <c r="ET13" s="6">
        <f t="shared" si="70"/>
        <v>36899.753323928126</v>
      </c>
      <c r="EU13" s="6">
        <f t="shared" si="70"/>
        <v>36530.755790688847</v>
      </c>
      <c r="EV13" s="6">
        <f t="shared" si="70"/>
        <v>36165.448232781957</v>
      </c>
      <c r="EW13" s="6">
        <f t="shared" si="70"/>
        <v>35803.793750454141</v>
      </c>
      <c r="EX13" s="6">
        <f t="shared" si="70"/>
        <v>35445.755812949596</v>
      </c>
      <c r="EY13" s="6">
        <f t="shared" si="70"/>
        <v>35091.298254820096</v>
      </c>
      <c r="EZ13" s="6">
        <f t="shared" si="70"/>
        <v>34740.385272271895</v>
      </c>
      <c r="FA13" s="6">
        <f t="shared" si="70"/>
        <v>34392.981419549178</v>
      </c>
      <c r="FB13" s="6">
        <f t="shared" si="70"/>
        <v>34049.051605353685</v>
      </c>
      <c r="FC13" s="6">
        <f t="shared" si="70"/>
        <v>33708.56108930015</v>
      </c>
      <c r="FD13" s="6">
        <f t="shared" si="70"/>
        <v>33371.475478407148</v>
      </c>
      <c r="FE13" s="6">
        <f t="shared" si="70"/>
        <v>33037.760723623076</v>
      </c>
      <c r="FF13" s="6">
        <f t="shared" si="70"/>
        <v>32707.383116386845</v>
      </c>
      <c r="FG13" s="6">
        <f t="shared" si="70"/>
        <v>32380.309285222978</v>
      </c>
      <c r="FH13" s="6">
        <f t="shared" si="70"/>
        <v>32056.506192370747</v>
      </c>
      <c r="FI13" s="6">
        <f t="shared" si="70"/>
        <v>31735.941130447038</v>
      </c>
    </row>
    <row r="14" spans="2:165" x14ac:dyDescent="0.3">
      <c r="B14" t="s">
        <v>1</v>
      </c>
      <c r="C14" s="4">
        <v>2848.8</v>
      </c>
      <c r="D14" s="4">
        <v>2848.8</v>
      </c>
      <c r="E14" s="4">
        <v>2848.8</v>
      </c>
      <c r="F14" s="4">
        <v>2848.8</v>
      </c>
      <c r="G14" s="4">
        <v>2848.8</v>
      </c>
      <c r="H14" s="4">
        <v>2848.8</v>
      </c>
      <c r="I14" s="4">
        <v>2848.8</v>
      </c>
      <c r="J14" s="4">
        <v>2848.8</v>
      </c>
      <c r="K14" s="4">
        <v>2848.8</v>
      </c>
      <c r="L14" s="4">
        <v>2848.8</v>
      </c>
      <c r="M14" s="4">
        <v>2848.8</v>
      </c>
      <c r="N14" s="4">
        <v>2848.8</v>
      </c>
      <c r="O14" s="4">
        <v>2848.8</v>
      </c>
      <c r="P14" s="4">
        <f>Main!D4</f>
        <v>2527</v>
      </c>
      <c r="Q14" s="4">
        <v>2848.8</v>
      </c>
      <c r="R14" s="4">
        <v>2848.8</v>
      </c>
      <c r="S14" s="4">
        <f>2396+439.4</f>
        <v>2835.4</v>
      </c>
      <c r="T14" s="4">
        <v>2834</v>
      </c>
      <c r="U14" s="4">
        <v>2814</v>
      </c>
      <c r="V14" s="4">
        <v>2765</v>
      </c>
      <c r="W14" s="4">
        <v>2725</v>
      </c>
      <c r="X14" s="4">
        <v>2704</v>
      </c>
      <c r="Y14" s="4">
        <v>2682</v>
      </c>
      <c r="Z14" s="4">
        <v>2638</v>
      </c>
      <c r="AA14" s="4">
        <v>2587</v>
      </c>
      <c r="AB14" s="4">
        <v>2568</v>
      </c>
      <c r="AC14" s="4">
        <v>2576</v>
      </c>
      <c r="AD14" s="4">
        <v>2566</v>
      </c>
      <c r="AE14" s="4">
        <v>2545</v>
      </c>
      <c r="AF14" s="4">
        <v>2545</v>
      </c>
      <c r="AG14" s="4">
        <f>2180+344.5</f>
        <v>2524.5</v>
      </c>
      <c r="AH14" s="4">
        <f>2189.9+343.8</f>
        <v>2533.7000000000003</v>
      </c>
      <c r="AI14" s="4">
        <v>2527</v>
      </c>
      <c r="AJ14" s="4">
        <v>2527</v>
      </c>
      <c r="AK14" s="4">
        <v>2527</v>
      </c>
      <c r="AL14" s="4">
        <v>2527</v>
      </c>
      <c r="AN14" s="4">
        <f>P14</f>
        <v>2527</v>
      </c>
      <c r="AO14" s="4">
        <f>AN14</f>
        <v>2527</v>
      </c>
      <c r="AP14" s="4">
        <f>AO14</f>
        <v>2527</v>
      </c>
      <c r="AQ14" s="4">
        <f>AP14</f>
        <v>2527</v>
      </c>
      <c r="AR14" s="4">
        <f t="shared" ref="AR14" si="71">AQ14</f>
        <v>2527</v>
      </c>
      <c r="AS14" s="4">
        <f t="shared" ref="AS14:AT14" si="72">2396+439.4</f>
        <v>2835.4</v>
      </c>
      <c r="AT14" s="4">
        <f t="shared" si="72"/>
        <v>2835.4</v>
      </c>
      <c r="AU14" s="4">
        <f t="shared" ref="AU14" si="73">2189.9+343.8</f>
        <v>2533.7000000000003</v>
      </c>
      <c r="AV14" s="4">
        <v>2527</v>
      </c>
      <c r="AW14" s="4">
        <v>2527</v>
      </c>
      <c r="AX14" s="4">
        <v>2527</v>
      </c>
      <c r="AY14" s="4">
        <v>2527</v>
      </c>
      <c r="AZ14" s="4">
        <v>2527</v>
      </c>
      <c r="BA14" s="4">
        <v>2527</v>
      </c>
      <c r="BB14" s="4">
        <v>2527</v>
      </c>
      <c r="BC14" s="4">
        <v>2527</v>
      </c>
      <c r="BD14" s="4">
        <v>2527</v>
      </c>
      <c r="BE14" s="4">
        <v>2527</v>
      </c>
      <c r="BF14" s="4">
        <v>2527</v>
      </c>
    </row>
    <row r="15" spans="2:165" s="6" customFormat="1" x14ac:dyDescent="0.3">
      <c r="B15" s="6" t="s">
        <v>36</v>
      </c>
      <c r="C15" s="7">
        <f t="shared" ref="C15:P15" si="74">C13/C14</f>
        <v>1.0737854535242908</v>
      </c>
      <c r="D15" s="7">
        <f t="shared" si="74"/>
        <v>1.3654872226902555</v>
      </c>
      <c r="E15" s="7">
        <f t="shared" si="74"/>
        <v>1.6522746419545071</v>
      </c>
      <c r="F15" s="7">
        <f t="shared" si="74"/>
        <v>1.2454366750912664</v>
      </c>
      <c r="G15" s="7">
        <f t="shared" si="74"/>
        <v>1.7505616399887671</v>
      </c>
      <c r="H15" s="7">
        <f t="shared" si="74"/>
        <v>1.7923336141533277</v>
      </c>
      <c r="I15" s="7">
        <f t="shared" si="74"/>
        <v>1.8032153889356921</v>
      </c>
      <c r="J15" s="7">
        <f t="shared" si="74"/>
        <v>2.4157540016849199</v>
      </c>
      <c r="K15" s="7">
        <f t="shared" si="74"/>
        <v>0.85263970794720578</v>
      </c>
      <c r="L15" s="7">
        <f t="shared" si="74"/>
        <v>0.91126088177478226</v>
      </c>
      <c r="M15" s="7">
        <f t="shared" si="74"/>
        <v>2.1380932322381354</v>
      </c>
      <c r="N15" s="7">
        <f t="shared" si="74"/>
        <v>2.5796826734063463</v>
      </c>
      <c r="O15" s="7">
        <f t="shared" si="74"/>
        <v>1.7207245155855095</v>
      </c>
      <c r="P15" s="7">
        <f t="shared" si="74"/>
        <v>2.0490700435298774</v>
      </c>
      <c r="Q15" s="7">
        <f t="shared" ref="Q15:R15" si="75">Q13/Q14</f>
        <v>2.754142094917158</v>
      </c>
      <c r="R15" s="7">
        <f t="shared" si="75"/>
        <v>3.9381493962370118</v>
      </c>
      <c r="S15" s="7">
        <f t="shared" ref="S15:V15" si="76">S13/S14</f>
        <v>3.3494392325597797</v>
      </c>
      <c r="T15" s="7">
        <f t="shared" ref="T15:U15" si="77">T13/T14</f>
        <v>3.667607621736062</v>
      </c>
      <c r="U15" s="7">
        <f t="shared" si="77"/>
        <v>3.2672352523098791</v>
      </c>
      <c r="V15" s="7">
        <f t="shared" si="76"/>
        <v>3.7197106690777577</v>
      </c>
      <c r="W15" s="7">
        <f t="shared" ref="W15:X15" si="78">W13/W14</f>
        <v>2.7394495412844035</v>
      </c>
      <c r="X15" s="7">
        <f t="shared" si="78"/>
        <v>2.4730029585798818</v>
      </c>
      <c r="Y15" s="7">
        <f t="shared" ref="Y15" si="79">Y13/Y14</f>
        <v>1.638702460850112</v>
      </c>
      <c r="Z15" s="7">
        <f t="shared" ref="Z15" si="80">Z13/Z14</f>
        <v>1.7634571645185746</v>
      </c>
      <c r="AA15" s="7">
        <f t="shared" ref="AA15:AC15" si="81">AA13/AA14</f>
        <v>2.206803247004252</v>
      </c>
      <c r="AB15" s="7">
        <f t="shared" si="81"/>
        <v>3.0327102803738319</v>
      </c>
      <c r="AC15" s="7">
        <f t="shared" si="81"/>
        <v>4.6013198757763973</v>
      </c>
      <c r="AD15" s="7">
        <f t="shared" ref="AD15" si="82">AD13/AD14</f>
        <v>5.4625876851130162</v>
      </c>
      <c r="AE15" s="7">
        <f t="shared" ref="AE15" si="83">AE13/AE14</f>
        <v>4.8601178781925345</v>
      </c>
      <c r="AF15" s="7">
        <f t="shared" ref="AF15:AH15" si="84">AF13/AF14</f>
        <v>5.2907662082514735</v>
      </c>
      <c r="AG15" s="7">
        <f t="shared" si="84"/>
        <v>6.2142998613586853</v>
      </c>
      <c r="AH15" s="7">
        <f t="shared" si="84"/>
        <v>7.6125823893910081</v>
      </c>
      <c r="AI15" s="7">
        <f t="shared" ref="AI15:AL15" si="85">AI13/AI14</f>
        <v>6.5864661654135341</v>
      </c>
      <c r="AJ15" s="7">
        <f t="shared" si="85"/>
        <v>5.9680498171745153</v>
      </c>
      <c r="AK15" s="7">
        <f t="shared" si="85"/>
        <v>6.8457851840126631</v>
      </c>
      <c r="AL15" s="7">
        <f t="shared" si="85"/>
        <v>8.0649192322912544</v>
      </c>
      <c r="AN15" s="7">
        <f>AN13/AN14</f>
        <v>6.0166204986149587</v>
      </c>
      <c r="AO15" s="7">
        <f>AO13/AO14</f>
        <v>8.7502967946181247</v>
      </c>
      <c r="AP15" s="7">
        <f>AP13/AP14</f>
        <v>7.3070834982192325</v>
      </c>
      <c r="AQ15" s="7">
        <f>AQ13/AQ14</f>
        <v>11.533438860308667</v>
      </c>
      <c r="AR15" s="7">
        <f t="shared" ref="AR15:BA15" si="86">AR13/AR14</f>
        <v>15.579738820736051</v>
      </c>
      <c r="AS15" s="7">
        <f t="shared" si="86"/>
        <v>8.1819143683430902</v>
      </c>
      <c r="AT15" s="7">
        <f t="shared" si="86"/>
        <v>13.884108062354517</v>
      </c>
      <c r="AU15" s="7">
        <f t="shared" si="86"/>
        <v>24.000473615660887</v>
      </c>
      <c r="AV15" s="7">
        <f t="shared" si="86"/>
        <v>27.447602670360116</v>
      </c>
      <c r="AW15" s="7">
        <f t="shared" si="86"/>
        <v>29.868042793084605</v>
      </c>
      <c r="AX15" s="7">
        <f t="shared" si="86"/>
        <v>31.709863254682631</v>
      </c>
      <c r="AY15" s="7">
        <f t="shared" si="86"/>
        <v>33.291997763808595</v>
      </c>
      <c r="AZ15" s="7">
        <f t="shared" si="86"/>
        <v>34.375561009112218</v>
      </c>
      <c r="BA15" s="7">
        <f t="shared" si="86"/>
        <v>34.903000872252001</v>
      </c>
      <c r="BB15" s="7">
        <f t="shared" ref="BB15:BF15" si="87">BB13/BB14</f>
        <v>35.635834600782616</v>
      </c>
      <c r="BC15" s="7">
        <f t="shared" si="87"/>
        <v>36.387130186752586</v>
      </c>
      <c r="BD15" s="7">
        <f t="shared" si="87"/>
        <v>36.538655490279439</v>
      </c>
      <c r="BE15" s="7">
        <f t="shared" si="87"/>
        <v>36.676621923972142</v>
      </c>
      <c r="BF15" s="7">
        <f t="shared" si="87"/>
        <v>36.811229060806497</v>
      </c>
    </row>
    <row r="17" spans="2:61" x14ac:dyDescent="0.3">
      <c r="B17" s="6" t="s">
        <v>41</v>
      </c>
      <c r="G17" s="9">
        <f>G3/C3-1</f>
        <v>0.48979083665338652</v>
      </c>
      <c r="H17" s="9">
        <f t="shared" ref="H17:R17" si="88">H3/D3-1</f>
        <v>0.41948288810213485</v>
      </c>
      <c r="I17" s="9">
        <f t="shared" si="88"/>
        <v>0.32910534469403574</v>
      </c>
      <c r="J17" s="9">
        <f t="shared" si="88"/>
        <v>0.30388529139685483</v>
      </c>
      <c r="K17" s="9">
        <f t="shared" si="88"/>
        <v>0.25998662878154777</v>
      </c>
      <c r="L17" s="9">
        <f t="shared" si="88"/>
        <v>0.27473358022825178</v>
      </c>
      <c r="M17" s="9">
        <f t="shared" si="88"/>
        <v>0.2859328331026445</v>
      </c>
      <c r="N17" s="9">
        <f t="shared" si="88"/>
        <v>0.2464230814709707</v>
      </c>
      <c r="O17" s="9">
        <f t="shared" si="88"/>
        <v>0.17642767128739134</v>
      </c>
      <c r="P17" s="9">
        <f t="shared" si="88"/>
        <v>0.10796869441479906</v>
      </c>
      <c r="Q17" s="9">
        <f t="shared" si="88"/>
        <v>0.21629277135735325</v>
      </c>
      <c r="R17" s="9">
        <f t="shared" si="88"/>
        <v>0.33156247035385644</v>
      </c>
      <c r="S17" s="9">
        <f t="shared" ref="S17" si="89">S3/O3-1</f>
        <v>0.47550318543158365</v>
      </c>
      <c r="T17" s="9">
        <f t="shared" ref="T17" si="90">T3/P3-1</f>
        <v>0.5560014983678494</v>
      </c>
      <c r="U17" s="9">
        <f t="shared" ref="U17" si="91">U3/Q3-1</f>
        <v>0.35118770377270603</v>
      </c>
      <c r="V17" s="9">
        <f t="shared" ref="V17" si="92">V3/R3-1</f>
        <v>0.19945141065830718</v>
      </c>
      <c r="W17" s="9">
        <f t="shared" ref="W17" si="93">W3/S3-1</f>
        <v>6.6371174200450911E-2</v>
      </c>
      <c r="X17" s="9">
        <f t="shared" ref="X17" si="94">X3/T3-1</f>
        <v>-8.7698180692643568E-3</v>
      </c>
      <c r="Y17" s="9">
        <f t="shared" ref="Y17" si="95">Y3/U3-1</f>
        <v>-4.4674250258531556E-2</v>
      </c>
      <c r="Z17" s="9">
        <f t="shared" ref="Z17" si="96">Z3/V3-1</f>
        <v>-4.4726916337501144E-2</v>
      </c>
      <c r="AA17" s="9">
        <f t="shared" ref="AA17" si="97">AA3/W3-1</f>
        <v>2.6408198366060009E-2</v>
      </c>
      <c r="AB17" s="9">
        <f t="shared" ref="AB17" si="98">AB3/X3-1</f>
        <v>0.11022829782804799</v>
      </c>
      <c r="AC17" s="9">
        <f t="shared" ref="AC17" si="99">AC3/Y3-1</f>
        <v>0.24182723533232298</v>
      </c>
      <c r="AD17" s="9">
        <f t="shared" ref="AD17" si="100">AD3/Z3-1</f>
        <v>0.24703870666873939</v>
      </c>
      <c r="AE17" s="9">
        <f t="shared" ref="AE17" si="101">AE3/AA3-1</f>
        <v>0.27264793157619138</v>
      </c>
      <c r="AF17" s="9">
        <f t="shared" ref="AF17" si="102">AF3/AB3-1</f>
        <v>0.2210069064658271</v>
      </c>
      <c r="AG17" s="9">
        <f t="shared" ref="AG17" si="103">AG3/AC3-1</f>
        <v>0.17936424918642491</v>
      </c>
      <c r="AH17" s="9">
        <f t="shared" ref="AH17" si="104">AH3/AD3-1</f>
        <v>0.20627757971628724</v>
      </c>
      <c r="AI17" s="9">
        <f t="shared" ref="AI17" si="105">AI3/AE3-1</f>
        <v>0.16071869428062002</v>
      </c>
      <c r="AJ17" s="9">
        <f t="shared" ref="AJ17" si="106">AJ3/AF3-1</f>
        <v>0.12000000000000011</v>
      </c>
      <c r="AK17" s="9">
        <f t="shared" ref="AK17" si="107">AK3/AG3-1</f>
        <v>0.10000000000000009</v>
      </c>
      <c r="AL17" s="9">
        <f t="shared" ref="AL17" si="108">AL3/AH3-1</f>
        <v>5.0000000000000044E-2</v>
      </c>
      <c r="AN17" s="9"/>
      <c r="AO17" s="9">
        <f>AO3/AN3-1</f>
        <v>0.37352716896661997</v>
      </c>
      <c r="AP17" s="9">
        <f t="shared" ref="AP17:BA17" si="109">AP3/AO3-1</f>
        <v>0.26575092231097108</v>
      </c>
      <c r="AQ17" s="9">
        <f t="shared" si="109"/>
        <v>0.21632214157363783</v>
      </c>
      <c r="AR17" s="9">
        <f t="shared" si="109"/>
        <v>0.37180978526394148</v>
      </c>
      <c r="AS17" s="9">
        <f t="shared" si="109"/>
        <v>-1.1193175554782941E-2</v>
      </c>
      <c r="AT17" s="9">
        <f t="shared" si="109"/>
        <v>0.15918153830321846</v>
      </c>
      <c r="AU17" s="9">
        <f t="shared" si="109"/>
        <v>0.21697701430040461</v>
      </c>
      <c r="AV17" s="9">
        <f t="shared" si="109"/>
        <v>0.10349951367781163</v>
      </c>
      <c r="AW17" s="9">
        <f t="shared" si="109"/>
        <v>8.0000000000000071E-2</v>
      </c>
      <c r="AX17" s="9">
        <f t="shared" si="109"/>
        <v>5.0000000000000044E-2</v>
      </c>
      <c r="AY17" s="9">
        <f t="shared" si="109"/>
        <v>4.0000000000000036E-2</v>
      </c>
      <c r="AZ17" s="9">
        <f t="shared" si="109"/>
        <v>3.0000000000000027E-2</v>
      </c>
      <c r="BA17" s="9">
        <f t="shared" si="109"/>
        <v>2.0000000000000018E-2</v>
      </c>
      <c r="BB17" s="9">
        <f t="shared" ref="BB17" si="110">BB3/BA3-1</f>
        <v>2.0000000000000018E-2</v>
      </c>
      <c r="BC17" s="9">
        <f t="shared" ref="BC17" si="111">BC3/BB3-1</f>
        <v>2.0000000000000018E-2</v>
      </c>
      <c r="BD17" s="9">
        <f t="shared" ref="BD17" si="112">BD3/BC3-1</f>
        <v>1.0000000000000009E-2</v>
      </c>
      <c r="BE17" s="9">
        <f t="shared" ref="BE17" si="113">BE3/BD3-1</f>
        <v>1.0000000000000009E-2</v>
      </c>
      <c r="BF17" s="9">
        <f t="shared" ref="BF17" si="114">BF3/BE3-1</f>
        <v>1.0000000000000009E-2</v>
      </c>
    </row>
    <row r="18" spans="2:61" x14ac:dyDescent="0.3">
      <c r="B18" s="6" t="s">
        <v>37</v>
      </c>
      <c r="C18" s="9">
        <f>C5/C3</f>
        <v>0.85570219123505975</v>
      </c>
      <c r="D18" s="9">
        <f t="shared" ref="D18:R18" si="115">D5/D3</f>
        <v>0.86728891749812254</v>
      </c>
      <c r="E18" s="9">
        <f t="shared" si="115"/>
        <v>0.85979860573199074</v>
      </c>
      <c r="F18" s="9">
        <f t="shared" si="115"/>
        <v>0.87580943570767811</v>
      </c>
      <c r="G18" s="9">
        <f t="shared" si="115"/>
        <v>0.8389603877653351</v>
      </c>
      <c r="H18" s="9">
        <f t="shared" si="115"/>
        <v>0.83266570931902351</v>
      </c>
      <c r="I18" s="9">
        <f t="shared" si="115"/>
        <v>0.82385080498288044</v>
      </c>
      <c r="J18" s="9">
        <f t="shared" si="115"/>
        <v>0.83469315360056762</v>
      </c>
      <c r="K18" s="9">
        <f t="shared" si="115"/>
        <v>0.81322544272733299</v>
      </c>
      <c r="L18" s="9">
        <f t="shared" si="115"/>
        <v>0.80392505632633704</v>
      </c>
      <c r="M18" s="9">
        <f t="shared" si="115"/>
        <v>0.82126671198731027</v>
      </c>
      <c r="N18" s="9">
        <f t="shared" si="115"/>
        <v>0.83436106631249407</v>
      </c>
      <c r="O18" s="9">
        <f t="shared" si="115"/>
        <v>0.80498393189378137</v>
      </c>
      <c r="P18" s="9">
        <f t="shared" si="115"/>
        <v>0.7950981966072671</v>
      </c>
      <c r="Q18" s="9">
        <f t="shared" si="115"/>
        <v>0.80465766185374943</v>
      </c>
      <c r="R18" s="9">
        <f t="shared" si="115"/>
        <v>0.81440581362211462</v>
      </c>
      <c r="S18" s="9">
        <f t="shared" ref="S18:V18" si="116">S5/S3</f>
        <v>0.80394329601467274</v>
      </c>
      <c r="T18" s="9">
        <f t="shared" si="116"/>
        <v>0.81432059703545756</v>
      </c>
      <c r="U18" s="9">
        <f t="shared" si="116"/>
        <v>0.80106859703550504</v>
      </c>
      <c r="V18" s="9">
        <f t="shared" si="116"/>
        <v>0.81146981081642955</v>
      </c>
      <c r="W18" s="9">
        <f t="shared" ref="W18:AE18" si="117">W5/W3</f>
        <v>0.78482872294682526</v>
      </c>
      <c r="X18" s="9">
        <f t="shared" si="117"/>
        <v>0.81985982929706469</v>
      </c>
      <c r="Y18" s="9">
        <f t="shared" si="117"/>
        <v>0.79375045103557773</v>
      </c>
      <c r="Z18" s="9">
        <f t="shared" si="117"/>
        <v>0.74083631276231932</v>
      </c>
      <c r="AA18" s="9">
        <f t="shared" si="117"/>
        <v>0.7867690696456624</v>
      </c>
      <c r="AB18" s="9">
        <f t="shared" si="117"/>
        <v>0.81421294415450485</v>
      </c>
      <c r="AC18" s="9">
        <f t="shared" si="117"/>
        <v>0.81956066945606698</v>
      </c>
      <c r="AD18" s="9">
        <f t="shared" si="117"/>
        <v>0.80815736331679588</v>
      </c>
      <c r="AE18" s="9">
        <f t="shared" si="117"/>
        <v>0.81785763269784661</v>
      </c>
      <c r="AF18" s="9">
        <f t="shared" ref="AF18:AH18" si="118">AF5/AF3</f>
        <v>0.81295590079598679</v>
      </c>
      <c r="AG18" s="9">
        <f t="shared" si="118"/>
        <v>0.81830052477272164</v>
      </c>
      <c r="AH18" s="9">
        <f t="shared" si="118"/>
        <v>0.81731941717474421</v>
      </c>
      <c r="AI18" s="9">
        <f t="shared" ref="AI18:AL18" si="119">AI5/AI3</f>
        <v>0.82105213404546962</v>
      </c>
      <c r="AJ18" s="9">
        <f t="shared" si="119"/>
        <v>0.82</v>
      </c>
      <c r="AK18" s="9">
        <f t="shared" si="119"/>
        <v>0.82</v>
      </c>
      <c r="AL18" s="9">
        <f t="shared" si="119"/>
        <v>0.82000000000000006</v>
      </c>
      <c r="AN18" s="9">
        <f t="shared" ref="AN18" si="120">AN5/AN3</f>
        <v>0.86581556096721024</v>
      </c>
      <c r="AO18" s="9">
        <f t="shared" ref="AO18:BA18" si="121">AO5/AO3</f>
        <v>0.8324617643898421</v>
      </c>
      <c r="AP18" s="9">
        <f t="shared" si="121"/>
        <v>0.81931887318363827</v>
      </c>
      <c r="AQ18" s="9">
        <f t="shared" si="121"/>
        <v>0.80583021194425708</v>
      </c>
      <c r="AR18" s="9">
        <f t="shared" si="121"/>
        <v>0.80794376277251567</v>
      </c>
      <c r="AS18" s="9">
        <f t="shared" si="121"/>
        <v>0.78347297378418479</v>
      </c>
      <c r="AT18" s="9">
        <f t="shared" si="121"/>
        <v>0.80796176694705224</v>
      </c>
      <c r="AU18" s="9">
        <f t="shared" si="121"/>
        <v>0.81664437689969605</v>
      </c>
      <c r="AV18" s="9">
        <f t="shared" si="121"/>
        <v>0.81999999999999984</v>
      </c>
      <c r="AW18" s="9">
        <f t="shared" si="121"/>
        <v>0.82</v>
      </c>
      <c r="AX18" s="9">
        <f t="shared" si="121"/>
        <v>0.81999999999999984</v>
      </c>
      <c r="AY18" s="9">
        <f t="shared" si="121"/>
        <v>0.82</v>
      </c>
      <c r="AZ18" s="9">
        <f t="shared" si="121"/>
        <v>0.82</v>
      </c>
      <c r="BA18" s="9">
        <f t="shared" si="121"/>
        <v>0.82</v>
      </c>
      <c r="BB18" s="9">
        <f t="shared" ref="BB18:BF18" si="122">BB5/BB3</f>
        <v>0.82</v>
      </c>
      <c r="BC18" s="9">
        <f t="shared" si="122"/>
        <v>0.82</v>
      </c>
      <c r="BD18" s="9">
        <f t="shared" si="122"/>
        <v>0.82</v>
      </c>
      <c r="BE18" s="9">
        <f t="shared" si="122"/>
        <v>0.81999999999999984</v>
      </c>
      <c r="BF18" s="9">
        <f t="shared" si="122"/>
        <v>0.82</v>
      </c>
      <c r="BH18" t="s">
        <v>43</v>
      </c>
      <c r="BI18" s="9">
        <v>-0.01</v>
      </c>
    </row>
    <row r="19" spans="2:61" x14ac:dyDescent="0.3">
      <c r="B19" t="s">
        <v>39</v>
      </c>
      <c r="C19" s="9">
        <f>C9/C3</f>
        <v>0.41421812749003983</v>
      </c>
      <c r="D19" s="9">
        <f t="shared" ref="D19:R19" si="123">D9/D3</f>
        <v>0.47215963952365625</v>
      </c>
      <c r="E19" s="9">
        <f t="shared" si="123"/>
        <v>0.49593338497288925</v>
      </c>
      <c r="F19" s="9">
        <f t="shared" si="123"/>
        <v>0.56675917360468697</v>
      </c>
      <c r="G19" s="9">
        <f t="shared" si="123"/>
        <v>0.45537355841551064</v>
      </c>
      <c r="H19" s="9">
        <f t="shared" si="123"/>
        <v>0.44312599198851182</v>
      </c>
      <c r="I19" s="9">
        <f t="shared" si="123"/>
        <v>0.42114081736723247</v>
      </c>
      <c r="J19" s="9">
        <f t="shared" si="123"/>
        <v>0.46233889085964291</v>
      </c>
      <c r="K19" s="9">
        <f t="shared" si="123"/>
        <v>0.22000397957153281</v>
      </c>
      <c r="L19" s="9">
        <f t="shared" si="123"/>
        <v>0.27309379817384088</v>
      </c>
      <c r="M19" s="9">
        <f t="shared" si="123"/>
        <v>0.40703602991162474</v>
      </c>
      <c r="N19" s="9">
        <f t="shared" si="123"/>
        <v>0.42016886443411439</v>
      </c>
      <c r="O19" s="9">
        <f t="shared" si="123"/>
        <v>0.33224333314540228</v>
      </c>
      <c r="P19" s="9">
        <f t="shared" si="123"/>
        <v>0.31909883876491679</v>
      </c>
      <c r="Q19" s="9">
        <f t="shared" si="123"/>
        <v>0.37447601304145317</v>
      </c>
      <c r="R19" s="9">
        <f t="shared" si="123"/>
        <v>0.45507979481333716</v>
      </c>
      <c r="S19" s="9">
        <f t="shared" ref="S19:V19" si="124">S9/S3</f>
        <v>0.43475602766420846</v>
      </c>
      <c r="T19" s="9">
        <f t="shared" si="124"/>
        <v>0.42531898063761736</v>
      </c>
      <c r="U19" s="9">
        <f t="shared" si="124"/>
        <v>0.35928990003447087</v>
      </c>
      <c r="V19" s="9">
        <f t="shared" si="124"/>
        <v>0.37376377297971547</v>
      </c>
      <c r="W19" s="9">
        <f t="shared" ref="W19:AE19" si="125">W9/W3</f>
        <v>0.30543213415508097</v>
      </c>
      <c r="X19" s="9">
        <f t="shared" si="125"/>
        <v>0.28998681562695161</v>
      </c>
      <c r="Y19" s="9">
        <f t="shared" si="125"/>
        <v>0.20437324096124701</v>
      </c>
      <c r="Z19" s="9">
        <f t="shared" si="125"/>
        <v>0.19894295041193844</v>
      </c>
      <c r="AA19" s="9">
        <f t="shared" si="125"/>
        <v>0.25229533950078548</v>
      </c>
      <c r="AB19" s="9">
        <f t="shared" si="125"/>
        <v>0.29350917216163003</v>
      </c>
      <c r="AC19" s="9">
        <f t="shared" si="125"/>
        <v>0.40731055323105531</v>
      </c>
      <c r="AD19" s="9">
        <f t="shared" si="125"/>
        <v>0.4084665054473835</v>
      </c>
      <c r="AE19" s="9">
        <f t="shared" si="125"/>
        <v>0.37904265532848719</v>
      </c>
      <c r="AF19" s="9">
        <f t="shared" ref="AF19:AH19" si="126">AF9/AF3</f>
        <v>0.38000051188861306</v>
      </c>
      <c r="AG19" s="9">
        <f t="shared" si="126"/>
        <v>0.4274557146024785</v>
      </c>
      <c r="AH19" s="9">
        <f t="shared" si="126"/>
        <v>0.45086287072439807</v>
      </c>
      <c r="AI19" s="9">
        <f t="shared" ref="AI19:AL19" si="127">AI9/AI3</f>
        <v>0.41487450961856598</v>
      </c>
      <c r="AJ19" s="9">
        <f t="shared" si="127"/>
        <v>0.38559878170510098</v>
      </c>
      <c r="AK19" s="9">
        <f t="shared" si="127"/>
        <v>0.42951302300892091</v>
      </c>
      <c r="AL19" s="9">
        <f t="shared" si="127"/>
        <v>0.45207613044184297</v>
      </c>
      <c r="AN19" s="9">
        <f t="shared" ref="AN19" si="128">AN9/AN3</f>
        <v>0.49693749538779425</v>
      </c>
      <c r="AO19" s="9">
        <f t="shared" ref="AO19:BA19" si="129">AO9/AO3</f>
        <v>0.44616569361366809</v>
      </c>
      <c r="AP19" s="9">
        <f t="shared" si="129"/>
        <v>0.33909192523734738</v>
      </c>
      <c r="AQ19" s="9">
        <f t="shared" si="129"/>
        <v>0.38004559942302774</v>
      </c>
      <c r="AR19" s="9">
        <f t="shared" si="129"/>
        <v>0.39645040660058173</v>
      </c>
      <c r="AS19" s="9">
        <f t="shared" si="129"/>
        <v>0.24822269293107735</v>
      </c>
      <c r="AT19" s="9">
        <f t="shared" si="129"/>
        <v>0.34786307713932724</v>
      </c>
      <c r="AU19" s="9">
        <f t="shared" si="129"/>
        <v>0.41234042553191491</v>
      </c>
      <c r="AV19" s="9">
        <f t="shared" si="129"/>
        <v>0.42158412553993052</v>
      </c>
      <c r="AW19" s="9">
        <f t="shared" si="129"/>
        <v>0.43041355833422179</v>
      </c>
      <c r="AX19" s="9">
        <f t="shared" si="129"/>
        <v>0.43501664518713956</v>
      </c>
      <c r="AY19" s="9">
        <f t="shared" si="129"/>
        <v>0.43907219365172895</v>
      </c>
      <c r="AZ19" s="9">
        <f t="shared" si="129"/>
        <v>0.44003197354679519</v>
      </c>
      <c r="BA19" s="9">
        <f t="shared" si="129"/>
        <v>0.43789442200707435</v>
      </c>
      <c r="BB19" s="9">
        <f t="shared" ref="BB19:BF19" si="130">BB9/BB3</f>
        <v>0.43836494847331664</v>
      </c>
      <c r="BC19" s="9">
        <f t="shared" si="130"/>
        <v>0.43883086193498788</v>
      </c>
      <c r="BD19" s="9">
        <f t="shared" si="130"/>
        <v>0.43616638789106504</v>
      </c>
      <c r="BE19" s="9">
        <f t="shared" si="130"/>
        <v>0.43347553291601415</v>
      </c>
      <c r="BF19" s="9">
        <f t="shared" si="130"/>
        <v>0.43075803581249744</v>
      </c>
      <c r="BH19" t="s">
        <v>44</v>
      </c>
      <c r="BI19" s="9">
        <v>0.05</v>
      </c>
    </row>
    <row r="20" spans="2:61" x14ac:dyDescent="0.3">
      <c r="B20" t="s">
        <v>69</v>
      </c>
      <c r="C20" s="9"/>
      <c r="D20" s="9"/>
      <c r="E20" s="9"/>
      <c r="F20" s="9"/>
      <c r="G20" s="9">
        <f t="shared" ref="G20:R20" si="131">G6/C6-1</f>
        <v>0.22028353326063255</v>
      </c>
      <c r="H20" s="9">
        <f t="shared" si="131"/>
        <v>0.31474726420010413</v>
      </c>
      <c r="I20" s="9">
        <f t="shared" si="131"/>
        <v>0.29483430799220267</v>
      </c>
      <c r="J20" s="9">
        <f t="shared" si="131"/>
        <v>0.46485377116469984</v>
      </c>
      <c r="K20" s="9">
        <f t="shared" si="131"/>
        <v>0.27792672028596965</v>
      </c>
      <c r="L20" s="9">
        <f t="shared" si="131"/>
        <v>0.31391200951248521</v>
      </c>
      <c r="M20" s="9">
        <f t="shared" si="131"/>
        <v>0.33534060971019941</v>
      </c>
      <c r="N20" s="9">
        <f t="shared" si="131"/>
        <v>0.35796847635726792</v>
      </c>
      <c r="O20" s="9">
        <f t="shared" si="131"/>
        <v>0.40384615384615374</v>
      </c>
      <c r="P20" s="9">
        <f t="shared" si="131"/>
        <v>0.34600301659125199</v>
      </c>
      <c r="Q20" s="9">
        <f t="shared" si="131"/>
        <v>0.34244644870349483</v>
      </c>
      <c r="R20" s="9">
        <f t="shared" si="131"/>
        <v>0.34330668042300738</v>
      </c>
      <c r="S20" s="9">
        <f t="shared" ref="S20" si="132">S6/O6-1</f>
        <v>0.29439601494396017</v>
      </c>
      <c r="T20" s="9">
        <f t="shared" ref="T20" si="133">T6/P6-1</f>
        <v>0.36620349619004933</v>
      </c>
      <c r="U20" s="9">
        <f t="shared" ref="U20" si="134">U6/Q6-1</f>
        <v>0.32605500734830994</v>
      </c>
      <c r="V20" s="9">
        <f t="shared" ref="V20" si="135">V6/R6-1</f>
        <v>0.35291858678955457</v>
      </c>
      <c r="W20" s="9">
        <f t="shared" ref="W20" si="136">W6/S6-1</f>
        <v>0.48297094477583213</v>
      </c>
      <c r="X20" s="9">
        <f t="shared" ref="X20" si="137">X6/T6-1</f>
        <v>0.42552493438320216</v>
      </c>
      <c r="Y20" s="9">
        <f t="shared" ref="Y20" si="138">Y6/U6-1</f>
        <v>0.45186827105763139</v>
      </c>
      <c r="Z20" s="9">
        <f t="shared" ref="Z20" si="139">Z6/V6-1</f>
        <v>0.38674425205790519</v>
      </c>
      <c r="AA20" s="9">
        <f t="shared" ref="AA20" si="140">AA6/W6-1</f>
        <v>0.21720513818606468</v>
      </c>
      <c r="AB20" s="9">
        <f t="shared" ref="AB20" si="141">AB6/X6-1</f>
        <v>7.5258918296893018E-2</v>
      </c>
      <c r="AC20" s="9">
        <f t="shared" ref="AC20" si="142">AC6/Y6-1</f>
        <v>7.7426390403489975E-3</v>
      </c>
      <c r="AD20" s="9">
        <f t="shared" ref="AD20" si="143">AD6/Z6-1</f>
        <v>7.6348377852829774E-2</v>
      </c>
      <c r="AE20" s="9">
        <f t="shared" ref="AE20" si="144">AE6/AA6-1</f>
        <v>6.3639270866645337E-2</v>
      </c>
      <c r="AF20" s="9">
        <f t="shared" ref="AF20" si="145">AF6/AB6-1</f>
        <v>0.12767551369863006</v>
      </c>
      <c r="AG20" s="9">
        <f t="shared" ref="AG20" si="146">AG6/AC6-1</f>
        <v>0.20950113624066669</v>
      </c>
      <c r="AH20" s="9">
        <f t="shared" ref="AH20" si="147">AH6/AD6-1</f>
        <v>0.15812494057240656</v>
      </c>
      <c r="AI20" s="9">
        <f t="shared" ref="AI20" si="148">AI6/AE6-1</f>
        <v>0.21767889356584491</v>
      </c>
      <c r="AJ20" s="9">
        <f t="shared" ref="AJ20" si="149">AJ6/AF6-1</f>
        <v>0.17999999999999994</v>
      </c>
      <c r="AK20" s="9">
        <f t="shared" ref="AK20" si="150">AK6/AG6-1</f>
        <v>0.12999999999999989</v>
      </c>
      <c r="AL20" s="9">
        <f t="shared" ref="AL20" si="151">AL6/AH6-1</f>
        <v>7.0000000000000062E-2</v>
      </c>
      <c r="AN20" s="9"/>
      <c r="AO20" s="9">
        <f t="shared" ref="AO20:BA20" si="152">AO6/AN6-1</f>
        <v>0.3248645860201187</v>
      </c>
      <c r="AP20" s="9">
        <f t="shared" si="152"/>
        <v>0.32385865861968277</v>
      </c>
      <c r="AQ20" s="9">
        <f t="shared" si="152"/>
        <v>0.35647058823529409</v>
      </c>
      <c r="AR20" s="9">
        <f t="shared" si="152"/>
        <v>0.3364592367736341</v>
      </c>
      <c r="AS20" s="9">
        <f t="shared" si="152"/>
        <v>0.43329953356317175</v>
      </c>
      <c r="AT20" s="9">
        <f t="shared" si="152"/>
        <v>8.8997679551757303E-2</v>
      </c>
      <c r="AU20" s="9">
        <f t="shared" si="152"/>
        <v>0.14003585999012547</v>
      </c>
      <c r="AV20" s="9">
        <f t="shared" si="152"/>
        <v>0.1452924416484318</v>
      </c>
      <c r="AW20" s="9">
        <f t="shared" si="152"/>
        <v>6.0000000000000053E-2</v>
      </c>
      <c r="AX20" s="9">
        <f t="shared" si="152"/>
        <v>4.0000000000000036E-2</v>
      </c>
      <c r="AY20" s="9">
        <f t="shared" si="152"/>
        <v>3.0000000000000027E-2</v>
      </c>
      <c r="AZ20" s="9">
        <f t="shared" si="152"/>
        <v>3.0000000000000027E-2</v>
      </c>
      <c r="BA20" s="9">
        <f t="shared" si="152"/>
        <v>3.0000000000000027E-2</v>
      </c>
      <c r="BB20" s="9">
        <f t="shared" ref="BB20" si="153">BB6/BA6-1</f>
        <v>2.0000000000000018E-2</v>
      </c>
      <c r="BC20" s="9">
        <f t="shared" ref="BC20" si="154">BC6/BB6-1</f>
        <v>2.0000000000000018E-2</v>
      </c>
      <c r="BD20" s="9">
        <f t="shared" ref="BD20" si="155">BD6/BC6-1</f>
        <v>2.0000000000000018E-2</v>
      </c>
      <c r="BE20" s="9">
        <f t="shared" ref="BE20" si="156">BE6/BD6-1</f>
        <v>2.0000000000000018E-2</v>
      </c>
      <c r="BF20" s="9">
        <f t="shared" ref="BF20" si="157">BF6/BE6-1</f>
        <v>2.0000000000000018E-2</v>
      </c>
      <c r="BH20" t="s">
        <v>45</v>
      </c>
      <c r="BI20" s="20">
        <f>NPV(BI19,AU13:FI13)</f>
        <v>1581357.4157635346</v>
      </c>
    </row>
    <row r="21" spans="2:61" x14ac:dyDescent="0.3">
      <c r="B21" t="s">
        <v>38</v>
      </c>
      <c r="C21" s="9">
        <f>C7/C3</f>
        <v>0.13159860557768924</v>
      </c>
      <c r="D21" s="9">
        <f t="shared" ref="D21:R21" si="158">D7/D3</f>
        <v>0.12058791975109967</v>
      </c>
      <c r="E21" s="9">
        <f t="shared" si="158"/>
        <v>0.11328427575522851</v>
      </c>
      <c r="F21" s="9">
        <f t="shared" si="158"/>
        <v>0.1059204440333025</v>
      </c>
      <c r="G21" s="9">
        <f t="shared" si="158"/>
        <v>0.13329433394618084</v>
      </c>
      <c r="H21" s="9">
        <f t="shared" si="158"/>
        <v>0.14020104300506386</v>
      </c>
      <c r="I21" s="9">
        <f t="shared" si="158"/>
        <v>0.14045312158519704</v>
      </c>
      <c r="J21" s="9">
        <f t="shared" si="158"/>
        <v>0.14585550431595129</v>
      </c>
      <c r="K21" s="9">
        <f t="shared" si="158"/>
        <v>0.13397890827087616</v>
      </c>
      <c r="L21" s="9">
        <f t="shared" si="158"/>
        <v>0.14312818688485712</v>
      </c>
      <c r="M21" s="9">
        <f t="shared" si="158"/>
        <v>0.13686834353047814</v>
      </c>
      <c r="N21" s="9">
        <f t="shared" si="158"/>
        <v>0.14353476899724885</v>
      </c>
      <c r="O21" s="9">
        <f t="shared" si="158"/>
        <v>0.15712916502226984</v>
      </c>
      <c r="P21" s="9">
        <f t="shared" si="158"/>
        <v>0.15197731042971049</v>
      </c>
      <c r="Q21" s="9">
        <f t="shared" si="158"/>
        <v>0.12496506753609687</v>
      </c>
      <c r="R21" s="9">
        <f t="shared" si="158"/>
        <v>0.11684240524365916</v>
      </c>
      <c r="S21" s="9">
        <f t="shared" ref="S21:V21" si="159">S7/S3</f>
        <v>0.10863169156700164</v>
      </c>
      <c r="T21" s="9">
        <f t="shared" si="159"/>
        <v>0.1120817140695395</v>
      </c>
      <c r="U21" s="9">
        <f t="shared" si="159"/>
        <v>0.1225094794898311</v>
      </c>
      <c r="V21" s="9">
        <f t="shared" si="159"/>
        <v>0.13029016067238872</v>
      </c>
      <c r="W21" s="9">
        <f t="shared" ref="W21:AE21" si="160">W7/W3</f>
        <v>0.11867564855955282</v>
      </c>
      <c r="X21" s="9">
        <f t="shared" si="160"/>
        <v>0.12473110818125044</v>
      </c>
      <c r="Y21" s="9">
        <f t="shared" si="160"/>
        <v>0.13639315869235766</v>
      </c>
      <c r="Z21" s="9">
        <f t="shared" si="160"/>
        <v>0.142204259288046</v>
      </c>
      <c r="AA21" s="9">
        <f t="shared" si="160"/>
        <v>0.10626636411241054</v>
      </c>
      <c r="AB21" s="9">
        <f t="shared" si="160"/>
        <v>9.8565580174380454E-2</v>
      </c>
      <c r="AC21" s="9">
        <f t="shared" si="160"/>
        <v>8.3594839609483967E-2</v>
      </c>
      <c r="AD21" s="9">
        <f t="shared" si="160"/>
        <v>8.0426815586746775E-2</v>
      </c>
      <c r="AE21" s="9">
        <f t="shared" si="160"/>
        <v>7.0333287614867651E-2</v>
      </c>
      <c r="AF21" s="9">
        <f t="shared" ref="AF21:AH21" si="161">AF7/AF3</f>
        <v>6.9642445803793099E-2</v>
      </c>
      <c r="AG21" s="9">
        <f t="shared" si="161"/>
        <v>6.9526226317475182E-2</v>
      </c>
      <c r="AH21" s="9">
        <f t="shared" si="161"/>
        <v>6.6962901725741444E-2</v>
      </c>
      <c r="AI21" s="9">
        <f t="shared" ref="AI21:AL21" si="162">AI7/AI3</f>
        <v>6.5155740416883295E-2</v>
      </c>
      <c r="AJ21" s="9">
        <f t="shared" si="162"/>
        <v>6.5000000000000002E-2</v>
      </c>
      <c r="AK21" s="9">
        <f t="shared" si="162"/>
        <v>6.5000000000000002E-2</v>
      </c>
      <c r="AL21" s="9">
        <f t="shared" si="162"/>
        <v>6.5000000000000002E-2</v>
      </c>
      <c r="AN21" s="9">
        <f t="shared" ref="AN21" si="163">AN7/AN3</f>
        <v>0.1162275846800974</v>
      </c>
      <c r="AO21" s="9">
        <f t="shared" ref="AO21:BA21" si="164">AO7/AO3</f>
        <v>0.14049571976073641</v>
      </c>
      <c r="AP21" s="9">
        <f t="shared" si="164"/>
        <v>0.13973428413769684</v>
      </c>
      <c r="AQ21" s="9">
        <f t="shared" si="164"/>
        <v>0.13482074308447525</v>
      </c>
      <c r="AR21" s="9">
        <f t="shared" si="164"/>
        <v>0.11908012448167965</v>
      </c>
      <c r="AS21" s="9">
        <f t="shared" si="164"/>
        <v>0.13087326021147597</v>
      </c>
      <c r="AT21" s="9">
        <f t="shared" si="164"/>
        <v>9.1003247738050325E-2</v>
      </c>
      <c r="AU21" s="9">
        <f t="shared" si="164"/>
        <v>6.8978723404255315E-2</v>
      </c>
      <c r="AV21" s="9">
        <f t="shared" si="164"/>
        <v>6.503630340546325E-2</v>
      </c>
      <c r="AW21" s="9">
        <f t="shared" si="164"/>
        <v>6.5000000000000002E-2</v>
      </c>
      <c r="AX21" s="9">
        <f t="shared" si="164"/>
        <v>6.5000000000000002E-2</v>
      </c>
      <c r="AY21" s="9">
        <f t="shared" si="164"/>
        <v>6.5000000000000002E-2</v>
      </c>
      <c r="AZ21" s="9">
        <f t="shared" si="164"/>
        <v>6.5000000000000002E-2</v>
      </c>
      <c r="BA21" s="9">
        <f t="shared" si="164"/>
        <v>6.5000000000000002E-2</v>
      </c>
      <c r="BB21" s="9">
        <f t="shared" ref="BB21:BF21" si="165">BB7/BB3</f>
        <v>6.5000000000000002E-2</v>
      </c>
      <c r="BC21" s="9">
        <f t="shared" si="165"/>
        <v>6.5000000000000002E-2</v>
      </c>
      <c r="BD21" s="9">
        <f t="shared" si="165"/>
        <v>6.5000000000000002E-2</v>
      </c>
      <c r="BE21" s="9">
        <f t="shared" si="165"/>
        <v>6.5000000000000002E-2</v>
      </c>
      <c r="BF21" s="9">
        <f t="shared" si="165"/>
        <v>6.5000000000000002E-2</v>
      </c>
      <c r="BH21" t="s">
        <v>46</v>
      </c>
      <c r="BI21" s="20">
        <f>Main!D8</f>
        <v>47569</v>
      </c>
    </row>
    <row r="22" spans="2:61" x14ac:dyDescent="0.3">
      <c r="B22" t="s">
        <v>70</v>
      </c>
      <c r="C22" s="9"/>
      <c r="D22" s="9"/>
      <c r="E22" s="9"/>
      <c r="F22" s="9"/>
      <c r="G22" s="9">
        <f t="shared" ref="G22" si="166">G8/C8-1</f>
        <v>0.1557251908396946</v>
      </c>
      <c r="H22" s="9">
        <f t="shared" ref="H22" si="167">H8/D8-1</f>
        <v>0.21249999999999991</v>
      </c>
      <c r="I22" s="9">
        <f t="shared" ref="I22" si="168">I8/E8-1</f>
        <v>0.75932835820895517</v>
      </c>
      <c r="J22" s="9">
        <f t="shared" ref="J22" si="169">J8/F8-1</f>
        <v>0.42274052478134116</v>
      </c>
      <c r="K22" s="9">
        <f t="shared" ref="K22" si="170">K8/G8-1</f>
        <v>4.3685601056803174</v>
      </c>
      <c r="L22" s="9">
        <f t="shared" ref="L22" si="171">L8/H8-1</f>
        <v>3.1546391752577323</v>
      </c>
      <c r="M22" s="9">
        <f t="shared" ref="M22" si="172">M8/I8-1</f>
        <v>0.42948038176033942</v>
      </c>
      <c r="N22" s="9">
        <f t="shared" ref="N22" si="173">N8/J8-1</f>
        <v>0.87397540983606548</v>
      </c>
      <c r="O22" s="9">
        <f t="shared" ref="O22" si="174">O8/K8-1</f>
        <v>-0.6104822834645669</v>
      </c>
      <c r="P22" s="9">
        <f t="shared" ref="P22" si="175">P8/L8-1</f>
        <v>-0.50589330024813894</v>
      </c>
      <c r="Q22" s="9">
        <f t="shared" ref="Q22" si="176">Q8/M8-1</f>
        <v>0.32789317507418403</v>
      </c>
      <c r="R22" s="9">
        <f t="shared" ref="R22" si="177">R8/N8-1</f>
        <v>-0.12575177692728268</v>
      </c>
      <c r="S22" s="9">
        <f t="shared" ref="S22" si="178">S8/O8-1</f>
        <v>2.4636765634870494E-2</v>
      </c>
      <c r="T22" s="9">
        <f t="shared" ref="T22" si="179">T8/P8-1</f>
        <v>0.22787193973634645</v>
      </c>
      <c r="U22" s="9">
        <f t="shared" ref="U22" si="180">U8/Q8-1</f>
        <v>0.64581005586592188</v>
      </c>
      <c r="V22" s="9">
        <f t="shared" ref="V22" si="181">V8/R8-1</f>
        <v>1.0669168230143842</v>
      </c>
      <c r="W22" s="9">
        <f t="shared" ref="W22" si="182">W8/S8-1</f>
        <v>0.45499383477188649</v>
      </c>
      <c r="X22" s="9">
        <f t="shared" ref="X22" si="183">X8/T8-1</f>
        <v>0.52709611451942751</v>
      </c>
      <c r="Y22" s="9">
        <f t="shared" ref="Y22" si="184">Y8/U8-1</f>
        <v>0.14867617107942976</v>
      </c>
      <c r="Z22" s="9">
        <f t="shared" ref="Z22" si="185">Z8/V8-1</f>
        <v>-6.656580937972767E-2</v>
      </c>
      <c r="AA22" s="9">
        <f t="shared" ref="AA22" si="186">AA8/W8-1</f>
        <v>0.22245762711864403</v>
      </c>
      <c r="AB22" s="9">
        <f t="shared" ref="AB22" si="187">AB8/X8-1</f>
        <v>0.39404084365584202</v>
      </c>
      <c r="AC22" s="9">
        <f t="shared" ref="AC22" si="188">AC8/Y8-1</f>
        <v>-0.38829787234042556</v>
      </c>
      <c r="AD22" s="9">
        <f t="shared" ref="AD22" si="189">AD8/Z8-1</f>
        <v>-0.25802269043760129</v>
      </c>
      <c r="AE22" s="9">
        <f t="shared" ref="AE22" si="190">AE8/AA8-1</f>
        <v>0.19757365684575401</v>
      </c>
      <c r="AF22" s="9">
        <f t="shared" ref="AF22" si="191">AF8/AB8-1</f>
        <v>-0.12151777137367914</v>
      </c>
      <c r="AG22" s="9">
        <f t="shared" ref="AG22" si="192">AG8/AC8-1</f>
        <v>-9.9033816425120769E-2</v>
      </c>
      <c r="AH22" s="9">
        <f t="shared" ref="AH22" si="193">AH8/AD8-1</f>
        <v>9.6111839231105556E-3</v>
      </c>
      <c r="AI22" s="9">
        <f t="shared" ref="AI22" si="194">AI8/AE8-1</f>
        <v>-0.34008683068017365</v>
      </c>
      <c r="AJ22" s="9">
        <f t="shared" ref="AJ22" si="195">AJ8/AF8-1</f>
        <v>2.0000000000000018E-2</v>
      </c>
      <c r="AK22" s="9">
        <f t="shared" ref="AK22" si="196">AK8/AG8-1</f>
        <v>2.0000000000000018E-2</v>
      </c>
      <c r="AL22" s="9">
        <f t="shared" ref="AL22" si="197">AL8/AH8-1</f>
        <v>2.0000000000000018E-2</v>
      </c>
      <c r="AN22" s="9"/>
      <c r="AO22" s="9">
        <f t="shared" ref="AO22:BA22" si="198">AO8/AN8-1</f>
        <v>0.37147397695669437</v>
      </c>
      <c r="AP22" s="9">
        <f t="shared" si="198"/>
        <v>2.0315758980301273</v>
      </c>
      <c r="AQ22" s="9">
        <f t="shared" si="198"/>
        <v>-0.37267080745341619</v>
      </c>
      <c r="AR22" s="9">
        <f t="shared" si="198"/>
        <v>0.49718202589489713</v>
      </c>
      <c r="AS22" s="9">
        <f t="shared" si="198"/>
        <v>0.20215688269406851</v>
      </c>
      <c r="AT22" s="9">
        <f t="shared" si="198"/>
        <v>-3.4529451591063021E-2</v>
      </c>
      <c r="AU22" s="9">
        <f t="shared" si="198"/>
        <v>-1.0431276297335201E-2</v>
      </c>
      <c r="AV22" s="9">
        <f t="shared" si="198"/>
        <v>-9.0204623970236542E-2</v>
      </c>
      <c r="AW22" s="9">
        <f t="shared" si="198"/>
        <v>1.0000000000000009E-2</v>
      </c>
      <c r="AX22" s="9">
        <f t="shared" si="198"/>
        <v>1.0000000000000009E-2</v>
      </c>
      <c r="AY22" s="9">
        <f t="shared" si="198"/>
        <v>1.0000000000000009E-2</v>
      </c>
      <c r="AZ22" s="9">
        <f t="shared" si="198"/>
        <v>1.0000000000000009E-2</v>
      </c>
      <c r="BA22" s="9">
        <f t="shared" si="198"/>
        <v>1.0000000000000009E-2</v>
      </c>
      <c r="BB22" s="9">
        <f t="shared" ref="BB22" si="199">BB8/BA8-1</f>
        <v>1.0000000000000009E-2</v>
      </c>
      <c r="BC22" s="9">
        <f t="shared" ref="BC22" si="200">BC8/BB8-1</f>
        <v>1.0000000000000009E-2</v>
      </c>
      <c r="BD22" s="9">
        <f t="shared" ref="BD22" si="201">BD8/BC8-1</f>
        <v>1.0000000000000009E-2</v>
      </c>
      <c r="BE22" s="9">
        <f t="shared" ref="BE22" si="202">BE8/BD8-1</f>
        <v>1.0000000000000009E-2</v>
      </c>
      <c r="BF22" s="9">
        <f t="shared" ref="BF22" si="203">BF8/BE8-1</f>
        <v>1.0000000000000009E-2</v>
      </c>
      <c r="BH22" t="s">
        <v>47</v>
      </c>
      <c r="BI22" s="20">
        <f>BI20+BI21</f>
        <v>1628926.4157635346</v>
      </c>
    </row>
    <row r="23" spans="2:61" x14ac:dyDescent="0.3">
      <c r="B23" t="s">
        <v>40</v>
      </c>
      <c r="C23" s="9">
        <f>C12/C11</f>
        <v>0.10240610328638497</v>
      </c>
      <c r="D23" s="9">
        <f t="shared" ref="D23:R23" si="204">D12/D11</f>
        <v>0.13324420677361853</v>
      </c>
      <c r="E23" s="9">
        <f t="shared" si="204"/>
        <v>0.10103132161955691</v>
      </c>
      <c r="F23" s="9">
        <f t="shared" si="204"/>
        <v>0.52452425623157328</v>
      </c>
      <c r="G23" s="9">
        <f t="shared" si="204"/>
        <v>0.11105169340463458</v>
      </c>
      <c r="H23" s="9">
        <f t="shared" si="204"/>
        <v>0.12985685071574643</v>
      </c>
      <c r="I23" s="9">
        <f t="shared" si="204"/>
        <v>0.13108930987821379</v>
      </c>
      <c r="J23" s="9">
        <f t="shared" si="204"/>
        <v>0.13662024840045164</v>
      </c>
      <c r="K23" s="9">
        <f t="shared" si="204"/>
        <v>0.30241240666283747</v>
      </c>
      <c r="L23" s="9">
        <f t="shared" si="204"/>
        <v>0.46051537822111388</v>
      </c>
      <c r="M23" s="9">
        <f t="shared" si="204"/>
        <v>0.16891799699822621</v>
      </c>
      <c r="N23" s="9">
        <f t="shared" si="204"/>
        <v>0.19849492856363835</v>
      </c>
      <c r="O23" s="9">
        <f t="shared" si="204"/>
        <v>0.16362395495649207</v>
      </c>
      <c r="P23" s="9">
        <f t="shared" si="204"/>
        <v>0.15543956940140272</v>
      </c>
      <c r="Q23" s="9">
        <f t="shared" si="204"/>
        <v>3.5288331488995447E-2</v>
      </c>
      <c r="R23" s="9">
        <f t="shared" si="204"/>
        <v>0.14063577173496744</v>
      </c>
      <c r="S23" s="9">
        <f t="shared" ref="S23:V23" si="205">S12/S11</f>
        <v>0.17438928975049986</v>
      </c>
      <c r="T23" s="9">
        <f t="shared" si="205"/>
        <v>0.16934388236234316</v>
      </c>
      <c r="U23" s="9">
        <f t="shared" si="205"/>
        <v>0.12976810222432561</v>
      </c>
      <c r="V23" s="9">
        <f t="shared" si="205"/>
        <v>0.19028499448905684</v>
      </c>
      <c r="W23" s="9">
        <f t="shared" ref="W23:AE23" si="206">W12/W11</f>
        <v>0.1619892231701841</v>
      </c>
      <c r="X23" s="9">
        <f t="shared" si="206"/>
        <v>0.18311751771316884</v>
      </c>
      <c r="Y23" s="9">
        <f t="shared" si="206"/>
        <v>0.21180057388809181</v>
      </c>
      <c r="Z23" s="9">
        <f t="shared" si="206"/>
        <v>0.24345422019840623</v>
      </c>
      <c r="AA23" s="9">
        <f t="shared" si="206"/>
        <v>0.21869440262761736</v>
      </c>
      <c r="AB23" s="9">
        <f t="shared" si="206"/>
        <v>0.16194985472936618</v>
      </c>
      <c r="AC23" s="9">
        <f t="shared" si="206"/>
        <v>0.17053883834849545</v>
      </c>
      <c r="AD23" s="9">
        <f t="shared" si="206"/>
        <v>0.16605188005711566</v>
      </c>
      <c r="AE23" s="9">
        <f t="shared" si="206"/>
        <v>0.12789959811041388</v>
      </c>
      <c r="AF23" s="9">
        <f t="shared" ref="AF23:AH23" si="207">AF12/AF11</f>
        <v>0.10863233152389778</v>
      </c>
      <c r="AG23" s="9">
        <f t="shared" si="207"/>
        <v>0.11973964762652901</v>
      </c>
      <c r="AH23" s="9">
        <f t="shared" si="207"/>
        <v>0.12339226469117848</v>
      </c>
      <c r="AI23" s="9">
        <f t="shared" ref="AI23:AL23" si="208">AI12/AI11</f>
        <v>9.4549015341094556E-2</v>
      </c>
      <c r="AJ23" s="9">
        <f t="shared" si="208"/>
        <v>0.12000000000000001</v>
      </c>
      <c r="AK23" s="9">
        <f t="shared" si="208"/>
        <v>0.12</v>
      </c>
      <c r="AL23" s="9">
        <f t="shared" si="208"/>
        <v>0.12000000000000001</v>
      </c>
      <c r="AN23" s="9">
        <f t="shared" ref="AN23" si="209">AN12/AN11</f>
        <v>0.26172671651937457</v>
      </c>
      <c r="AO23" s="9">
        <f t="shared" ref="AO23:BA23" si="210">AO12/AO11</f>
        <v>0.12811009029612397</v>
      </c>
      <c r="AP23" s="9">
        <f t="shared" si="210"/>
        <v>0.25520329138431752</v>
      </c>
      <c r="AQ23" s="9">
        <f t="shared" si="210"/>
        <v>0.12160940325497288</v>
      </c>
      <c r="AR23" s="9">
        <f t="shared" si="210"/>
        <v>0.1673540173000867</v>
      </c>
      <c r="AS23" s="9">
        <f t="shared" si="210"/>
        <v>0.19501023630243935</v>
      </c>
      <c r="AT23" s="9">
        <f t="shared" si="210"/>
        <v>0.17466141137993207</v>
      </c>
      <c r="AU23" s="9">
        <f t="shared" si="210"/>
        <v>0.1201493185172324</v>
      </c>
      <c r="AV23" s="9">
        <f t="shared" si="210"/>
        <v>0.11409271264328527</v>
      </c>
      <c r="AW23" s="9">
        <f t="shared" si="210"/>
        <v>0.12</v>
      </c>
      <c r="AX23" s="9">
        <f t="shared" si="210"/>
        <v>0.12</v>
      </c>
      <c r="AY23" s="9">
        <f t="shared" si="210"/>
        <v>0.12</v>
      </c>
      <c r="AZ23" s="9">
        <f t="shared" si="210"/>
        <v>0.12</v>
      </c>
      <c r="BA23" s="9">
        <f t="shared" si="210"/>
        <v>0.12</v>
      </c>
      <c r="BB23" s="9">
        <f t="shared" ref="BB23:BF23" si="211">BB12/BB11</f>
        <v>0.12</v>
      </c>
      <c r="BC23" s="9">
        <f t="shared" si="211"/>
        <v>0.12</v>
      </c>
      <c r="BD23" s="9">
        <f t="shared" si="211"/>
        <v>0.12</v>
      </c>
      <c r="BE23" s="9">
        <f t="shared" si="211"/>
        <v>0.12</v>
      </c>
      <c r="BF23" s="9">
        <f t="shared" si="211"/>
        <v>0.12</v>
      </c>
      <c r="BH23" t="s">
        <v>48</v>
      </c>
      <c r="BI23" s="5">
        <f>BI22/BA14</f>
        <v>644.6087913587395</v>
      </c>
    </row>
    <row r="24" spans="2:61" x14ac:dyDescent="0.3">
      <c r="BH24" t="s">
        <v>49</v>
      </c>
      <c r="BI24" s="5">
        <f>Main!D3</f>
        <v>597.02</v>
      </c>
    </row>
    <row r="25" spans="2:61" x14ac:dyDescent="0.3">
      <c r="C25" t="s">
        <v>42</v>
      </c>
      <c r="BH25" s="6" t="s">
        <v>50</v>
      </c>
      <c r="BI25" s="10">
        <f>BI23/BI24-1</f>
        <v>7.9710547986230784E-2</v>
      </c>
    </row>
    <row r="26" spans="2:61" x14ac:dyDescent="0.3">
      <c r="BH26" t="s">
        <v>67</v>
      </c>
      <c r="BI26" s="3" t="s">
        <v>93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2020-10-14T15:27:31Z</dcterms:created>
  <dcterms:modified xsi:type="dcterms:W3CDTF">2025-05-04T11:52:48Z</dcterms:modified>
</cp:coreProperties>
</file>