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7F3ABDB-1366-43E9-A136-21FD9863EB02}" xr6:coauthVersionLast="47" xr6:coauthVersionMax="47" xr10:uidLastSave="{00000000-0000-0000-0000-000000000000}"/>
  <bookViews>
    <workbookView xWindow="-108" yWindow="-108" windowWidth="23256" windowHeight="12576" activeTab="1" xr2:uid="{7397855C-6173-4C21-9C59-A8371E1F41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4" i="2" l="1"/>
  <c r="AM21" i="2"/>
  <c r="AM20" i="2"/>
  <c r="AM22" i="2" s="1"/>
  <c r="AM23" i="2" s="1"/>
  <c r="AM25" i="2" s="1"/>
  <c r="AL13" i="2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AK13" i="2"/>
  <c r="AB9" i="2"/>
  <c r="AC9" i="2" s="1"/>
  <c r="AD9" i="2" s="1"/>
  <c r="AE9" i="2" s="1"/>
  <c r="AF9" i="2" s="1"/>
  <c r="AG9" i="2" s="1"/>
  <c r="AH9" i="2" s="1"/>
  <c r="AI9" i="2" s="1"/>
  <c r="AJ9" i="2" s="1"/>
  <c r="AB8" i="2"/>
  <c r="AB10" i="2" s="1"/>
  <c r="AA12" i="2"/>
  <c r="AA10" i="2"/>
  <c r="AA11" i="2" s="1"/>
  <c r="AA13" i="2" s="1"/>
  <c r="AA9" i="2"/>
  <c r="AA8" i="2"/>
  <c r="AJ7" i="2"/>
  <c r="AI7" i="2"/>
  <c r="AH7" i="2"/>
  <c r="AG7" i="2"/>
  <c r="AF7" i="2"/>
  <c r="AE7" i="2"/>
  <c r="AD7" i="2"/>
  <c r="AC7" i="2"/>
  <c r="AB7" i="2"/>
  <c r="AA7" i="2"/>
  <c r="AD6" i="2"/>
  <c r="AE6" i="2" s="1"/>
  <c r="AF6" i="2" s="1"/>
  <c r="AG6" i="2" s="1"/>
  <c r="AH6" i="2" s="1"/>
  <c r="AI6" i="2" s="1"/>
  <c r="AJ6" i="2" s="1"/>
  <c r="AC6" i="2"/>
  <c r="AB6" i="2"/>
  <c r="AA6" i="2"/>
  <c r="AJ5" i="2"/>
  <c r="AJ4" i="2" s="1"/>
  <c r="AI5" i="2"/>
  <c r="AI4" i="2" s="1"/>
  <c r="AH5" i="2"/>
  <c r="AG5" i="2"/>
  <c r="AG4" i="2" s="1"/>
  <c r="AF5" i="2"/>
  <c r="AF4" i="2" s="1"/>
  <c r="AE5" i="2"/>
  <c r="AD5" i="2"/>
  <c r="AD4" i="2" s="1"/>
  <c r="AC5" i="2"/>
  <c r="AB5" i="2"/>
  <c r="AB18" i="2" s="1"/>
  <c r="AH4" i="2"/>
  <c r="AC4" i="2"/>
  <c r="AE4" i="2"/>
  <c r="AA5" i="2"/>
  <c r="AA4" i="2" s="1"/>
  <c r="AF3" i="2"/>
  <c r="AG3" i="2" s="1"/>
  <c r="AH3" i="2" s="1"/>
  <c r="AI3" i="2" s="1"/>
  <c r="AJ3" i="2" s="1"/>
  <c r="AE3" i="2"/>
  <c r="AD3" i="2"/>
  <c r="AC3" i="2"/>
  <c r="AB3" i="2"/>
  <c r="AA3" i="2"/>
  <c r="AA17" i="2" s="1"/>
  <c r="R23" i="2"/>
  <c r="R22" i="2"/>
  <c r="R21" i="2"/>
  <c r="R20" i="2"/>
  <c r="R19" i="2"/>
  <c r="R18" i="2"/>
  <c r="R17" i="2"/>
  <c r="R13" i="2"/>
  <c r="R15" i="2" s="1"/>
  <c r="R11" i="2"/>
  <c r="R10" i="2"/>
  <c r="R7" i="2"/>
  <c r="R6" i="2"/>
  <c r="Z6" i="2" s="1"/>
  <c r="R5" i="2"/>
  <c r="R4" i="2"/>
  <c r="Z4" i="2" s="1"/>
  <c r="Z5" i="2" s="1"/>
  <c r="Z12" i="2"/>
  <c r="Z11" i="2"/>
  <c r="Z9" i="2"/>
  <c r="Z8" i="2"/>
  <c r="Z3" i="2"/>
  <c r="R3" i="2"/>
  <c r="C23" i="2"/>
  <c r="C22" i="2"/>
  <c r="C21" i="2"/>
  <c r="C20" i="2"/>
  <c r="C18" i="2"/>
  <c r="D23" i="2"/>
  <c r="D22" i="2"/>
  <c r="D21" i="2"/>
  <c r="D20" i="2"/>
  <c r="D18" i="2"/>
  <c r="E23" i="2"/>
  <c r="E22" i="2"/>
  <c r="E21" i="2"/>
  <c r="E20" i="2"/>
  <c r="E18" i="2"/>
  <c r="F23" i="2"/>
  <c r="F22" i="2"/>
  <c r="F21" i="2"/>
  <c r="F20" i="2"/>
  <c r="F18" i="2"/>
  <c r="G23" i="2"/>
  <c r="G22" i="2"/>
  <c r="G21" i="2"/>
  <c r="G20" i="2"/>
  <c r="G19" i="2"/>
  <c r="G18" i="2"/>
  <c r="G17" i="2"/>
  <c r="H23" i="2"/>
  <c r="H22" i="2"/>
  <c r="H21" i="2"/>
  <c r="H20" i="2"/>
  <c r="H19" i="2"/>
  <c r="H18" i="2"/>
  <c r="H17" i="2"/>
  <c r="I23" i="2"/>
  <c r="I22" i="2"/>
  <c r="I21" i="2"/>
  <c r="I20" i="2"/>
  <c r="I19" i="2"/>
  <c r="I18" i="2"/>
  <c r="I17" i="2"/>
  <c r="J23" i="2"/>
  <c r="J22" i="2"/>
  <c r="J21" i="2"/>
  <c r="J20" i="2"/>
  <c r="J19" i="2"/>
  <c r="J18" i="2"/>
  <c r="J17" i="2"/>
  <c r="K23" i="2"/>
  <c r="K22" i="2"/>
  <c r="K21" i="2"/>
  <c r="K20" i="2"/>
  <c r="K19" i="2"/>
  <c r="K18" i="2"/>
  <c r="K17" i="2"/>
  <c r="L23" i="2"/>
  <c r="L22" i="2"/>
  <c r="L21" i="2"/>
  <c r="L20" i="2"/>
  <c r="L19" i="2"/>
  <c r="L18" i="2"/>
  <c r="L17" i="2"/>
  <c r="M23" i="2"/>
  <c r="M22" i="2"/>
  <c r="M21" i="2"/>
  <c r="M20" i="2"/>
  <c r="M19" i="2"/>
  <c r="M18" i="2"/>
  <c r="M17" i="2"/>
  <c r="N23" i="2"/>
  <c r="N22" i="2"/>
  <c r="N21" i="2"/>
  <c r="N20" i="2"/>
  <c r="N19" i="2"/>
  <c r="N18" i="2"/>
  <c r="N17" i="2"/>
  <c r="F12" i="2"/>
  <c r="F11" i="2"/>
  <c r="F9" i="2"/>
  <c r="F8" i="2"/>
  <c r="F6" i="2"/>
  <c r="F4" i="2"/>
  <c r="F3" i="2"/>
  <c r="J12" i="2"/>
  <c r="J11" i="2"/>
  <c r="J9" i="2"/>
  <c r="J8" i="2"/>
  <c r="J6" i="2"/>
  <c r="J4" i="2"/>
  <c r="J3" i="2"/>
  <c r="C5" i="2"/>
  <c r="C7" i="2" s="1"/>
  <c r="C10" i="2" s="1"/>
  <c r="C13" i="2" s="1"/>
  <c r="C15" i="2" s="1"/>
  <c r="G5" i="2"/>
  <c r="G7" i="2" s="1"/>
  <c r="G10" i="2" s="1"/>
  <c r="G13" i="2" s="1"/>
  <c r="G15" i="2" s="1"/>
  <c r="D5" i="2"/>
  <c r="D7" i="2" s="1"/>
  <c r="D10" i="2" s="1"/>
  <c r="D13" i="2" s="1"/>
  <c r="D15" i="2" s="1"/>
  <c r="H5" i="2"/>
  <c r="H7" i="2" s="1"/>
  <c r="H10" i="2" s="1"/>
  <c r="H13" i="2" s="1"/>
  <c r="H15" i="2" s="1"/>
  <c r="E5" i="2"/>
  <c r="E7" i="2" s="1"/>
  <c r="E10" i="2" s="1"/>
  <c r="E13" i="2" s="1"/>
  <c r="E15" i="2" s="1"/>
  <c r="I5" i="2"/>
  <c r="I7" i="2" s="1"/>
  <c r="I10" i="2" s="1"/>
  <c r="I13" i="2" s="1"/>
  <c r="I15" i="2" s="1"/>
  <c r="N12" i="2"/>
  <c r="N11" i="2"/>
  <c r="N9" i="2"/>
  <c r="N8" i="2"/>
  <c r="N6" i="2"/>
  <c r="N4" i="2"/>
  <c r="N5" i="2" s="1"/>
  <c r="N3" i="2"/>
  <c r="O23" i="2"/>
  <c r="O22" i="2"/>
  <c r="O21" i="2"/>
  <c r="O20" i="2"/>
  <c r="O19" i="2"/>
  <c r="O18" i="2"/>
  <c r="O17" i="2"/>
  <c r="K5" i="2"/>
  <c r="K7" i="2" s="1"/>
  <c r="K10" i="2" s="1"/>
  <c r="K13" i="2" s="1"/>
  <c r="K15" i="2" s="1"/>
  <c r="P15" i="2"/>
  <c r="O5" i="2"/>
  <c r="O7" i="2" s="1"/>
  <c r="O10" i="2" s="1"/>
  <c r="O13" i="2" s="1"/>
  <c r="O15" i="2" s="1"/>
  <c r="AC20" i="2"/>
  <c r="AB20" i="2"/>
  <c r="AA18" i="2"/>
  <c r="AB17" i="2"/>
  <c r="Z17" i="2"/>
  <c r="X23" i="2"/>
  <c r="W23" i="2"/>
  <c r="V23" i="2"/>
  <c r="U23" i="2"/>
  <c r="T23" i="2"/>
  <c r="X22" i="2"/>
  <c r="W22" i="2"/>
  <c r="V22" i="2"/>
  <c r="U22" i="2"/>
  <c r="T22" i="2"/>
  <c r="X21" i="2"/>
  <c r="W21" i="2"/>
  <c r="V21" i="2"/>
  <c r="U21" i="2"/>
  <c r="T21" i="2"/>
  <c r="X20" i="2"/>
  <c r="W20" i="2"/>
  <c r="V20" i="2"/>
  <c r="U20" i="2"/>
  <c r="T20" i="2"/>
  <c r="X19" i="2"/>
  <c r="W19" i="2"/>
  <c r="V19" i="2"/>
  <c r="U19" i="2"/>
  <c r="X18" i="2"/>
  <c r="W18" i="2"/>
  <c r="V18" i="2"/>
  <c r="U18" i="2"/>
  <c r="T18" i="2"/>
  <c r="X17" i="2"/>
  <c r="W17" i="2"/>
  <c r="V17" i="2"/>
  <c r="U17" i="2"/>
  <c r="Y19" i="2"/>
  <c r="Y17" i="2"/>
  <c r="Y23" i="2"/>
  <c r="Y22" i="2"/>
  <c r="Y21" i="2"/>
  <c r="Y20" i="2"/>
  <c r="Y18" i="2"/>
  <c r="P23" i="2"/>
  <c r="P22" i="2"/>
  <c r="P21" i="2"/>
  <c r="P20" i="2"/>
  <c r="P19" i="2"/>
  <c r="P18" i="2"/>
  <c r="P17" i="2"/>
  <c r="Q23" i="2"/>
  <c r="Q22" i="2"/>
  <c r="Q21" i="2"/>
  <c r="Q20" i="2"/>
  <c r="Q19" i="2"/>
  <c r="Q18" i="2"/>
  <c r="Q17" i="2"/>
  <c r="T5" i="2"/>
  <c r="T7" i="2" s="1"/>
  <c r="T10" i="2" s="1"/>
  <c r="T13" i="2" s="1"/>
  <c r="T15" i="2" s="1"/>
  <c r="U5" i="2"/>
  <c r="U7" i="2" s="1"/>
  <c r="U10" i="2" s="1"/>
  <c r="U13" i="2" s="1"/>
  <c r="U15" i="2" s="1"/>
  <c r="V5" i="2"/>
  <c r="V7" i="2" s="1"/>
  <c r="V10" i="2" s="1"/>
  <c r="V13" i="2" s="1"/>
  <c r="V15" i="2" s="1"/>
  <c r="W5" i="2"/>
  <c r="W7" i="2" s="1"/>
  <c r="W10" i="2" s="1"/>
  <c r="W13" i="2" s="1"/>
  <c r="W15" i="2" s="1"/>
  <c r="X5" i="2"/>
  <c r="X7" i="2" s="1"/>
  <c r="X10" i="2" s="1"/>
  <c r="X13" i="2" s="1"/>
  <c r="X15" i="2" s="1"/>
  <c r="Y5" i="2"/>
  <c r="Y7" i="2" s="1"/>
  <c r="Y10" i="2" s="1"/>
  <c r="Y13" i="2" s="1"/>
  <c r="Y15" i="2" s="1"/>
  <c r="M5" i="2"/>
  <c r="M7" i="2" s="1"/>
  <c r="M10" i="2" s="1"/>
  <c r="M13" i="2" s="1"/>
  <c r="M15" i="2" s="1"/>
  <c r="Q5" i="2"/>
  <c r="Q7" i="2" s="1"/>
  <c r="Q10" i="2" s="1"/>
  <c r="Q13" i="2" s="1"/>
  <c r="Q15" i="2" s="1"/>
  <c r="D7" i="1"/>
  <c r="D6" i="1"/>
  <c r="D8" i="1" s="1"/>
  <c r="L5" i="2"/>
  <c r="L7" i="2" s="1"/>
  <c r="L10" i="2" s="1"/>
  <c r="L13" i="2" s="1"/>
  <c r="L15" i="2" s="1"/>
  <c r="P13" i="2"/>
  <c r="P10" i="2"/>
  <c r="P7" i="2"/>
  <c r="P5" i="2"/>
  <c r="D5" i="1"/>
  <c r="F3" i="1"/>
  <c r="AA23" i="2" l="1"/>
  <c r="AA15" i="2"/>
  <c r="AB12" i="2"/>
  <c r="AB22" i="2" s="1"/>
  <c r="AB11" i="2"/>
  <c r="AB21" i="2" s="1"/>
  <c r="AC8" i="2"/>
  <c r="AA22" i="2"/>
  <c r="AA21" i="2"/>
  <c r="AB19" i="2"/>
  <c r="AC19" i="2"/>
  <c r="AA19" i="2"/>
  <c r="AB4" i="2"/>
  <c r="AD20" i="2"/>
  <c r="AC17" i="2"/>
  <c r="AC18" i="2"/>
  <c r="AD17" i="2"/>
  <c r="AD18" i="2"/>
  <c r="AA20" i="2"/>
  <c r="Z7" i="2"/>
  <c r="Z20" i="2" s="1"/>
  <c r="Z19" i="2"/>
  <c r="Z18" i="2"/>
  <c r="F5" i="2"/>
  <c r="F7" i="2" s="1"/>
  <c r="J5" i="2"/>
  <c r="J7" i="2" s="1"/>
  <c r="N7" i="2"/>
  <c r="N10" i="2" s="1"/>
  <c r="N13" i="2" s="1"/>
  <c r="N15" i="2" s="1"/>
  <c r="D9" i="1"/>
  <c r="AC10" i="2" l="1"/>
  <c r="AD8" i="2"/>
  <c r="AB13" i="2"/>
  <c r="AD19" i="2"/>
  <c r="AE20" i="2"/>
  <c r="AE17" i="2"/>
  <c r="AE18" i="2"/>
  <c r="Z10" i="2"/>
  <c r="Z13" i="2" s="1"/>
  <c r="F10" i="2"/>
  <c r="J10" i="2"/>
  <c r="AD10" i="2" l="1"/>
  <c r="AE8" i="2"/>
  <c r="AB15" i="2"/>
  <c r="AB23" i="2"/>
  <c r="AC12" i="2"/>
  <c r="AC22" i="2" s="1"/>
  <c r="AC11" i="2"/>
  <c r="AC21" i="2" s="1"/>
  <c r="AE19" i="2"/>
  <c r="AF20" i="2"/>
  <c r="AF18" i="2"/>
  <c r="AF17" i="2"/>
  <c r="Z21" i="2"/>
  <c r="Z22" i="2"/>
  <c r="Z15" i="2"/>
  <c r="Z23" i="2"/>
  <c r="F13" i="2"/>
  <c r="J13" i="2"/>
  <c r="AC13" i="2" l="1"/>
  <c r="AE10" i="2"/>
  <c r="AF8" i="2"/>
  <c r="AD12" i="2"/>
  <c r="AD22" i="2" s="1"/>
  <c r="AD11" i="2"/>
  <c r="AD21" i="2" s="1"/>
  <c r="AF19" i="2"/>
  <c r="AG20" i="2"/>
  <c r="AG18" i="2"/>
  <c r="AG17" i="2"/>
  <c r="F15" i="2"/>
  <c r="J15" i="2"/>
  <c r="AC15" i="2" l="1"/>
  <c r="AC23" i="2"/>
  <c r="AD13" i="2"/>
  <c r="AF10" i="2"/>
  <c r="AG8" i="2"/>
  <c r="AE11" i="2"/>
  <c r="AE21" i="2" s="1"/>
  <c r="AE12" i="2"/>
  <c r="AE22" i="2" s="1"/>
  <c r="AG19" i="2"/>
  <c r="AH18" i="2"/>
  <c r="AH17" i="2"/>
  <c r="AH20" i="2"/>
  <c r="AE13" i="2" l="1"/>
  <c r="AH8" i="2"/>
  <c r="AG10" i="2"/>
  <c r="AF12" i="2"/>
  <c r="AF22" i="2" s="1"/>
  <c r="AF11" i="2"/>
  <c r="AF21" i="2" s="1"/>
  <c r="AF13" i="2"/>
  <c r="AD15" i="2"/>
  <c r="AD23" i="2"/>
  <c r="AH19" i="2"/>
  <c r="AI18" i="2"/>
  <c r="AI17" i="2"/>
  <c r="AI20" i="2"/>
  <c r="AF15" i="2" l="1"/>
  <c r="AF23" i="2"/>
  <c r="AG11" i="2"/>
  <c r="AG21" i="2" s="1"/>
  <c r="AG12" i="2"/>
  <c r="AG22" i="2" s="1"/>
  <c r="AI8" i="2"/>
  <c r="AH10" i="2"/>
  <c r="AE15" i="2"/>
  <c r="AE23" i="2"/>
  <c r="AI19" i="2"/>
  <c r="AJ19" i="2"/>
  <c r="AJ17" i="2"/>
  <c r="AJ20" i="2"/>
  <c r="AJ18" i="2"/>
  <c r="AJ8" i="2" l="1"/>
  <c r="AJ10" i="2" s="1"/>
  <c r="AI10" i="2"/>
  <c r="AH12" i="2"/>
  <c r="AH22" i="2" s="1"/>
  <c r="AH11" i="2"/>
  <c r="AH21" i="2" s="1"/>
  <c r="AG13" i="2"/>
  <c r="AJ12" i="2" l="1"/>
  <c r="AJ22" i="2" s="1"/>
  <c r="AJ11" i="2"/>
  <c r="AJ21" i="2" s="1"/>
  <c r="AG15" i="2"/>
  <c r="AG23" i="2"/>
  <c r="AI12" i="2"/>
  <c r="AI22" i="2" s="1"/>
  <c r="AI11" i="2"/>
  <c r="AI21" i="2" s="1"/>
  <c r="AH13" i="2"/>
  <c r="AI13" i="2" l="1"/>
  <c r="AH15" i="2"/>
  <c r="AH23" i="2"/>
  <c r="AJ13" i="2"/>
  <c r="AJ15" i="2" l="1"/>
  <c r="AJ23" i="2"/>
  <c r="AI15" i="2"/>
  <c r="AI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V3" authorId="0" shapeId="0" xr:uid="{9042D7FB-CA5F-42E0-92AA-AC1491BB9B77}">
      <text>
        <r>
          <rPr>
            <b/>
            <sz val="9"/>
            <color indexed="81"/>
            <rFont val="Tahoma"/>
            <charset val="1"/>
          </rPr>
          <t>Anton Mniszek:</t>
        </r>
        <r>
          <rPr>
            <sz val="9"/>
            <color indexed="81"/>
            <rFont val="Tahoma"/>
            <charset val="1"/>
          </rPr>
          <t xml:space="preserve">
acquisition?</t>
        </r>
      </text>
    </comment>
  </commentList>
</comments>
</file>

<file path=xl/sharedStrings.xml><?xml version="1.0" encoding="utf-8"?>
<sst xmlns="http://schemas.openxmlformats.org/spreadsheetml/2006/main" count="60" uniqueCount="54">
  <si>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</si>
  <si>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</si>
  <si>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</si>
  <si>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</si>
  <si>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</si>
  <si>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</si>
  <si>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</si>
  <si>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</si>
  <si>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</si>
  <si>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</si>
  <si>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Q224</t>
  </si>
  <si>
    <t>LRN</t>
  </si>
  <si>
    <t>Revenue</t>
  </si>
  <si>
    <t>Cost of sales</t>
  </si>
  <si>
    <t>Gross profit</t>
  </si>
  <si>
    <t>SG&amp;A</t>
  </si>
  <si>
    <t>Operating profit</t>
  </si>
  <si>
    <t>Interest expense</t>
  </si>
  <si>
    <t>Other income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</si>
  <si>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</si>
  <si>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</si>
  <si>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</si>
  <si>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</si>
  <si>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</si>
  <si>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</si>
  <si>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</si>
  <si>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</si>
  <si>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</si>
  <si>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</si>
  <si>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</si>
  <si>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</si>
  <si>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</si>
  <si>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</si>
  <si>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</si>
  <si>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</si>
  <si>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</si>
  <si>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</si>
  <si>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Q325</t>
  </si>
  <si>
    <t>Q425</t>
  </si>
  <si>
    <t>Revenue y/y</t>
  </si>
  <si>
    <t>Gross Margin</t>
  </si>
  <si>
    <t>SG&amp;A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</si>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</sst>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9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0</xdr:row>
      <xdr:rowOff>7620</xdr:rowOff>
    </xdr:from>
    <xdr:to>
      <xdr:col>17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F4C2538-6962-94CC-B07C-CE99CC863D76}"/>
            </a:ext>
          </a:extLst>
        </xdr:cNvPr>
        <xdr:cNvCxnSpPr/>
      </xdr:nvCxnSpPr>
      <xdr:spPr>
        <a:xfrm>
          <a:off x="124815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0</xdr:rowOff>
    </xdr:from>
    <xdr:to>
      <xdr:col>25</xdr:col>
      <xdr:colOff>22860</xdr:colOff>
      <xdr:row>33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BA40334-04E2-2A3B-6C02-A7F1CEE145E0}"/>
            </a:ext>
          </a:extLst>
        </xdr:cNvPr>
        <xdr:cNvCxnSpPr/>
      </xdr:nvCxnSpPr>
      <xdr:spPr>
        <a:xfrm>
          <a:off x="18211800" y="0"/>
          <a:ext cx="0" cy="6103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D1DB-5788-4639-BC5A-F7DD46D09554}">
  <dimension ref="B2:G9"/>
  <sheetViews>
    <sheetView workbookViewId="0">
      <selection activeCell="D4" sqref="D4"/>
    </sheetView>
  </sheetViews>
  <sheetFormatPr defaultRowHeight="14.4" x14ac:dyDescent="0.3"/>
  <cols>
    <col min="5" max="7" width="13.5546875" style="2" customWidth="1"/>
  </cols>
  <sheetData>
    <row r="2" spans="2:7" x14ac:dyDescent="0.3">
      <c r="E2" s="2" t="s">
        <v>7</v>
      </c>
      <c r="F2" s="2" t="s">
        <v>8</v>
      </c>
      <c r="G2" s="2" t="s">
        <v>9</v>
      </c>
    </row>
    <row r="3" spans="2:7" x14ac:dyDescent="0.3">
      <c r="B3" s="1" t="s">
        <v>11</v>
      </c>
      <c r="C3" t="s">
        <v>0</v>
      </c>
      <c r="D3" s="4">
        <v>159.55000000000001</v>
      </c>
      <c r="E3" s="3">
        <v>45781</v>
      </c>
      <c r="F3" s="3">
        <f ca="1">TODAY()</f>
        <v>45781</v>
      </c>
      <c r="G3" s="3">
        <v>45881</v>
      </c>
    </row>
    <row r="4" spans="2:7" x14ac:dyDescent="0.3">
      <c r="C4" t="s">
        <v>1</v>
      </c>
      <c r="D4" s="5">
        <v>43.5</v>
      </c>
      <c r="E4" s="2" t="s">
        <v>37</v>
      </c>
    </row>
    <row r="5" spans="2:7" x14ac:dyDescent="0.3">
      <c r="C5" t="s">
        <v>2</v>
      </c>
      <c r="D5" s="5">
        <f>D3*D4</f>
        <v>6940.4250000000002</v>
      </c>
    </row>
    <row r="6" spans="2:7" x14ac:dyDescent="0.3">
      <c r="C6" t="s">
        <v>3</v>
      </c>
      <c r="D6" s="5">
        <f>528.5+195.1</f>
        <v>723.6</v>
      </c>
      <c r="E6" s="2" t="s">
        <v>37</v>
      </c>
    </row>
    <row r="7" spans="2:7" x14ac:dyDescent="0.3">
      <c r="C7" t="s">
        <v>4</v>
      </c>
      <c r="D7" s="5">
        <f>415.9</f>
        <v>415.9</v>
      </c>
      <c r="E7" s="2" t="s">
        <v>37</v>
      </c>
    </row>
    <row r="8" spans="2:7" x14ac:dyDescent="0.3">
      <c r="C8" t="s">
        <v>5</v>
      </c>
      <c r="D8" s="5">
        <f>D6-D7</f>
        <v>307.70000000000005</v>
      </c>
    </row>
    <row r="9" spans="2:7" x14ac:dyDescent="0.3">
      <c r="C9" t="s">
        <v>6</v>
      </c>
      <c r="D9" s="5">
        <f>D5-D8</f>
        <v>6632.7250000000004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6A5B-3953-46B2-B63C-0DC83568B8DF}">
  <dimension ref="B1:EN26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M22" sqref="AM20:AM22"/>
    </sheetView>
  </sheetViews>
  <sheetFormatPr defaultRowHeight="14.4" x14ac:dyDescent="0.3"/>
  <cols>
    <col min="2" max="2" width="15.21875" bestFit="1" customWidth="1"/>
    <col min="3" max="18" width="10.5546875" bestFit="1" customWidth="1"/>
    <col min="20" max="36" width="10.5546875" bestFit="1" customWidth="1"/>
    <col min="38" max="38" width="12" bestFit="1" customWidth="1"/>
    <col min="39" max="39" width="17.5546875" customWidth="1"/>
  </cols>
  <sheetData>
    <row r="1" spans="2:144" x14ac:dyDescent="0.3">
      <c r="C1" s="9">
        <v>44469</v>
      </c>
      <c r="D1" s="9">
        <v>44561</v>
      </c>
      <c r="E1" s="9">
        <v>44651</v>
      </c>
      <c r="F1" s="9">
        <v>44742</v>
      </c>
      <c r="G1" s="9">
        <v>44834</v>
      </c>
      <c r="H1" s="9">
        <v>44926</v>
      </c>
      <c r="I1" s="9">
        <v>45016</v>
      </c>
      <c r="J1" s="9">
        <v>45107</v>
      </c>
      <c r="K1" s="9">
        <v>45199</v>
      </c>
      <c r="L1" s="9">
        <v>45291</v>
      </c>
      <c r="M1" s="9">
        <v>45382</v>
      </c>
      <c r="N1" s="9">
        <v>45473</v>
      </c>
      <c r="O1" s="9">
        <v>45565</v>
      </c>
      <c r="P1" s="9">
        <v>45657</v>
      </c>
      <c r="Q1" s="9">
        <v>45747</v>
      </c>
      <c r="R1" s="9">
        <v>45838</v>
      </c>
      <c r="T1" s="9">
        <v>43646</v>
      </c>
      <c r="U1" s="9">
        <v>44012</v>
      </c>
      <c r="V1" s="9">
        <v>44377</v>
      </c>
      <c r="W1" s="9">
        <v>44742</v>
      </c>
      <c r="X1" s="9">
        <v>45107</v>
      </c>
      <c r="Y1" s="9">
        <v>45473</v>
      </c>
      <c r="Z1" s="9">
        <v>45838</v>
      </c>
      <c r="AA1" s="9">
        <v>46203</v>
      </c>
      <c r="AB1" s="9">
        <v>46568</v>
      </c>
      <c r="AC1" s="9">
        <v>46934</v>
      </c>
      <c r="AD1" s="9">
        <v>47299</v>
      </c>
      <c r="AE1" s="9">
        <v>47664</v>
      </c>
      <c r="AF1" s="9">
        <v>48029</v>
      </c>
      <c r="AG1" s="9">
        <v>48395</v>
      </c>
      <c r="AH1" s="9">
        <v>48760</v>
      </c>
      <c r="AI1" s="9">
        <v>49125</v>
      </c>
      <c r="AJ1" s="9">
        <v>49490</v>
      </c>
    </row>
    <row r="2" spans="2:144" x14ac:dyDescent="0.3"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10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144" s="1" customFormat="1" x14ac:dyDescent="0.3">
      <c r="B3" s="1" t="s">
        <v>12</v>
      </c>
      <c r="C3" s="8">
        <v>400.2</v>
      </c>
      <c r="D3" s="8">
        <v>409.5</v>
      </c>
      <c r="E3" s="8">
        <v>421.7</v>
      </c>
      <c r="F3" s="8">
        <f>W3-E3-D3-C3</f>
        <v>455.3</v>
      </c>
      <c r="G3" s="8">
        <v>425.2</v>
      </c>
      <c r="H3" s="8">
        <v>458.4</v>
      </c>
      <c r="I3" s="8">
        <v>470.3</v>
      </c>
      <c r="J3" s="8">
        <f>X3-I3-H3-G3</f>
        <v>483.50000000000017</v>
      </c>
      <c r="K3" s="8">
        <v>480.2</v>
      </c>
      <c r="L3" s="8">
        <v>504.9</v>
      </c>
      <c r="M3" s="8">
        <v>520.79999999999995</v>
      </c>
      <c r="N3" s="8">
        <f>Y3-M3-L3-K3</f>
        <v>534.20000000000005</v>
      </c>
      <c r="O3" s="8">
        <v>551.1</v>
      </c>
      <c r="P3" s="8">
        <v>587.20000000000005</v>
      </c>
      <c r="Q3" s="8">
        <v>613.4</v>
      </c>
      <c r="R3" s="8">
        <f>N3*1.15</f>
        <v>614.33000000000004</v>
      </c>
      <c r="T3" s="8">
        <v>1015.8</v>
      </c>
      <c r="U3" s="8">
        <v>1040.8</v>
      </c>
      <c r="V3" s="8">
        <v>1536.8</v>
      </c>
      <c r="W3" s="8">
        <v>1686.7</v>
      </c>
      <c r="X3" s="8">
        <v>1837.4</v>
      </c>
      <c r="Y3" s="8">
        <v>2040.1</v>
      </c>
      <c r="Z3" s="8">
        <f>SUM(O3:R3)</f>
        <v>2366.0300000000002</v>
      </c>
      <c r="AA3" s="8">
        <f>Z3*1.1</f>
        <v>2602.6330000000003</v>
      </c>
      <c r="AB3" s="8">
        <f>AA3*1.05</f>
        <v>2732.7646500000005</v>
      </c>
      <c r="AC3" s="8">
        <f>AB3*1.04</f>
        <v>2842.0752360000006</v>
      </c>
      <c r="AD3" s="8">
        <f>AC3*1.03</f>
        <v>2927.3374930800005</v>
      </c>
      <c r="AE3" s="8">
        <f>AD3*1.02</f>
        <v>2985.8842429416004</v>
      </c>
      <c r="AF3" s="8">
        <f t="shared" ref="AF3:AJ3" si="0">AE3*1.02</f>
        <v>3045.6019278004323</v>
      </c>
      <c r="AG3" s="8">
        <f t="shared" si="0"/>
        <v>3106.513966356441</v>
      </c>
      <c r="AH3" s="8">
        <f t="shared" si="0"/>
        <v>3168.6442456835698</v>
      </c>
      <c r="AI3" s="8">
        <f t="shared" si="0"/>
        <v>3232.0171305972412</v>
      </c>
      <c r="AJ3" s="8">
        <f t="shared" si="0"/>
        <v>3296.6574732091863</v>
      </c>
    </row>
    <row r="4" spans="2:144" x14ac:dyDescent="0.3">
      <c r="B4" t="s">
        <v>13</v>
      </c>
      <c r="C4" s="5">
        <v>273.8</v>
      </c>
      <c r="D4" s="5">
        <v>262</v>
      </c>
      <c r="E4" s="5">
        <v>266.89999999999998</v>
      </c>
      <c r="F4" s="11">
        <f>W4-E4-D4-C4</f>
        <v>287.50000000000006</v>
      </c>
      <c r="G4" s="5">
        <v>295.5</v>
      </c>
      <c r="H4" s="5">
        <v>288.3</v>
      </c>
      <c r="I4" s="5">
        <v>295</v>
      </c>
      <c r="J4" s="11">
        <f>X4-I4-H4-G4</f>
        <v>311.5</v>
      </c>
      <c r="K4" s="5">
        <v>307.3</v>
      </c>
      <c r="L4" s="5">
        <v>303.7</v>
      </c>
      <c r="M4" s="5">
        <v>319.5</v>
      </c>
      <c r="N4" s="11">
        <f>Y4-M4-L4-K4</f>
        <v>345.99999999999994</v>
      </c>
      <c r="O4" s="5">
        <v>335.2</v>
      </c>
      <c r="P4" s="5">
        <v>347.4</v>
      </c>
      <c r="Q4" s="5">
        <v>364.1</v>
      </c>
      <c r="R4" s="5">
        <f>R3-R5</f>
        <v>368.59800000000001</v>
      </c>
      <c r="T4" s="5">
        <v>663.4</v>
      </c>
      <c r="U4" s="5">
        <v>693.2</v>
      </c>
      <c r="V4" s="5">
        <v>1001.9</v>
      </c>
      <c r="W4" s="5">
        <v>1090.2</v>
      </c>
      <c r="X4" s="5">
        <v>1190.3</v>
      </c>
      <c r="Y4" s="5">
        <v>1276.5</v>
      </c>
      <c r="Z4" s="11">
        <f>SUM(O4:R4)</f>
        <v>1415.2979999999998</v>
      </c>
      <c r="AA4" s="5">
        <f>AA3-AA5</f>
        <v>1535.5534700000003</v>
      </c>
      <c r="AB4" s="5">
        <f t="shared" ref="AB4:AJ4" si="1">AB3-AB5</f>
        <v>1585.0034970000004</v>
      </c>
      <c r="AC4" s="5">
        <f t="shared" si="1"/>
        <v>1648.4036368800005</v>
      </c>
      <c r="AD4" s="5">
        <f t="shared" si="1"/>
        <v>1697.8557459864003</v>
      </c>
      <c r="AE4" s="5">
        <f t="shared" si="1"/>
        <v>1731.8128609061282</v>
      </c>
      <c r="AF4" s="5">
        <f t="shared" si="1"/>
        <v>1766.4491181242508</v>
      </c>
      <c r="AG4" s="5">
        <f t="shared" si="1"/>
        <v>1801.7781004867359</v>
      </c>
      <c r="AH4" s="5">
        <f t="shared" si="1"/>
        <v>1837.8136624964704</v>
      </c>
      <c r="AI4" s="5">
        <f t="shared" si="1"/>
        <v>1874.5699357464</v>
      </c>
      <c r="AJ4" s="5">
        <f t="shared" si="1"/>
        <v>1912.061334461328</v>
      </c>
    </row>
    <row r="5" spans="2:144" s="1" customFormat="1" x14ac:dyDescent="0.3">
      <c r="B5" s="1" t="s">
        <v>14</v>
      </c>
      <c r="C5" s="8">
        <f>C3-C4</f>
        <v>126.39999999999998</v>
      </c>
      <c r="D5" s="8">
        <f>D3-D4</f>
        <v>147.5</v>
      </c>
      <c r="E5" s="8">
        <f>E3-E4</f>
        <v>154.80000000000001</v>
      </c>
      <c r="F5" s="8">
        <f>F3-F4</f>
        <v>167.79999999999995</v>
      </c>
      <c r="G5" s="8">
        <f>G3-G4</f>
        <v>129.69999999999999</v>
      </c>
      <c r="H5" s="8">
        <f>H3-H4</f>
        <v>170.09999999999997</v>
      </c>
      <c r="I5" s="8">
        <f>I3-I4</f>
        <v>175.3</v>
      </c>
      <c r="J5" s="8">
        <f>J3-J4</f>
        <v>172.00000000000017</v>
      </c>
      <c r="K5" s="8">
        <f>K3-K4</f>
        <v>172.89999999999998</v>
      </c>
      <c r="L5" s="8">
        <f>L3-L4</f>
        <v>201.2</v>
      </c>
      <c r="M5" s="8">
        <f>M3-M4</f>
        <v>201.29999999999995</v>
      </c>
      <c r="N5" s="8">
        <f>N3-N4</f>
        <v>188.2000000000001</v>
      </c>
      <c r="O5" s="8">
        <f>O3-O4</f>
        <v>215.90000000000003</v>
      </c>
      <c r="P5" s="8">
        <f>P3-P4</f>
        <v>239.80000000000007</v>
      </c>
      <c r="Q5" s="8">
        <f>Q3-Q4</f>
        <v>249.29999999999995</v>
      </c>
      <c r="R5" s="8">
        <f>R3*0.4</f>
        <v>245.73200000000003</v>
      </c>
      <c r="T5" s="8">
        <f>T3-T4</f>
        <v>352.4</v>
      </c>
      <c r="U5" s="8">
        <f>U3-U4</f>
        <v>347.59999999999991</v>
      </c>
      <c r="V5" s="8">
        <f>V3-V4</f>
        <v>534.9</v>
      </c>
      <c r="W5" s="8">
        <f>W3-W4</f>
        <v>596.5</v>
      </c>
      <c r="X5" s="8">
        <f>X3-X4</f>
        <v>647.10000000000014</v>
      </c>
      <c r="Y5" s="8">
        <f>Y3-Y4</f>
        <v>763.59999999999991</v>
      </c>
      <c r="Z5" s="8">
        <f>Z3-Z4</f>
        <v>950.73200000000043</v>
      </c>
      <c r="AA5" s="8">
        <f>AA3*0.41</f>
        <v>1067.07953</v>
      </c>
      <c r="AB5" s="8">
        <f>AB3*0.42</f>
        <v>1147.7611530000001</v>
      </c>
      <c r="AC5" s="8">
        <f t="shared" ref="AC5:AJ5" si="2">AC3*0.42</f>
        <v>1193.6715991200001</v>
      </c>
      <c r="AD5" s="8">
        <f t="shared" si="2"/>
        <v>1229.4817470936002</v>
      </c>
      <c r="AE5" s="8">
        <f t="shared" si="2"/>
        <v>1254.0713820354722</v>
      </c>
      <c r="AF5" s="8">
        <f t="shared" si="2"/>
        <v>1279.1528096761815</v>
      </c>
      <c r="AG5" s="8">
        <f t="shared" si="2"/>
        <v>1304.7358658697051</v>
      </c>
      <c r="AH5" s="8">
        <f t="shared" si="2"/>
        <v>1330.8305831870994</v>
      </c>
      <c r="AI5" s="8">
        <f t="shared" si="2"/>
        <v>1357.4471948508412</v>
      </c>
      <c r="AJ5" s="8">
        <f t="shared" si="2"/>
        <v>1384.5961387478583</v>
      </c>
    </row>
    <row r="6" spans="2:144" x14ac:dyDescent="0.3">
      <c r="B6" t="s">
        <v>15</v>
      </c>
      <c r="C6" s="5">
        <v>133.4</v>
      </c>
      <c r="D6" s="5">
        <v>90.6</v>
      </c>
      <c r="E6" s="5">
        <v>94.2</v>
      </c>
      <c r="F6" s="11">
        <f>W6-E6-D6-C6</f>
        <v>121.60000000000002</v>
      </c>
      <c r="G6" s="5">
        <v>158.4</v>
      </c>
      <c r="H6" s="5">
        <v>102</v>
      </c>
      <c r="I6" s="5">
        <v>175.3</v>
      </c>
      <c r="J6" s="11">
        <f>X6-I6-H6-G6</f>
        <v>45.900000000000006</v>
      </c>
      <c r="K6" s="5">
        <v>169.6</v>
      </c>
      <c r="L6" s="5">
        <v>116.9</v>
      </c>
      <c r="M6" s="5">
        <v>113</v>
      </c>
      <c r="N6" s="11">
        <f>Y6-M6-L6-K6</f>
        <v>114.50000000000003</v>
      </c>
      <c r="O6" s="5">
        <v>168.5</v>
      </c>
      <c r="P6" s="5">
        <v>114.8</v>
      </c>
      <c r="Q6" s="5">
        <v>118.5</v>
      </c>
      <c r="R6" s="5">
        <f>N6*1.05</f>
        <v>120.22500000000004</v>
      </c>
      <c r="T6" s="5">
        <v>306.8</v>
      </c>
      <c r="U6" s="5">
        <v>315.10000000000002</v>
      </c>
      <c r="V6" s="5">
        <v>424.4</v>
      </c>
      <c r="W6" s="5">
        <v>439.8</v>
      </c>
      <c r="X6" s="5">
        <v>481.6</v>
      </c>
      <c r="Y6" s="5">
        <v>514</v>
      </c>
      <c r="Z6" s="11">
        <f>SUM(O6:R6)</f>
        <v>522.02500000000009</v>
      </c>
      <c r="AA6" s="5">
        <f>Z6*1.03</f>
        <v>537.6857500000001</v>
      </c>
      <c r="AB6" s="5">
        <f>AA6*1.02</f>
        <v>548.43946500000015</v>
      </c>
      <c r="AC6" s="5">
        <f>AB6*1.01</f>
        <v>553.92385965000017</v>
      </c>
      <c r="AD6" s="5">
        <f t="shared" ref="AD6:AJ6" si="3">AC6*1.01</f>
        <v>559.46309824650018</v>
      </c>
      <c r="AE6" s="5">
        <f t="shared" si="3"/>
        <v>565.05772922896517</v>
      </c>
      <c r="AF6" s="5">
        <f t="shared" si="3"/>
        <v>570.70830652125483</v>
      </c>
      <c r="AG6" s="5">
        <f t="shared" si="3"/>
        <v>576.41538958646743</v>
      </c>
      <c r="AH6" s="5">
        <f t="shared" si="3"/>
        <v>582.17954348233206</v>
      </c>
      <c r="AI6" s="5">
        <f t="shared" si="3"/>
        <v>588.00133891715541</v>
      </c>
      <c r="AJ6" s="5">
        <f t="shared" si="3"/>
        <v>593.88135230632702</v>
      </c>
    </row>
    <row r="7" spans="2:144" s="1" customFormat="1" x14ac:dyDescent="0.3">
      <c r="B7" s="1" t="s">
        <v>16</v>
      </c>
      <c r="C7" s="8">
        <f>C5-C6</f>
        <v>-7.0000000000000284</v>
      </c>
      <c r="D7" s="8">
        <f>D5-D6</f>
        <v>56.900000000000006</v>
      </c>
      <c r="E7" s="8">
        <f>E5-E6</f>
        <v>60.600000000000009</v>
      </c>
      <c r="F7" s="8">
        <f>F5-F6</f>
        <v>46.199999999999932</v>
      </c>
      <c r="G7" s="8">
        <f>G5-G6</f>
        <v>-28.700000000000017</v>
      </c>
      <c r="H7" s="8">
        <f>H5-H6</f>
        <v>68.099999999999966</v>
      </c>
      <c r="I7" s="8">
        <f>I5-I6</f>
        <v>0</v>
      </c>
      <c r="J7" s="8">
        <f>J5-J6</f>
        <v>126.10000000000016</v>
      </c>
      <c r="K7" s="8">
        <f>K5-K6</f>
        <v>3.2999999999999829</v>
      </c>
      <c r="L7" s="8">
        <f>L5-L6</f>
        <v>84.299999999999983</v>
      </c>
      <c r="M7" s="8">
        <f>M5-M6</f>
        <v>88.299999999999955</v>
      </c>
      <c r="N7" s="8">
        <f>N5-N6</f>
        <v>73.700000000000074</v>
      </c>
      <c r="O7" s="8">
        <f>O5-O6</f>
        <v>47.400000000000034</v>
      </c>
      <c r="P7" s="8">
        <f>P5-P6</f>
        <v>125.00000000000007</v>
      </c>
      <c r="Q7" s="8">
        <f>Q5-Q6</f>
        <v>130.79999999999995</v>
      </c>
      <c r="R7" s="8">
        <f>R5-R6</f>
        <v>125.50699999999999</v>
      </c>
      <c r="T7" s="8">
        <f>T5-T6</f>
        <v>45.599999999999966</v>
      </c>
      <c r="U7" s="8">
        <f>U5-U6</f>
        <v>32.499999999999886</v>
      </c>
      <c r="V7" s="8">
        <f>V5-V6</f>
        <v>110.5</v>
      </c>
      <c r="W7" s="8">
        <f>W5-W6</f>
        <v>156.69999999999999</v>
      </c>
      <c r="X7" s="8">
        <f>X5-X6</f>
        <v>165.50000000000011</v>
      </c>
      <c r="Y7" s="8">
        <f>Y5-Y6</f>
        <v>249.59999999999991</v>
      </c>
      <c r="Z7" s="8">
        <f>Z5-Z6</f>
        <v>428.70700000000033</v>
      </c>
      <c r="AA7" s="8">
        <f t="shared" ref="AA7:AJ7" si="4">AA5-AA6</f>
        <v>529.39377999999988</v>
      </c>
      <c r="AB7" s="8">
        <f t="shared" si="4"/>
        <v>599.32168799999999</v>
      </c>
      <c r="AC7" s="8">
        <f t="shared" si="4"/>
        <v>639.74773946999994</v>
      </c>
      <c r="AD7" s="8">
        <f t="shared" si="4"/>
        <v>670.01864884710005</v>
      </c>
      <c r="AE7" s="8">
        <f t="shared" si="4"/>
        <v>689.01365280650703</v>
      </c>
      <c r="AF7" s="8">
        <f t="shared" si="4"/>
        <v>708.44450315492668</v>
      </c>
      <c r="AG7" s="8">
        <f t="shared" si="4"/>
        <v>728.32047628323767</v>
      </c>
      <c r="AH7" s="8">
        <f t="shared" si="4"/>
        <v>748.6510397047673</v>
      </c>
      <c r="AI7" s="8">
        <f t="shared" si="4"/>
        <v>769.44585593368583</v>
      </c>
      <c r="AJ7" s="8">
        <f t="shared" si="4"/>
        <v>790.71478644153126</v>
      </c>
    </row>
    <row r="8" spans="2:144" x14ac:dyDescent="0.3">
      <c r="B8" t="s">
        <v>17</v>
      </c>
      <c r="C8" s="5">
        <v>7</v>
      </c>
      <c r="D8" s="5">
        <v>1.9</v>
      </c>
      <c r="E8" s="5">
        <v>2.4</v>
      </c>
      <c r="F8" s="11">
        <f t="shared" ref="F8:F9" si="5">W8-E8-D8-C8</f>
        <v>-3</v>
      </c>
      <c r="G8" s="5">
        <v>2</v>
      </c>
      <c r="H8" s="5">
        <v>2.1</v>
      </c>
      <c r="I8" s="5">
        <v>2.2000000000000002</v>
      </c>
      <c r="J8" s="11">
        <f t="shared" ref="J8:J9" si="6">X8-I8-H8-G8</f>
        <v>2.0999999999999996</v>
      </c>
      <c r="K8" s="5">
        <v>2.1</v>
      </c>
      <c r="L8" s="5">
        <v>2</v>
      </c>
      <c r="M8" s="5">
        <v>2.4</v>
      </c>
      <c r="N8" s="11">
        <f>Y8-M8-L8-K8</f>
        <v>2.3000000000000003</v>
      </c>
      <c r="O8" s="5">
        <v>2.4</v>
      </c>
      <c r="P8" s="5">
        <v>2.7</v>
      </c>
      <c r="Q8" s="5">
        <v>2.8</v>
      </c>
      <c r="R8" s="5">
        <v>3</v>
      </c>
      <c r="T8" s="5">
        <v>-2.8</v>
      </c>
      <c r="U8" s="5">
        <v>-0.7</v>
      </c>
      <c r="V8" s="5">
        <v>18</v>
      </c>
      <c r="W8" s="5">
        <v>8.3000000000000007</v>
      </c>
      <c r="X8" s="5">
        <v>8.4</v>
      </c>
      <c r="Y8" s="5">
        <v>8.8000000000000007</v>
      </c>
      <c r="Z8" s="11">
        <f>SUM(O8:R8)</f>
        <v>10.899999999999999</v>
      </c>
      <c r="AA8" s="5">
        <f>Z8*1.03</f>
        <v>11.226999999999999</v>
      </c>
      <c r="AB8" s="5">
        <f t="shared" ref="AB8:AJ8" si="7">AA8*1.03</f>
        <v>11.563809999999998</v>
      </c>
      <c r="AC8" s="5">
        <f t="shared" si="7"/>
        <v>11.910724299999998</v>
      </c>
      <c r="AD8" s="5">
        <f t="shared" si="7"/>
        <v>12.268046028999999</v>
      </c>
      <c r="AE8" s="5">
        <f t="shared" si="7"/>
        <v>12.636087409869999</v>
      </c>
      <c r="AF8" s="5">
        <f t="shared" si="7"/>
        <v>13.015170032166099</v>
      </c>
      <c r="AG8" s="5">
        <f t="shared" si="7"/>
        <v>13.405625133131082</v>
      </c>
      <c r="AH8" s="5">
        <f t="shared" si="7"/>
        <v>13.807793887125015</v>
      </c>
      <c r="AI8" s="5">
        <f t="shared" si="7"/>
        <v>14.222027703738766</v>
      </c>
      <c r="AJ8" s="5">
        <f t="shared" si="7"/>
        <v>14.64868853485093</v>
      </c>
    </row>
    <row r="9" spans="2:144" x14ac:dyDescent="0.3">
      <c r="B9" t="s">
        <v>18</v>
      </c>
      <c r="C9" s="5">
        <v>2</v>
      </c>
      <c r="D9" s="5">
        <v>-3.9</v>
      </c>
      <c r="E9" s="5">
        <v>-0.5</v>
      </c>
      <c r="F9" s="11">
        <f t="shared" si="5"/>
        <v>3.7</v>
      </c>
      <c r="G9" s="5">
        <v>-1</v>
      </c>
      <c r="H9" s="5">
        <v>-4</v>
      </c>
      <c r="I9" s="5">
        <v>-4.5999999999999996</v>
      </c>
      <c r="J9" s="11">
        <f t="shared" si="6"/>
        <v>-5.9</v>
      </c>
      <c r="K9" s="5">
        <v>-5.2</v>
      </c>
      <c r="L9" s="5">
        <v>-6.5</v>
      </c>
      <c r="M9" s="5">
        <v>-7.7</v>
      </c>
      <c r="N9" s="11">
        <f>Y9-M9-L9-K9</f>
        <v>-7.4999999999999991</v>
      </c>
      <c r="O9" s="5">
        <v>-8.8000000000000007</v>
      </c>
      <c r="P9" s="5">
        <v>-7.3</v>
      </c>
      <c r="Q9" s="5">
        <v>-7.4</v>
      </c>
      <c r="R9" s="5">
        <v>-8</v>
      </c>
      <c r="T9" s="5">
        <v>-0.1</v>
      </c>
      <c r="U9" s="5">
        <v>-0.3</v>
      </c>
      <c r="V9" s="5">
        <v>-2.8</v>
      </c>
      <c r="W9" s="5">
        <v>1.3</v>
      </c>
      <c r="X9" s="5">
        <v>-15.5</v>
      </c>
      <c r="Y9" s="5">
        <v>-26.9</v>
      </c>
      <c r="Z9" s="11">
        <f>SUM(O9:R9)</f>
        <v>-31.5</v>
      </c>
      <c r="AA9" s="5">
        <f>Z9*1.03</f>
        <v>-32.445</v>
      </c>
      <c r="AB9" s="5">
        <f t="shared" ref="AB9:AJ9" si="8">AA9*1.03</f>
        <v>-33.418350000000004</v>
      </c>
      <c r="AC9" s="5">
        <f t="shared" si="8"/>
        <v>-34.420900500000002</v>
      </c>
      <c r="AD9" s="5">
        <f t="shared" si="8"/>
        <v>-35.453527515000005</v>
      </c>
      <c r="AE9" s="5">
        <f t="shared" si="8"/>
        <v>-36.517133340450009</v>
      </c>
      <c r="AF9" s="5">
        <f t="shared" si="8"/>
        <v>-37.612647340663507</v>
      </c>
      <c r="AG9" s="5">
        <f t="shared" si="8"/>
        <v>-38.741026760883415</v>
      </c>
      <c r="AH9" s="5">
        <f t="shared" si="8"/>
        <v>-39.903257563709921</v>
      </c>
      <c r="AI9" s="5">
        <f t="shared" si="8"/>
        <v>-41.100355290621224</v>
      </c>
      <c r="AJ9" s="5">
        <f t="shared" si="8"/>
        <v>-42.333365949339864</v>
      </c>
    </row>
    <row r="10" spans="2:144" s="1" customFormat="1" x14ac:dyDescent="0.3">
      <c r="B10" s="1" t="s">
        <v>19</v>
      </c>
      <c r="C10" s="8">
        <f>C7-C8-C9</f>
        <v>-16.000000000000028</v>
      </c>
      <c r="D10" s="8">
        <f>D7-D8-D9</f>
        <v>58.900000000000006</v>
      </c>
      <c r="E10" s="8">
        <f>E7-E8-E9</f>
        <v>58.70000000000001</v>
      </c>
      <c r="F10" s="8">
        <f>F7-F8-F9</f>
        <v>45.499999999999929</v>
      </c>
      <c r="G10" s="8">
        <f>G7-G8-G9</f>
        <v>-29.700000000000017</v>
      </c>
      <c r="H10" s="8">
        <f>H7-H8-H9</f>
        <v>69.999999999999972</v>
      </c>
      <c r="I10" s="8">
        <f>I7-I8-I9</f>
        <v>2.3999999999999995</v>
      </c>
      <c r="J10" s="8">
        <f>J7-J8-J9</f>
        <v>129.90000000000018</v>
      </c>
      <c r="K10" s="8">
        <f>K7-K8-K9</f>
        <v>6.3999999999999826</v>
      </c>
      <c r="L10" s="8">
        <f>L7-L8-L9</f>
        <v>88.799999999999983</v>
      </c>
      <c r="M10" s="8">
        <f>M7-M8-M9</f>
        <v>93.599999999999952</v>
      </c>
      <c r="N10" s="8">
        <f>N7-N8-N9</f>
        <v>78.900000000000077</v>
      </c>
      <c r="O10" s="8">
        <f>O7-O8-O9</f>
        <v>53.80000000000004</v>
      </c>
      <c r="P10" s="8">
        <f>P7-P8-P9</f>
        <v>129.60000000000008</v>
      </c>
      <c r="Q10" s="8">
        <f>Q7-Q8-Q9</f>
        <v>135.39999999999995</v>
      </c>
      <c r="R10" s="8">
        <f>R7-R8-R9</f>
        <v>130.50700000000001</v>
      </c>
      <c r="T10" s="8">
        <f>T7-T8-T9</f>
        <v>48.499999999999964</v>
      </c>
      <c r="U10" s="8">
        <f>U7-U8-U9</f>
        <v>33.499999999999886</v>
      </c>
      <c r="V10" s="8">
        <f>V7-V8-V9</f>
        <v>95.3</v>
      </c>
      <c r="W10" s="8">
        <f>W7-W8-W9</f>
        <v>147.09999999999997</v>
      </c>
      <c r="X10" s="8">
        <f>X7-X8-X9</f>
        <v>172.60000000000011</v>
      </c>
      <c r="Y10" s="8">
        <f>Y7-Y8-Y9</f>
        <v>267.69999999999987</v>
      </c>
      <c r="Z10" s="8">
        <f>Z7-Z8-Z9</f>
        <v>449.30700000000036</v>
      </c>
      <c r="AA10" s="8">
        <f>AA7-AA8-AA9</f>
        <v>550.61177999999995</v>
      </c>
      <c r="AB10" s="8">
        <f t="shared" ref="AB10:AJ10" si="9">AB7-AB8-AB9</f>
        <v>621.17622800000004</v>
      </c>
      <c r="AC10" s="8">
        <f t="shared" si="9"/>
        <v>662.25791566999999</v>
      </c>
      <c r="AD10" s="8">
        <f t="shared" si="9"/>
        <v>693.20413033310012</v>
      </c>
      <c r="AE10" s="8">
        <f t="shared" si="9"/>
        <v>712.89469873708697</v>
      </c>
      <c r="AF10" s="8">
        <f t="shared" si="9"/>
        <v>733.04198046342412</v>
      </c>
      <c r="AG10" s="8">
        <f t="shared" si="9"/>
        <v>753.65587791099006</v>
      </c>
      <c r="AH10" s="8">
        <f t="shared" si="9"/>
        <v>774.74650338135211</v>
      </c>
      <c r="AI10" s="8">
        <f t="shared" si="9"/>
        <v>796.32418352056834</v>
      </c>
      <c r="AJ10" s="8">
        <f t="shared" si="9"/>
        <v>818.39946385602013</v>
      </c>
    </row>
    <row r="11" spans="2:144" x14ac:dyDescent="0.3">
      <c r="B11" t="s">
        <v>20</v>
      </c>
      <c r="C11" s="5">
        <v>-2.9</v>
      </c>
      <c r="D11" s="5">
        <v>15.9</v>
      </c>
      <c r="E11" s="5">
        <v>16.7</v>
      </c>
      <c r="F11" s="11">
        <f t="shared" ref="F11:F12" si="10">W11-E11-D11-C11</f>
        <v>10.400000000000002</v>
      </c>
      <c r="G11" s="5">
        <v>-7.5</v>
      </c>
      <c r="H11" s="5">
        <v>18.899999999999999</v>
      </c>
      <c r="I11" s="5">
        <v>19.5</v>
      </c>
      <c r="J11" s="11">
        <f t="shared" ref="J11:J12" si="11">X11-I11-H11-G11</f>
        <v>14.399999999999999</v>
      </c>
      <c r="K11" s="5">
        <v>1.5</v>
      </c>
      <c r="L11" s="5">
        <v>22.2</v>
      </c>
      <c r="M11" s="5">
        <v>24.7</v>
      </c>
      <c r="N11" s="11">
        <f>Y11-M11-L11-K11</f>
        <v>16.099999999999998</v>
      </c>
      <c r="O11" s="5">
        <v>11.3</v>
      </c>
      <c r="P11" s="5">
        <v>33.4</v>
      </c>
      <c r="Q11" s="5">
        <v>35.5</v>
      </c>
      <c r="R11" s="5">
        <f>R10*0.25</f>
        <v>32.626750000000001</v>
      </c>
      <c r="T11" s="5">
        <v>10.5</v>
      </c>
      <c r="U11" s="5">
        <v>8.5</v>
      </c>
      <c r="V11" s="5">
        <v>24.5</v>
      </c>
      <c r="W11" s="5">
        <v>40.1</v>
      </c>
      <c r="X11" s="5">
        <v>45.3</v>
      </c>
      <c r="Y11" s="5">
        <v>64.5</v>
      </c>
      <c r="Z11" s="11">
        <f>SUM(O11:R11)</f>
        <v>112.82675</v>
      </c>
      <c r="AA11" s="5">
        <f>AA10*0.25</f>
        <v>137.65294499999999</v>
      </c>
      <c r="AB11" s="5">
        <f t="shared" ref="AB11:AJ11" si="12">AB10*0.25</f>
        <v>155.29405700000001</v>
      </c>
      <c r="AC11" s="5">
        <f t="shared" si="12"/>
        <v>165.5644789175</v>
      </c>
      <c r="AD11" s="5">
        <f t="shared" si="12"/>
        <v>173.30103258327503</v>
      </c>
      <c r="AE11" s="5">
        <f t="shared" si="12"/>
        <v>178.22367468427174</v>
      </c>
      <c r="AF11" s="5">
        <f t="shared" si="12"/>
        <v>183.26049511585603</v>
      </c>
      <c r="AG11" s="5">
        <f t="shared" si="12"/>
        <v>188.41396947774751</v>
      </c>
      <c r="AH11" s="5">
        <f t="shared" si="12"/>
        <v>193.68662584533803</v>
      </c>
      <c r="AI11" s="5">
        <f t="shared" si="12"/>
        <v>199.08104588014209</v>
      </c>
      <c r="AJ11" s="5">
        <f t="shared" si="12"/>
        <v>204.59986596400503</v>
      </c>
    </row>
    <row r="12" spans="2:144" x14ac:dyDescent="0.3">
      <c r="B12" t="s">
        <v>21</v>
      </c>
      <c r="C12" s="5">
        <v>-0.3</v>
      </c>
      <c r="D12" s="5">
        <v>1</v>
      </c>
      <c r="E12" s="5">
        <v>-0.9</v>
      </c>
      <c r="F12" s="11">
        <f t="shared" si="10"/>
        <v>0.10000000000000003</v>
      </c>
      <c r="G12" s="5">
        <v>0.5</v>
      </c>
      <c r="H12" s="5">
        <v>0.4</v>
      </c>
      <c r="I12" s="5">
        <v>-0.4</v>
      </c>
      <c r="J12" s="11">
        <f t="shared" si="11"/>
        <v>-0.20000000000000007</v>
      </c>
      <c r="K12" s="5">
        <v>0</v>
      </c>
      <c r="L12" s="5">
        <v>-0.2</v>
      </c>
      <c r="M12" s="5">
        <v>-0.8</v>
      </c>
      <c r="N12" s="11">
        <f>Y12-M12-L12-K12</f>
        <v>5.5511151231257827E-17</v>
      </c>
      <c r="O12" s="5">
        <v>1.6</v>
      </c>
      <c r="P12" s="5">
        <v>0</v>
      </c>
      <c r="Q12" s="5">
        <v>0.6</v>
      </c>
      <c r="R12" s="5">
        <v>1</v>
      </c>
      <c r="T12" s="5">
        <v>0.6</v>
      </c>
      <c r="U12" s="5">
        <v>0.4</v>
      </c>
      <c r="V12" s="5">
        <v>-0.7</v>
      </c>
      <c r="W12" s="5">
        <v>-0.1</v>
      </c>
      <c r="X12" s="5">
        <v>0.3</v>
      </c>
      <c r="Y12" s="5">
        <v>-1</v>
      </c>
      <c r="Z12" s="11">
        <f>SUM(O12:R12)</f>
        <v>3.2</v>
      </c>
      <c r="AA12" s="5">
        <f>AA10*0.01</f>
        <v>5.5061177999999993</v>
      </c>
      <c r="AB12" s="5">
        <f t="shared" ref="AB12:AJ12" si="13">AB10*0.01</f>
        <v>6.2117622800000003</v>
      </c>
      <c r="AC12" s="5">
        <f t="shared" si="13"/>
        <v>6.6225791566999996</v>
      </c>
      <c r="AD12" s="5">
        <f t="shared" si="13"/>
        <v>6.9320413033310011</v>
      </c>
      <c r="AE12" s="5">
        <f t="shared" si="13"/>
        <v>7.1289469873708695</v>
      </c>
      <c r="AF12" s="5">
        <f t="shared" si="13"/>
        <v>7.330419804634241</v>
      </c>
      <c r="AG12" s="5">
        <f t="shared" si="13"/>
        <v>7.5365587791099005</v>
      </c>
      <c r="AH12" s="5">
        <f t="shared" si="13"/>
        <v>7.7474650338135209</v>
      </c>
      <c r="AI12" s="5">
        <f t="shared" si="13"/>
        <v>7.9632418352056833</v>
      </c>
      <c r="AJ12" s="5">
        <f t="shared" si="13"/>
        <v>8.1839946385602023</v>
      </c>
    </row>
    <row r="13" spans="2:144" s="1" customFormat="1" x14ac:dyDescent="0.3">
      <c r="B13" s="1" t="s">
        <v>22</v>
      </c>
      <c r="C13" s="8">
        <f>C10-C11-C12</f>
        <v>-12.800000000000027</v>
      </c>
      <c r="D13" s="8">
        <f>D10-D11-D12</f>
        <v>42.000000000000007</v>
      </c>
      <c r="E13" s="8">
        <f>E10-E11-E12</f>
        <v>42.900000000000013</v>
      </c>
      <c r="F13" s="8">
        <f>F10-F11-F12</f>
        <v>34.999999999999922</v>
      </c>
      <c r="G13" s="8">
        <f>G10-G11-G12</f>
        <v>-22.700000000000017</v>
      </c>
      <c r="H13" s="8">
        <f>H10-H11-H12</f>
        <v>50.699999999999974</v>
      </c>
      <c r="I13" s="8">
        <f>I10-I11-I12</f>
        <v>-16.700000000000003</v>
      </c>
      <c r="J13" s="8">
        <f>J10-J11-J12</f>
        <v>115.70000000000017</v>
      </c>
      <c r="K13" s="8">
        <f>K10-K11-K12</f>
        <v>4.8999999999999826</v>
      </c>
      <c r="L13" s="8">
        <f>L10-L11-L12</f>
        <v>66.799999999999983</v>
      </c>
      <c r="M13" s="8">
        <f>M10-M11-M12</f>
        <v>69.699999999999946</v>
      </c>
      <c r="N13" s="8">
        <f>N10-N11-N12</f>
        <v>62.800000000000082</v>
      </c>
      <c r="O13" s="8">
        <f>O10-O11-O12</f>
        <v>40.900000000000041</v>
      </c>
      <c r="P13" s="8">
        <f>P10-P11-P12</f>
        <v>96.200000000000074</v>
      </c>
      <c r="Q13" s="8">
        <f>Q10-Q11-Q12</f>
        <v>99.299999999999955</v>
      </c>
      <c r="R13" s="8">
        <f>R10-R11-R12</f>
        <v>96.880250000000004</v>
      </c>
      <c r="T13" s="8">
        <f>T10-T11-T12</f>
        <v>37.399999999999963</v>
      </c>
      <c r="U13" s="8">
        <f>U10-U11-U12</f>
        <v>24.599999999999888</v>
      </c>
      <c r="V13" s="8">
        <f>V10-V11-V12</f>
        <v>71.5</v>
      </c>
      <c r="W13" s="8">
        <f>W10-W11-W12</f>
        <v>107.09999999999997</v>
      </c>
      <c r="X13" s="8">
        <f>X10-X11-X12</f>
        <v>127.00000000000011</v>
      </c>
      <c r="Y13" s="8">
        <f>Y10-Y11-Y12</f>
        <v>204.19999999999987</v>
      </c>
      <c r="Z13" s="8">
        <f>Z10-Z11-Z12</f>
        <v>333.28025000000036</v>
      </c>
      <c r="AA13" s="8">
        <f>AA10-AA11-AA12</f>
        <v>407.45271719999994</v>
      </c>
      <c r="AB13" s="8">
        <f t="shared" ref="AB13:AJ13" si="14">AB10-AB11-AB12</f>
        <v>459.67040872000001</v>
      </c>
      <c r="AC13" s="8">
        <f t="shared" si="14"/>
        <v>490.07085759580002</v>
      </c>
      <c r="AD13" s="8">
        <f t="shared" si="14"/>
        <v>512.97105644649412</v>
      </c>
      <c r="AE13" s="8">
        <f t="shared" si="14"/>
        <v>527.54207706544435</v>
      </c>
      <c r="AF13" s="8">
        <f t="shared" si="14"/>
        <v>542.45106554293386</v>
      </c>
      <c r="AG13" s="8">
        <f t="shared" si="14"/>
        <v>557.70534965413265</v>
      </c>
      <c r="AH13" s="8">
        <f t="shared" si="14"/>
        <v>573.31241250220046</v>
      </c>
      <c r="AI13" s="8">
        <f t="shared" si="14"/>
        <v>589.27989580522058</v>
      </c>
      <c r="AJ13" s="8">
        <f t="shared" si="14"/>
        <v>605.61560325345488</v>
      </c>
      <c r="AK13" s="1">
        <f>AJ13*(1+$AM$18)</f>
        <v>599.55944722092033</v>
      </c>
      <c r="AL13" s="1">
        <f t="shared" ref="AL13:CW13" si="15">AK13*(1+$AM$18)</f>
        <v>593.56385274871116</v>
      </c>
      <c r="AM13" s="1">
        <f t="shared" si="15"/>
        <v>587.62821422122408</v>
      </c>
      <c r="AN13" s="1">
        <f t="shared" si="15"/>
        <v>581.75193207901179</v>
      </c>
      <c r="AO13" s="1">
        <f t="shared" si="15"/>
        <v>575.9344127582217</v>
      </c>
      <c r="AP13" s="1">
        <f t="shared" si="15"/>
        <v>570.17506863063943</v>
      </c>
      <c r="AQ13" s="1">
        <f t="shared" si="15"/>
        <v>564.47331794433308</v>
      </c>
      <c r="AR13" s="1">
        <f t="shared" si="15"/>
        <v>558.82858476488968</v>
      </c>
      <c r="AS13" s="1">
        <f t="shared" si="15"/>
        <v>553.24029891724081</v>
      </c>
      <c r="AT13" s="1">
        <f t="shared" si="15"/>
        <v>547.70789592806841</v>
      </c>
      <c r="AU13" s="1">
        <f t="shared" si="15"/>
        <v>542.23081696878774</v>
      </c>
      <c r="AV13" s="1">
        <f t="shared" si="15"/>
        <v>536.80850879909985</v>
      </c>
      <c r="AW13" s="1">
        <f t="shared" si="15"/>
        <v>531.44042371110891</v>
      </c>
      <c r="AX13" s="1">
        <f t="shared" si="15"/>
        <v>526.12601947399776</v>
      </c>
      <c r="AY13" s="1">
        <f t="shared" si="15"/>
        <v>520.86475927925778</v>
      </c>
      <c r="AZ13" s="1">
        <f t="shared" si="15"/>
        <v>515.65611168646524</v>
      </c>
      <c r="BA13" s="1">
        <f t="shared" si="15"/>
        <v>510.49955056960056</v>
      </c>
      <c r="BB13" s="1">
        <f t="shared" si="15"/>
        <v>505.39455506390453</v>
      </c>
      <c r="BC13" s="1">
        <f t="shared" si="15"/>
        <v>500.34060951326546</v>
      </c>
      <c r="BD13" s="1">
        <f t="shared" si="15"/>
        <v>495.33720341813279</v>
      </c>
      <c r="BE13" s="1">
        <f t="shared" si="15"/>
        <v>490.38383138395147</v>
      </c>
      <c r="BF13" s="1">
        <f t="shared" si="15"/>
        <v>485.47999307011196</v>
      </c>
      <c r="BG13" s="1">
        <f t="shared" si="15"/>
        <v>480.62519313941084</v>
      </c>
      <c r="BH13" s="1">
        <f t="shared" si="15"/>
        <v>475.81894120801672</v>
      </c>
      <c r="BI13" s="1">
        <f t="shared" si="15"/>
        <v>471.06075179593654</v>
      </c>
      <c r="BJ13" s="1">
        <f t="shared" si="15"/>
        <v>466.35014427797717</v>
      </c>
      <c r="BK13" s="1">
        <f t="shared" si="15"/>
        <v>461.6866428351974</v>
      </c>
      <c r="BL13" s="1">
        <f t="shared" si="15"/>
        <v>457.06977640684545</v>
      </c>
      <c r="BM13" s="1">
        <f t="shared" si="15"/>
        <v>452.49907864277696</v>
      </c>
      <c r="BN13" s="1">
        <f t="shared" si="15"/>
        <v>447.97408785634917</v>
      </c>
      <c r="BO13" s="1">
        <f t="shared" si="15"/>
        <v>443.49434697778565</v>
      </c>
      <c r="BP13" s="1">
        <f t="shared" si="15"/>
        <v>439.05940350800779</v>
      </c>
      <c r="BQ13" s="1">
        <f t="shared" si="15"/>
        <v>434.66880947292771</v>
      </c>
      <c r="BR13" s="1">
        <f t="shared" si="15"/>
        <v>430.3221213781984</v>
      </c>
      <c r="BS13" s="1">
        <f t="shared" si="15"/>
        <v>426.01890016441644</v>
      </c>
      <c r="BT13" s="1">
        <f t="shared" si="15"/>
        <v>421.75871116277227</v>
      </c>
      <c r="BU13" s="1">
        <f t="shared" si="15"/>
        <v>417.54112405114455</v>
      </c>
      <c r="BV13" s="1">
        <f t="shared" si="15"/>
        <v>413.36571281063311</v>
      </c>
      <c r="BW13" s="1">
        <f t="shared" si="15"/>
        <v>409.23205568252678</v>
      </c>
      <c r="BX13" s="1">
        <f t="shared" si="15"/>
        <v>405.13973512570152</v>
      </c>
      <c r="BY13" s="1">
        <f t="shared" si="15"/>
        <v>401.08833777444448</v>
      </c>
      <c r="BZ13" s="1">
        <f t="shared" si="15"/>
        <v>397.07745439670003</v>
      </c>
      <c r="CA13" s="1">
        <f t="shared" si="15"/>
        <v>393.10667985273301</v>
      </c>
      <c r="CB13" s="1">
        <f t="shared" si="15"/>
        <v>389.17561305420566</v>
      </c>
      <c r="CC13" s="1">
        <f t="shared" si="15"/>
        <v>385.28385692366362</v>
      </c>
      <c r="CD13" s="1">
        <f t="shared" si="15"/>
        <v>381.43101835442695</v>
      </c>
      <c r="CE13" s="1">
        <f t="shared" si="15"/>
        <v>377.6167081708827</v>
      </c>
      <c r="CF13" s="1">
        <f t="shared" si="15"/>
        <v>373.84054108917388</v>
      </c>
      <c r="CG13" s="1">
        <f t="shared" si="15"/>
        <v>370.10213567828214</v>
      </c>
      <c r="CH13" s="1">
        <f t="shared" si="15"/>
        <v>366.40111432149934</v>
      </c>
      <c r="CI13" s="1">
        <f t="shared" si="15"/>
        <v>362.73710317828431</v>
      </c>
      <c r="CJ13" s="1">
        <f t="shared" si="15"/>
        <v>359.10973214650147</v>
      </c>
      <c r="CK13" s="1">
        <f t="shared" si="15"/>
        <v>355.51863482503643</v>
      </c>
      <c r="CL13" s="1">
        <f t="shared" si="15"/>
        <v>351.96344847678608</v>
      </c>
      <c r="CM13" s="1">
        <f t="shared" si="15"/>
        <v>348.44381399201819</v>
      </c>
      <c r="CN13" s="1">
        <f t="shared" si="15"/>
        <v>344.95937585209799</v>
      </c>
      <c r="CO13" s="1">
        <f t="shared" si="15"/>
        <v>341.50978209357703</v>
      </c>
      <c r="CP13" s="1">
        <f t="shared" si="15"/>
        <v>338.09468427264125</v>
      </c>
      <c r="CQ13" s="1">
        <f t="shared" si="15"/>
        <v>334.71373742991483</v>
      </c>
      <c r="CR13" s="1">
        <f t="shared" si="15"/>
        <v>331.36660005561566</v>
      </c>
      <c r="CS13" s="1">
        <f t="shared" si="15"/>
        <v>328.0529340550595</v>
      </c>
      <c r="CT13" s="1">
        <f t="shared" si="15"/>
        <v>324.77240471450892</v>
      </c>
      <c r="CU13" s="1">
        <f t="shared" si="15"/>
        <v>321.52468066736384</v>
      </c>
      <c r="CV13" s="1">
        <f t="shared" si="15"/>
        <v>318.30943386069021</v>
      </c>
      <c r="CW13" s="1">
        <f t="shared" si="15"/>
        <v>315.1263395220833</v>
      </c>
      <c r="CX13" s="1">
        <f t="shared" ref="CX13:EN13" si="16">CW13*(1+$AM$18)</f>
        <v>311.97507612686246</v>
      </c>
      <c r="CY13" s="1">
        <f t="shared" si="16"/>
        <v>308.85532536559384</v>
      </c>
      <c r="CZ13" s="1">
        <f t="shared" si="16"/>
        <v>305.76677211193788</v>
      </c>
      <c r="DA13" s="1">
        <f t="shared" si="16"/>
        <v>302.70910439081848</v>
      </c>
      <c r="DB13" s="1">
        <f t="shared" si="16"/>
        <v>299.68201334691031</v>
      </c>
      <c r="DC13" s="1">
        <f t="shared" si="16"/>
        <v>296.68519321344121</v>
      </c>
      <c r="DD13" s="1">
        <f t="shared" si="16"/>
        <v>293.71834128130678</v>
      </c>
      <c r="DE13" s="1">
        <f t="shared" si="16"/>
        <v>290.78115786849372</v>
      </c>
      <c r="DF13" s="1">
        <f t="shared" si="16"/>
        <v>287.87334628980881</v>
      </c>
      <c r="DG13" s="1">
        <f t="shared" si="16"/>
        <v>284.99461282691072</v>
      </c>
      <c r="DH13" s="1">
        <f t="shared" si="16"/>
        <v>282.14466669864163</v>
      </c>
      <c r="DI13" s="1">
        <f t="shared" si="16"/>
        <v>279.32322003165518</v>
      </c>
      <c r="DJ13" s="1">
        <f t="shared" si="16"/>
        <v>276.52998783133864</v>
      </c>
      <c r="DK13" s="1">
        <f t="shared" si="16"/>
        <v>273.76468795302526</v>
      </c>
      <c r="DL13" s="1">
        <f t="shared" si="16"/>
        <v>271.02704107349501</v>
      </c>
      <c r="DM13" s="1">
        <f t="shared" si="16"/>
        <v>268.31677066276006</v>
      </c>
      <c r="DN13" s="1">
        <f t="shared" si="16"/>
        <v>265.63360295613245</v>
      </c>
      <c r="DO13" s="1">
        <f t="shared" si="16"/>
        <v>262.97726692657113</v>
      </c>
      <c r="DP13" s="1">
        <f t="shared" si="16"/>
        <v>260.34749425730541</v>
      </c>
      <c r="DQ13" s="1">
        <f t="shared" si="16"/>
        <v>257.74401931473238</v>
      </c>
      <c r="DR13" s="1">
        <f t="shared" si="16"/>
        <v>255.16657912158504</v>
      </c>
      <c r="DS13" s="1">
        <f t="shared" si="16"/>
        <v>252.61491333036921</v>
      </c>
      <c r="DT13" s="1">
        <f t="shared" si="16"/>
        <v>250.0887641970655</v>
      </c>
      <c r="DU13" s="1">
        <f t="shared" si="16"/>
        <v>247.58787655509485</v>
      </c>
      <c r="DV13" s="1">
        <f t="shared" si="16"/>
        <v>245.11199778954389</v>
      </c>
      <c r="DW13" s="1">
        <f t="shared" si="16"/>
        <v>242.66087781164845</v>
      </c>
      <c r="DX13" s="1">
        <f t="shared" si="16"/>
        <v>240.23426903353197</v>
      </c>
      <c r="DY13" s="1">
        <f t="shared" si="16"/>
        <v>237.83192634319664</v>
      </c>
      <c r="DZ13" s="1">
        <f t="shared" si="16"/>
        <v>235.45360707976468</v>
      </c>
      <c r="EA13" s="1">
        <f t="shared" si="16"/>
        <v>233.09907100896703</v>
      </c>
      <c r="EB13" s="1">
        <f t="shared" si="16"/>
        <v>230.76808029887735</v>
      </c>
      <c r="EC13" s="1">
        <f t="shared" si="16"/>
        <v>228.46039949588857</v>
      </c>
      <c r="ED13" s="1">
        <f t="shared" si="16"/>
        <v>226.17579550092967</v>
      </c>
      <c r="EE13" s="1">
        <f t="shared" si="16"/>
        <v>223.91403754592037</v>
      </c>
      <c r="EF13" s="1">
        <f t="shared" si="16"/>
        <v>221.67489717046115</v>
      </c>
      <c r="EG13" s="1">
        <f t="shared" si="16"/>
        <v>219.45814819875653</v>
      </c>
      <c r="EH13" s="1">
        <f t="shared" si="16"/>
        <v>217.26356671676896</v>
      </c>
      <c r="EI13" s="1">
        <f t="shared" si="16"/>
        <v>215.09093104960127</v>
      </c>
      <c r="EJ13" s="1">
        <f t="shared" si="16"/>
        <v>212.94002173910525</v>
      </c>
      <c r="EK13" s="1">
        <f t="shared" si="16"/>
        <v>210.81062152171418</v>
      </c>
      <c r="EL13" s="1">
        <f t="shared" si="16"/>
        <v>208.70251530649705</v>
      </c>
      <c r="EM13" s="1">
        <f t="shared" si="16"/>
        <v>206.61549015343206</v>
      </c>
      <c r="EN13" s="1">
        <f t="shared" si="16"/>
        <v>204.54933525189773</v>
      </c>
    </row>
    <row r="14" spans="2:144" x14ac:dyDescent="0.3">
      <c r="B14" t="s">
        <v>1</v>
      </c>
      <c r="C14" s="5">
        <v>40.6</v>
      </c>
      <c r="D14" s="5">
        <v>41.5</v>
      </c>
      <c r="E14" s="5">
        <v>41.8</v>
      </c>
      <c r="F14" s="12">
        <v>41.8</v>
      </c>
      <c r="G14" s="5">
        <v>42.1</v>
      </c>
      <c r="H14" s="5">
        <v>42.3</v>
      </c>
      <c r="I14" s="5">
        <v>42.4</v>
      </c>
      <c r="J14" s="12">
        <v>42.5</v>
      </c>
      <c r="K14" s="5">
        <v>42.5</v>
      </c>
      <c r="L14" s="5">
        <v>42.6</v>
      </c>
      <c r="M14" s="5">
        <v>42.7</v>
      </c>
      <c r="N14" s="12">
        <v>42.7</v>
      </c>
      <c r="O14" s="5">
        <v>42.9</v>
      </c>
      <c r="P14" s="5">
        <v>43</v>
      </c>
      <c r="Q14" s="5">
        <v>43.1</v>
      </c>
      <c r="R14" s="5">
        <v>43.1</v>
      </c>
      <c r="T14" s="5">
        <v>38.799999999999997</v>
      </c>
      <c r="U14" s="5">
        <v>39.5</v>
      </c>
      <c r="V14" s="5">
        <v>40.200000000000003</v>
      </c>
      <c r="W14" s="5">
        <v>41.5</v>
      </c>
      <c r="X14" s="5">
        <v>42.3</v>
      </c>
      <c r="Y14" s="5">
        <v>42.6</v>
      </c>
      <c r="Z14" s="5">
        <v>42.6</v>
      </c>
      <c r="AA14" s="5">
        <v>42.6</v>
      </c>
      <c r="AB14" s="5">
        <v>42.6</v>
      </c>
      <c r="AC14" s="5">
        <v>42.6</v>
      </c>
      <c r="AD14" s="5">
        <v>42.6</v>
      </c>
      <c r="AE14" s="5">
        <v>42.6</v>
      </c>
      <c r="AF14" s="5">
        <v>42.6</v>
      </c>
      <c r="AG14" s="5">
        <v>42.6</v>
      </c>
      <c r="AH14" s="5">
        <v>42.6</v>
      </c>
      <c r="AI14" s="5">
        <v>42.6</v>
      </c>
      <c r="AJ14" s="5">
        <v>42.6</v>
      </c>
    </row>
    <row r="15" spans="2:144" x14ac:dyDescent="0.3">
      <c r="B15" t="s">
        <v>23</v>
      </c>
      <c r="C15" s="7">
        <f>C13/C14</f>
        <v>-0.3152709359605918</v>
      </c>
      <c r="D15" s="7">
        <f>D13/D14</f>
        <v>1.0120481927710845</v>
      </c>
      <c r="E15" s="7">
        <f>E13/E14</f>
        <v>1.0263157894736845</v>
      </c>
      <c r="F15" s="7">
        <f>F13/F14</f>
        <v>0.83732057416267758</v>
      </c>
      <c r="G15" s="7">
        <f>G13/G14</f>
        <v>-0.53919239904988159</v>
      </c>
      <c r="H15" s="7">
        <f>H13/H14</f>
        <v>1.1985815602836873</v>
      </c>
      <c r="I15" s="7">
        <f>I13/I14</f>
        <v>-0.39386792452830199</v>
      </c>
      <c r="J15" s="7">
        <f>J13/J14</f>
        <v>2.7223529411764749</v>
      </c>
      <c r="K15" s="7">
        <f>K13/K14</f>
        <v>0.11529411764705841</v>
      </c>
      <c r="L15" s="7">
        <f>L13/L14</f>
        <v>1.5680751173708916</v>
      </c>
      <c r="M15" s="7">
        <f>M13/M14</f>
        <v>1.6323185011709589</v>
      </c>
      <c r="N15" s="7">
        <f>N13/N14</f>
        <v>1.4707259953161611</v>
      </c>
      <c r="O15" s="7">
        <f>O13/O14</f>
        <v>0.9533799533799544</v>
      </c>
      <c r="P15" s="7">
        <f>P13/P14</f>
        <v>2.2372093023255832</v>
      </c>
      <c r="Q15" s="7">
        <f>Q13/Q14</f>
        <v>2.3039443155452424</v>
      </c>
      <c r="R15" s="7">
        <f>R13/R14</f>
        <v>2.2478016241299303</v>
      </c>
      <c r="T15" s="7">
        <f>T13/T14</f>
        <v>0.96391752577319501</v>
      </c>
      <c r="U15" s="7">
        <f>U13/U14</f>
        <v>0.62278481012657949</v>
      </c>
      <c r="V15" s="7">
        <f>V13/V14</f>
        <v>1.7786069651741292</v>
      </c>
      <c r="W15" s="7">
        <f>W13/W14</f>
        <v>2.5807228915662641</v>
      </c>
      <c r="X15" s="7">
        <f>X13/X14</f>
        <v>3.0023640661938562</v>
      </c>
      <c r="Y15" s="7">
        <f>Y13/Y14</f>
        <v>4.7934272300469454</v>
      </c>
      <c r="Z15" s="7">
        <f>Z13/Z14</f>
        <v>7.8234800469483652</v>
      </c>
      <c r="AA15" s="7">
        <f>AA13/AA14</f>
        <v>9.5646177746478855</v>
      </c>
      <c r="AB15" s="7">
        <f t="shared" ref="AB15:AJ15" si="17">AB13/AB14</f>
        <v>10.790385181220657</v>
      </c>
      <c r="AC15" s="7">
        <f t="shared" si="17"/>
        <v>11.504010741685446</v>
      </c>
      <c r="AD15" s="7">
        <f t="shared" si="17"/>
        <v>12.041574094988125</v>
      </c>
      <c r="AE15" s="7">
        <f t="shared" si="17"/>
        <v>12.383616832522167</v>
      </c>
      <c r="AF15" s="7">
        <f t="shared" si="17"/>
        <v>12.733593087862296</v>
      </c>
      <c r="AG15" s="7">
        <f t="shared" si="17"/>
        <v>13.091674874510156</v>
      </c>
      <c r="AH15" s="7">
        <f t="shared" si="17"/>
        <v>13.458037852164329</v>
      </c>
      <c r="AI15" s="7">
        <f t="shared" si="17"/>
        <v>13.832861403878416</v>
      </c>
      <c r="AJ15" s="7">
        <f t="shared" si="17"/>
        <v>14.216328714869832</v>
      </c>
    </row>
    <row r="17" spans="2:39" x14ac:dyDescent="0.3">
      <c r="B17" t="s">
        <v>39</v>
      </c>
      <c r="C17" s="10"/>
      <c r="D17" s="10"/>
      <c r="E17" s="10"/>
      <c r="F17" s="10"/>
      <c r="G17" s="10">
        <f t="shared" ref="E17:P17" si="18">G3/C3-1</f>
        <v>6.2468765617191391E-2</v>
      </c>
      <c r="H17" s="10">
        <f t="shared" si="18"/>
        <v>0.11941391941391943</v>
      </c>
      <c r="I17" s="10">
        <f t="shared" si="18"/>
        <v>0.11524780649751021</v>
      </c>
      <c r="J17" s="10">
        <f t="shared" si="18"/>
        <v>6.1937184274105439E-2</v>
      </c>
      <c r="K17" s="10">
        <f t="shared" si="18"/>
        <v>0.12935089369708375</v>
      </c>
      <c r="L17" s="10">
        <f t="shared" si="18"/>
        <v>0.10143979057591634</v>
      </c>
      <c r="M17" s="10">
        <f t="shared" si="18"/>
        <v>0.10737826918987858</v>
      </c>
      <c r="N17" s="10">
        <f t="shared" si="18"/>
        <v>0.1048603929679417</v>
      </c>
      <c r="O17" s="10">
        <f t="shared" si="18"/>
        <v>0.14764681382757194</v>
      </c>
      <c r="P17" s="10">
        <f t="shared" si="18"/>
        <v>0.16300257476728075</v>
      </c>
      <c r="Q17" s="10">
        <f>Q3/M3-1</f>
        <v>0.17780337941628277</v>
      </c>
      <c r="R17" s="10">
        <f>R3/N3-1</f>
        <v>0.14999999999999991</v>
      </c>
      <c r="T17" s="10"/>
      <c r="U17" s="10">
        <f t="shared" ref="T17:Y17" si="19">U3/T3-1</f>
        <v>2.4611143925969747E-2</v>
      </c>
      <c r="V17" s="10">
        <f t="shared" si="19"/>
        <v>0.47655649500384323</v>
      </c>
      <c r="W17" s="10">
        <f t="shared" si="19"/>
        <v>9.7540343571056898E-2</v>
      </c>
      <c r="X17" s="10">
        <f t="shared" si="19"/>
        <v>8.9346060354538404E-2</v>
      </c>
      <c r="Y17" s="10">
        <f>Y3/X3-1</f>
        <v>0.1103189289213018</v>
      </c>
      <c r="Z17" s="10">
        <f t="shared" ref="Z17:AJ17" si="20">Z3/Y3-1</f>
        <v>0.15976177638351086</v>
      </c>
      <c r="AA17" s="10">
        <f t="shared" si="20"/>
        <v>0.10000000000000009</v>
      </c>
      <c r="AB17" s="10">
        <f t="shared" si="20"/>
        <v>5.0000000000000044E-2</v>
      </c>
      <c r="AC17" s="10">
        <f t="shared" si="20"/>
        <v>4.0000000000000036E-2</v>
      </c>
      <c r="AD17" s="10">
        <f t="shared" si="20"/>
        <v>3.0000000000000027E-2</v>
      </c>
      <c r="AE17" s="10">
        <f t="shared" si="20"/>
        <v>2.0000000000000018E-2</v>
      </c>
      <c r="AF17" s="10">
        <f t="shared" si="20"/>
        <v>2.0000000000000018E-2</v>
      </c>
      <c r="AG17" s="10">
        <f t="shared" si="20"/>
        <v>2.0000000000000018E-2</v>
      </c>
      <c r="AH17" s="10">
        <f t="shared" si="20"/>
        <v>2.0000000000000018E-2</v>
      </c>
      <c r="AI17" s="10">
        <f t="shared" si="20"/>
        <v>2.0000000000000018E-2</v>
      </c>
      <c r="AJ17" s="10">
        <f t="shared" si="20"/>
        <v>2.0000000000000018E-2</v>
      </c>
    </row>
    <row r="18" spans="2:39" x14ac:dyDescent="0.3">
      <c r="B18" t="s">
        <v>40</v>
      </c>
      <c r="C18" s="10">
        <f t="shared" ref="C18" si="21">C5/C3</f>
        <v>0.31584207896051969</v>
      </c>
      <c r="D18" s="10">
        <f t="shared" ref="C18:O18" si="22">D5/D3</f>
        <v>0.36019536019536019</v>
      </c>
      <c r="E18" s="10">
        <f t="shared" si="22"/>
        <v>0.36708560588095807</v>
      </c>
      <c r="F18" s="10">
        <f t="shared" si="22"/>
        <v>0.36854820997144727</v>
      </c>
      <c r="G18" s="10">
        <f t="shared" si="22"/>
        <v>0.30503292568203194</v>
      </c>
      <c r="H18" s="10">
        <f t="shared" si="22"/>
        <v>0.3710732984293193</v>
      </c>
      <c r="I18" s="10">
        <f t="shared" si="22"/>
        <v>0.37274080374229218</v>
      </c>
      <c r="J18" s="10">
        <f t="shared" si="22"/>
        <v>0.35573940020682548</v>
      </c>
      <c r="K18" s="10">
        <f t="shared" si="22"/>
        <v>0.36005830903790081</v>
      </c>
      <c r="L18" s="10">
        <f t="shared" si="22"/>
        <v>0.39849475143592789</v>
      </c>
      <c r="M18" s="10">
        <f t="shared" si="22"/>
        <v>0.38652073732718889</v>
      </c>
      <c r="N18" s="10">
        <f t="shared" ref="N18:O18" si="23">N5/N3</f>
        <v>0.35230250842381144</v>
      </c>
      <c r="O18" s="10">
        <f t="shared" si="23"/>
        <v>0.39176193068408643</v>
      </c>
      <c r="P18" s="10">
        <f t="shared" ref="P18:Q18" si="24">P5/P3</f>
        <v>0.40837874659400553</v>
      </c>
      <c r="Q18" s="10">
        <f>Q5/Q3</f>
        <v>0.40642321486794908</v>
      </c>
      <c r="R18" s="10">
        <f>R5/R3</f>
        <v>0.4</v>
      </c>
      <c r="T18" s="10">
        <f t="shared" ref="T18:Y18" si="25">T5/T3</f>
        <v>0.34691868478046861</v>
      </c>
      <c r="U18" s="10">
        <f t="shared" si="25"/>
        <v>0.33397386625672554</v>
      </c>
      <c r="V18" s="10">
        <f t="shared" si="25"/>
        <v>0.3480609057782405</v>
      </c>
      <c r="W18" s="10">
        <f t="shared" si="25"/>
        <v>0.35364913736882669</v>
      </c>
      <c r="X18" s="10">
        <f t="shared" si="25"/>
        <v>0.35218243169696317</v>
      </c>
      <c r="Y18" s="10">
        <f>Y5/Y3</f>
        <v>0.37429537767756482</v>
      </c>
      <c r="Z18" s="10">
        <f t="shared" ref="Z18:AJ18" si="26">Z5/Z3</f>
        <v>0.40182584329023741</v>
      </c>
      <c r="AA18" s="10">
        <f t="shared" si="26"/>
        <v>0.41</v>
      </c>
      <c r="AB18" s="10">
        <f t="shared" si="26"/>
        <v>0.42</v>
      </c>
      <c r="AC18" s="10">
        <f t="shared" si="26"/>
        <v>0.41999999999999993</v>
      </c>
      <c r="AD18" s="10">
        <f t="shared" si="26"/>
        <v>0.42</v>
      </c>
      <c r="AE18" s="10">
        <f t="shared" si="26"/>
        <v>0.42</v>
      </c>
      <c r="AF18" s="10">
        <f t="shared" si="26"/>
        <v>0.42</v>
      </c>
      <c r="AG18" s="10">
        <f t="shared" si="26"/>
        <v>0.42</v>
      </c>
      <c r="AH18" s="10">
        <f t="shared" si="26"/>
        <v>0.42000000000000004</v>
      </c>
      <c r="AI18" s="10">
        <f t="shared" si="26"/>
        <v>0.42</v>
      </c>
      <c r="AJ18" s="10">
        <f t="shared" si="26"/>
        <v>0.42000000000000004</v>
      </c>
      <c r="AL18" t="s">
        <v>44</v>
      </c>
      <c r="AM18" s="10">
        <v>-0.01</v>
      </c>
    </row>
    <row r="19" spans="2:39" x14ac:dyDescent="0.3">
      <c r="B19" t="s">
        <v>41</v>
      </c>
      <c r="C19" s="10"/>
      <c r="D19" s="10"/>
      <c r="E19" s="10"/>
      <c r="F19" s="10"/>
      <c r="G19" s="10">
        <f t="shared" ref="E19:P19" si="27">G6/C6-1</f>
        <v>0.18740629685157417</v>
      </c>
      <c r="H19" s="10">
        <f t="shared" si="27"/>
        <v>0.1258278145695364</v>
      </c>
      <c r="I19" s="10">
        <f t="shared" si="27"/>
        <v>0.86093418259023369</v>
      </c>
      <c r="J19" s="10">
        <f t="shared" si="27"/>
        <v>-0.62253289473684215</v>
      </c>
      <c r="K19" s="10">
        <f t="shared" si="27"/>
        <v>7.0707070707070718E-2</v>
      </c>
      <c r="L19" s="10">
        <f t="shared" si="27"/>
        <v>0.14607843137254917</v>
      </c>
      <c r="M19" s="10">
        <f t="shared" si="27"/>
        <v>-0.35539075869937253</v>
      </c>
      <c r="N19" s="10">
        <f t="shared" si="27"/>
        <v>1.4945533769063184</v>
      </c>
      <c r="O19" s="10">
        <f t="shared" si="27"/>
        <v>-6.4858490566037652E-3</v>
      </c>
      <c r="P19" s="10">
        <f t="shared" si="27"/>
        <v>-1.7964071856287456E-2</v>
      </c>
      <c r="Q19" s="10">
        <f>Q6/M6-1</f>
        <v>4.8672566371681381E-2</v>
      </c>
      <c r="R19" s="10">
        <f>R6/N6-1</f>
        <v>5.0000000000000044E-2</v>
      </c>
      <c r="T19" s="10"/>
      <c r="U19" s="10">
        <f t="shared" ref="T19:Y19" si="28">U6/T6-1</f>
        <v>2.7053455019556694E-2</v>
      </c>
      <c r="V19" s="10">
        <f t="shared" si="28"/>
        <v>0.34687400825134862</v>
      </c>
      <c r="W19" s="10">
        <f t="shared" si="28"/>
        <v>3.6286522148916145E-2</v>
      </c>
      <c r="X19" s="10">
        <f t="shared" si="28"/>
        <v>9.5043201455206949E-2</v>
      </c>
      <c r="Y19" s="10">
        <f>Y6/X6-1</f>
        <v>6.7275747508305672E-2</v>
      </c>
      <c r="Z19" s="10">
        <f t="shared" ref="Z19:AJ19" si="29">Z6/Y6-1</f>
        <v>1.5612840466926237E-2</v>
      </c>
      <c r="AA19" s="10">
        <f t="shared" si="29"/>
        <v>3.0000000000000027E-2</v>
      </c>
      <c r="AB19" s="10">
        <f t="shared" si="29"/>
        <v>2.0000000000000018E-2</v>
      </c>
      <c r="AC19" s="10">
        <f t="shared" si="29"/>
        <v>1.0000000000000009E-2</v>
      </c>
      <c r="AD19" s="10">
        <f t="shared" si="29"/>
        <v>1.0000000000000009E-2</v>
      </c>
      <c r="AE19" s="10">
        <f t="shared" si="29"/>
        <v>1.0000000000000009E-2</v>
      </c>
      <c r="AF19" s="10">
        <f t="shared" si="29"/>
        <v>1.0000000000000009E-2</v>
      </c>
      <c r="AG19" s="10">
        <f t="shared" si="29"/>
        <v>1.0000000000000009E-2</v>
      </c>
      <c r="AH19" s="10">
        <f t="shared" si="29"/>
        <v>1.0000000000000009E-2</v>
      </c>
      <c r="AI19" s="10">
        <f t="shared" si="29"/>
        <v>1.0000000000000009E-2</v>
      </c>
      <c r="AJ19" s="10">
        <f t="shared" si="29"/>
        <v>1.0000000000000009E-2</v>
      </c>
      <c r="AL19" t="s">
        <v>45</v>
      </c>
      <c r="AM19" s="10">
        <v>0.09</v>
      </c>
    </row>
    <row r="20" spans="2:39" x14ac:dyDescent="0.3">
      <c r="B20" t="s">
        <v>42</v>
      </c>
      <c r="C20" s="10">
        <f t="shared" ref="C20" si="30">C7/C3</f>
        <v>-1.7491254372813663E-2</v>
      </c>
      <c r="D20" s="10">
        <f t="shared" ref="C20:O20" si="31">D7/D3</f>
        <v>0.13894993894993896</v>
      </c>
      <c r="E20" s="10">
        <f t="shared" si="31"/>
        <v>0.14370405501541383</v>
      </c>
      <c r="F20" s="10">
        <f t="shared" si="31"/>
        <v>0.10147155721502291</v>
      </c>
      <c r="G20" s="10">
        <f t="shared" si="31"/>
        <v>-6.7497648165569191E-2</v>
      </c>
      <c r="H20" s="10">
        <f t="shared" si="31"/>
        <v>0.14856020942408371</v>
      </c>
      <c r="I20" s="10">
        <f t="shared" si="31"/>
        <v>0</v>
      </c>
      <c r="J20" s="10">
        <f t="shared" si="31"/>
        <v>0.26080661840744596</v>
      </c>
      <c r="K20" s="10">
        <f t="shared" si="31"/>
        <v>6.872136609745904E-3</v>
      </c>
      <c r="L20" s="10">
        <f t="shared" si="31"/>
        <v>0.1669637551990493</v>
      </c>
      <c r="M20" s="10">
        <f t="shared" si="31"/>
        <v>0.16954685099846384</v>
      </c>
      <c r="N20" s="10">
        <f t="shared" ref="N20:O20" si="32">N7/N3</f>
        <v>0.13796330962186459</v>
      </c>
      <c r="O20" s="10">
        <f t="shared" si="32"/>
        <v>8.6009798584648939E-2</v>
      </c>
      <c r="P20" s="10">
        <f t="shared" ref="P20:Q20" si="33">P7/P3</f>
        <v>0.21287465940054506</v>
      </c>
      <c r="Q20" s="10">
        <f>Q7/Q3</f>
        <v>0.21323769155526567</v>
      </c>
      <c r="R20" s="10">
        <f>R7/R3</f>
        <v>0.20429899239822241</v>
      </c>
      <c r="T20" s="10">
        <f t="shared" ref="T20:Y20" si="34">T7/T3</f>
        <v>4.4890726520968663E-2</v>
      </c>
      <c r="U20" s="10">
        <f t="shared" si="34"/>
        <v>3.1225980015372683E-2</v>
      </c>
      <c r="V20" s="10">
        <f t="shared" si="34"/>
        <v>7.1902654867256638E-2</v>
      </c>
      <c r="W20" s="10">
        <f t="shared" si="34"/>
        <v>9.2903302306278523E-2</v>
      </c>
      <c r="X20" s="10">
        <f t="shared" si="34"/>
        <v>9.0072929139000821E-2</v>
      </c>
      <c r="Y20" s="10">
        <f>Y7/Y3</f>
        <v>0.12234694377726578</v>
      </c>
      <c r="Z20" s="10">
        <f t="shared" ref="Z20:AJ20" si="35">Z7/Z3</f>
        <v>0.18119254616382729</v>
      </c>
      <c r="AA20" s="10">
        <f t="shared" si="35"/>
        <v>0.20340700359981598</v>
      </c>
      <c r="AB20" s="10">
        <f t="shared" si="35"/>
        <v>0.21930966063982124</v>
      </c>
      <c r="AC20" s="10">
        <f t="shared" si="35"/>
        <v>0.22509880504444177</v>
      </c>
      <c r="AD20" s="10">
        <f t="shared" si="35"/>
        <v>0.22888329426687984</v>
      </c>
      <c r="AE20" s="10">
        <f t="shared" si="35"/>
        <v>0.23075698746034179</v>
      </c>
      <c r="AF20" s="10">
        <f t="shared" si="35"/>
        <v>0.23261231111269134</v>
      </c>
      <c r="AG20" s="10">
        <f t="shared" si="35"/>
        <v>0.23444944531746884</v>
      </c>
      <c r="AH20" s="10">
        <f t="shared" si="35"/>
        <v>0.23626856840259178</v>
      </c>
      <c r="AI20" s="10">
        <f t="shared" si="35"/>
        <v>0.23806985694766436</v>
      </c>
      <c r="AJ20" s="10">
        <f t="shared" si="35"/>
        <v>0.23985348580111865</v>
      </c>
      <c r="AL20" t="s">
        <v>46</v>
      </c>
      <c r="AM20" s="5">
        <f>NPV(AM19,Z13:EN13)</f>
        <v>5646.4215369980548</v>
      </c>
    </row>
    <row r="21" spans="2:39" x14ac:dyDescent="0.3">
      <c r="B21" t="s">
        <v>20</v>
      </c>
      <c r="C21" s="10">
        <f t="shared" ref="C21" si="36">C11/C10</f>
        <v>0.18124999999999966</v>
      </c>
      <c r="D21" s="10">
        <f t="shared" ref="C21:O21" si="37">D11/D10</f>
        <v>0.2699490662139219</v>
      </c>
      <c r="E21" s="10">
        <f t="shared" si="37"/>
        <v>0.28449744463373078</v>
      </c>
      <c r="F21" s="10">
        <f t="shared" si="37"/>
        <v>0.22857142857142898</v>
      </c>
      <c r="G21" s="10">
        <f t="shared" si="37"/>
        <v>0.25252525252525237</v>
      </c>
      <c r="H21" s="10">
        <f t="shared" si="37"/>
        <v>0.27000000000000007</v>
      </c>
      <c r="I21" s="10">
        <f t="shared" si="37"/>
        <v>8.1250000000000018</v>
      </c>
      <c r="J21" s="10">
        <f t="shared" si="37"/>
        <v>0.11085450346420307</v>
      </c>
      <c r="K21" s="10">
        <f t="shared" si="37"/>
        <v>0.23437500000000064</v>
      </c>
      <c r="L21" s="10">
        <f t="shared" si="37"/>
        <v>0.25000000000000006</v>
      </c>
      <c r="M21" s="10">
        <f t="shared" si="37"/>
        <v>0.26388888888888901</v>
      </c>
      <c r="N21" s="10">
        <f t="shared" ref="N21:O21" si="38">N11/N10</f>
        <v>0.20405576679340914</v>
      </c>
      <c r="O21" s="10">
        <f t="shared" si="38"/>
        <v>0.21003717472118946</v>
      </c>
      <c r="P21" s="10">
        <f t="shared" ref="P21:Q21" si="39">P11/P10</f>
        <v>0.25771604938271586</v>
      </c>
      <c r="Q21" s="10">
        <f>Q11/Q10</f>
        <v>0.26218611521418028</v>
      </c>
      <c r="R21" s="10">
        <f>R11/R10</f>
        <v>0.25</v>
      </c>
      <c r="T21" s="10">
        <f t="shared" ref="T21:Y21" si="40">T11/T10</f>
        <v>0.21649484536082489</v>
      </c>
      <c r="U21" s="10">
        <f t="shared" si="40"/>
        <v>0.25373134328358293</v>
      </c>
      <c r="V21" s="10">
        <f t="shared" si="40"/>
        <v>0.25708289611752361</v>
      </c>
      <c r="W21" s="10">
        <f t="shared" si="40"/>
        <v>0.2726036709721279</v>
      </c>
      <c r="X21" s="10">
        <f t="shared" si="40"/>
        <v>0.26245654692931614</v>
      </c>
      <c r="Y21" s="10">
        <f>Y11/Y10</f>
        <v>0.24094135225999264</v>
      </c>
      <c r="Z21" s="10">
        <f t="shared" ref="Z21:AJ21" si="41">Z11/Z10</f>
        <v>0.25111282486139747</v>
      </c>
      <c r="AA21" s="10">
        <f t="shared" si="41"/>
        <v>0.25</v>
      </c>
      <c r="AB21" s="10">
        <f t="shared" si="41"/>
        <v>0.25</v>
      </c>
      <c r="AC21" s="10">
        <f t="shared" si="41"/>
        <v>0.25</v>
      </c>
      <c r="AD21" s="10">
        <f t="shared" si="41"/>
        <v>0.25</v>
      </c>
      <c r="AE21" s="10">
        <f t="shared" si="41"/>
        <v>0.25</v>
      </c>
      <c r="AF21" s="10">
        <f t="shared" si="41"/>
        <v>0.25</v>
      </c>
      <c r="AG21" s="10">
        <f t="shared" si="41"/>
        <v>0.25</v>
      </c>
      <c r="AH21" s="10">
        <f t="shared" si="41"/>
        <v>0.25</v>
      </c>
      <c r="AI21" s="10">
        <f t="shared" si="41"/>
        <v>0.25</v>
      </c>
      <c r="AJ21" s="10">
        <f t="shared" si="41"/>
        <v>0.25</v>
      </c>
      <c r="AL21" t="s">
        <v>47</v>
      </c>
      <c r="AM21" s="5">
        <f>Main!D8</f>
        <v>307.70000000000005</v>
      </c>
    </row>
    <row r="22" spans="2:39" x14ac:dyDescent="0.3">
      <c r="B22" t="s">
        <v>21</v>
      </c>
      <c r="C22" s="10">
        <f t="shared" ref="C22" si="42">C12/C10</f>
        <v>1.8749999999999965E-2</v>
      </c>
      <c r="D22" s="10">
        <f t="shared" ref="C22:O22" si="43">D12/D10</f>
        <v>1.6977928692699488E-2</v>
      </c>
      <c r="E22" s="10">
        <f t="shared" si="43"/>
        <v>-1.533219761499148E-2</v>
      </c>
      <c r="F22" s="10">
        <f t="shared" si="43"/>
        <v>2.1978021978022021E-3</v>
      </c>
      <c r="G22" s="10">
        <f t="shared" si="43"/>
        <v>-1.6835016835016824E-2</v>
      </c>
      <c r="H22" s="10">
        <f t="shared" si="43"/>
        <v>5.7142857142857169E-3</v>
      </c>
      <c r="I22" s="10">
        <f t="shared" si="43"/>
        <v>-0.16666666666666671</v>
      </c>
      <c r="J22" s="10">
        <f t="shared" si="43"/>
        <v>-1.5396458814472655E-3</v>
      </c>
      <c r="K22" s="10">
        <f t="shared" si="43"/>
        <v>0</v>
      </c>
      <c r="L22" s="10">
        <f t="shared" si="43"/>
        <v>-2.2522522522522527E-3</v>
      </c>
      <c r="M22" s="10">
        <f t="shared" si="43"/>
        <v>-8.5470085470085513E-3</v>
      </c>
      <c r="N22" s="10">
        <f t="shared" ref="N22:O22" si="44">N12/N10</f>
        <v>7.0356338696144198E-19</v>
      </c>
      <c r="O22" s="10">
        <f t="shared" si="44"/>
        <v>2.9739776951672844E-2</v>
      </c>
      <c r="P22" s="10">
        <f t="shared" ref="P22:Q22" si="45">P12/P10</f>
        <v>0</v>
      </c>
      <c r="Q22" s="10">
        <f>Q12/Q10</f>
        <v>4.4313146233382582E-3</v>
      </c>
      <c r="R22" s="10">
        <f>R12/R10</f>
        <v>7.6624242377803485E-3</v>
      </c>
      <c r="T22" s="10">
        <f t="shared" ref="T22:Y22" si="46">T12/T10</f>
        <v>1.2371134020618565E-2</v>
      </c>
      <c r="U22" s="10">
        <f t="shared" si="46"/>
        <v>1.1940298507462728E-2</v>
      </c>
      <c r="V22" s="10">
        <f t="shared" si="46"/>
        <v>-7.3452256033578172E-3</v>
      </c>
      <c r="W22" s="10">
        <f t="shared" si="46"/>
        <v>-6.7980965329707699E-4</v>
      </c>
      <c r="X22" s="10">
        <f t="shared" si="46"/>
        <v>1.7381228273464647E-3</v>
      </c>
      <c r="Y22" s="10">
        <f>Y12/Y10</f>
        <v>-3.735524841240196E-3</v>
      </c>
      <c r="Z22" s="10">
        <f t="shared" ref="Z22:AJ22" si="47">Z12/Z10</f>
        <v>7.1220791129450413E-3</v>
      </c>
      <c r="AA22" s="10">
        <f t="shared" si="47"/>
        <v>0.01</v>
      </c>
      <c r="AB22" s="10">
        <f t="shared" si="47"/>
        <v>0.01</v>
      </c>
      <c r="AC22" s="10">
        <f t="shared" si="47"/>
        <v>0.01</v>
      </c>
      <c r="AD22" s="10">
        <f t="shared" si="47"/>
        <v>0.01</v>
      </c>
      <c r="AE22" s="10">
        <f t="shared" si="47"/>
        <v>0.01</v>
      </c>
      <c r="AF22" s="10">
        <f t="shared" si="47"/>
        <v>0.01</v>
      </c>
      <c r="AG22" s="10">
        <f t="shared" si="47"/>
        <v>0.01</v>
      </c>
      <c r="AH22" s="10">
        <f t="shared" si="47"/>
        <v>0.01</v>
      </c>
      <c r="AI22" s="10">
        <f t="shared" si="47"/>
        <v>0.01</v>
      </c>
      <c r="AJ22" s="10">
        <f t="shared" si="47"/>
        <v>1.0000000000000002E-2</v>
      </c>
      <c r="AL22" t="s">
        <v>48</v>
      </c>
      <c r="AM22" s="5">
        <f>AM20+AM21</f>
        <v>5954.1215369980546</v>
      </c>
    </row>
    <row r="23" spans="2:39" x14ac:dyDescent="0.3">
      <c r="B23" t="s">
        <v>43</v>
      </c>
      <c r="C23" s="10">
        <f t="shared" ref="C23" si="48">C13/C3</f>
        <v>-3.1984007996002067E-2</v>
      </c>
      <c r="D23" s="10">
        <f t="shared" ref="C23:O23" si="49">D13/D3</f>
        <v>0.10256410256410259</v>
      </c>
      <c r="E23" s="10">
        <f t="shared" si="49"/>
        <v>0.10173108845150584</v>
      </c>
      <c r="F23" s="10">
        <f t="shared" si="49"/>
        <v>7.687239182956275E-2</v>
      </c>
      <c r="G23" s="10">
        <f t="shared" si="49"/>
        <v>-5.3386641580432777E-2</v>
      </c>
      <c r="H23" s="10">
        <f t="shared" si="49"/>
        <v>0.11060209424083764</v>
      </c>
      <c r="I23" s="10">
        <f t="shared" si="49"/>
        <v>-3.5509249415266855E-2</v>
      </c>
      <c r="J23" s="10">
        <f t="shared" si="49"/>
        <v>0.23929679420889377</v>
      </c>
      <c r="K23" s="10">
        <f t="shared" si="49"/>
        <v>1.0204081632653026E-2</v>
      </c>
      <c r="L23" s="10">
        <f t="shared" si="49"/>
        <v>0.13230342642107346</v>
      </c>
      <c r="M23" s="10">
        <f t="shared" si="49"/>
        <v>0.13383256528417808</v>
      </c>
      <c r="N23" s="10">
        <f t="shared" ref="N23:O23" si="50">N13/N3</f>
        <v>0.11755896667914653</v>
      </c>
      <c r="O23" s="10">
        <f t="shared" si="50"/>
        <v>7.4215205951732963E-2</v>
      </c>
      <c r="P23" s="10">
        <f t="shared" ref="P23:Q23" si="51">P13/P3</f>
        <v>0.1638283378746595</v>
      </c>
      <c r="Q23" s="10">
        <f>Q13/Q3</f>
        <v>0.16188457776328652</v>
      </c>
      <c r="R23" s="10">
        <f>R13/R3</f>
        <v>0.1577006657659564</v>
      </c>
      <c r="T23" s="10">
        <f t="shared" ref="T23:Y23" si="52">T13/T3</f>
        <v>3.6818271313250606E-2</v>
      </c>
      <c r="U23" s="10">
        <f t="shared" si="52"/>
        <v>2.3635664873174374E-2</v>
      </c>
      <c r="V23" s="10">
        <f t="shared" si="52"/>
        <v>4.6525247267048417E-2</v>
      </c>
      <c r="W23" s="10">
        <f t="shared" si="52"/>
        <v>6.349676883856048E-2</v>
      </c>
      <c r="X23" s="10">
        <f t="shared" si="52"/>
        <v>6.9119407858931156E-2</v>
      </c>
      <c r="Y23" s="10">
        <f>Y13/Y3</f>
        <v>0.10009313268957398</v>
      </c>
      <c r="Z23" s="10">
        <f t="shared" ref="Z23:AJ23" si="53">Z13/Z3</f>
        <v>0.14086053431275189</v>
      </c>
      <c r="AA23" s="10">
        <f t="shared" si="53"/>
        <v>0.15655404246392016</v>
      </c>
      <c r="AB23" s="10">
        <f t="shared" si="53"/>
        <v>0.16820709705828488</v>
      </c>
      <c r="AC23" s="10">
        <f t="shared" si="53"/>
        <v>0.17243416056977315</v>
      </c>
      <c r="AD23" s="10">
        <f t="shared" si="53"/>
        <v>0.17523468259437733</v>
      </c>
      <c r="AE23" s="10">
        <f t="shared" si="53"/>
        <v>0.17667867678143018</v>
      </c>
      <c r="AF23" s="10">
        <f t="shared" si="53"/>
        <v>0.17810964085339218</v>
      </c>
      <c r="AG23" s="10">
        <f t="shared" si="53"/>
        <v>0.17952771360247657</v>
      </c>
      <c r="AH23" s="10">
        <f t="shared" si="53"/>
        <v>0.18093303256848264</v>
      </c>
      <c r="AI23" s="10">
        <f t="shared" si="53"/>
        <v>0.18232573405213609</v>
      </c>
      <c r="AJ23" s="10">
        <f t="shared" si="53"/>
        <v>0.18370595312830856</v>
      </c>
      <c r="AL23" t="s">
        <v>49</v>
      </c>
      <c r="AM23" s="4">
        <f>AM22/AJ14</f>
        <v>139.76811119713742</v>
      </c>
    </row>
    <row r="24" spans="2:39" x14ac:dyDescent="0.3">
      <c r="AL24" t="s">
        <v>50</v>
      </c>
      <c r="AM24" s="4">
        <f>Main!D3</f>
        <v>159.55000000000001</v>
      </c>
    </row>
    <row r="25" spans="2:39" x14ac:dyDescent="0.3">
      <c r="AL25" s="1" t="s">
        <v>51</v>
      </c>
      <c r="AM25" s="13">
        <f>AM23/AM24-1</f>
        <v>-0.12398551427679472</v>
      </c>
    </row>
    <row r="26" spans="2:39" x14ac:dyDescent="0.3">
      <c r="AL26" t="s">
        <v>52</v>
      </c>
      <c r="AM26" s="6" t="s">
        <v>53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2025-04-25T14:07:20Z</dcterms:created>
  <dcterms:modified xsi:type="dcterms:W3CDTF">2025-05-04T10:18:40Z</dcterms:modified>
</cp:coreProperties>
</file>