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21912399-3E94-42FB-9A16-78F9B3BADFE1}" xr6:coauthVersionLast="47" xr6:coauthVersionMax="47" xr10:uidLastSave="{00000000-0000-0000-0000-000000000000}"/>
  <bookViews>
    <workbookView xWindow="-108" yWindow="-108" windowWidth="23256" windowHeight="12576" activeTab="1" xr2:uid="{7B33BECD-2B6A-465C-BF18-30C78DC6ADF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8" i="2" l="1"/>
  <c r="AS8" i="2"/>
  <c r="AR8" i="2"/>
  <c r="AQ8" i="2"/>
  <c r="AP8" i="2"/>
  <c r="AO8" i="2"/>
  <c r="AN8" i="2"/>
  <c r="AM8" i="2"/>
  <c r="AL8" i="2"/>
  <c r="AK8" i="2"/>
  <c r="Z11" i="2"/>
  <c r="X11" i="2"/>
  <c r="Y11" i="2"/>
  <c r="AJ14" i="2"/>
  <c r="AJ12" i="2"/>
  <c r="AJ10" i="2"/>
  <c r="AJ9" i="2"/>
  <c r="AJ7" i="2"/>
  <c r="AP3" i="2"/>
  <c r="AQ3" i="2" s="1"/>
  <c r="AR3" i="2" s="1"/>
  <c r="AS3" i="2" s="1"/>
  <c r="AT3" i="2" s="1"/>
  <c r="AO3" i="2"/>
  <c r="AL3" i="2"/>
  <c r="AK3" i="2"/>
  <c r="Z3" i="2"/>
  <c r="Z8" i="2" s="1"/>
  <c r="Y3" i="2"/>
  <c r="Y8" i="2" s="1"/>
  <c r="X3" i="2"/>
  <c r="X8" i="2" s="1"/>
  <c r="W7" i="2"/>
  <c r="D7" i="1"/>
  <c r="D6" i="1"/>
  <c r="AJ11" i="2" l="1"/>
  <c r="AJ3" i="2"/>
  <c r="AM3" i="2" s="1"/>
  <c r="AN3" i="2" s="1"/>
  <c r="Z18" i="2"/>
  <c r="Y18" i="2"/>
  <c r="X18" i="2"/>
  <c r="W18" i="2"/>
  <c r="Z25" i="2"/>
  <c r="W25" i="2"/>
  <c r="Z10" i="2"/>
  <c r="Z24" i="2" s="1"/>
  <c r="Y10" i="2"/>
  <c r="Y24" i="2" s="1"/>
  <c r="X10" i="2"/>
  <c r="X24" i="2" s="1"/>
  <c r="W24" i="2"/>
  <c r="Z9" i="2"/>
  <c r="Z13" i="2" s="1"/>
  <c r="Z15" i="2" s="1"/>
  <c r="Y9" i="2"/>
  <c r="Y23" i="2" s="1"/>
  <c r="X9" i="2"/>
  <c r="X13" i="2" s="1"/>
  <c r="X15" i="2" s="1"/>
  <c r="W23" i="2"/>
  <c r="Z7" i="2"/>
  <c r="Y7" i="2"/>
  <c r="X7" i="2"/>
  <c r="X22" i="2"/>
  <c r="Y25" i="2"/>
  <c r="X25" i="2"/>
  <c r="Y21" i="2"/>
  <c r="X21" i="2"/>
  <c r="W21" i="2"/>
  <c r="V18" i="2"/>
  <c r="V7" i="2"/>
  <c r="V8" i="2" s="1"/>
  <c r="D4" i="1"/>
  <c r="AT18" i="2"/>
  <c r="AS18" i="2"/>
  <c r="AR18" i="2"/>
  <c r="AQ18" i="2"/>
  <c r="AP18" i="2"/>
  <c r="AO18" i="2"/>
  <c r="AN18" i="2"/>
  <c r="AM18" i="2"/>
  <c r="AL18" i="2"/>
  <c r="AK18" i="2"/>
  <c r="AJ18" i="2"/>
  <c r="AI18" i="2"/>
  <c r="U18" i="2"/>
  <c r="U7" i="2"/>
  <c r="U8" i="2" s="1"/>
  <c r="T7" i="2"/>
  <c r="T8" i="2" s="1"/>
  <c r="Y13" i="2" l="1"/>
  <c r="Z16" i="2"/>
  <c r="Z17" i="2" s="1"/>
  <c r="Z19" i="2" s="1"/>
  <c r="X16" i="2"/>
  <c r="Z23" i="2"/>
  <c r="Y22" i="2"/>
  <c r="Z21" i="2"/>
  <c r="Z26" i="2"/>
  <c r="Z22" i="2"/>
  <c r="X23" i="2"/>
  <c r="X26" i="2"/>
  <c r="Z27" i="2" l="1"/>
  <c r="X27" i="2"/>
  <c r="Y15" i="2"/>
  <c r="Y26" i="2"/>
  <c r="Z28" i="2"/>
  <c r="X17" i="2"/>
  <c r="V13" i="2"/>
  <c r="V15" i="2" s="1"/>
  <c r="V25" i="2"/>
  <c r="U25" i="2"/>
  <c r="T25" i="2"/>
  <c r="T24" i="2"/>
  <c r="T23" i="2"/>
  <c r="V21" i="2"/>
  <c r="AD25" i="2"/>
  <c r="AD24" i="2"/>
  <c r="AD21" i="2"/>
  <c r="AC23" i="2"/>
  <c r="AC7" i="2"/>
  <c r="AD23" i="2"/>
  <c r="AD7" i="2"/>
  <c r="AD8" i="2" s="1"/>
  <c r="S25" i="2"/>
  <c r="R25" i="2"/>
  <c r="Q25" i="2"/>
  <c r="P25" i="2"/>
  <c r="O25" i="2"/>
  <c r="N25" i="2"/>
  <c r="M25" i="2"/>
  <c r="L25" i="2"/>
  <c r="K25" i="2"/>
  <c r="J25" i="2"/>
  <c r="I25" i="2"/>
  <c r="H25" i="2"/>
  <c r="V24" i="2"/>
  <c r="U24" i="2"/>
  <c r="S24" i="2"/>
  <c r="R24" i="2"/>
  <c r="Q24" i="2"/>
  <c r="P24" i="2"/>
  <c r="O24" i="2"/>
  <c r="N24" i="2"/>
  <c r="M24" i="2"/>
  <c r="L24" i="2"/>
  <c r="K24" i="2"/>
  <c r="J24" i="2"/>
  <c r="I24" i="2"/>
  <c r="H24" i="2"/>
  <c r="V23" i="2"/>
  <c r="S23" i="2"/>
  <c r="R23" i="2"/>
  <c r="Q23" i="2"/>
  <c r="P23" i="2"/>
  <c r="O23" i="2"/>
  <c r="N23" i="2"/>
  <c r="M23" i="2"/>
  <c r="L23" i="2"/>
  <c r="K23" i="2"/>
  <c r="J23" i="2"/>
  <c r="I23" i="2"/>
  <c r="H23" i="2"/>
  <c r="V22" i="2"/>
  <c r="S21" i="2"/>
  <c r="R21" i="2"/>
  <c r="Q21" i="2"/>
  <c r="P21" i="2"/>
  <c r="O21" i="2"/>
  <c r="N21" i="2"/>
  <c r="M21" i="2"/>
  <c r="L21" i="2"/>
  <c r="K21" i="2"/>
  <c r="J21" i="2"/>
  <c r="I21" i="2"/>
  <c r="H21" i="2"/>
  <c r="F23" i="2"/>
  <c r="E23" i="2"/>
  <c r="D23" i="2"/>
  <c r="C23" i="2"/>
  <c r="G25" i="2"/>
  <c r="G24" i="2"/>
  <c r="G23" i="2"/>
  <c r="G21" i="2"/>
  <c r="AI14" i="2"/>
  <c r="AI12" i="2"/>
  <c r="AI6" i="2"/>
  <c r="AI5" i="2"/>
  <c r="AI4" i="2"/>
  <c r="AI3" i="2"/>
  <c r="AH16" i="2"/>
  <c r="AH14" i="2"/>
  <c r="AH12" i="2"/>
  <c r="AH11" i="2"/>
  <c r="AH10" i="2"/>
  <c r="AH9" i="2"/>
  <c r="AH6" i="2"/>
  <c r="AH5" i="2"/>
  <c r="AH4" i="2"/>
  <c r="AH3" i="2"/>
  <c r="AG16" i="2"/>
  <c r="AG14" i="2"/>
  <c r="AG12" i="2"/>
  <c r="AG11" i="2"/>
  <c r="AG10" i="2"/>
  <c r="AG9" i="2"/>
  <c r="AG6" i="2"/>
  <c r="AG5" i="2"/>
  <c r="AG4" i="2"/>
  <c r="AG3" i="2"/>
  <c r="AF16" i="2"/>
  <c r="AF14" i="2"/>
  <c r="AF12" i="2"/>
  <c r="AF11" i="2"/>
  <c r="AF10" i="2"/>
  <c r="AF9" i="2"/>
  <c r="AF6" i="2"/>
  <c r="AF5" i="2"/>
  <c r="AF4" i="2"/>
  <c r="AF3" i="2"/>
  <c r="AE16" i="2"/>
  <c r="AE14" i="2"/>
  <c r="AE12" i="2"/>
  <c r="AE11" i="2"/>
  <c r="AE25" i="2" s="1"/>
  <c r="AE10" i="2"/>
  <c r="AE24" i="2" s="1"/>
  <c r="AE9" i="2"/>
  <c r="AE6" i="2"/>
  <c r="AE5" i="2"/>
  <c r="AE4" i="2"/>
  <c r="AE3" i="2"/>
  <c r="AE21" i="2" s="1"/>
  <c r="C7" i="2"/>
  <c r="C8" i="2" s="1"/>
  <c r="C13" i="2" s="1"/>
  <c r="C15" i="2" s="1"/>
  <c r="C17" i="2" s="1"/>
  <c r="C19" i="2" s="1"/>
  <c r="D7" i="2"/>
  <c r="D8" i="2" s="1"/>
  <c r="D13" i="2" s="1"/>
  <c r="D15" i="2" s="1"/>
  <c r="D17" i="2" s="1"/>
  <c r="D19" i="2" s="1"/>
  <c r="H7" i="2"/>
  <c r="H8" i="2" s="1"/>
  <c r="H13" i="2" s="1"/>
  <c r="H15" i="2" s="1"/>
  <c r="H17" i="2" s="1"/>
  <c r="H19" i="2" s="1"/>
  <c r="E7" i="2"/>
  <c r="E8" i="2" s="1"/>
  <c r="E13" i="2" s="1"/>
  <c r="E15" i="2" s="1"/>
  <c r="E17" i="2" s="1"/>
  <c r="E19" i="2" s="1"/>
  <c r="I7" i="2"/>
  <c r="I8" i="2" s="1"/>
  <c r="I13" i="2" s="1"/>
  <c r="I15" i="2" s="1"/>
  <c r="I17" i="2" s="1"/>
  <c r="I19" i="2" s="1"/>
  <c r="F7" i="2"/>
  <c r="F8" i="2" s="1"/>
  <c r="F13" i="2" s="1"/>
  <c r="F15" i="2" s="1"/>
  <c r="F17" i="2" s="1"/>
  <c r="F19" i="2" s="1"/>
  <c r="J7" i="2"/>
  <c r="J8" i="2" s="1"/>
  <c r="J13" i="2" s="1"/>
  <c r="J15" i="2" s="1"/>
  <c r="J17" i="2" s="1"/>
  <c r="J19" i="2" s="1"/>
  <c r="G7" i="2"/>
  <c r="G8" i="2" s="1"/>
  <c r="G13" i="2" s="1"/>
  <c r="G15" i="2" s="1"/>
  <c r="G17" i="2" s="1"/>
  <c r="G19" i="2" s="1"/>
  <c r="K7" i="2"/>
  <c r="K8" i="2" s="1"/>
  <c r="K13" i="2" s="1"/>
  <c r="K15" i="2" s="1"/>
  <c r="K17" i="2" s="1"/>
  <c r="K19" i="2" s="1"/>
  <c r="L7" i="2"/>
  <c r="L8" i="2" s="1"/>
  <c r="L13" i="2" s="1"/>
  <c r="L15" i="2" s="1"/>
  <c r="L17" i="2" s="1"/>
  <c r="L19" i="2" s="1"/>
  <c r="P7" i="2"/>
  <c r="P8" i="2" s="1"/>
  <c r="P13" i="2" s="1"/>
  <c r="P15" i="2" s="1"/>
  <c r="P17" i="2" s="1"/>
  <c r="P19" i="2" s="1"/>
  <c r="M7" i="2"/>
  <c r="M8" i="2" s="1"/>
  <c r="M13" i="2" s="1"/>
  <c r="M15" i="2" s="1"/>
  <c r="M17" i="2" s="1"/>
  <c r="M19" i="2" s="1"/>
  <c r="Q7" i="2"/>
  <c r="Q8" i="2" s="1"/>
  <c r="Q13" i="2" s="1"/>
  <c r="Q15" i="2" s="1"/>
  <c r="Q17" i="2" s="1"/>
  <c r="Q19" i="2" s="1"/>
  <c r="N7" i="2"/>
  <c r="N8" i="2" s="1"/>
  <c r="N13" i="2" s="1"/>
  <c r="N15" i="2" s="1"/>
  <c r="N17" i="2" s="1"/>
  <c r="N19" i="2" s="1"/>
  <c r="S7" i="2"/>
  <c r="S8" i="2" s="1"/>
  <c r="S13" i="2" s="1"/>
  <c r="S15" i="2" s="1"/>
  <c r="S17" i="2" s="1"/>
  <c r="S19" i="2" s="1"/>
  <c r="R7" i="2"/>
  <c r="R8" i="2" s="1"/>
  <c r="R13" i="2" s="1"/>
  <c r="R15" i="2" s="1"/>
  <c r="R17" i="2" s="1"/>
  <c r="R19" i="2" s="1"/>
  <c r="O7" i="2"/>
  <c r="O8" i="2" s="1"/>
  <c r="O13" i="2" s="1"/>
  <c r="O15" i="2" s="1"/>
  <c r="O17" i="2" s="1"/>
  <c r="O19" i="2" s="1"/>
  <c r="F3" i="1"/>
  <c r="D8" i="1"/>
  <c r="AX25" i="2" s="1"/>
  <c r="D5" i="1"/>
  <c r="Y16" i="2" l="1"/>
  <c r="X19" i="2"/>
  <c r="X28" i="2"/>
  <c r="AF25" i="2"/>
  <c r="AG25" i="2"/>
  <c r="AG24" i="2"/>
  <c r="AF24" i="2"/>
  <c r="AF21" i="2"/>
  <c r="C28" i="2"/>
  <c r="AH24" i="2"/>
  <c r="J28" i="2"/>
  <c r="AE23" i="2"/>
  <c r="AG21" i="2"/>
  <c r="AH25" i="2"/>
  <c r="K28" i="2"/>
  <c r="R28" i="2"/>
  <c r="AH21" i="2"/>
  <c r="S28" i="2"/>
  <c r="D28" i="2"/>
  <c r="L28" i="2"/>
  <c r="E28" i="2"/>
  <c r="M28" i="2"/>
  <c r="F28" i="2"/>
  <c r="N28" i="2"/>
  <c r="G28" i="2"/>
  <c r="O28" i="2"/>
  <c r="H28" i="2"/>
  <c r="P28" i="2"/>
  <c r="AH23" i="2"/>
  <c r="I28" i="2"/>
  <c r="Q28" i="2"/>
  <c r="AJ23" i="2"/>
  <c r="V26" i="2"/>
  <c r="U13" i="2"/>
  <c r="U26" i="2" s="1"/>
  <c r="V27" i="2"/>
  <c r="AI9" i="2"/>
  <c r="AI23" i="2" s="1"/>
  <c r="T13" i="2"/>
  <c r="T15" i="2" s="1"/>
  <c r="AI7" i="2"/>
  <c r="AI8" i="2" s="1"/>
  <c r="AI22" i="2" s="1"/>
  <c r="T22" i="2"/>
  <c r="D9" i="1"/>
  <c r="U23" i="2"/>
  <c r="AJ21" i="2"/>
  <c r="AI11" i="2"/>
  <c r="AI10" i="2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U22" i="2"/>
  <c r="AI21" i="2"/>
  <c r="U21" i="2"/>
  <c r="T21" i="2"/>
  <c r="AG23" i="2"/>
  <c r="O27" i="2"/>
  <c r="G22" i="2"/>
  <c r="D26" i="2"/>
  <c r="J22" i="2"/>
  <c r="R22" i="2"/>
  <c r="AF23" i="2"/>
  <c r="N26" i="2"/>
  <c r="D22" i="2"/>
  <c r="AC8" i="2"/>
  <c r="AD13" i="2"/>
  <c r="AD22" i="2"/>
  <c r="C22" i="2"/>
  <c r="C26" i="2"/>
  <c r="I22" i="2"/>
  <c r="Q22" i="2"/>
  <c r="M26" i="2"/>
  <c r="N27" i="2"/>
  <c r="E22" i="2"/>
  <c r="E26" i="2"/>
  <c r="K22" i="2"/>
  <c r="S22" i="2"/>
  <c r="O26" i="2"/>
  <c r="H27" i="2"/>
  <c r="P27" i="2"/>
  <c r="F22" i="2"/>
  <c r="F26" i="2"/>
  <c r="L22" i="2"/>
  <c r="H26" i="2"/>
  <c r="P26" i="2"/>
  <c r="I27" i="2"/>
  <c r="Q27" i="2"/>
  <c r="C27" i="2"/>
  <c r="M22" i="2"/>
  <c r="I26" i="2"/>
  <c r="Q26" i="2"/>
  <c r="J27" i="2"/>
  <c r="R27" i="2"/>
  <c r="D27" i="2"/>
  <c r="N22" i="2"/>
  <c r="J26" i="2"/>
  <c r="R26" i="2"/>
  <c r="K27" i="2"/>
  <c r="S27" i="2"/>
  <c r="G26" i="2"/>
  <c r="E27" i="2"/>
  <c r="O22" i="2"/>
  <c r="K26" i="2"/>
  <c r="S26" i="2"/>
  <c r="L27" i="2"/>
  <c r="AE7" i="2"/>
  <c r="AE8" i="2" s="1"/>
  <c r="G27" i="2"/>
  <c r="F27" i="2"/>
  <c r="H22" i="2"/>
  <c r="P22" i="2"/>
  <c r="L26" i="2"/>
  <c r="M27" i="2"/>
  <c r="AH7" i="2"/>
  <c r="AH8" i="2" s="1"/>
  <c r="AG7" i="2"/>
  <c r="AG8" i="2" s="1"/>
  <c r="AF7" i="2"/>
  <c r="AF8" i="2" s="1"/>
  <c r="Y27" i="2" l="1"/>
  <c r="AJ16" i="2"/>
  <c r="Y17" i="2"/>
  <c r="AK9" i="2"/>
  <c r="AK23" i="2" s="1"/>
  <c r="AK11" i="2"/>
  <c r="AL11" i="2" s="1"/>
  <c r="AM11" i="2" s="1"/>
  <c r="AM25" i="2" s="1"/>
  <c r="V17" i="2"/>
  <c r="V19" i="2" s="1"/>
  <c r="U15" i="2"/>
  <c r="U27" i="2" s="1"/>
  <c r="AK25" i="2"/>
  <c r="T26" i="2"/>
  <c r="AK21" i="2"/>
  <c r="AK24" i="2"/>
  <c r="AJ25" i="2"/>
  <c r="AI25" i="2"/>
  <c r="AJ24" i="2"/>
  <c r="AI24" i="2"/>
  <c r="AI13" i="2"/>
  <c r="AI15" i="2" s="1"/>
  <c r="AC13" i="2"/>
  <c r="AC22" i="2"/>
  <c r="AD26" i="2"/>
  <c r="AD15" i="2"/>
  <c r="AF13" i="2"/>
  <c r="AF22" i="2"/>
  <c r="AE13" i="2"/>
  <c r="AE22" i="2"/>
  <c r="AG13" i="2"/>
  <c r="AG22" i="2"/>
  <c r="AH13" i="2"/>
  <c r="AH22" i="2"/>
  <c r="Y19" i="2" l="1"/>
  <c r="Y28" i="2"/>
  <c r="AL9" i="2"/>
  <c r="AL23" i="2" s="1"/>
  <c r="AN11" i="2"/>
  <c r="AO11" i="2" s="1"/>
  <c r="AL25" i="2"/>
  <c r="V28" i="2"/>
  <c r="U17" i="2"/>
  <c r="AI16" i="2"/>
  <c r="AI17" i="2" s="1"/>
  <c r="T27" i="2"/>
  <c r="AL21" i="2"/>
  <c r="AK7" i="2"/>
  <c r="AK22" i="2"/>
  <c r="AK13" i="2"/>
  <c r="T17" i="2"/>
  <c r="AL24" i="2"/>
  <c r="AI26" i="2"/>
  <c r="AC15" i="2"/>
  <c r="AC26" i="2"/>
  <c r="AD17" i="2"/>
  <c r="AD27" i="2"/>
  <c r="AF15" i="2"/>
  <c r="AF26" i="2"/>
  <c r="AE15" i="2"/>
  <c r="AE26" i="2"/>
  <c r="AH15" i="2"/>
  <c r="AH26" i="2"/>
  <c r="AG15" i="2"/>
  <c r="AG26" i="2"/>
  <c r="AN25" i="2" l="1"/>
  <c r="AD19" i="2"/>
  <c r="AD28" i="2"/>
  <c r="AM9" i="2"/>
  <c r="AM23" i="2" s="1"/>
  <c r="AM22" i="2"/>
  <c r="AI27" i="2"/>
  <c r="AL13" i="2"/>
  <c r="AL26" i="2" s="1"/>
  <c r="U19" i="2"/>
  <c r="U28" i="2"/>
  <c r="AM21" i="2"/>
  <c r="T19" i="2"/>
  <c r="T28" i="2"/>
  <c r="AL7" i="2"/>
  <c r="AL22" i="2"/>
  <c r="AI19" i="2"/>
  <c r="AI28" i="2"/>
  <c r="AK26" i="2"/>
  <c r="AK15" i="2"/>
  <c r="AM24" i="2"/>
  <c r="AP11" i="2"/>
  <c r="AO25" i="2"/>
  <c r="AC17" i="2"/>
  <c r="AC27" i="2"/>
  <c r="AG17" i="2"/>
  <c r="AG27" i="2"/>
  <c r="AE17" i="2"/>
  <c r="AE27" i="2"/>
  <c r="AH17" i="2"/>
  <c r="AH27" i="2"/>
  <c r="AF17" i="2"/>
  <c r="AF27" i="2"/>
  <c r="AH19" i="2" l="1"/>
  <c r="AH28" i="2"/>
  <c r="AE19" i="2"/>
  <c r="AE28" i="2"/>
  <c r="AG19" i="2"/>
  <c r="AG28" i="2"/>
  <c r="AF19" i="2"/>
  <c r="AF28" i="2"/>
  <c r="AC19" i="2"/>
  <c r="AC28" i="2"/>
  <c r="AN9" i="2"/>
  <c r="AN23" i="2" s="1"/>
  <c r="AN22" i="2"/>
  <c r="AK16" i="2"/>
  <c r="AK27" i="2" s="1"/>
  <c r="AM7" i="2"/>
  <c r="AL15" i="2"/>
  <c r="AN21" i="2"/>
  <c r="AM13" i="2"/>
  <c r="AM15" i="2" s="1"/>
  <c r="AM16" i="2" s="1"/>
  <c r="AN24" i="2"/>
  <c r="AP25" i="2"/>
  <c r="AQ11" i="2"/>
  <c r="AO9" i="2" l="1"/>
  <c r="AO23" i="2" s="1"/>
  <c r="AK17" i="2"/>
  <c r="AL16" i="2"/>
  <c r="AL27" i="2" s="1"/>
  <c r="AN7" i="2"/>
  <c r="AN13" i="2"/>
  <c r="AN26" i="2" s="1"/>
  <c r="AO21" i="2"/>
  <c r="AM26" i="2"/>
  <c r="AM27" i="2"/>
  <c r="AO24" i="2"/>
  <c r="AQ25" i="2"/>
  <c r="AR11" i="2"/>
  <c r="AK19" i="2" l="1"/>
  <c r="AP9" i="2"/>
  <c r="AL17" i="2"/>
  <c r="AL28" i="2" s="1"/>
  <c r="AK28" i="2"/>
  <c r="AN15" i="2"/>
  <c r="AO13" i="2"/>
  <c r="AO26" i="2" s="1"/>
  <c r="AM17" i="2"/>
  <c r="AM19" i="2" s="1"/>
  <c r="AO7" i="2"/>
  <c r="AO22" i="2"/>
  <c r="AP23" i="2"/>
  <c r="AP21" i="2"/>
  <c r="AP24" i="2"/>
  <c r="AS11" i="2"/>
  <c r="AR25" i="2"/>
  <c r="AQ9" i="2" l="1"/>
  <c r="AQ23" i="2" s="1"/>
  <c r="AQ22" i="2"/>
  <c r="AL19" i="2"/>
  <c r="AN16" i="2"/>
  <c r="AN27" i="2" s="1"/>
  <c r="AO15" i="2"/>
  <c r="AM28" i="2"/>
  <c r="AP7" i="2"/>
  <c r="AP22" i="2"/>
  <c r="AP13" i="2"/>
  <c r="AP26" i="2" s="1"/>
  <c r="AQ21" i="2"/>
  <c r="AQ24" i="2"/>
  <c r="AT11" i="2"/>
  <c r="AS25" i="2"/>
  <c r="AR22" i="2" l="1"/>
  <c r="AR9" i="2"/>
  <c r="AR23" i="2" s="1"/>
  <c r="AN17" i="2"/>
  <c r="AO16" i="2"/>
  <c r="AO27" i="2" s="1"/>
  <c r="AP15" i="2"/>
  <c r="AP16" i="2" s="1"/>
  <c r="AQ7" i="2"/>
  <c r="AR21" i="2"/>
  <c r="AQ13" i="2"/>
  <c r="AQ15" i="2" s="1"/>
  <c r="AQ16" i="2" s="1"/>
  <c r="AR24" i="2"/>
  <c r="AT25" i="2"/>
  <c r="AN19" i="2" l="1"/>
  <c r="AS9" i="2"/>
  <c r="AS23" i="2" s="1"/>
  <c r="AO17" i="2"/>
  <c r="AO19" i="2" s="1"/>
  <c r="AN28" i="2"/>
  <c r="AP27" i="2"/>
  <c r="AP17" i="2"/>
  <c r="AP19" i="2" s="1"/>
  <c r="AR7" i="2"/>
  <c r="AQ26" i="2"/>
  <c r="AR13" i="2"/>
  <c r="AR26" i="2" s="1"/>
  <c r="AS21" i="2"/>
  <c r="AQ27" i="2"/>
  <c r="AS24" i="2"/>
  <c r="AT9" i="2" l="1"/>
  <c r="AT23" i="2" s="1"/>
  <c r="AO28" i="2"/>
  <c r="AP28" i="2"/>
  <c r="AQ17" i="2"/>
  <c r="AQ28" i="2" s="1"/>
  <c r="AR15" i="2"/>
  <c r="AS13" i="2"/>
  <c r="AS26" i="2" s="1"/>
  <c r="AS7" i="2"/>
  <c r="AS22" i="2"/>
  <c r="AT21" i="2"/>
  <c r="AT24" i="2"/>
  <c r="AR16" i="2" l="1"/>
  <c r="AR27" i="2" s="1"/>
  <c r="AQ19" i="2"/>
  <c r="AS15" i="2"/>
  <c r="AT13" i="2"/>
  <c r="AT26" i="2" s="1"/>
  <c r="AT7" i="2"/>
  <c r="AT22" i="2"/>
  <c r="AR17" i="2" l="1"/>
  <c r="AS16" i="2"/>
  <c r="AS27" i="2" s="1"/>
  <c r="AT15" i="2"/>
  <c r="AT16" i="2" s="1"/>
  <c r="AR19" i="2" l="1"/>
  <c r="AS17" i="2"/>
  <c r="AS19" i="2" s="1"/>
  <c r="AR28" i="2"/>
  <c r="AT27" i="2"/>
  <c r="AT17" i="2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DO17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EA17" i="2" s="1"/>
  <c r="EB17" i="2" s="1"/>
  <c r="EC17" i="2" s="1"/>
  <c r="ED17" i="2" s="1"/>
  <c r="EE17" i="2" s="1"/>
  <c r="EF17" i="2" s="1"/>
  <c r="EG17" i="2" s="1"/>
  <c r="EH17" i="2" s="1"/>
  <c r="EI17" i="2" s="1"/>
  <c r="EJ17" i="2" s="1"/>
  <c r="EK17" i="2" s="1"/>
  <c r="EL17" i="2" s="1"/>
  <c r="EM17" i="2" s="1"/>
  <c r="EN17" i="2" s="1"/>
  <c r="EO17" i="2" s="1"/>
  <c r="EP17" i="2" s="1"/>
  <c r="AS28" i="2" l="1"/>
  <c r="AT28" i="2"/>
  <c r="AT19" i="2"/>
  <c r="W8" i="2"/>
  <c r="W22" i="2" s="1"/>
  <c r="W13" i="2" l="1"/>
  <c r="W26" i="2" l="1"/>
  <c r="W15" i="2"/>
  <c r="W27" i="2" l="1"/>
  <c r="W17" i="2" l="1"/>
  <c r="W28" i="2" l="1"/>
  <c r="W19" i="2"/>
  <c r="AJ8" i="2"/>
  <c r="AJ13" i="2" s="1"/>
  <c r="AJ15" i="2" l="1"/>
  <c r="AJ26" i="2"/>
  <c r="AJ22" i="2"/>
  <c r="AJ27" i="2" l="1"/>
  <c r="AJ17" i="2"/>
  <c r="AX24" i="2" l="1"/>
  <c r="AX26" i="2" s="1"/>
  <c r="AX27" i="2" s="1"/>
  <c r="AX29" i="2" s="1"/>
  <c r="AJ28" i="2"/>
  <c r="AJ19" i="2"/>
</calcChain>
</file>

<file path=xl/sharedStrings.xml><?xml version="1.0" encoding="utf-8"?>
<sst xmlns="http://schemas.openxmlformats.org/spreadsheetml/2006/main" count="72" uniqueCount="67">
  <si>
    <t>Price</t>
  </si>
  <si>
    <t>Shares</t>
  </si>
  <si>
    <t>MC</t>
  </si>
  <si>
    <t>Cash</t>
  </si>
  <si>
    <t>Debt</t>
  </si>
  <si>
    <t>Net Cash</t>
  </si>
  <si>
    <t>EV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</si>
  <si>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</si>
  <si>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</si>
  <si>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</si>
  <si>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</si>
  <si>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</si>
  <si>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</si>
  <si>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</si>
  <si>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</si>
  <si>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</si>
  <si>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</si>
  <si>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</si>
  <si>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</si>
  <si>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</si>
  <si>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Cost of transactions</t>
  </si>
  <si>
    <t>Transactions and credit losses</t>
  </si>
  <si>
    <t>Gross profit</t>
  </si>
  <si>
    <t>Last checked</t>
  </si>
  <si>
    <t>Today</t>
  </si>
  <si>
    <t>Earnings</t>
  </si>
  <si>
    <t>Customer support</t>
  </si>
  <si>
    <t>S&amp;M</t>
  </si>
  <si>
    <t>R&amp;D</t>
  </si>
  <si>
    <t>G&amp;A</t>
  </si>
  <si>
    <t>Restructuring</t>
  </si>
  <si>
    <t>Operating profit</t>
  </si>
  <si>
    <t>Other income</t>
  </si>
  <si>
    <t>Pretax profit</t>
  </si>
  <si>
    <t>Taxes</t>
  </si>
  <si>
    <t>Net profit</t>
  </si>
  <si>
    <t>EPS</t>
  </si>
  <si>
    <t>Total cost of sales</t>
  </si>
  <si>
    <t>Q320</t>
  </si>
  <si>
    <t>Q420</t>
  </si>
  <si>
    <t>Q121</t>
  </si>
  <si>
    <t>Q221</t>
  </si>
  <si>
    <t>Q321</t>
  </si>
  <si>
    <t>Q421</t>
  </si>
  <si>
    <t>Q220</t>
  </si>
  <si>
    <t>Q120</t>
  </si>
  <si>
    <t>Revenue y/y</t>
  </si>
  <si>
    <t>S&amp;M Margin</t>
  </si>
  <si>
    <t>R&amp;D y/y</t>
  </si>
  <si>
    <t>G&amp;A y/y</t>
  </si>
  <si>
    <t>Gross Margin</t>
  </si>
  <si>
    <t>Operating Margin</t>
  </si>
  <si>
    <t>Net Margin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</si>
  <si>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</si>
  <si>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</si>
  <si>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</si>
  <si>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</si>
  <si>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</si>
  <si>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</si>
  <si>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</si>
  <si>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</si>
  <si>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</si>
  <si>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Q125</t>
  </si>
  <si>
    <t>Q225</t>
  </si>
  <si>
    <t>Q325</t>
  </si>
  <si>
    <t>Q425</t>
  </si>
  <si>
    <t>Undervalued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</si>
</sst>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2" fontId="0" fillId="0" borderId="0" xfId="0" applyNumberFormat="1"/>
    <xf numFmtId="0" fontId="1" fillId="0" borderId="0" xfId="0" applyFont="1"/>
    <xf numFmtId="3" fontId="1" fillId="0" borderId="0" xfId="0" applyNumberFormat="1" applyFont="1"/>
    <xf numFmtId="9" fontId="0" fillId="0" borderId="0" xfId="0" applyNumberFormat="1"/>
    <xf numFmtId="164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22860</xdr:colOff>
      <xdr:row>0</xdr:row>
      <xdr:rowOff>0</xdr:rowOff>
    </xdr:from>
    <xdr:to>
      <xdr:col>22</xdr:col>
      <xdr:colOff>22860</xdr:colOff>
      <xdr:row>32</xdr:row>
      <xdr:rowOff>68580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B4EEDEA-9386-BFFB-9A3C-83A84C3E681F}"/>
            </a:ext>
          </a:extLst>
        </xdr:cNvPr>
        <xdr:cNvCxnSpPr/>
      </xdr:nvCxnSpPr>
      <xdr:spPr>
        <a:xfrm>
          <a:off x="14584680" y="0"/>
          <a:ext cx="0" cy="59207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30480</xdr:colOff>
      <xdr:row>0</xdr:row>
      <xdr:rowOff>7620</xdr:rowOff>
    </xdr:from>
    <xdr:to>
      <xdr:col>35</xdr:col>
      <xdr:colOff>30480</xdr:colOff>
      <xdr:row>33</xdr:row>
      <xdr:rowOff>106680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F8B6D40-E8C1-687E-CC77-1898DE2505FC}"/>
            </a:ext>
          </a:extLst>
        </xdr:cNvPr>
        <xdr:cNvCxnSpPr/>
      </xdr:nvCxnSpPr>
      <xdr:spPr>
        <a:xfrm>
          <a:off x="22517100" y="7620"/>
          <a:ext cx="0" cy="6134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2B30E-ECF0-4538-8136-DFBBAA64634C}">
  <dimension ref="C2:H9"/>
  <sheetViews>
    <sheetView workbookViewId="0">
      <selection activeCell="E5" sqref="E5"/>
    </sheetView>
  </sheetViews>
  <sheetFormatPr defaultRowHeight="14.4" x14ac:dyDescent="0.3"/>
  <cols>
    <col min="5" max="5" width="13.33203125" customWidth="1"/>
    <col min="6" max="7" width="13.33203125" style="2" customWidth="1"/>
    <col min="8" max="8" width="8.88671875" style="2" customWidth="1"/>
  </cols>
  <sheetData>
    <row r="2" spans="3:7" x14ac:dyDescent="0.3">
      <c r="E2" s="3" t="s">
        <v>23</v>
      </c>
      <c r="F2" s="3" t="s">
        <v>24</v>
      </c>
      <c r="G2" s="3" t="s">
        <v>25</v>
      </c>
    </row>
    <row r="3" spans="3:7" x14ac:dyDescent="0.3">
      <c r="C3" t="s">
        <v>0</v>
      </c>
      <c r="D3" s="9">
        <v>62.89</v>
      </c>
      <c r="E3" s="4">
        <v>45776</v>
      </c>
      <c r="F3" s="4">
        <f ca="1">TODAY()</f>
        <v>45781</v>
      </c>
      <c r="G3" s="4">
        <v>45867</v>
      </c>
    </row>
    <row r="4" spans="3:7" x14ac:dyDescent="0.3">
      <c r="C4" t="s">
        <v>1</v>
      </c>
      <c r="D4" s="1">
        <f>989.2</f>
        <v>989.2</v>
      </c>
      <c r="E4" s="3" t="s">
        <v>19</v>
      </c>
    </row>
    <row r="5" spans="3:7" x14ac:dyDescent="0.3">
      <c r="C5" t="s">
        <v>2</v>
      </c>
      <c r="D5" s="1">
        <f>D3*D4</f>
        <v>62210.788</v>
      </c>
    </row>
    <row r="6" spans="3:7" x14ac:dyDescent="0.3">
      <c r="C6" t="s">
        <v>3</v>
      </c>
      <c r="D6" s="1">
        <f>7449+3762+4613</f>
        <v>15824</v>
      </c>
      <c r="E6" s="3" t="s">
        <v>62</v>
      </c>
    </row>
    <row r="7" spans="3:7" x14ac:dyDescent="0.3">
      <c r="C7" t="s">
        <v>4</v>
      </c>
      <c r="D7" s="1">
        <f>11417</f>
        <v>11417</v>
      </c>
      <c r="E7" s="3" t="s">
        <v>62</v>
      </c>
    </row>
    <row r="8" spans="3:7" x14ac:dyDescent="0.3">
      <c r="C8" t="s">
        <v>5</v>
      </c>
      <c r="D8" s="1">
        <f>D6-D7</f>
        <v>4407</v>
      </c>
    </row>
    <row r="9" spans="3:7" x14ac:dyDescent="0.3">
      <c r="C9" t="s">
        <v>6</v>
      </c>
      <c r="D9" s="1">
        <f>D5-D8</f>
        <v>57803.788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B879B-268F-4A69-A6A0-7E602E68C6CD}">
  <dimension ref="A2:EP30"/>
  <sheetViews>
    <sheetView tabSelected="1" workbookViewId="0">
      <pane xSplit="2" ySplit="2" topLeftCell="AH4" activePane="bottomRight" state="frozen"/>
      <selection pane="topRight" activeCell="C1" sqref="C1"/>
      <selection pane="bottomLeft" activeCell="A3" sqref="A3"/>
      <selection pane="bottomRight" activeCell="AX23" sqref="AX23"/>
    </sheetView>
  </sheetViews>
  <sheetFormatPr defaultRowHeight="14.4" x14ac:dyDescent="0.3"/>
  <cols>
    <col min="2" max="2" width="25.6640625" bestFit="1" customWidth="1"/>
    <col min="3" max="10" width="8.88671875" customWidth="1"/>
    <col min="49" max="49" width="11.88671875" bestFit="1" customWidth="1"/>
    <col min="50" max="50" width="17.5546875" bestFit="1" customWidth="1"/>
  </cols>
  <sheetData>
    <row r="2" spans="1:46" x14ac:dyDescent="0.3">
      <c r="C2" s="2" t="s">
        <v>45</v>
      </c>
      <c r="D2" s="2" t="s">
        <v>44</v>
      </c>
      <c r="E2" s="2" t="s">
        <v>38</v>
      </c>
      <c r="F2" s="2" t="s">
        <v>39</v>
      </c>
      <c r="G2" s="2" t="s">
        <v>40</v>
      </c>
      <c r="H2" s="2" t="s">
        <v>41</v>
      </c>
      <c r="I2" s="2" t="s">
        <v>42</v>
      </c>
      <c r="J2" s="2" t="s">
        <v>43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62</v>
      </c>
      <c r="X2" s="2" t="s">
        <v>63</v>
      </c>
      <c r="Y2" s="2" t="s">
        <v>64</v>
      </c>
      <c r="Z2" s="2" t="s">
        <v>65</v>
      </c>
      <c r="AA2" s="2"/>
      <c r="AC2">
        <v>2018</v>
      </c>
      <c r="AD2">
        <v>2019</v>
      </c>
      <c r="AE2">
        <v>2020</v>
      </c>
      <c r="AF2">
        <v>2021</v>
      </c>
      <c r="AG2">
        <v>2022</v>
      </c>
      <c r="AH2">
        <v>2023</v>
      </c>
      <c r="AI2">
        <v>2024</v>
      </c>
      <c r="AJ2">
        <v>2025</v>
      </c>
      <c r="AK2">
        <v>2026</v>
      </c>
      <c r="AL2">
        <v>2027</v>
      </c>
      <c r="AM2">
        <v>2028</v>
      </c>
      <c r="AN2">
        <v>2029</v>
      </c>
      <c r="AO2">
        <v>2030</v>
      </c>
      <c r="AP2">
        <v>2031</v>
      </c>
      <c r="AQ2">
        <v>2032</v>
      </c>
      <c r="AR2">
        <v>2033</v>
      </c>
      <c r="AS2">
        <v>2034</v>
      </c>
      <c r="AT2">
        <v>2035</v>
      </c>
    </row>
    <row r="3" spans="1:46" s="6" customFormat="1" x14ac:dyDescent="0.3">
      <c r="A3"/>
      <c r="B3" s="6" t="s">
        <v>7</v>
      </c>
      <c r="C3" s="7">
        <v>4618</v>
      </c>
      <c r="D3" s="7">
        <v>5261</v>
      </c>
      <c r="E3" s="7">
        <v>5459</v>
      </c>
      <c r="F3" s="7">
        <v>6116</v>
      </c>
      <c r="G3" s="7">
        <v>6033</v>
      </c>
      <c r="H3" s="7">
        <v>6238</v>
      </c>
      <c r="I3" s="7">
        <v>6182</v>
      </c>
      <c r="J3" s="7">
        <v>6918</v>
      </c>
      <c r="K3" s="7">
        <v>6483</v>
      </c>
      <c r="L3" s="7">
        <v>6806</v>
      </c>
      <c r="M3" s="7">
        <v>6846</v>
      </c>
      <c r="N3" s="7">
        <v>7383</v>
      </c>
      <c r="O3" s="7">
        <v>7040</v>
      </c>
      <c r="P3" s="7">
        <v>7287</v>
      </c>
      <c r="Q3" s="7">
        <v>7418</v>
      </c>
      <c r="R3" s="7">
        <v>8026</v>
      </c>
      <c r="S3" s="7">
        <v>7699</v>
      </c>
      <c r="T3" s="7">
        <v>7885</v>
      </c>
      <c r="U3" s="7">
        <v>7847</v>
      </c>
      <c r="V3" s="7">
        <v>8366</v>
      </c>
      <c r="W3" s="7">
        <v>7791</v>
      </c>
      <c r="X3" s="7">
        <f>T3*1.02</f>
        <v>8042.7</v>
      </c>
      <c r="Y3" s="7">
        <f>U3*1.03</f>
        <v>8082.41</v>
      </c>
      <c r="Z3" s="7">
        <f>V3*1.01</f>
        <v>8449.66</v>
      </c>
      <c r="AC3" s="7">
        <v>15451</v>
      </c>
      <c r="AD3" s="7">
        <v>17772</v>
      </c>
      <c r="AE3" s="7">
        <f>SUM(C3:F3)</f>
        <v>21454</v>
      </c>
      <c r="AF3" s="7">
        <f>SUM(G3:J3)</f>
        <v>25371</v>
      </c>
      <c r="AG3" s="7">
        <f>SUM(K3:N3)</f>
        <v>27518</v>
      </c>
      <c r="AH3" s="7">
        <f>SUM(O3:R3)</f>
        <v>29771</v>
      </c>
      <c r="AI3" s="7">
        <f>SUM(S3:V3)</f>
        <v>31797</v>
      </c>
      <c r="AJ3" s="7">
        <f>SUM(W3:Z3)</f>
        <v>32365.77</v>
      </c>
      <c r="AK3" s="7">
        <f>AJ3*1.02</f>
        <v>33013.085400000004</v>
      </c>
      <c r="AL3" s="7">
        <f>AK3*1.02</f>
        <v>33673.347108000002</v>
      </c>
      <c r="AM3" s="7">
        <f>AL3*1.02</f>
        <v>34346.814050159999</v>
      </c>
      <c r="AN3" s="7">
        <f t="shared" ref="AN3" si="0">AM3*1.02</f>
        <v>35033.750331163203</v>
      </c>
      <c r="AO3" s="7">
        <f>AN3*1.01</f>
        <v>35384.087834474834</v>
      </c>
      <c r="AP3" s="7">
        <f t="shared" ref="AP3:AT3" si="1">AO3*1.01</f>
        <v>35737.928712819587</v>
      </c>
      <c r="AQ3" s="7">
        <f t="shared" si="1"/>
        <v>36095.307999947785</v>
      </c>
      <c r="AR3" s="7">
        <f t="shared" si="1"/>
        <v>36456.26107994726</v>
      </c>
      <c r="AS3" s="7">
        <f t="shared" si="1"/>
        <v>36820.823690746736</v>
      </c>
      <c r="AT3" s="7">
        <f t="shared" si="1"/>
        <v>37189.031927654207</v>
      </c>
    </row>
    <row r="4" spans="1:46" x14ac:dyDescent="0.3">
      <c r="B4" t="s">
        <v>20</v>
      </c>
      <c r="C4" s="1">
        <v>1739</v>
      </c>
      <c r="D4" s="1">
        <v>1843</v>
      </c>
      <c r="E4" s="1">
        <v>2022</v>
      </c>
      <c r="F4" s="1">
        <v>2330</v>
      </c>
      <c r="G4" s="1">
        <v>2275</v>
      </c>
      <c r="H4" s="1">
        <v>2524</v>
      </c>
      <c r="I4" s="1">
        <v>2564</v>
      </c>
      <c r="J4" s="1">
        <v>2952</v>
      </c>
      <c r="K4" s="1">
        <v>2817</v>
      </c>
      <c r="L4" s="1">
        <v>3044</v>
      </c>
      <c r="M4" s="1">
        <v>2988</v>
      </c>
      <c r="N4" s="1">
        <v>3324</v>
      </c>
      <c r="O4" s="1">
        <v>3283</v>
      </c>
      <c r="P4" s="1">
        <v>3541</v>
      </c>
      <c r="Q4" s="1">
        <v>3603</v>
      </c>
      <c r="R4" s="1">
        <v>3958</v>
      </c>
      <c r="S4" s="1">
        <v>3917</v>
      </c>
      <c r="T4" s="1">
        <v>3942</v>
      </c>
      <c r="U4" s="1">
        <v>3841</v>
      </c>
      <c r="V4" s="1">
        <v>3997</v>
      </c>
      <c r="W4" s="1">
        <v>3704</v>
      </c>
      <c r="X4" s="1"/>
      <c r="Y4" s="1"/>
      <c r="Z4" s="1"/>
      <c r="AC4" s="1">
        <v>5581</v>
      </c>
      <c r="AD4" s="1">
        <v>6790</v>
      </c>
      <c r="AE4" s="1">
        <f>SUM(C4:F4)</f>
        <v>7934</v>
      </c>
      <c r="AF4" s="1">
        <f>SUM(G4:J4)</f>
        <v>10315</v>
      </c>
      <c r="AG4" s="1">
        <f>SUM(K4:N4)</f>
        <v>12173</v>
      </c>
      <c r="AH4" s="1">
        <f>SUM(O4:R4)</f>
        <v>14385</v>
      </c>
      <c r="AI4" s="1">
        <f>SUM(S4:V4)</f>
        <v>15697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</row>
    <row r="5" spans="1:46" x14ac:dyDescent="0.3">
      <c r="B5" t="s">
        <v>21</v>
      </c>
      <c r="C5" s="1">
        <v>591</v>
      </c>
      <c r="D5" s="1">
        <v>440</v>
      </c>
      <c r="E5" s="1">
        <v>344</v>
      </c>
      <c r="F5" s="1">
        <v>366</v>
      </c>
      <c r="G5" s="1">
        <v>273</v>
      </c>
      <c r="H5" s="1">
        <v>169</v>
      </c>
      <c r="I5" s="1">
        <v>268</v>
      </c>
      <c r="J5" s="1">
        <v>350</v>
      </c>
      <c r="K5" s="1">
        <v>369</v>
      </c>
      <c r="L5" s="1">
        <v>448</v>
      </c>
      <c r="M5" s="1">
        <v>367</v>
      </c>
      <c r="N5" s="1">
        <v>388</v>
      </c>
      <c r="O5" s="1">
        <v>442</v>
      </c>
      <c r="P5" s="1">
        <v>398</v>
      </c>
      <c r="Q5" s="1">
        <v>446</v>
      </c>
      <c r="R5" s="1">
        <v>396</v>
      </c>
      <c r="S5" s="1">
        <v>321</v>
      </c>
      <c r="T5" s="1">
        <v>335</v>
      </c>
      <c r="U5" s="1">
        <v>352</v>
      </c>
      <c r="V5" s="1">
        <v>434</v>
      </c>
      <c r="W5" s="1">
        <v>371</v>
      </c>
      <c r="X5" s="1"/>
      <c r="Y5" s="1"/>
      <c r="Z5" s="1"/>
      <c r="AC5" s="1">
        <v>1274</v>
      </c>
      <c r="AD5" s="1">
        <v>1380</v>
      </c>
      <c r="AE5" s="1">
        <f>SUM(C5:F5)</f>
        <v>1741</v>
      </c>
      <c r="AF5" s="1">
        <f>SUM(G5:J5)</f>
        <v>1060</v>
      </c>
      <c r="AG5" s="1">
        <f>SUM(K5:N5)</f>
        <v>1572</v>
      </c>
      <c r="AH5" s="1">
        <f>SUM(O5:R5)</f>
        <v>1682</v>
      </c>
      <c r="AI5" s="1">
        <f>SUM(S5:V5)</f>
        <v>1442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</row>
    <row r="6" spans="1:46" x14ac:dyDescent="0.3">
      <c r="B6" t="s">
        <v>26</v>
      </c>
      <c r="C6" s="1">
        <v>399</v>
      </c>
      <c r="D6" s="1">
        <v>423</v>
      </c>
      <c r="E6" s="1">
        <v>449</v>
      </c>
      <c r="F6" s="1">
        <v>507</v>
      </c>
      <c r="G6" s="1">
        <v>518</v>
      </c>
      <c r="H6" s="1">
        <v>521</v>
      </c>
      <c r="I6" s="1">
        <v>504</v>
      </c>
      <c r="J6" s="1">
        <v>532</v>
      </c>
      <c r="K6" s="1">
        <v>534</v>
      </c>
      <c r="L6" s="1">
        <v>536</v>
      </c>
      <c r="M6" s="1">
        <v>509</v>
      </c>
      <c r="N6" s="1">
        <v>541</v>
      </c>
      <c r="O6" s="1">
        <v>488</v>
      </c>
      <c r="P6" s="1">
        <v>492</v>
      </c>
      <c r="Q6" s="1">
        <v>474</v>
      </c>
      <c r="R6" s="1">
        <v>465</v>
      </c>
      <c r="S6" s="1">
        <v>454</v>
      </c>
      <c r="T6" s="1">
        <v>436</v>
      </c>
      <c r="U6" s="1">
        <v>427</v>
      </c>
      <c r="V6" s="1">
        <v>451</v>
      </c>
      <c r="W6" s="1">
        <v>398</v>
      </c>
      <c r="X6" s="1"/>
      <c r="Y6" s="1"/>
      <c r="Z6" s="1"/>
      <c r="AC6" s="1">
        <v>1407</v>
      </c>
      <c r="AD6" s="1">
        <v>1615</v>
      </c>
      <c r="AE6" s="1">
        <f>SUM(C6:F6)</f>
        <v>1778</v>
      </c>
      <c r="AF6" s="1">
        <f>SUM(G6:J6)</f>
        <v>2075</v>
      </c>
      <c r="AG6" s="1">
        <f>SUM(K6:N6)</f>
        <v>2120</v>
      </c>
      <c r="AH6" s="1">
        <f>SUM(O6:R6)</f>
        <v>1919</v>
      </c>
      <c r="AI6" s="1">
        <f>SUM(S6:V6)</f>
        <v>1768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</row>
    <row r="7" spans="1:46" x14ac:dyDescent="0.3">
      <c r="B7" t="s">
        <v>37</v>
      </c>
      <c r="C7" s="1">
        <f t="shared" ref="C7:W7" si="2">SUM(C4:C6)</f>
        <v>2729</v>
      </c>
      <c r="D7" s="1">
        <f t="shared" si="2"/>
        <v>2706</v>
      </c>
      <c r="E7" s="1">
        <f t="shared" si="2"/>
        <v>2815</v>
      </c>
      <c r="F7" s="1">
        <f t="shared" si="2"/>
        <v>3203</v>
      </c>
      <c r="G7" s="1">
        <f t="shared" si="2"/>
        <v>3066</v>
      </c>
      <c r="H7" s="1">
        <f t="shared" si="2"/>
        <v>3214</v>
      </c>
      <c r="I7" s="1">
        <f t="shared" si="2"/>
        <v>3336</v>
      </c>
      <c r="J7" s="1">
        <f t="shared" si="2"/>
        <v>3834</v>
      </c>
      <c r="K7" s="1">
        <f t="shared" si="2"/>
        <v>3720</v>
      </c>
      <c r="L7" s="1">
        <f t="shared" si="2"/>
        <v>4028</v>
      </c>
      <c r="M7" s="1">
        <f t="shared" si="2"/>
        <v>3864</v>
      </c>
      <c r="N7" s="1">
        <f t="shared" si="2"/>
        <v>4253</v>
      </c>
      <c r="O7" s="1">
        <f t="shared" si="2"/>
        <v>4213</v>
      </c>
      <c r="P7" s="1">
        <f t="shared" si="2"/>
        <v>4431</v>
      </c>
      <c r="Q7" s="1">
        <f t="shared" si="2"/>
        <v>4523</v>
      </c>
      <c r="R7" s="1">
        <f t="shared" si="2"/>
        <v>4819</v>
      </c>
      <c r="S7" s="1">
        <f t="shared" si="2"/>
        <v>4692</v>
      </c>
      <c r="T7" s="1">
        <f t="shared" si="2"/>
        <v>4713</v>
      </c>
      <c r="U7" s="1">
        <f t="shared" si="2"/>
        <v>4620</v>
      </c>
      <c r="V7" s="1">
        <f t="shared" si="2"/>
        <v>4882</v>
      </c>
      <c r="W7" s="1">
        <f t="shared" si="2"/>
        <v>4473</v>
      </c>
      <c r="X7" s="1">
        <f t="shared" ref="X7:Z7" si="3">X3-X8</f>
        <v>4584.3389999999999</v>
      </c>
      <c r="Y7" s="1">
        <f t="shared" si="3"/>
        <v>4606.9737000000005</v>
      </c>
      <c r="Z7" s="1">
        <f t="shared" si="3"/>
        <v>4816.3062</v>
      </c>
      <c r="AC7" s="1">
        <f t="shared" ref="AC7:AH7" si="4">SUM(AC4:AC6)</f>
        <v>8262</v>
      </c>
      <c r="AD7" s="1">
        <f t="shared" si="4"/>
        <v>9785</v>
      </c>
      <c r="AE7" s="1">
        <f t="shared" si="4"/>
        <v>11453</v>
      </c>
      <c r="AF7" s="1">
        <f t="shared" si="4"/>
        <v>13450</v>
      </c>
      <c r="AG7" s="1">
        <f t="shared" si="4"/>
        <v>15865</v>
      </c>
      <c r="AH7" s="1">
        <f t="shared" si="4"/>
        <v>17986</v>
      </c>
      <c r="AI7" s="1">
        <f>SUM(S7:V7)</f>
        <v>18907</v>
      </c>
      <c r="AJ7" s="1">
        <f>SUM(W7:Z7)</f>
        <v>18480.618900000001</v>
      </c>
      <c r="AK7" s="1">
        <f t="shared" ref="AK7:AT7" si="5">AK3-AK8</f>
        <v>18157.196970000001</v>
      </c>
      <c r="AL7" s="1">
        <f t="shared" si="5"/>
        <v>18183.607438320003</v>
      </c>
      <c r="AM7" s="1">
        <f t="shared" si="5"/>
        <v>18547.279587086399</v>
      </c>
      <c r="AN7" s="1">
        <f t="shared" si="5"/>
        <v>18918.225178828128</v>
      </c>
      <c r="AO7" s="1">
        <f t="shared" si="5"/>
        <v>19107.407430616411</v>
      </c>
      <c r="AP7" s="1">
        <f t="shared" si="5"/>
        <v>19298.481504922576</v>
      </c>
      <c r="AQ7" s="1">
        <f t="shared" si="5"/>
        <v>19491.466319971802</v>
      </c>
      <c r="AR7" s="1">
        <f t="shared" si="5"/>
        <v>19686.380983171519</v>
      </c>
      <c r="AS7" s="1">
        <f t="shared" si="5"/>
        <v>19883.244793003236</v>
      </c>
      <c r="AT7" s="1">
        <f t="shared" si="5"/>
        <v>20082.077240933271</v>
      </c>
    </row>
    <row r="8" spans="1:46" s="6" customFormat="1" x14ac:dyDescent="0.3">
      <c r="A8"/>
      <c r="B8" s="6" t="s">
        <v>22</v>
      </c>
      <c r="C8" s="7">
        <f t="shared" ref="C8:W8" si="6">C3-C7</f>
        <v>1889</v>
      </c>
      <c r="D8" s="7">
        <f t="shared" si="6"/>
        <v>2555</v>
      </c>
      <c r="E8" s="7">
        <f t="shared" si="6"/>
        <v>2644</v>
      </c>
      <c r="F8" s="7">
        <f t="shared" si="6"/>
        <v>2913</v>
      </c>
      <c r="G8" s="7">
        <f t="shared" si="6"/>
        <v>2967</v>
      </c>
      <c r="H8" s="7">
        <f t="shared" si="6"/>
        <v>3024</v>
      </c>
      <c r="I8" s="7">
        <f t="shared" si="6"/>
        <v>2846</v>
      </c>
      <c r="J8" s="7">
        <f t="shared" si="6"/>
        <v>3084</v>
      </c>
      <c r="K8" s="7">
        <f t="shared" si="6"/>
        <v>2763</v>
      </c>
      <c r="L8" s="7">
        <f t="shared" si="6"/>
        <v>2778</v>
      </c>
      <c r="M8" s="7">
        <f t="shared" si="6"/>
        <v>2982</v>
      </c>
      <c r="N8" s="7">
        <f t="shared" si="6"/>
        <v>3130</v>
      </c>
      <c r="O8" s="7">
        <f t="shared" si="6"/>
        <v>2827</v>
      </c>
      <c r="P8" s="7">
        <f t="shared" si="6"/>
        <v>2856</v>
      </c>
      <c r="Q8" s="7">
        <f t="shared" si="6"/>
        <v>2895</v>
      </c>
      <c r="R8" s="7">
        <f t="shared" si="6"/>
        <v>3207</v>
      </c>
      <c r="S8" s="7">
        <f t="shared" si="6"/>
        <v>3007</v>
      </c>
      <c r="T8" s="7">
        <f t="shared" si="6"/>
        <v>3172</v>
      </c>
      <c r="U8" s="7">
        <f t="shared" si="6"/>
        <v>3227</v>
      </c>
      <c r="V8" s="7">
        <f t="shared" si="6"/>
        <v>3484</v>
      </c>
      <c r="W8" s="7">
        <f t="shared" si="6"/>
        <v>3318</v>
      </c>
      <c r="X8" s="7">
        <f>X3*0.43</f>
        <v>3458.3609999999999</v>
      </c>
      <c r="Y8" s="7">
        <f t="shared" ref="Y8:Z8" si="7">Y3*0.43</f>
        <v>3475.4362999999998</v>
      </c>
      <c r="Z8" s="7">
        <f t="shared" si="7"/>
        <v>3633.3537999999999</v>
      </c>
      <c r="AC8" s="7">
        <f t="shared" ref="AC8:AJ8" si="8">AC3-AC7</f>
        <v>7189</v>
      </c>
      <c r="AD8" s="7">
        <f t="shared" si="8"/>
        <v>7987</v>
      </c>
      <c r="AE8" s="7">
        <f t="shared" si="8"/>
        <v>10001</v>
      </c>
      <c r="AF8" s="7">
        <f t="shared" si="8"/>
        <v>11921</v>
      </c>
      <c r="AG8" s="7">
        <f t="shared" si="8"/>
        <v>11653</v>
      </c>
      <c r="AH8" s="7">
        <f t="shared" si="8"/>
        <v>11785</v>
      </c>
      <c r="AI8" s="7">
        <f t="shared" si="8"/>
        <v>12890</v>
      </c>
      <c r="AJ8" s="7">
        <f t="shared" si="8"/>
        <v>13885.151099999999</v>
      </c>
      <c r="AK8" s="7">
        <f>AK3*0.45</f>
        <v>14855.888430000003</v>
      </c>
      <c r="AL8" s="7">
        <f>AL3*0.46</f>
        <v>15489.739669680001</v>
      </c>
      <c r="AM8" s="7">
        <f t="shared" ref="AM8:AT8" si="9">AM3*0.46</f>
        <v>15799.5344630736</v>
      </c>
      <c r="AN8" s="7">
        <f t="shared" si="9"/>
        <v>16115.525152335074</v>
      </c>
      <c r="AO8" s="7">
        <f t="shared" si="9"/>
        <v>16276.680403858425</v>
      </c>
      <c r="AP8" s="7">
        <f t="shared" si="9"/>
        <v>16439.44720789701</v>
      </c>
      <c r="AQ8" s="7">
        <f t="shared" si="9"/>
        <v>16603.841679975983</v>
      </c>
      <c r="AR8" s="7">
        <f t="shared" si="9"/>
        <v>16769.880096775742</v>
      </c>
      <c r="AS8" s="7">
        <f t="shared" si="9"/>
        <v>16937.5788977435</v>
      </c>
      <c r="AT8" s="7">
        <f t="shared" si="9"/>
        <v>17106.954686720936</v>
      </c>
    </row>
    <row r="9" spans="1:46" x14ac:dyDescent="0.3">
      <c r="B9" t="s">
        <v>27</v>
      </c>
      <c r="C9" s="1">
        <v>371</v>
      </c>
      <c r="D9" s="1">
        <v>414</v>
      </c>
      <c r="E9" s="1">
        <v>471</v>
      </c>
      <c r="F9" s="1">
        <v>605</v>
      </c>
      <c r="G9" s="1">
        <v>602</v>
      </c>
      <c r="H9" s="1">
        <v>628</v>
      </c>
      <c r="I9" s="1">
        <v>549</v>
      </c>
      <c r="J9" s="1">
        <v>666</v>
      </c>
      <c r="K9" s="1">
        <v>594</v>
      </c>
      <c r="L9" s="1">
        <v>595</v>
      </c>
      <c r="M9" s="1">
        <v>544</v>
      </c>
      <c r="N9" s="1">
        <v>524</v>
      </c>
      <c r="O9" s="1">
        <v>436</v>
      </c>
      <c r="P9" s="1">
        <v>465</v>
      </c>
      <c r="Q9" s="1">
        <v>442</v>
      </c>
      <c r="R9" s="1">
        <v>466</v>
      </c>
      <c r="S9" s="1">
        <v>421</v>
      </c>
      <c r="T9" s="1">
        <v>446</v>
      </c>
      <c r="U9" s="1">
        <v>508</v>
      </c>
      <c r="V9" s="1">
        <v>626</v>
      </c>
      <c r="W9" s="1">
        <v>488</v>
      </c>
      <c r="X9" s="1">
        <f>X3*0.06</f>
        <v>482.56199999999995</v>
      </c>
      <c r="Y9" s="1">
        <f>Y3*0.06</f>
        <v>484.94459999999998</v>
      </c>
      <c r="Z9" s="1">
        <f>Z3*0.07</f>
        <v>591.47620000000006</v>
      </c>
      <c r="AC9" s="1">
        <v>1314</v>
      </c>
      <c r="AD9" s="1">
        <v>1401</v>
      </c>
      <c r="AE9" s="1">
        <f>SUM(C9:F9)</f>
        <v>1861</v>
      </c>
      <c r="AF9" s="1">
        <f>SUM(G9:J9)</f>
        <v>2445</v>
      </c>
      <c r="AG9" s="1">
        <f>SUM(K9:N9)</f>
        <v>2257</v>
      </c>
      <c r="AH9" s="1">
        <f>SUM(O9:R9)</f>
        <v>1809</v>
      </c>
      <c r="AI9" s="1">
        <f>SUM(S9:V9)</f>
        <v>2001</v>
      </c>
      <c r="AJ9" s="1">
        <f t="shared" ref="AJ9:AJ12" si="10">SUM(W9:Z9)</f>
        <v>2046.9828</v>
      </c>
      <c r="AK9" s="1">
        <f t="shared" ref="AK9:AT9" si="11">AK3*0.06</f>
        <v>1980.7851240000002</v>
      </c>
      <c r="AL9" s="1">
        <f t="shared" si="11"/>
        <v>2020.40082648</v>
      </c>
      <c r="AM9" s="1">
        <f t="shared" si="11"/>
        <v>2060.8088430096</v>
      </c>
      <c r="AN9" s="1">
        <f t="shared" si="11"/>
        <v>2102.0250198697922</v>
      </c>
      <c r="AO9" s="1">
        <f t="shared" si="11"/>
        <v>2123.04527006849</v>
      </c>
      <c r="AP9" s="1">
        <f t="shared" si="11"/>
        <v>2144.275722769175</v>
      </c>
      <c r="AQ9" s="1">
        <f t="shared" si="11"/>
        <v>2165.7184799968672</v>
      </c>
      <c r="AR9" s="1">
        <f t="shared" si="11"/>
        <v>2187.3756647968357</v>
      </c>
      <c r="AS9" s="1">
        <f t="shared" si="11"/>
        <v>2209.2494214448043</v>
      </c>
      <c r="AT9" s="1">
        <f t="shared" si="11"/>
        <v>2231.3419156592522</v>
      </c>
    </row>
    <row r="10" spans="1:46" x14ac:dyDescent="0.3">
      <c r="B10" t="s">
        <v>28</v>
      </c>
      <c r="C10" s="1">
        <v>605</v>
      </c>
      <c r="D10" s="1">
        <v>631</v>
      </c>
      <c r="E10" s="1">
        <v>674</v>
      </c>
      <c r="F10" s="1">
        <v>732</v>
      </c>
      <c r="G10" s="1">
        <v>741</v>
      </c>
      <c r="H10" s="1">
        <v>746</v>
      </c>
      <c r="I10" s="1">
        <v>755</v>
      </c>
      <c r="J10" s="1">
        <v>796</v>
      </c>
      <c r="K10" s="1">
        <v>815</v>
      </c>
      <c r="L10" s="1">
        <v>815</v>
      </c>
      <c r="M10" s="1">
        <v>801</v>
      </c>
      <c r="N10" s="1">
        <v>822</v>
      </c>
      <c r="O10" s="1">
        <v>721</v>
      </c>
      <c r="P10" s="1">
        <v>743</v>
      </c>
      <c r="Q10" s="1">
        <v>739</v>
      </c>
      <c r="R10" s="1">
        <v>770</v>
      </c>
      <c r="S10" s="1">
        <v>742</v>
      </c>
      <c r="T10" s="1">
        <v>718</v>
      </c>
      <c r="U10" s="1">
        <v>746</v>
      </c>
      <c r="V10" s="1">
        <v>773</v>
      </c>
      <c r="W10" s="1">
        <v>731</v>
      </c>
      <c r="X10" s="1">
        <f t="shared" ref="X10:Z10" si="12">T10*1.01</f>
        <v>725.18</v>
      </c>
      <c r="Y10" s="1">
        <f t="shared" si="12"/>
        <v>753.46</v>
      </c>
      <c r="Z10" s="1">
        <f t="shared" si="12"/>
        <v>780.73</v>
      </c>
      <c r="AC10" s="1">
        <v>1831</v>
      </c>
      <c r="AD10" s="1">
        <v>2085</v>
      </c>
      <c r="AE10" s="1">
        <f>SUM(C10:F10)</f>
        <v>2642</v>
      </c>
      <c r="AF10" s="1">
        <f>SUM(G10:J10)</f>
        <v>3038</v>
      </c>
      <c r="AG10" s="1">
        <f>SUM(K10:N10)</f>
        <v>3253</v>
      </c>
      <c r="AH10" s="1">
        <f>SUM(O10:R10)</f>
        <v>2973</v>
      </c>
      <c r="AI10" s="1">
        <f>SUM(S10:V10)</f>
        <v>2979</v>
      </c>
      <c r="AJ10" s="1">
        <f t="shared" si="10"/>
        <v>2990.37</v>
      </c>
      <c r="AK10" s="1">
        <f t="shared" ref="AK10" si="13">AJ10*1.02</f>
        <v>3050.1774</v>
      </c>
      <c r="AL10" s="1">
        <f>AK10*1.01</f>
        <v>3080.6791739999999</v>
      </c>
      <c r="AM10" s="1">
        <f t="shared" ref="AM10:AT10" si="14">AL10*1.01</f>
        <v>3111.4859657399998</v>
      </c>
      <c r="AN10" s="1">
        <f t="shared" si="14"/>
        <v>3142.6008253973996</v>
      </c>
      <c r="AO10" s="1">
        <f t="shared" si="14"/>
        <v>3174.0268336513736</v>
      </c>
      <c r="AP10" s="1">
        <f t="shared" si="14"/>
        <v>3205.7671019878876</v>
      </c>
      <c r="AQ10" s="1">
        <f t="shared" si="14"/>
        <v>3237.8247730077665</v>
      </c>
      <c r="AR10" s="1">
        <f t="shared" si="14"/>
        <v>3270.2030207378443</v>
      </c>
      <c r="AS10" s="1">
        <f t="shared" si="14"/>
        <v>3302.9050509452227</v>
      </c>
      <c r="AT10" s="1">
        <f t="shared" si="14"/>
        <v>3335.9341014546749</v>
      </c>
    </row>
    <row r="11" spans="1:46" x14ac:dyDescent="0.3">
      <c r="B11" t="s">
        <v>29</v>
      </c>
      <c r="C11" s="1">
        <v>486</v>
      </c>
      <c r="D11" s="1">
        <v>512</v>
      </c>
      <c r="E11" s="1">
        <v>503</v>
      </c>
      <c r="F11" s="1">
        <v>569</v>
      </c>
      <c r="G11" s="1">
        <v>524</v>
      </c>
      <c r="H11" s="1">
        <v>522</v>
      </c>
      <c r="I11" s="1">
        <v>498</v>
      </c>
      <c r="J11" s="1">
        <v>570</v>
      </c>
      <c r="K11" s="1">
        <v>607</v>
      </c>
      <c r="L11" s="1">
        <v>514</v>
      </c>
      <c r="M11" s="1">
        <v>463</v>
      </c>
      <c r="N11" s="1">
        <v>515</v>
      </c>
      <c r="O11" s="1">
        <v>507</v>
      </c>
      <c r="P11" s="1">
        <v>491</v>
      </c>
      <c r="Q11" s="1">
        <v>507</v>
      </c>
      <c r="R11" s="1">
        <v>554</v>
      </c>
      <c r="S11" s="1">
        <v>464</v>
      </c>
      <c r="T11" s="1">
        <v>570</v>
      </c>
      <c r="U11" s="1">
        <v>519</v>
      </c>
      <c r="V11" s="1">
        <v>594</v>
      </c>
      <c r="W11" s="1">
        <v>503</v>
      </c>
      <c r="X11" s="1">
        <f>T11*0.95</f>
        <v>541.5</v>
      </c>
      <c r="Y11" s="1">
        <f t="shared" ref="Y11" si="15">U11*1.05</f>
        <v>544.95000000000005</v>
      </c>
      <c r="Z11" s="1">
        <f>V11*1.03</f>
        <v>611.82000000000005</v>
      </c>
      <c r="AC11" s="1">
        <v>1541</v>
      </c>
      <c r="AD11" s="1">
        <v>1711</v>
      </c>
      <c r="AE11" s="1">
        <f>SUM(C11:F11)</f>
        <v>2070</v>
      </c>
      <c r="AF11" s="1">
        <f>SUM(G11:J11)</f>
        <v>2114</v>
      </c>
      <c r="AG11" s="1">
        <f>SUM(K11:N11)</f>
        <v>2099</v>
      </c>
      <c r="AH11" s="1">
        <f>SUM(O11:R11)</f>
        <v>2059</v>
      </c>
      <c r="AI11" s="1">
        <f>SUM(S11:V11)</f>
        <v>2147</v>
      </c>
      <c r="AJ11" s="1">
        <f t="shared" si="10"/>
        <v>2201.27</v>
      </c>
      <c r="AK11" s="1">
        <f>AJ11*1.02</f>
        <v>2245.2954</v>
      </c>
      <c r="AL11" s="1">
        <f t="shared" ref="AL11:AT11" si="16">AK11*1.01</f>
        <v>2267.7483539999998</v>
      </c>
      <c r="AM11" s="1">
        <f t="shared" si="16"/>
        <v>2290.42583754</v>
      </c>
      <c r="AN11" s="1">
        <f t="shared" si="16"/>
        <v>2313.3300959153999</v>
      </c>
      <c r="AO11" s="1">
        <f t="shared" si="16"/>
        <v>2336.4633968745538</v>
      </c>
      <c r="AP11" s="1">
        <f t="shared" si="16"/>
        <v>2359.8280308432995</v>
      </c>
      <c r="AQ11" s="1">
        <f t="shared" si="16"/>
        <v>2383.4263111517325</v>
      </c>
      <c r="AR11" s="1">
        <f t="shared" si="16"/>
        <v>2407.26057426325</v>
      </c>
      <c r="AS11" s="1">
        <f t="shared" si="16"/>
        <v>2431.3331800058827</v>
      </c>
      <c r="AT11" s="1">
        <f t="shared" si="16"/>
        <v>2455.6465118059414</v>
      </c>
    </row>
    <row r="12" spans="1:46" x14ac:dyDescent="0.3">
      <c r="B12" t="s">
        <v>30</v>
      </c>
      <c r="C12" s="1">
        <v>29</v>
      </c>
      <c r="D12" s="1">
        <v>47</v>
      </c>
      <c r="E12" s="1">
        <v>19</v>
      </c>
      <c r="F12" s="1">
        <v>44</v>
      </c>
      <c r="G12" s="1">
        <v>58</v>
      </c>
      <c r="H12" s="1">
        <v>1</v>
      </c>
      <c r="I12" s="1">
        <v>1</v>
      </c>
      <c r="J12" s="1">
        <v>2</v>
      </c>
      <c r="K12" s="1">
        <v>36</v>
      </c>
      <c r="L12" s="1">
        <v>90</v>
      </c>
      <c r="M12" s="1">
        <v>56</v>
      </c>
      <c r="N12" s="1">
        <v>25</v>
      </c>
      <c r="O12" s="1">
        <v>164</v>
      </c>
      <c r="P12" s="1">
        <v>24</v>
      </c>
      <c r="Q12" s="1">
        <v>39</v>
      </c>
      <c r="R12" s="1">
        <v>-311</v>
      </c>
      <c r="S12" s="1">
        <v>212</v>
      </c>
      <c r="T12" s="1">
        <v>113</v>
      </c>
      <c r="U12" s="1">
        <v>63</v>
      </c>
      <c r="V12" s="1">
        <v>50</v>
      </c>
      <c r="W12" s="1">
        <v>66</v>
      </c>
      <c r="X12" s="1">
        <v>50</v>
      </c>
      <c r="Y12" s="1">
        <v>50</v>
      </c>
      <c r="Z12" s="1">
        <v>50</v>
      </c>
      <c r="AC12" s="1">
        <v>309</v>
      </c>
      <c r="AD12" s="1">
        <v>71</v>
      </c>
      <c r="AE12" s="1">
        <f>SUM(C12:F12)</f>
        <v>139</v>
      </c>
      <c r="AF12" s="1">
        <f>SUM(G12:J12)</f>
        <v>62</v>
      </c>
      <c r="AG12" s="1">
        <f>SUM(K12:N12)</f>
        <v>207</v>
      </c>
      <c r="AH12" s="1">
        <f>SUM(O12:R12)</f>
        <v>-84</v>
      </c>
      <c r="AI12" s="1">
        <f>SUM(S12:V12)</f>
        <v>438</v>
      </c>
      <c r="AJ12" s="1">
        <f t="shared" si="10"/>
        <v>216</v>
      </c>
      <c r="AK12" s="1">
        <v>100</v>
      </c>
      <c r="AL12" s="1">
        <v>100</v>
      </c>
      <c r="AM12" s="1">
        <v>100</v>
      </c>
      <c r="AN12" s="1">
        <v>100</v>
      </c>
      <c r="AO12" s="1">
        <v>100</v>
      </c>
      <c r="AP12" s="1">
        <v>100</v>
      </c>
      <c r="AQ12" s="1">
        <v>100</v>
      </c>
      <c r="AR12" s="1">
        <v>100</v>
      </c>
      <c r="AS12" s="1">
        <v>100</v>
      </c>
      <c r="AT12" s="1">
        <v>100</v>
      </c>
    </row>
    <row r="13" spans="1:46" s="6" customFormat="1" x14ac:dyDescent="0.3">
      <c r="A13"/>
      <c r="B13" s="6" t="s">
        <v>31</v>
      </c>
      <c r="C13" s="7">
        <f t="shared" ref="C13:S13" si="17">C8-SUM(C9:C12)</f>
        <v>398</v>
      </c>
      <c r="D13" s="7">
        <f t="shared" si="17"/>
        <v>951</v>
      </c>
      <c r="E13" s="7">
        <f t="shared" si="17"/>
        <v>977</v>
      </c>
      <c r="F13" s="7">
        <f t="shared" si="17"/>
        <v>963</v>
      </c>
      <c r="G13" s="7">
        <f t="shared" si="17"/>
        <v>1042</v>
      </c>
      <c r="H13" s="7">
        <f t="shared" si="17"/>
        <v>1127</v>
      </c>
      <c r="I13" s="7">
        <f t="shared" si="17"/>
        <v>1043</v>
      </c>
      <c r="J13" s="7">
        <f t="shared" si="17"/>
        <v>1050</v>
      </c>
      <c r="K13" s="7">
        <f t="shared" si="17"/>
        <v>711</v>
      </c>
      <c r="L13" s="7">
        <f t="shared" si="17"/>
        <v>764</v>
      </c>
      <c r="M13" s="7">
        <f t="shared" si="17"/>
        <v>1118</v>
      </c>
      <c r="N13" s="7">
        <f t="shared" si="17"/>
        <v>1244</v>
      </c>
      <c r="O13" s="7">
        <f t="shared" si="17"/>
        <v>999</v>
      </c>
      <c r="P13" s="7">
        <f t="shared" si="17"/>
        <v>1133</v>
      </c>
      <c r="Q13" s="7">
        <f t="shared" si="17"/>
        <v>1168</v>
      </c>
      <c r="R13" s="7">
        <f t="shared" si="17"/>
        <v>1728</v>
      </c>
      <c r="S13" s="7">
        <f t="shared" si="17"/>
        <v>1168</v>
      </c>
      <c r="T13" s="7">
        <f t="shared" ref="T13:Z13" si="18">T8-SUM(T9:T12)</f>
        <v>1325</v>
      </c>
      <c r="U13" s="7">
        <f t="shared" si="18"/>
        <v>1391</v>
      </c>
      <c r="V13" s="7">
        <f t="shared" si="18"/>
        <v>1441</v>
      </c>
      <c r="W13" s="7">
        <f t="shared" si="18"/>
        <v>1530</v>
      </c>
      <c r="X13" s="7">
        <f t="shared" si="18"/>
        <v>1659.1189999999999</v>
      </c>
      <c r="Y13" s="7">
        <f t="shared" si="18"/>
        <v>1642.0816999999997</v>
      </c>
      <c r="Z13" s="7">
        <f t="shared" si="18"/>
        <v>1599.3275999999996</v>
      </c>
      <c r="AC13" s="7">
        <f t="shared" ref="AC13:AJ13" si="19">AC8-SUM(AC9:AC12)</f>
        <v>2194</v>
      </c>
      <c r="AD13" s="7">
        <f t="shared" si="19"/>
        <v>2719</v>
      </c>
      <c r="AE13" s="7">
        <f t="shared" si="19"/>
        <v>3289</v>
      </c>
      <c r="AF13" s="7">
        <f t="shared" si="19"/>
        <v>4262</v>
      </c>
      <c r="AG13" s="7">
        <f t="shared" si="19"/>
        <v>3837</v>
      </c>
      <c r="AH13" s="7">
        <f t="shared" si="19"/>
        <v>5028</v>
      </c>
      <c r="AI13" s="7">
        <f t="shared" si="19"/>
        <v>5325</v>
      </c>
      <c r="AJ13" s="7">
        <f t="shared" si="19"/>
        <v>6430.5282999999999</v>
      </c>
      <c r="AK13" s="7">
        <f t="shared" ref="AK13:AT13" si="20">AK8-SUM(AK9:AK12)</f>
        <v>7479.6305060000022</v>
      </c>
      <c r="AL13" s="7">
        <f t="shared" si="20"/>
        <v>8020.9113152000009</v>
      </c>
      <c r="AM13" s="7">
        <f t="shared" si="20"/>
        <v>8236.8138167840007</v>
      </c>
      <c r="AN13" s="7">
        <f t="shared" si="20"/>
        <v>8457.5692111524822</v>
      </c>
      <c r="AO13" s="7">
        <f t="shared" si="20"/>
        <v>8543.1449032640085</v>
      </c>
      <c r="AP13" s="7">
        <f t="shared" si="20"/>
        <v>8629.5763522966481</v>
      </c>
      <c r="AQ13" s="7">
        <f t="shared" si="20"/>
        <v>8716.8721158196167</v>
      </c>
      <c r="AR13" s="7">
        <f t="shared" si="20"/>
        <v>8805.0408369778124</v>
      </c>
      <c r="AS13" s="7">
        <f t="shared" si="20"/>
        <v>8894.0912453475903</v>
      </c>
      <c r="AT13" s="7">
        <f t="shared" si="20"/>
        <v>8984.0321578010662</v>
      </c>
    </row>
    <row r="14" spans="1:46" x14ac:dyDescent="0.3">
      <c r="B14" t="s">
        <v>32</v>
      </c>
      <c r="C14" s="1">
        <v>135</v>
      </c>
      <c r="D14" s="1">
        <v>-848</v>
      </c>
      <c r="E14" s="1">
        <v>-167</v>
      </c>
      <c r="F14" s="1">
        <v>-896</v>
      </c>
      <c r="G14" s="1">
        <v>170</v>
      </c>
      <c r="H14" s="1">
        <v>-229</v>
      </c>
      <c r="I14" s="1">
        <v>-122</v>
      </c>
      <c r="J14" s="1">
        <v>344</v>
      </c>
      <c r="K14" s="1">
        <v>82</v>
      </c>
      <c r="L14" s="1">
        <v>715</v>
      </c>
      <c r="M14" s="1">
        <v>-460</v>
      </c>
      <c r="N14" s="1">
        <v>134</v>
      </c>
      <c r="O14" s="1">
        <v>-75</v>
      </c>
      <c r="P14" s="1">
        <v>-170</v>
      </c>
      <c r="Q14" s="1">
        <v>-73</v>
      </c>
      <c r="R14" s="1">
        <v>-65</v>
      </c>
      <c r="S14" s="1">
        <v>-41</v>
      </c>
      <c r="T14" s="1">
        <v>-74</v>
      </c>
      <c r="U14" s="1">
        <v>80</v>
      </c>
      <c r="V14" s="1">
        <v>31</v>
      </c>
      <c r="W14" s="1">
        <v>-73</v>
      </c>
      <c r="X14" s="1">
        <v>-20</v>
      </c>
      <c r="Y14" s="1">
        <v>-20</v>
      </c>
      <c r="Z14" s="1">
        <v>-20</v>
      </c>
      <c r="AC14" s="1">
        <v>-182</v>
      </c>
      <c r="AD14" s="1">
        <v>-279</v>
      </c>
      <c r="AE14" s="1">
        <f>SUM(C14:F14)</f>
        <v>-1776</v>
      </c>
      <c r="AF14" s="1">
        <f>SUM(G14:J14)</f>
        <v>163</v>
      </c>
      <c r="AG14" s="1">
        <f>SUM(K14:N14)</f>
        <v>471</v>
      </c>
      <c r="AH14" s="1">
        <f>SUM(O14:R14)</f>
        <v>-383</v>
      </c>
      <c r="AI14" s="1">
        <f>SUM(S14:V14)</f>
        <v>-4</v>
      </c>
      <c r="AJ14" s="1">
        <f>SUM(W14:Z14)</f>
        <v>-133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</row>
    <row r="15" spans="1:46" s="6" customFormat="1" x14ac:dyDescent="0.3">
      <c r="A15"/>
      <c r="B15" s="6" t="s">
        <v>33</v>
      </c>
      <c r="C15" s="7">
        <f t="shared" ref="C15:S15" si="21">C13-C14</f>
        <v>263</v>
      </c>
      <c r="D15" s="7">
        <f t="shared" si="21"/>
        <v>1799</v>
      </c>
      <c r="E15" s="7">
        <f t="shared" si="21"/>
        <v>1144</v>
      </c>
      <c r="F15" s="7">
        <f t="shared" si="21"/>
        <v>1859</v>
      </c>
      <c r="G15" s="7">
        <f t="shared" si="21"/>
        <v>872</v>
      </c>
      <c r="H15" s="7">
        <f t="shared" si="21"/>
        <v>1356</v>
      </c>
      <c r="I15" s="7">
        <f t="shared" si="21"/>
        <v>1165</v>
      </c>
      <c r="J15" s="7">
        <f t="shared" si="21"/>
        <v>706</v>
      </c>
      <c r="K15" s="7">
        <f t="shared" si="21"/>
        <v>629</v>
      </c>
      <c r="L15" s="7">
        <f t="shared" si="21"/>
        <v>49</v>
      </c>
      <c r="M15" s="7">
        <f t="shared" si="21"/>
        <v>1578</v>
      </c>
      <c r="N15" s="7">
        <f t="shared" si="21"/>
        <v>1110</v>
      </c>
      <c r="O15" s="7">
        <f t="shared" si="21"/>
        <v>1074</v>
      </c>
      <c r="P15" s="7">
        <f t="shared" si="21"/>
        <v>1303</v>
      </c>
      <c r="Q15" s="7">
        <f t="shared" si="21"/>
        <v>1241</v>
      </c>
      <c r="R15" s="7">
        <f t="shared" si="21"/>
        <v>1793</v>
      </c>
      <c r="S15" s="7">
        <f t="shared" si="21"/>
        <v>1209</v>
      </c>
      <c r="T15" s="7">
        <f t="shared" ref="T15:Z15" si="22">T13-T14</f>
        <v>1399</v>
      </c>
      <c r="U15" s="7">
        <f t="shared" si="22"/>
        <v>1311</v>
      </c>
      <c r="V15" s="7">
        <f t="shared" si="22"/>
        <v>1410</v>
      </c>
      <c r="W15" s="7">
        <f t="shared" si="22"/>
        <v>1603</v>
      </c>
      <c r="X15" s="7">
        <f t="shared" si="22"/>
        <v>1679.1189999999999</v>
      </c>
      <c r="Y15" s="7">
        <f t="shared" si="22"/>
        <v>1662.0816999999997</v>
      </c>
      <c r="Z15" s="7">
        <f t="shared" si="22"/>
        <v>1619.3275999999996</v>
      </c>
      <c r="AC15" s="7">
        <f t="shared" ref="AC15:AJ15" si="23">AC13-AC14</f>
        <v>2376</v>
      </c>
      <c r="AD15" s="7">
        <f t="shared" si="23"/>
        <v>2998</v>
      </c>
      <c r="AE15" s="7">
        <f t="shared" si="23"/>
        <v>5065</v>
      </c>
      <c r="AF15" s="7">
        <f t="shared" si="23"/>
        <v>4099</v>
      </c>
      <c r="AG15" s="7">
        <f t="shared" si="23"/>
        <v>3366</v>
      </c>
      <c r="AH15" s="7">
        <f t="shared" si="23"/>
        <v>5411</v>
      </c>
      <c r="AI15" s="7">
        <f t="shared" si="23"/>
        <v>5329</v>
      </c>
      <c r="AJ15" s="7">
        <f t="shared" si="23"/>
        <v>6563.5282999999999</v>
      </c>
      <c r="AK15" s="7">
        <f t="shared" ref="AK15:AT15" si="24">AK13-AK14</f>
        <v>7479.6305060000022</v>
      </c>
      <c r="AL15" s="7">
        <f t="shared" si="24"/>
        <v>8020.9113152000009</v>
      </c>
      <c r="AM15" s="7">
        <f t="shared" si="24"/>
        <v>8236.8138167840007</v>
      </c>
      <c r="AN15" s="7">
        <f t="shared" si="24"/>
        <v>8457.5692111524822</v>
      </c>
      <c r="AO15" s="7">
        <f t="shared" si="24"/>
        <v>8543.1449032640085</v>
      </c>
      <c r="AP15" s="7">
        <f t="shared" si="24"/>
        <v>8629.5763522966481</v>
      </c>
      <c r="AQ15" s="7">
        <f t="shared" si="24"/>
        <v>8716.8721158196167</v>
      </c>
      <c r="AR15" s="7">
        <f t="shared" si="24"/>
        <v>8805.0408369778124</v>
      </c>
      <c r="AS15" s="7">
        <f t="shared" si="24"/>
        <v>8894.0912453475903</v>
      </c>
      <c r="AT15" s="7">
        <f t="shared" si="24"/>
        <v>8984.0321578010662</v>
      </c>
    </row>
    <row r="16" spans="1:46" x14ac:dyDescent="0.3">
      <c r="B16" t="s">
        <v>34</v>
      </c>
      <c r="C16" s="1">
        <v>179</v>
      </c>
      <c r="D16" s="1">
        <v>269</v>
      </c>
      <c r="E16" s="1">
        <v>123</v>
      </c>
      <c r="F16" s="1">
        <v>292</v>
      </c>
      <c r="G16" s="1">
        <v>-225</v>
      </c>
      <c r="H16" s="1">
        <v>172</v>
      </c>
      <c r="I16" s="1">
        <v>78</v>
      </c>
      <c r="J16" s="1">
        <v>-95</v>
      </c>
      <c r="K16" s="1">
        <v>120</v>
      </c>
      <c r="L16" s="1">
        <v>390</v>
      </c>
      <c r="M16" s="1">
        <v>248</v>
      </c>
      <c r="N16" s="1">
        <v>189</v>
      </c>
      <c r="O16" s="1">
        <v>279</v>
      </c>
      <c r="P16" s="1">
        <v>274</v>
      </c>
      <c r="Q16" s="1">
        <v>221</v>
      </c>
      <c r="R16" s="1">
        <v>391</v>
      </c>
      <c r="S16" s="1">
        <v>321</v>
      </c>
      <c r="T16" s="1">
        <v>271</v>
      </c>
      <c r="U16" s="1">
        <v>301</v>
      </c>
      <c r="V16" s="1">
        <v>289</v>
      </c>
      <c r="W16" s="1">
        <v>316</v>
      </c>
      <c r="X16" s="1">
        <f t="shared" ref="X16:Z16" si="25">X15*0.22</f>
        <v>369.40618000000001</v>
      </c>
      <c r="Y16" s="1">
        <f t="shared" si="25"/>
        <v>365.65797399999997</v>
      </c>
      <c r="Z16" s="1">
        <f t="shared" si="25"/>
        <v>356.25207199999994</v>
      </c>
      <c r="AC16" s="1">
        <v>319</v>
      </c>
      <c r="AD16" s="1">
        <v>539</v>
      </c>
      <c r="AE16" s="1">
        <f>SUM(C16:F16)</f>
        <v>863</v>
      </c>
      <c r="AF16" s="1">
        <f>SUM(G16:J16)</f>
        <v>-70</v>
      </c>
      <c r="AG16" s="1">
        <f>SUM(K16:N16)</f>
        <v>947</v>
      </c>
      <c r="AH16" s="1">
        <f>SUM(O16:R16)</f>
        <v>1165</v>
      </c>
      <c r="AI16" s="1">
        <f>SUM(S16:V16)</f>
        <v>1182</v>
      </c>
      <c r="AJ16" s="1">
        <f>SUM(W16:Z16)</f>
        <v>1407.3162259999999</v>
      </c>
      <c r="AK16" s="1">
        <f t="shared" ref="AK16:AT16" si="26">AK15*0.22</f>
        <v>1645.5187113200004</v>
      </c>
      <c r="AL16" s="1">
        <f t="shared" si="26"/>
        <v>1764.6004893440002</v>
      </c>
      <c r="AM16" s="1">
        <f t="shared" si="26"/>
        <v>1812.0990396924801</v>
      </c>
      <c r="AN16" s="1">
        <f t="shared" si="26"/>
        <v>1860.6652264535462</v>
      </c>
      <c r="AO16" s="1">
        <f t="shared" si="26"/>
        <v>1879.4918787180818</v>
      </c>
      <c r="AP16" s="1">
        <f t="shared" si="26"/>
        <v>1898.5067975052625</v>
      </c>
      <c r="AQ16" s="1">
        <f t="shared" si="26"/>
        <v>1917.7118654803157</v>
      </c>
      <c r="AR16" s="1">
        <f t="shared" si="26"/>
        <v>1937.1089841351188</v>
      </c>
      <c r="AS16" s="1">
        <f t="shared" si="26"/>
        <v>1956.7000739764699</v>
      </c>
      <c r="AT16" s="1">
        <f t="shared" si="26"/>
        <v>1976.4870747162345</v>
      </c>
    </row>
    <row r="17" spans="1:146" s="6" customFormat="1" x14ac:dyDescent="0.3">
      <c r="A17"/>
      <c r="B17" s="6" t="s">
        <v>35</v>
      </c>
      <c r="C17" s="7">
        <f t="shared" ref="C17:S17" si="27">C15-C16</f>
        <v>84</v>
      </c>
      <c r="D17" s="7">
        <f t="shared" si="27"/>
        <v>1530</v>
      </c>
      <c r="E17" s="7">
        <f t="shared" si="27"/>
        <v>1021</v>
      </c>
      <c r="F17" s="7">
        <f t="shared" si="27"/>
        <v>1567</v>
      </c>
      <c r="G17" s="7">
        <f t="shared" si="27"/>
        <v>1097</v>
      </c>
      <c r="H17" s="7">
        <f t="shared" si="27"/>
        <v>1184</v>
      </c>
      <c r="I17" s="7">
        <f t="shared" si="27"/>
        <v>1087</v>
      </c>
      <c r="J17" s="7">
        <f t="shared" si="27"/>
        <v>801</v>
      </c>
      <c r="K17" s="7">
        <f t="shared" si="27"/>
        <v>509</v>
      </c>
      <c r="L17" s="7">
        <f t="shared" si="27"/>
        <v>-341</v>
      </c>
      <c r="M17" s="7">
        <f t="shared" si="27"/>
        <v>1330</v>
      </c>
      <c r="N17" s="7">
        <f t="shared" si="27"/>
        <v>921</v>
      </c>
      <c r="O17" s="7">
        <f t="shared" si="27"/>
        <v>795</v>
      </c>
      <c r="P17" s="7">
        <f t="shared" si="27"/>
        <v>1029</v>
      </c>
      <c r="Q17" s="7">
        <f t="shared" si="27"/>
        <v>1020</v>
      </c>
      <c r="R17" s="7">
        <f t="shared" si="27"/>
        <v>1402</v>
      </c>
      <c r="S17" s="7">
        <f t="shared" si="27"/>
        <v>888</v>
      </c>
      <c r="T17" s="7">
        <f t="shared" ref="T17:V17" si="28">T15-T16</f>
        <v>1128</v>
      </c>
      <c r="U17" s="7">
        <f t="shared" si="28"/>
        <v>1010</v>
      </c>
      <c r="V17" s="7">
        <f t="shared" si="28"/>
        <v>1121</v>
      </c>
      <c r="W17" s="7">
        <f t="shared" ref="W17:Z17" si="29">W15-W16</f>
        <v>1287</v>
      </c>
      <c r="X17" s="7">
        <f t="shared" si="29"/>
        <v>1309.71282</v>
      </c>
      <c r="Y17" s="7">
        <f t="shared" si="29"/>
        <v>1296.4237259999998</v>
      </c>
      <c r="Z17" s="7">
        <f t="shared" si="29"/>
        <v>1263.0755279999996</v>
      </c>
      <c r="AC17" s="7">
        <f t="shared" ref="AC17:AJ17" si="30">AC15-AC16</f>
        <v>2057</v>
      </c>
      <c r="AD17" s="7">
        <f t="shared" si="30"/>
        <v>2459</v>
      </c>
      <c r="AE17" s="7">
        <f t="shared" si="30"/>
        <v>4202</v>
      </c>
      <c r="AF17" s="7">
        <f t="shared" si="30"/>
        <v>4169</v>
      </c>
      <c r="AG17" s="7">
        <f t="shared" si="30"/>
        <v>2419</v>
      </c>
      <c r="AH17" s="7">
        <f t="shared" si="30"/>
        <v>4246</v>
      </c>
      <c r="AI17" s="7">
        <f t="shared" si="30"/>
        <v>4147</v>
      </c>
      <c r="AJ17" s="7">
        <f t="shared" si="30"/>
        <v>5156.212074</v>
      </c>
      <c r="AK17" s="7">
        <f t="shared" ref="AK17:AT17" si="31">AK15-AK16</f>
        <v>5834.1117946800023</v>
      </c>
      <c r="AL17" s="7">
        <f t="shared" si="31"/>
        <v>6256.3108258560005</v>
      </c>
      <c r="AM17" s="7">
        <f t="shared" si="31"/>
        <v>6424.7147770915208</v>
      </c>
      <c r="AN17" s="7">
        <f t="shared" si="31"/>
        <v>6596.9039846989363</v>
      </c>
      <c r="AO17" s="7">
        <f t="shared" si="31"/>
        <v>6663.6530245459271</v>
      </c>
      <c r="AP17" s="7">
        <f t="shared" si="31"/>
        <v>6731.0695547913856</v>
      </c>
      <c r="AQ17" s="7">
        <f t="shared" si="31"/>
        <v>6799.1602503393005</v>
      </c>
      <c r="AR17" s="7">
        <f t="shared" si="31"/>
        <v>6867.9318528426938</v>
      </c>
      <c r="AS17" s="7">
        <f t="shared" si="31"/>
        <v>6937.3911713711204</v>
      </c>
      <c r="AT17" s="7">
        <f t="shared" si="31"/>
        <v>7007.5450830848313</v>
      </c>
      <c r="AU17" s="6">
        <f>AT17*(1+$AX$22)</f>
        <v>6937.469632253983</v>
      </c>
      <c r="AV17" s="6">
        <f t="shared" ref="AV17:DG17" si="32">AU17*(1+$AX$22)</f>
        <v>6868.0949359314427</v>
      </c>
      <c r="AW17" s="6">
        <f t="shared" si="32"/>
        <v>6799.4139865721281</v>
      </c>
      <c r="AX17" s="6">
        <f t="shared" si="32"/>
        <v>6731.419846706407</v>
      </c>
      <c r="AY17" s="6">
        <f t="shared" si="32"/>
        <v>6664.1056482393433</v>
      </c>
      <c r="AZ17" s="6">
        <f t="shared" si="32"/>
        <v>6597.4645917569496</v>
      </c>
      <c r="BA17" s="6">
        <f t="shared" si="32"/>
        <v>6531.4899458393802</v>
      </c>
      <c r="BB17" s="6">
        <f t="shared" si="32"/>
        <v>6466.1750463809867</v>
      </c>
      <c r="BC17" s="6">
        <f t="shared" si="32"/>
        <v>6401.5132959171769</v>
      </c>
      <c r="BD17" s="6">
        <f t="shared" si="32"/>
        <v>6337.4981629580052</v>
      </c>
      <c r="BE17" s="6">
        <f t="shared" si="32"/>
        <v>6274.1231813284248</v>
      </c>
      <c r="BF17" s="6">
        <f t="shared" si="32"/>
        <v>6211.3819495151401</v>
      </c>
      <c r="BG17" s="6">
        <f t="shared" si="32"/>
        <v>6149.2681300199883</v>
      </c>
      <c r="BH17" s="6">
        <f t="shared" si="32"/>
        <v>6087.7754487197881</v>
      </c>
      <c r="BI17" s="6">
        <f t="shared" si="32"/>
        <v>6026.8976942325899</v>
      </c>
      <c r="BJ17" s="6">
        <f t="shared" si="32"/>
        <v>5966.6287172902639</v>
      </c>
      <c r="BK17" s="6">
        <f t="shared" si="32"/>
        <v>5906.9624301173608</v>
      </c>
      <c r="BL17" s="6">
        <f t="shared" si="32"/>
        <v>5847.8928058161873</v>
      </c>
      <c r="BM17" s="6">
        <f t="shared" si="32"/>
        <v>5789.4138777580256</v>
      </c>
      <c r="BN17" s="6">
        <f t="shared" si="32"/>
        <v>5731.5197389804453</v>
      </c>
      <c r="BO17" s="6">
        <f t="shared" si="32"/>
        <v>5674.2045415906405</v>
      </c>
      <c r="BP17" s="6">
        <f t="shared" si="32"/>
        <v>5617.462496174734</v>
      </c>
      <c r="BQ17" s="6">
        <f t="shared" si="32"/>
        <v>5561.2878712129868</v>
      </c>
      <c r="BR17" s="6">
        <f t="shared" si="32"/>
        <v>5505.6749925008571</v>
      </c>
      <c r="BS17" s="6">
        <f t="shared" si="32"/>
        <v>5450.6182425758489</v>
      </c>
      <c r="BT17" s="6">
        <f t="shared" si="32"/>
        <v>5396.1120601500907</v>
      </c>
      <c r="BU17" s="6">
        <f t="shared" si="32"/>
        <v>5342.15093954859</v>
      </c>
      <c r="BV17" s="6">
        <f t="shared" si="32"/>
        <v>5288.7294301531037</v>
      </c>
      <c r="BW17" s="6">
        <f t="shared" si="32"/>
        <v>5235.8421358515725</v>
      </c>
      <c r="BX17" s="6">
        <f t="shared" si="32"/>
        <v>5183.4837144930571</v>
      </c>
      <c r="BY17" s="6">
        <f t="shared" si="32"/>
        <v>5131.648877348126</v>
      </c>
      <c r="BZ17" s="6">
        <f t="shared" si="32"/>
        <v>5080.3323885746449</v>
      </c>
      <c r="CA17" s="6">
        <f t="shared" si="32"/>
        <v>5029.5290646888989</v>
      </c>
      <c r="CB17" s="6">
        <f t="shared" si="32"/>
        <v>4979.2337740420098</v>
      </c>
      <c r="CC17" s="6">
        <f t="shared" si="32"/>
        <v>4929.4414363015894</v>
      </c>
      <c r="CD17" s="6">
        <f t="shared" si="32"/>
        <v>4880.1470219385737</v>
      </c>
      <c r="CE17" s="6">
        <f t="shared" si="32"/>
        <v>4831.3455517191878</v>
      </c>
      <c r="CF17" s="6">
        <f t="shared" si="32"/>
        <v>4783.032096201996</v>
      </c>
      <c r="CG17" s="6">
        <f t="shared" si="32"/>
        <v>4735.2017752399761</v>
      </c>
      <c r="CH17" s="6">
        <f t="shared" si="32"/>
        <v>4687.8497574875764</v>
      </c>
      <c r="CI17" s="6">
        <f t="shared" si="32"/>
        <v>4640.9712599127006</v>
      </c>
      <c r="CJ17" s="6">
        <f t="shared" si="32"/>
        <v>4594.5615473135731</v>
      </c>
      <c r="CK17" s="6">
        <f t="shared" si="32"/>
        <v>4548.615931840437</v>
      </c>
      <c r="CL17" s="6">
        <f t="shared" si="32"/>
        <v>4503.1297725220329</v>
      </c>
      <c r="CM17" s="6">
        <f t="shared" si="32"/>
        <v>4458.0984747968123</v>
      </c>
      <c r="CN17" s="6">
        <f t="shared" si="32"/>
        <v>4413.5174900488437</v>
      </c>
      <c r="CO17" s="6">
        <f t="shared" si="32"/>
        <v>4369.3823151483548</v>
      </c>
      <c r="CP17" s="6">
        <f t="shared" si="32"/>
        <v>4325.6884919968716</v>
      </c>
      <c r="CQ17" s="6">
        <f t="shared" si="32"/>
        <v>4282.4316070769028</v>
      </c>
      <c r="CR17" s="6">
        <f t="shared" si="32"/>
        <v>4239.6072910061339</v>
      </c>
      <c r="CS17" s="6">
        <f t="shared" si="32"/>
        <v>4197.2112180960721</v>
      </c>
      <c r="CT17" s="6">
        <f t="shared" si="32"/>
        <v>4155.2391059151114</v>
      </c>
      <c r="CU17" s="6">
        <f t="shared" si="32"/>
        <v>4113.6867148559604</v>
      </c>
      <c r="CV17" s="6">
        <f t="shared" si="32"/>
        <v>4072.5498477074007</v>
      </c>
      <c r="CW17" s="6">
        <f t="shared" si="32"/>
        <v>4031.8243492303268</v>
      </c>
      <c r="CX17" s="6">
        <f t="shared" si="32"/>
        <v>3991.5061057380235</v>
      </c>
      <c r="CY17" s="6">
        <f t="shared" si="32"/>
        <v>3951.5910446806433</v>
      </c>
      <c r="CZ17" s="6">
        <f t="shared" si="32"/>
        <v>3912.0751342338367</v>
      </c>
      <c r="DA17" s="6">
        <f t="shared" si="32"/>
        <v>3872.9543828914984</v>
      </c>
      <c r="DB17" s="6">
        <f t="shared" si="32"/>
        <v>3834.2248390625832</v>
      </c>
      <c r="DC17" s="6">
        <f t="shared" si="32"/>
        <v>3795.8825906719571</v>
      </c>
      <c r="DD17" s="6">
        <f t="shared" si="32"/>
        <v>3757.9237647652376</v>
      </c>
      <c r="DE17" s="6">
        <f t="shared" si="32"/>
        <v>3720.3445271175851</v>
      </c>
      <c r="DF17" s="6">
        <f t="shared" si="32"/>
        <v>3683.1410818464092</v>
      </c>
      <c r="DG17" s="6">
        <f t="shared" si="32"/>
        <v>3646.3096710279451</v>
      </c>
      <c r="DH17" s="6">
        <f t="shared" ref="DH17:EP17" si="33">DG17*(1+$AX$22)</f>
        <v>3609.8465743176657</v>
      </c>
      <c r="DI17" s="6">
        <f t="shared" si="33"/>
        <v>3573.7481085744889</v>
      </c>
      <c r="DJ17" s="6">
        <f t="shared" si="33"/>
        <v>3538.0106274887439</v>
      </c>
      <c r="DK17" s="6">
        <f t="shared" si="33"/>
        <v>3502.6305212138564</v>
      </c>
      <c r="DL17" s="6">
        <f t="shared" si="33"/>
        <v>3467.6042160017178</v>
      </c>
      <c r="DM17" s="6">
        <f t="shared" si="33"/>
        <v>3432.9281738417008</v>
      </c>
      <c r="DN17" s="6">
        <f t="shared" si="33"/>
        <v>3398.5988921032836</v>
      </c>
      <c r="DO17" s="6">
        <f t="shared" si="33"/>
        <v>3364.6129031822506</v>
      </c>
      <c r="DP17" s="6">
        <f t="shared" si="33"/>
        <v>3330.9667741504281</v>
      </c>
      <c r="DQ17" s="6">
        <f t="shared" si="33"/>
        <v>3297.6571064089239</v>
      </c>
      <c r="DR17" s="6">
        <f t="shared" si="33"/>
        <v>3264.6805353448349</v>
      </c>
      <c r="DS17" s="6">
        <f t="shared" si="33"/>
        <v>3232.0337299913863</v>
      </c>
      <c r="DT17" s="6">
        <f t="shared" si="33"/>
        <v>3199.7133926914726</v>
      </c>
      <c r="DU17" s="6">
        <f t="shared" si="33"/>
        <v>3167.716258764558</v>
      </c>
      <c r="DV17" s="6">
        <f t="shared" si="33"/>
        <v>3136.0390961769126</v>
      </c>
      <c r="DW17" s="6">
        <f t="shared" si="33"/>
        <v>3104.6787052151435</v>
      </c>
      <c r="DX17" s="6">
        <f t="shared" si="33"/>
        <v>3073.631918162992</v>
      </c>
      <c r="DY17" s="6">
        <f t="shared" si="33"/>
        <v>3042.8955989813621</v>
      </c>
      <c r="DZ17" s="6">
        <f t="shared" si="33"/>
        <v>3012.4666429915483</v>
      </c>
      <c r="EA17" s="6">
        <f t="shared" si="33"/>
        <v>2982.3419765616327</v>
      </c>
      <c r="EB17" s="6">
        <f t="shared" si="33"/>
        <v>2952.5185567960161</v>
      </c>
      <c r="EC17" s="6">
        <f t="shared" si="33"/>
        <v>2922.9933712280558</v>
      </c>
      <c r="ED17" s="6">
        <f t="shared" si="33"/>
        <v>2893.7634375157754</v>
      </c>
      <c r="EE17" s="6">
        <f t="shared" si="33"/>
        <v>2864.8258031406176</v>
      </c>
      <c r="EF17" s="6">
        <f t="shared" si="33"/>
        <v>2836.1775451092112</v>
      </c>
      <c r="EG17" s="6">
        <f t="shared" si="33"/>
        <v>2807.8157696581193</v>
      </c>
      <c r="EH17" s="6">
        <f t="shared" si="33"/>
        <v>2779.7376119615383</v>
      </c>
      <c r="EI17" s="6">
        <f t="shared" si="33"/>
        <v>2751.9402358419229</v>
      </c>
      <c r="EJ17" s="6">
        <f t="shared" si="33"/>
        <v>2724.4208334835039</v>
      </c>
      <c r="EK17" s="6">
        <f t="shared" si="33"/>
        <v>2697.1766251486688</v>
      </c>
      <c r="EL17" s="6">
        <f t="shared" si="33"/>
        <v>2670.204858897182</v>
      </c>
      <c r="EM17" s="6">
        <f t="shared" si="33"/>
        <v>2643.50281030821</v>
      </c>
      <c r="EN17" s="6">
        <f t="shared" si="33"/>
        <v>2617.067782205128</v>
      </c>
      <c r="EO17" s="6">
        <f t="shared" si="33"/>
        <v>2590.8971043830766</v>
      </c>
      <c r="EP17" s="6">
        <f t="shared" si="33"/>
        <v>2564.9881333392459</v>
      </c>
    </row>
    <row r="18" spans="1:146" x14ac:dyDescent="0.3">
      <c r="B18" t="s">
        <v>1</v>
      </c>
      <c r="C18" s="1">
        <v>1139</v>
      </c>
      <c r="D18" s="1">
        <v>1139</v>
      </c>
      <c r="E18" s="1">
        <v>1139</v>
      </c>
      <c r="F18" s="1">
        <v>1139</v>
      </c>
      <c r="G18" s="1">
        <v>1139</v>
      </c>
      <c r="H18" s="1">
        <v>1139</v>
      </c>
      <c r="I18" s="1">
        <v>1139</v>
      </c>
      <c r="J18" s="1">
        <v>1139</v>
      </c>
      <c r="K18" s="1">
        <v>1139</v>
      </c>
      <c r="L18" s="1">
        <v>1139</v>
      </c>
      <c r="M18" s="1">
        <v>1139</v>
      </c>
      <c r="N18" s="1">
        <v>1139</v>
      </c>
      <c r="O18" s="1">
        <v>1129</v>
      </c>
      <c r="P18" s="1">
        <v>1139</v>
      </c>
      <c r="Q18" s="1">
        <v>1139</v>
      </c>
      <c r="R18" s="1">
        <v>1077</v>
      </c>
      <c r="S18" s="1">
        <v>1064</v>
      </c>
      <c r="T18" s="1">
        <v>1022.3</v>
      </c>
      <c r="U18" s="1">
        <f>1002.5</f>
        <v>1002.5</v>
      </c>
      <c r="V18" s="1">
        <f>989.2</f>
        <v>989.2</v>
      </c>
      <c r="W18" s="1">
        <f t="shared" ref="W18:Z18" si="34">989.2</f>
        <v>989.2</v>
      </c>
      <c r="X18" s="1">
        <f t="shared" si="34"/>
        <v>989.2</v>
      </c>
      <c r="Y18" s="1">
        <f t="shared" si="34"/>
        <v>989.2</v>
      </c>
      <c r="Z18" s="1">
        <f t="shared" si="34"/>
        <v>989.2</v>
      </c>
      <c r="AC18" s="1">
        <v>1064</v>
      </c>
      <c r="AD18" s="1">
        <v>1064</v>
      </c>
      <c r="AE18" s="1">
        <v>1064</v>
      </c>
      <c r="AF18" s="1">
        <v>1064</v>
      </c>
      <c r="AG18" s="1">
        <v>1064</v>
      </c>
      <c r="AH18" s="1">
        <v>1064</v>
      </c>
      <c r="AI18" s="1">
        <f t="shared" ref="AI18:AT18" si="35">1002.5</f>
        <v>1002.5</v>
      </c>
      <c r="AJ18" s="1">
        <f t="shared" si="35"/>
        <v>1002.5</v>
      </c>
      <c r="AK18" s="1">
        <f t="shared" si="35"/>
        <v>1002.5</v>
      </c>
      <c r="AL18" s="1">
        <f t="shared" si="35"/>
        <v>1002.5</v>
      </c>
      <c r="AM18" s="1">
        <f t="shared" si="35"/>
        <v>1002.5</v>
      </c>
      <c r="AN18" s="1">
        <f t="shared" si="35"/>
        <v>1002.5</v>
      </c>
      <c r="AO18" s="1">
        <f t="shared" si="35"/>
        <v>1002.5</v>
      </c>
      <c r="AP18" s="1">
        <f t="shared" si="35"/>
        <v>1002.5</v>
      </c>
      <c r="AQ18" s="1">
        <f t="shared" si="35"/>
        <v>1002.5</v>
      </c>
      <c r="AR18" s="1">
        <f t="shared" si="35"/>
        <v>1002.5</v>
      </c>
      <c r="AS18" s="1">
        <f t="shared" si="35"/>
        <v>1002.5</v>
      </c>
      <c r="AT18" s="1">
        <f t="shared" si="35"/>
        <v>1002.5</v>
      </c>
    </row>
    <row r="19" spans="1:146" x14ac:dyDescent="0.3">
      <c r="B19" t="s">
        <v>36</v>
      </c>
      <c r="C19" s="5">
        <f t="shared" ref="C19:S19" si="36">C17/C18</f>
        <v>7.3748902546093065E-2</v>
      </c>
      <c r="D19" s="5">
        <f t="shared" si="36"/>
        <v>1.3432835820895523</v>
      </c>
      <c r="E19" s="5">
        <f t="shared" si="36"/>
        <v>0.89640035118525019</v>
      </c>
      <c r="F19" s="5">
        <f t="shared" si="36"/>
        <v>1.3757682177348551</v>
      </c>
      <c r="G19" s="5">
        <f t="shared" si="36"/>
        <v>0.96312554872695344</v>
      </c>
      <c r="H19" s="5">
        <f t="shared" si="36"/>
        <v>1.0395083406496928</v>
      </c>
      <c r="I19" s="5">
        <f t="shared" si="36"/>
        <v>0.95434591747146624</v>
      </c>
      <c r="J19" s="5">
        <f t="shared" si="36"/>
        <v>0.7032484635645303</v>
      </c>
      <c r="K19" s="5">
        <f t="shared" si="36"/>
        <v>0.44688323090430204</v>
      </c>
      <c r="L19" s="5">
        <f t="shared" si="36"/>
        <v>-0.29938542581211591</v>
      </c>
      <c r="M19" s="5">
        <f t="shared" si="36"/>
        <v>1.1676909569798068</v>
      </c>
      <c r="N19" s="5">
        <f t="shared" si="36"/>
        <v>0.80860403863037755</v>
      </c>
      <c r="O19" s="5">
        <f t="shared" si="36"/>
        <v>0.70416297608503098</v>
      </c>
      <c r="P19" s="5">
        <f t="shared" si="36"/>
        <v>0.90342405618964006</v>
      </c>
      <c r="Q19" s="5">
        <f t="shared" si="36"/>
        <v>0.89552238805970152</v>
      </c>
      <c r="R19" s="5">
        <f t="shared" si="36"/>
        <v>1.3017641597028784</v>
      </c>
      <c r="S19" s="5">
        <f t="shared" si="36"/>
        <v>0.83458646616541354</v>
      </c>
      <c r="T19" s="5">
        <f t="shared" ref="T19:V19" si="37">T17/T18</f>
        <v>1.1033943069549057</v>
      </c>
      <c r="U19" s="5">
        <f t="shared" si="37"/>
        <v>1.0074812967581048</v>
      </c>
      <c r="V19" s="5">
        <f t="shared" si="37"/>
        <v>1.1332389809947432</v>
      </c>
      <c r="W19" s="5">
        <f t="shared" ref="W19:Z19" si="38">W17/W18</f>
        <v>1.301051354630004</v>
      </c>
      <c r="X19" s="5">
        <f t="shared" si="38"/>
        <v>1.3240121512333198</v>
      </c>
      <c r="Y19" s="5">
        <f t="shared" si="38"/>
        <v>1.3105779680549936</v>
      </c>
      <c r="Z19" s="5">
        <f t="shared" si="38"/>
        <v>1.2768656773150016</v>
      </c>
      <c r="AC19" s="5">
        <f t="shared" ref="AC19:AJ19" si="39">AC17/AC18</f>
        <v>1.9332706766917294</v>
      </c>
      <c r="AD19" s="5">
        <f t="shared" si="39"/>
        <v>2.3110902255639099</v>
      </c>
      <c r="AE19" s="5">
        <f t="shared" si="39"/>
        <v>3.9492481203007519</v>
      </c>
      <c r="AF19" s="5">
        <f t="shared" si="39"/>
        <v>3.9182330827067671</v>
      </c>
      <c r="AG19" s="5">
        <f t="shared" si="39"/>
        <v>2.2734962406015038</v>
      </c>
      <c r="AH19" s="5">
        <f t="shared" si="39"/>
        <v>3.9906015037593985</v>
      </c>
      <c r="AI19" s="5">
        <f t="shared" si="39"/>
        <v>4.1366583541147133</v>
      </c>
      <c r="AJ19" s="5">
        <f t="shared" si="39"/>
        <v>5.1433536897755614</v>
      </c>
      <c r="AK19" s="5">
        <f t="shared" ref="AK19:AT19" si="40">AK17/AK18</f>
        <v>5.8195628874613492</v>
      </c>
      <c r="AL19" s="5">
        <f t="shared" si="40"/>
        <v>6.2407090532229432</v>
      </c>
      <c r="AM19" s="5">
        <f t="shared" si="40"/>
        <v>6.4086930444803203</v>
      </c>
      <c r="AN19" s="5">
        <f t="shared" si="40"/>
        <v>6.5804528525675172</v>
      </c>
      <c r="AO19" s="5">
        <f t="shared" si="40"/>
        <v>6.6470354359560373</v>
      </c>
      <c r="AP19" s="5">
        <f t="shared" si="40"/>
        <v>6.7142838451784392</v>
      </c>
      <c r="AQ19" s="5">
        <f t="shared" si="40"/>
        <v>6.7822047384930677</v>
      </c>
      <c r="AR19" s="5">
        <f t="shared" si="40"/>
        <v>6.8508048407408415</v>
      </c>
      <c r="AS19" s="5">
        <f t="shared" si="40"/>
        <v>6.9200909440110925</v>
      </c>
      <c r="AT19" s="5">
        <f t="shared" si="40"/>
        <v>6.9900699083140463</v>
      </c>
    </row>
    <row r="21" spans="1:146" x14ac:dyDescent="0.3">
      <c r="B21" t="s">
        <v>46</v>
      </c>
      <c r="C21" s="8"/>
      <c r="D21" s="8"/>
      <c r="E21" s="8"/>
      <c r="F21" s="8"/>
      <c r="G21" s="8">
        <f>G3/C3-1</f>
        <v>0.30640970116933741</v>
      </c>
      <c r="H21" s="8">
        <f t="shared" ref="H21:V21" si="41">H3/D3-1</f>
        <v>0.18570613951720216</v>
      </c>
      <c r="I21" s="8">
        <f t="shared" si="41"/>
        <v>0.13244183916468222</v>
      </c>
      <c r="J21" s="8">
        <f t="shared" si="41"/>
        <v>0.13113145846958796</v>
      </c>
      <c r="K21" s="8">
        <f t="shared" si="41"/>
        <v>7.458975634012921E-2</v>
      </c>
      <c r="L21" s="8">
        <f t="shared" si="41"/>
        <v>9.105482526450781E-2</v>
      </c>
      <c r="M21" s="8">
        <f t="shared" si="41"/>
        <v>0.10740860562924626</v>
      </c>
      <c r="N21" s="8">
        <f t="shared" si="41"/>
        <v>6.7215958369470918E-2</v>
      </c>
      <c r="O21" s="8">
        <f t="shared" si="41"/>
        <v>8.5917013728212144E-2</v>
      </c>
      <c r="P21" s="8">
        <f t="shared" si="41"/>
        <v>7.0672935645019086E-2</v>
      </c>
      <c r="Q21" s="8">
        <f t="shared" si="41"/>
        <v>8.3552439380660148E-2</v>
      </c>
      <c r="R21" s="8">
        <f t="shared" si="41"/>
        <v>8.7091968034674228E-2</v>
      </c>
      <c r="S21" s="8">
        <f t="shared" si="41"/>
        <v>9.3607954545454453E-2</v>
      </c>
      <c r="T21" s="8">
        <f t="shared" si="41"/>
        <v>8.2063949499108002E-2</v>
      </c>
      <c r="U21" s="8">
        <f t="shared" si="41"/>
        <v>5.7832299811269916E-2</v>
      </c>
      <c r="V21" s="8">
        <f t="shared" si="41"/>
        <v>4.2362322452030865E-2</v>
      </c>
      <c r="W21" s="8">
        <f t="shared" ref="W21" si="42">W3/S3-1</f>
        <v>1.1949603844655154E-2</v>
      </c>
      <c r="X21" s="8">
        <f t="shared" ref="X21" si="43">X3/T3-1</f>
        <v>2.0000000000000018E-2</v>
      </c>
      <c r="Y21" s="8">
        <f t="shared" ref="Y21" si="44">Y3/U3-1</f>
        <v>3.0000000000000027E-2</v>
      </c>
      <c r="Z21" s="8">
        <f t="shared" ref="Z21" si="45">Z3/V3-1</f>
        <v>1.0000000000000009E-2</v>
      </c>
      <c r="AA21" s="8"/>
      <c r="AC21" s="8"/>
      <c r="AD21" s="8">
        <f>AD3/AC3-1</f>
        <v>0.15021681444566704</v>
      </c>
      <c r="AE21" s="8">
        <f t="shared" ref="AE21:AT21" si="46">AE3/AD3-1</f>
        <v>0.20717983344586988</v>
      </c>
      <c r="AF21" s="8">
        <f t="shared" si="46"/>
        <v>0.18257667567819524</v>
      </c>
      <c r="AG21" s="8">
        <f t="shared" si="46"/>
        <v>8.4624177210200546E-2</v>
      </c>
      <c r="AH21" s="8">
        <f t="shared" si="46"/>
        <v>8.1873682680427384E-2</v>
      </c>
      <c r="AI21" s="8">
        <f t="shared" si="46"/>
        <v>6.8052803063383793E-2</v>
      </c>
      <c r="AJ21" s="8">
        <f t="shared" si="46"/>
        <v>1.7887536560052819E-2</v>
      </c>
      <c r="AK21" s="8">
        <f t="shared" si="46"/>
        <v>2.0000000000000018E-2</v>
      </c>
      <c r="AL21" s="8">
        <f t="shared" si="46"/>
        <v>2.0000000000000018E-2</v>
      </c>
      <c r="AM21" s="8">
        <f t="shared" si="46"/>
        <v>2.0000000000000018E-2</v>
      </c>
      <c r="AN21" s="8">
        <f t="shared" si="46"/>
        <v>2.0000000000000018E-2</v>
      </c>
      <c r="AO21" s="8">
        <f t="shared" si="46"/>
        <v>1.0000000000000009E-2</v>
      </c>
      <c r="AP21" s="8">
        <f t="shared" si="46"/>
        <v>1.0000000000000009E-2</v>
      </c>
      <c r="AQ21" s="8">
        <f t="shared" si="46"/>
        <v>1.0000000000000009E-2</v>
      </c>
      <c r="AR21" s="8">
        <f t="shared" si="46"/>
        <v>1.0000000000000009E-2</v>
      </c>
      <c r="AS21" s="8">
        <f t="shared" si="46"/>
        <v>1.0000000000000009E-2</v>
      </c>
      <c r="AT21" s="8">
        <f t="shared" si="46"/>
        <v>1.0000000000000009E-2</v>
      </c>
    </row>
    <row r="22" spans="1:146" x14ac:dyDescent="0.3">
      <c r="B22" t="s">
        <v>50</v>
      </c>
      <c r="C22" s="8">
        <f t="shared" ref="C22:F22" si="47">C8/C3</f>
        <v>0.40905153746210482</v>
      </c>
      <c r="D22" s="8">
        <f t="shared" si="47"/>
        <v>0.48564911613761641</v>
      </c>
      <c r="E22" s="8">
        <f t="shared" si="47"/>
        <v>0.4843377908041766</v>
      </c>
      <c r="F22" s="8">
        <f t="shared" si="47"/>
        <v>0.47629169391759318</v>
      </c>
      <c r="G22" s="8">
        <f>G8/G3</f>
        <v>0.4917951268025858</v>
      </c>
      <c r="H22" s="8">
        <f t="shared" ref="H22:V22" si="48">H8/H3</f>
        <v>0.48477075985892915</v>
      </c>
      <c r="I22" s="8">
        <f t="shared" si="48"/>
        <v>0.46036881268197993</v>
      </c>
      <c r="J22" s="8">
        <f t="shared" si="48"/>
        <v>0.4457935819601041</v>
      </c>
      <c r="K22" s="8">
        <f t="shared" si="48"/>
        <v>0.4261915779731606</v>
      </c>
      <c r="L22" s="8">
        <f t="shared" si="48"/>
        <v>0.40816926241551571</v>
      </c>
      <c r="M22" s="8">
        <f t="shared" si="48"/>
        <v>0.43558282208588955</v>
      </c>
      <c r="N22" s="8">
        <f t="shared" si="48"/>
        <v>0.42394690505214683</v>
      </c>
      <c r="O22" s="8">
        <f t="shared" si="48"/>
        <v>0.40156249999999999</v>
      </c>
      <c r="P22" s="8">
        <f t="shared" si="48"/>
        <v>0.39193083573487031</v>
      </c>
      <c r="Q22" s="8">
        <f t="shared" si="48"/>
        <v>0.39026691830682125</v>
      </c>
      <c r="R22" s="8">
        <f t="shared" si="48"/>
        <v>0.39957637677547969</v>
      </c>
      <c r="S22" s="8">
        <f t="shared" si="48"/>
        <v>0.39057020392258734</v>
      </c>
      <c r="T22" s="8">
        <f t="shared" si="48"/>
        <v>0.40228281547241596</v>
      </c>
      <c r="U22" s="8">
        <f t="shared" si="48"/>
        <v>0.41123996431757359</v>
      </c>
      <c r="V22" s="8">
        <f t="shared" si="48"/>
        <v>0.41644752569925891</v>
      </c>
      <c r="W22" s="8">
        <f t="shared" ref="W22:Z22" si="49">W8/W3</f>
        <v>0.42587601078167114</v>
      </c>
      <c r="X22" s="8">
        <f t="shared" si="49"/>
        <v>0.43</v>
      </c>
      <c r="Y22" s="8">
        <f t="shared" si="49"/>
        <v>0.43</v>
      </c>
      <c r="Z22" s="8">
        <f t="shared" si="49"/>
        <v>0.43</v>
      </c>
      <c r="AA22" s="8"/>
      <c r="AC22" s="8">
        <f t="shared" ref="AC22:AD22" si="50">AC8/AC3</f>
        <v>0.46527732832826352</v>
      </c>
      <c r="AD22" s="8">
        <f t="shared" si="50"/>
        <v>0.44941480981318926</v>
      </c>
      <c r="AE22" s="8">
        <f t="shared" ref="AE22:AT22" si="51">AE8/AE3</f>
        <v>0.46616015661415122</v>
      </c>
      <c r="AF22" s="8">
        <f t="shared" si="51"/>
        <v>0.46986717117969334</v>
      </c>
      <c r="AG22" s="8">
        <f t="shared" si="51"/>
        <v>0.42346827531070574</v>
      </c>
      <c r="AH22" s="8">
        <f t="shared" si="51"/>
        <v>0.39585502670383932</v>
      </c>
      <c r="AI22" s="8">
        <f t="shared" si="51"/>
        <v>0.40538415573796271</v>
      </c>
      <c r="AJ22" s="8">
        <f t="shared" si="51"/>
        <v>0.42900728454784171</v>
      </c>
      <c r="AK22" s="8">
        <f t="shared" si="51"/>
        <v>0.45</v>
      </c>
      <c r="AL22" s="8">
        <f t="shared" si="51"/>
        <v>0.46</v>
      </c>
      <c r="AM22" s="8">
        <f t="shared" si="51"/>
        <v>0.46</v>
      </c>
      <c r="AN22" s="8">
        <f t="shared" si="51"/>
        <v>0.46</v>
      </c>
      <c r="AO22" s="8">
        <f t="shared" si="51"/>
        <v>0.46</v>
      </c>
      <c r="AP22" s="8">
        <f t="shared" si="51"/>
        <v>0.46</v>
      </c>
      <c r="AQ22" s="8">
        <f t="shared" si="51"/>
        <v>0.46000000000000008</v>
      </c>
      <c r="AR22" s="8">
        <f t="shared" si="51"/>
        <v>0.46000000000000008</v>
      </c>
      <c r="AS22" s="8">
        <f t="shared" si="51"/>
        <v>0.46</v>
      </c>
      <c r="AT22" s="8">
        <f t="shared" si="51"/>
        <v>0.46</v>
      </c>
      <c r="AW22" t="s">
        <v>53</v>
      </c>
      <c r="AX22" s="8">
        <v>-0.01</v>
      </c>
    </row>
    <row r="23" spans="1:146" x14ac:dyDescent="0.3">
      <c r="B23" t="s">
        <v>47</v>
      </c>
      <c r="C23" s="8">
        <f t="shared" ref="C23:F23" si="52">C9/C3</f>
        <v>8.0337808575140751E-2</v>
      </c>
      <c r="D23" s="8">
        <f t="shared" si="52"/>
        <v>7.8692263828169545E-2</v>
      </c>
      <c r="E23" s="8">
        <f t="shared" si="52"/>
        <v>8.6279538376992121E-2</v>
      </c>
      <c r="F23" s="8">
        <f t="shared" si="52"/>
        <v>9.8920863309352514E-2</v>
      </c>
      <c r="G23" s="8">
        <f>G9/G3</f>
        <v>9.978451848168407E-2</v>
      </c>
      <c r="H23" s="8">
        <f t="shared" ref="H23:V23" si="53">H9/H3</f>
        <v>0.10067329272202628</v>
      </c>
      <c r="I23" s="8">
        <f t="shared" si="53"/>
        <v>8.8806211582012295E-2</v>
      </c>
      <c r="J23" s="8">
        <f t="shared" si="53"/>
        <v>9.6270598438855159E-2</v>
      </c>
      <c r="K23" s="8">
        <f t="shared" si="53"/>
        <v>9.1624248033317909E-2</v>
      </c>
      <c r="L23" s="8">
        <f t="shared" si="53"/>
        <v>8.7422862180429037E-2</v>
      </c>
      <c r="M23" s="8">
        <f t="shared" si="53"/>
        <v>7.9462459830557997E-2</v>
      </c>
      <c r="N23" s="8">
        <f t="shared" si="53"/>
        <v>7.0973858864960049E-2</v>
      </c>
      <c r="O23" s="8">
        <f t="shared" si="53"/>
        <v>6.1931818181818185E-2</v>
      </c>
      <c r="P23" s="8">
        <f t="shared" si="53"/>
        <v>6.3812268423219437E-2</v>
      </c>
      <c r="Q23" s="8">
        <f t="shared" si="53"/>
        <v>5.9584793744944728E-2</v>
      </c>
      <c r="R23" s="8">
        <f t="shared" si="53"/>
        <v>5.8061300772489409E-2</v>
      </c>
      <c r="S23" s="8">
        <f t="shared" si="53"/>
        <v>5.4682426289128457E-2</v>
      </c>
      <c r="T23" s="8">
        <f t="shared" si="53"/>
        <v>5.6563094483195943E-2</v>
      </c>
      <c r="U23" s="8">
        <f t="shared" si="53"/>
        <v>6.4738116477634763E-2</v>
      </c>
      <c r="V23" s="8">
        <f t="shared" si="53"/>
        <v>7.4826679416686595E-2</v>
      </c>
      <c r="W23" s="8">
        <f t="shared" ref="W23:Z23" si="54">W9/W3</f>
        <v>6.2636375304838912E-2</v>
      </c>
      <c r="X23" s="8">
        <f t="shared" si="54"/>
        <v>0.06</v>
      </c>
      <c r="Y23" s="8">
        <f t="shared" si="54"/>
        <v>0.06</v>
      </c>
      <c r="Z23" s="8">
        <f t="shared" si="54"/>
        <v>7.0000000000000007E-2</v>
      </c>
      <c r="AA23" s="8"/>
      <c r="AC23" s="8">
        <f t="shared" ref="AC23:AD23" si="55">AC9/AC3</f>
        <v>8.5043039285483138E-2</v>
      </c>
      <c r="AD23" s="8">
        <f t="shared" si="55"/>
        <v>7.8831870357866304E-2</v>
      </c>
      <c r="AE23" s="8">
        <f t="shared" ref="AE23:AT23" si="56">AE9/AE3</f>
        <v>8.674373077281626E-2</v>
      </c>
      <c r="AF23" s="8">
        <f t="shared" si="56"/>
        <v>9.6369871112687716E-2</v>
      </c>
      <c r="AG23" s="8">
        <f t="shared" si="56"/>
        <v>8.2019042081546631E-2</v>
      </c>
      <c r="AH23" s="8">
        <f t="shared" si="56"/>
        <v>6.0763830573376774E-2</v>
      </c>
      <c r="AI23" s="8">
        <f t="shared" si="56"/>
        <v>6.2930465138220593E-2</v>
      </c>
      <c r="AJ23" s="8">
        <f t="shared" si="56"/>
        <v>6.3245298968632596E-2</v>
      </c>
      <c r="AK23" s="8">
        <f t="shared" si="56"/>
        <v>0.06</v>
      </c>
      <c r="AL23" s="8">
        <f t="shared" si="56"/>
        <v>0.06</v>
      </c>
      <c r="AM23" s="8">
        <f t="shared" si="56"/>
        <v>0.06</v>
      </c>
      <c r="AN23" s="8">
        <f t="shared" si="56"/>
        <v>6.0000000000000005E-2</v>
      </c>
      <c r="AO23" s="8">
        <f t="shared" si="56"/>
        <v>0.06</v>
      </c>
      <c r="AP23" s="8">
        <f t="shared" si="56"/>
        <v>0.06</v>
      </c>
      <c r="AQ23" s="8">
        <f t="shared" si="56"/>
        <v>6.0000000000000005E-2</v>
      </c>
      <c r="AR23" s="8">
        <f t="shared" si="56"/>
        <v>6.0000000000000005E-2</v>
      </c>
      <c r="AS23" s="8">
        <f t="shared" si="56"/>
        <v>6.0000000000000005E-2</v>
      </c>
      <c r="AT23" s="8">
        <f t="shared" si="56"/>
        <v>0.06</v>
      </c>
      <c r="AW23" t="s">
        <v>54</v>
      </c>
      <c r="AX23" s="8">
        <v>0.08</v>
      </c>
    </row>
    <row r="24" spans="1:146" x14ac:dyDescent="0.3">
      <c r="B24" t="s">
        <v>48</v>
      </c>
      <c r="C24" s="8"/>
      <c r="D24" s="8"/>
      <c r="E24" s="8"/>
      <c r="F24" s="8"/>
      <c r="G24" s="8">
        <f>G10/C10-1</f>
        <v>0.22479338842975216</v>
      </c>
      <c r="H24" s="8">
        <f t="shared" ref="H24:V24" si="57">H10/D10-1</f>
        <v>0.1822503961965134</v>
      </c>
      <c r="I24" s="8">
        <f t="shared" si="57"/>
        <v>0.12017804154302669</v>
      </c>
      <c r="J24" s="8">
        <f t="shared" si="57"/>
        <v>8.7431693989071135E-2</v>
      </c>
      <c r="K24" s="8">
        <f t="shared" si="57"/>
        <v>9.986504723346834E-2</v>
      </c>
      <c r="L24" s="8">
        <f t="shared" si="57"/>
        <v>9.2493297587131318E-2</v>
      </c>
      <c r="M24" s="8">
        <f t="shared" si="57"/>
        <v>6.0927152317880706E-2</v>
      </c>
      <c r="N24" s="8">
        <f t="shared" si="57"/>
        <v>3.2663316582914659E-2</v>
      </c>
      <c r="O24" s="8">
        <f t="shared" si="57"/>
        <v>-0.11533742331288344</v>
      </c>
      <c r="P24" s="8">
        <f t="shared" si="57"/>
        <v>-8.8343558282208634E-2</v>
      </c>
      <c r="Q24" s="8">
        <f t="shared" si="57"/>
        <v>-7.7403245942571752E-2</v>
      </c>
      <c r="R24" s="8">
        <f t="shared" si="57"/>
        <v>-6.326034063260344E-2</v>
      </c>
      <c r="S24" s="8">
        <f t="shared" si="57"/>
        <v>2.9126213592232997E-2</v>
      </c>
      <c r="T24" s="8">
        <f t="shared" si="57"/>
        <v>-3.3647375504710642E-2</v>
      </c>
      <c r="U24" s="8">
        <f t="shared" si="57"/>
        <v>9.4722598105547728E-3</v>
      </c>
      <c r="V24" s="8">
        <f t="shared" si="57"/>
        <v>3.8961038961038419E-3</v>
      </c>
      <c r="W24" s="8">
        <f t="shared" ref="W24:W25" si="58">W10/S10-1</f>
        <v>-1.4824797843665749E-2</v>
      </c>
      <c r="X24" s="8">
        <f t="shared" ref="X24:X25" si="59">X10/T10-1</f>
        <v>1.0000000000000009E-2</v>
      </c>
      <c r="Y24" s="8">
        <f t="shared" ref="Y24:Y25" si="60">Y10/U10-1</f>
        <v>1.0000000000000009E-2</v>
      </c>
      <c r="Z24" s="8">
        <f t="shared" ref="Z24:Z25" si="61">Z10/V10-1</f>
        <v>1.0000000000000009E-2</v>
      </c>
      <c r="AA24" s="8"/>
      <c r="AC24" s="8"/>
      <c r="AD24" s="8">
        <f>AD10/AC10-1</f>
        <v>0.1387220098306936</v>
      </c>
      <c r="AE24" s="8">
        <f t="shared" ref="AE24:AT24" si="62">AE10/AD10-1</f>
        <v>0.26714628297362109</v>
      </c>
      <c r="AF24" s="8">
        <f t="shared" si="62"/>
        <v>0.14988644965934905</v>
      </c>
      <c r="AG24" s="8">
        <f t="shared" si="62"/>
        <v>7.0770243581303571E-2</v>
      </c>
      <c r="AH24" s="8">
        <f t="shared" si="62"/>
        <v>-8.6074392868121685E-2</v>
      </c>
      <c r="AI24" s="8">
        <f t="shared" si="62"/>
        <v>2.0181634712410634E-3</v>
      </c>
      <c r="AJ24" s="8">
        <f t="shared" si="62"/>
        <v>3.8167170191338862E-3</v>
      </c>
      <c r="AK24" s="8">
        <f t="shared" si="62"/>
        <v>2.0000000000000018E-2</v>
      </c>
      <c r="AL24" s="8">
        <f t="shared" si="62"/>
        <v>1.0000000000000009E-2</v>
      </c>
      <c r="AM24" s="8">
        <f t="shared" si="62"/>
        <v>1.0000000000000009E-2</v>
      </c>
      <c r="AN24" s="8">
        <f t="shared" si="62"/>
        <v>1.0000000000000009E-2</v>
      </c>
      <c r="AO24" s="8">
        <f t="shared" si="62"/>
        <v>1.0000000000000009E-2</v>
      </c>
      <c r="AP24" s="8">
        <f t="shared" si="62"/>
        <v>1.0000000000000009E-2</v>
      </c>
      <c r="AQ24" s="8">
        <f t="shared" si="62"/>
        <v>1.0000000000000009E-2</v>
      </c>
      <c r="AR24" s="8">
        <f t="shared" si="62"/>
        <v>1.0000000000000009E-2</v>
      </c>
      <c r="AS24" s="8">
        <f t="shared" si="62"/>
        <v>1.0000000000000009E-2</v>
      </c>
      <c r="AT24" s="8">
        <f t="shared" si="62"/>
        <v>1.0000000000000009E-2</v>
      </c>
      <c r="AW24" t="s">
        <v>55</v>
      </c>
      <c r="AX24" s="1">
        <f>NPV(AX23,AJ17:EP17)</f>
        <v>78463.283168822862</v>
      </c>
    </row>
    <row r="25" spans="1:146" x14ac:dyDescent="0.3">
      <c r="B25" t="s">
        <v>49</v>
      </c>
      <c r="C25" s="8"/>
      <c r="D25" s="8"/>
      <c r="E25" s="8"/>
      <c r="F25" s="8"/>
      <c r="G25" s="8">
        <f>G11/C11-1</f>
        <v>7.8189300411522611E-2</v>
      </c>
      <c r="H25" s="8">
        <f t="shared" ref="H25:V25" si="63">H11/D11-1</f>
        <v>1.953125E-2</v>
      </c>
      <c r="I25" s="8">
        <f t="shared" si="63"/>
        <v>-9.9403578528827197E-3</v>
      </c>
      <c r="J25" s="8">
        <f t="shared" si="63"/>
        <v>1.7574692442883233E-3</v>
      </c>
      <c r="K25" s="8">
        <f t="shared" si="63"/>
        <v>0.15839694656488557</v>
      </c>
      <c r="L25" s="8">
        <f t="shared" si="63"/>
        <v>-1.5325670498084309E-2</v>
      </c>
      <c r="M25" s="8">
        <f t="shared" si="63"/>
        <v>-7.0281124497991954E-2</v>
      </c>
      <c r="N25" s="8">
        <f t="shared" si="63"/>
        <v>-9.6491228070175405E-2</v>
      </c>
      <c r="O25" s="8">
        <f t="shared" si="63"/>
        <v>-0.16474464579901149</v>
      </c>
      <c r="P25" s="8">
        <f t="shared" si="63"/>
        <v>-4.4747081712062209E-2</v>
      </c>
      <c r="Q25" s="8">
        <f t="shared" si="63"/>
        <v>9.5032397408207236E-2</v>
      </c>
      <c r="R25" s="8">
        <f t="shared" si="63"/>
        <v>7.5728155339805925E-2</v>
      </c>
      <c r="S25" s="8">
        <f t="shared" si="63"/>
        <v>-8.4812623274161725E-2</v>
      </c>
      <c r="T25" s="8">
        <f t="shared" si="63"/>
        <v>0.16089613034623218</v>
      </c>
      <c r="U25" s="8">
        <f t="shared" si="63"/>
        <v>2.3668639053254337E-2</v>
      </c>
      <c r="V25" s="8">
        <f t="shared" si="63"/>
        <v>7.2202166064981865E-2</v>
      </c>
      <c r="W25" s="8">
        <f t="shared" si="58"/>
        <v>8.405172413793105E-2</v>
      </c>
      <c r="X25" s="8">
        <f t="shared" si="59"/>
        <v>-5.0000000000000044E-2</v>
      </c>
      <c r="Y25" s="8">
        <f t="shared" si="60"/>
        <v>5.0000000000000044E-2</v>
      </c>
      <c r="Z25" s="8">
        <f t="shared" si="61"/>
        <v>3.0000000000000027E-2</v>
      </c>
      <c r="AA25" s="8"/>
      <c r="AC25" s="8"/>
      <c r="AD25" s="8">
        <f>AD11/AC11-1</f>
        <v>0.11031797534068777</v>
      </c>
      <c r="AE25" s="8">
        <f t="shared" ref="AE25:AT25" si="64">AE11/AD11-1</f>
        <v>0.20981881940385749</v>
      </c>
      <c r="AF25" s="8">
        <f t="shared" si="64"/>
        <v>2.1256038647343045E-2</v>
      </c>
      <c r="AG25" s="8">
        <f t="shared" si="64"/>
        <v>-7.0955534531693676E-3</v>
      </c>
      <c r="AH25" s="8">
        <f t="shared" si="64"/>
        <v>-1.9056693663649371E-2</v>
      </c>
      <c r="AI25" s="8">
        <f t="shared" si="64"/>
        <v>4.2739193783390084E-2</v>
      </c>
      <c r="AJ25" s="8">
        <f t="shared" si="64"/>
        <v>2.5277130880298149E-2</v>
      </c>
      <c r="AK25" s="8">
        <f t="shared" si="64"/>
        <v>2.0000000000000018E-2</v>
      </c>
      <c r="AL25" s="8">
        <f t="shared" si="64"/>
        <v>1.0000000000000009E-2</v>
      </c>
      <c r="AM25" s="8">
        <f t="shared" si="64"/>
        <v>1.0000000000000009E-2</v>
      </c>
      <c r="AN25" s="8">
        <f t="shared" si="64"/>
        <v>1.0000000000000009E-2</v>
      </c>
      <c r="AO25" s="8">
        <f t="shared" si="64"/>
        <v>1.0000000000000009E-2</v>
      </c>
      <c r="AP25" s="8">
        <f t="shared" si="64"/>
        <v>1.0000000000000009E-2</v>
      </c>
      <c r="AQ25" s="8">
        <f t="shared" si="64"/>
        <v>1.0000000000000009E-2</v>
      </c>
      <c r="AR25" s="8">
        <f t="shared" si="64"/>
        <v>1.0000000000000009E-2</v>
      </c>
      <c r="AS25" s="8">
        <f t="shared" si="64"/>
        <v>1.0000000000000009E-2</v>
      </c>
      <c r="AT25" s="8">
        <f t="shared" si="64"/>
        <v>1.0000000000000009E-2</v>
      </c>
      <c r="AW25" t="s">
        <v>56</v>
      </c>
      <c r="AX25" s="1">
        <f>Main!D8</f>
        <v>4407</v>
      </c>
    </row>
    <row r="26" spans="1:146" x14ac:dyDescent="0.3">
      <c r="B26" t="s">
        <v>51</v>
      </c>
      <c r="C26" s="8">
        <f t="shared" ref="C26:F26" si="65">C13/C3</f>
        <v>8.6184495452576879E-2</v>
      </c>
      <c r="D26" s="8">
        <f t="shared" si="65"/>
        <v>0.18076411328644745</v>
      </c>
      <c r="E26" s="8">
        <f t="shared" si="65"/>
        <v>0.17897050741894119</v>
      </c>
      <c r="F26" s="8">
        <f t="shared" si="65"/>
        <v>0.15745585349901897</v>
      </c>
      <c r="G26" s="8">
        <f>G13/G3</f>
        <v>0.17271672468092159</v>
      </c>
      <c r="H26" s="8">
        <f t="shared" ref="H26:V26" si="66">H13/H3</f>
        <v>0.18066688041038795</v>
      </c>
      <c r="I26" s="8">
        <f t="shared" si="66"/>
        <v>0.16871562601099968</v>
      </c>
      <c r="J26" s="8">
        <f t="shared" si="66"/>
        <v>0.15177797051170858</v>
      </c>
      <c r="K26" s="8">
        <f t="shared" si="66"/>
        <v>0.10967144840351689</v>
      </c>
      <c r="L26" s="8">
        <f t="shared" si="66"/>
        <v>0.11225389362327358</v>
      </c>
      <c r="M26" s="8">
        <f t="shared" si="66"/>
        <v>0.16330704060765411</v>
      </c>
      <c r="N26" s="8">
        <f t="shared" si="66"/>
        <v>0.1684951916565082</v>
      </c>
      <c r="O26" s="8">
        <f t="shared" si="66"/>
        <v>0.14190340909090909</v>
      </c>
      <c r="P26" s="8">
        <f t="shared" si="66"/>
        <v>0.15548236585700562</v>
      </c>
      <c r="Q26" s="8">
        <f t="shared" si="66"/>
        <v>0.15745483957940146</v>
      </c>
      <c r="R26" s="8">
        <f t="shared" si="66"/>
        <v>0.21530027410914529</v>
      </c>
      <c r="S26" s="8">
        <f t="shared" si="66"/>
        <v>0.15170801402779582</v>
      </c>
      <c r="T26" s="8">
        <f t="shared" si="66"/>
        <v>0.16804058338617628</v>
      </c>
      <c r="U26" s="8">
        <f t="shared" si="66"/>
        <v>0.17726519689053141</v>
      </c>
      <c r="V26" s="8">
        <f t="shared" si="66"/>
        <v>0.17224480038250059</v>
      </c>
      <c r="W26" s="8">
        <f t="shared" ref="W26:Z26" si="67">W13/W3</f>
        <v>0.19638043896804006</v>
      </c>
      <c r="X26" s="8">
        <f t="shared" si="67"/>
        <v>0.20628880848471284</v>
      </c>
      <c r="Y26" s="8">
        <f t="shared" si="67"/>
        <v>0.2031673349904298</v>
      </c>
      <c r="Z26" s="8">
        <f t="shared" si="67"/>
        <v>0.18927715434703876</v>
      </c>
      <c r="AA26" s="8"/>
      <c r="AC26" s="8">
        <f t="shared" ref="AC26:AD26" si="68">AC13/AC3</f>
        <v>0.1419972817293379</v>
      </c>
      <c r="AD26" s="8">
        <f t="shared" si="68"/>
        <v>0.15299347287868556</v>
      </c>
      <c r="AE26" s="8">
        <f t="shared" ref="AE26:AT26" si="69">AE13/AE3</f>
        <v>0.15330474503589075</v>
      </c>
      <c r="AF26" s="8">
        <f t="shared" si="69"/>
        <v>0.16798707185369122</v>
      </c>
      <c r="AG26" s="8">
        <f t="shared" si="69"/>
        <v>0.13943600552365723</v>
      </c>
      <c r="AH26" s="8">
        <f t="shared" si="69"/>
        <v>0.16888918746431092</v>
      </c>
      <c r="AI26" s="8">
        <f t="shared" si="69"/>
        <v>0.16746862911595434</v>
      </c>
      <c r="AJ26" s="8">
        <f t="shared" si="69"/>
        <v>0.19868300058982066</v>
      </c>
      <c r="AK26" s="8">
        <f t="shared" si="69"/>
        <v>0.22656563042726086</v>
      </c>
      <c r="AL26" s="8">
        <f t="shared" si="69"/>
        <v>0.23819762524570715</v>
      </c>
      <c r="AM26" s="8">
        <f t="shared" si="69"/>
        <v>0.23981303781931504</v>
      </c>
      <c r="AN26" s="8">
        <f t="shared" si="69"/>
        <v>0.24141204213667383</v>
      </c>
      <c r="AO26" s="8">
        <f t="shared" si="69"/>
        <v>0.2414403034275874</v>
      </c>
      <c r="AP26" s="8">
        <f t="shared" si="69"/>
        <v>0.24146828490373939</v>
      </c>
      <c r="AQ26" s="8">
        <f t="shared" si="69"/>
        <v>0.24149598933557309</v>
      </c>
      <c r="AR26" s="8">
        <f t="shared" si="69"/>
        <v>0.24152341946610151</v>
      </c>
      <c r="AS26" s="8">
        <f t="shared" si="69"/>
        <v>0.24155057801117907</v>
      </c>
      <c r="AT26" s="8">
        <f t="shared" si="69"/>
        <v>0.24157746765977076</v>
      </c>
      <c r="AW26" t="s">
        <v>57</v>
      </c>
      <c r="AX26" s="1">
        <f>AX24+AX25</f>
        <v>82870.283168822862</v>
      </c>
    </row>
    <row r="27" spans="1:146" x14ac:dyDescent="0.3">
      <c r="B27" t="s">
        <v>34</v>
      </c>
      <c r="C27" s="8">
        <f t="shared" ref="C27:F27" si="70">C16/C15</f>
        <v>0.68060836501901145</v>
      </c>
      <c r="D27" s="8">
        <f t="shared" si="70"/>
        <v>0.14952751528627015</v>
      </c>
      <c r="E27" s="8">
        <f t="shared" si="70"/>
        <v>0.10751748251748251</v>
      </c>
      <c r="F27" s="8">
        <f t="shared" si="70"/>
        <v>0.15707369553523401</v>
      </c>
      <c r="G27" s="8">
        <f>G16/G15</f>
        <v>-0.2580275229357798</v>
      </c>
      <c r="H27" s="8">
        <f t="shared" ref="H27:V27" si="71">H16/H15</f>
        <v>0.12684365781710916</v>
      </c>
      <c r="I27" s="8">
        <f t="shared" si="71"/>
        <v>6.6952789699570817E-2</v>
      </c>
      <c r="J27" s="8">
        <f t="shared" si="71"/>
        <v>-0.13456090651558072</v>
      </c>
      <c r="K27" s="8">
        <f t="shared" si="71"/>
        <v>0.19077901430842609</v>
      </c>
      <c r="L27" s="8">
        <f t="shared" si="71"/>
        <v>7.9591836734693882</v>
      </c>
      <c r="M27" s="8">
        <f t="shared" si="71"/>
        <v>0.15716096324461343</v>
      </c>
      <c r="N27" s="8">
        <f t="shared" si="71"/>
        <v>0.17027027027027028</v>
      </c>
      <c r="O27" s="8">
        <f t="shared" si="71"/>
        <v>0.25977653631284914</v>
      </c>
      <c r="P27" s="8">
        <f t="shared" si="71"/>
        <v>0.21028396009209516</v>
      </c>
      <c r="Q27" s="8">
        <f t="shared" si="71"/>
        <v>0.17808219178082191</v>
      </c>
      <c r="R27" s="8">
        <f t="shared" si="71"/>
        <v>0.2180702732849972</v>
      </c>
      <c r="S27" s="8">
        <f t="shared" si="71"/>
        <v>0.26550868486352358</v>
      </c>
      <c r="T27" s="8">
        <f t="shared" si="71"/>
        <v>0.1937097927090779</v>
      </c>
      <c r="U27" s="8">
        <f t="shared" si="71"/>
        <v>0.2295957284515637</v>
      </c>
      <c r="V27" s="8">
        <f t="shared" si="71"/>
        <v>0.20496453900709219</v>
      </c>
      <c r="W27" s="8">
        <f t="shared" ref="W27:Z27" si="72">W16/W15</f>
        <v>0.19713038053649407</v>
      </c>
      <c r="X27" s="8">
        <f t="shared" si="72"/>
        <v>0.22</v>
      </c>
      <c r="Y27" s="8">
        <f t="shared" si="72"/>
        <v>0.22000000000000003</v>
      </c>
      <c r="Z27" s="8">
        <f t="shared" si="72"/>
        <v>0.22000000000000003</v>
      </c>
      <c r="AA27" s="8"/>
      <c r="AC27" s="8">
        <f t="shared" ref="AC27:AD27" si="73">AC16/AC15</f>
        <v>0.13425925925925927</v>
      </c>
      <c r="AD27" s="8">
        <f t="shared" si="73"/>
        <v>0.17978652434956638</v>
      </c>
      <c r="AE27" s="8">
        <f t="shared" ref="AE27:AT27" si="74">AE16/AE15</f>
        <v>0.17038499506416585</v>
      </c>
      <c r="AF27" s="8">
        <f t="shared" si="74"/>
        <v>-1.7077335935594046E-2</v>
      </c>
      <c r="AG27" s="8">
        <f t="shared" si="74"/>
        <v>0.28134284016636957</v>
      </c>
      <c r="AH27" s="8">
        <f t="shared" si="74"/>
        <v>0.21530216226205878</v>
      </c>
      <c r="AI27" s="8">
        <f t="shared" si="74"/>
        <v>0.22180521673860012</v>
      </c>
      <c r="AJ27" s="8">
        <f t="shared" si="74"/>
        <v>0.21441458948230632</v>
      </c>
      <c r="AK27" s="8">
        <f t="shared" si="74"/>
        <v>0.22</v>
      </c>
      <c r="AL27" s="8">
        <f t="shared" si="74"/>
        <v>0.22</v>
      </c>
      <c r="AM27" s="8">
        <f t="shared" si="74"/>
        <v>0.22</v>
      </c>
      <c r="AN27" s="8">
        <f t="shared" si="74"/>
        <v>0.22</v>
      </c>
      <c r="AO27" s="8">
        <f t="shared" si="74"/>
        <v>0.22</v>
      </c>
      <c r="AP27" s="8">
        <f t="shared" si="74"/>
        <v>0.22</v>
      </c>
      <c r="AQ27" s="8">
        <f t="shared" si="74"/>
        <v>0.22</v>
      </c>
      <c r="AR27" s="8">
        <f t="shared" si="74"/>
        <v>0.22</v>
      </c>
      <c r="AS27" s="8">
        <f t="shared" si="74"/>
        <v>0.22</v>
      </c>
      <c r="AT27" s="8">
        <f t="shared" si="74"/>
        <v>0.22</v>
      </c>
      <c r="AW27" t="s">
        <v>58</v>
      </c>
      <c r="AX27" s="9">
        <f>AX26/AT18</f>
        <v>82.663624108551488</v>
      </c>
    </row>
    <row r="28" spans="1:146" x14ac:dyDescent="0.3">
      <c r="B28" t="s">
        <v>52</v>
      </c>
      <c r="C28" s="8">
        <f>C17/C3</f>
        <v>1.8189692507579038E-2</v>
      </c>
      <c r="D28" s="8">
        <f t="shared" ref="D28:V28" si="75">D17/D3</f>
        <v>0.29081923588671355</v>
      </c>
      <c r="E28" s="8">
        <f t="shared" si="75"/>
        <v>0.18703059168345851</v>
      </c>
      <c r="F28" s="8">
        <f t="shared" si="75"/>
        <v>0.25621321124918245</v>
      </c>
      <c r="G28" s="8">
        <f t="shared" si="75"/>
        <v>0.1818332504558263</v>
      </c>
      <c r="H28" s="8">
        <f t="shared" si="75"/>
        <v>0.18980442449503046</v>
      </c>
      <c r="I28" s="8">
        <f t="shared" si="75"/>
        <v>0.17583306373341961</v>
      </c>
      <c r="J28" s="8">
        <f t="shared" si="75"/>
        <v>0.11578490893321769</v>
      </c>
      <c r="K28" s="8">
        <f t="shared" si="75"/>
        <v>7.8513034089156261E-2</v>
      </c>
      <c r="L28" s="8">
        <f t="shared" si="75"/>
        <v>-5.0102850426094622E-2</v>
      </c>
      <c r="M28" s="8">
        <f t="shared" si="75"/>
        <v>0.19427402862985685</v>
      </c>
      <c r="N28" s="8">
        <f t="shared" si="75"/>
        <v>0.12474603819585535</v>
      </c>
      <c r="O28" s="8">
        <f t="shared" si="75"/>
        <v>0.11292613636363637</v>
      </c>
      <c r="P28" s="8">
        <f t="shared" si="75"/>
        <v>0.14121037463976946</v>
      </c>
      <c r="Q28" s="8">
        <f t="shared" si="75"/>
        <v>0.13750337018064168</v>
      </c>
      <c r="R28" s="8">
        <f t="shared" si="75"/>
        <v>0.17468228258160975</v>
      </c>
      <c r="S28" s="8">
        <f t="shared" si="75"/>
        <v>0.11533965450058449</v>
      </c>
      <c r="T28" s="8">
        <f t="shared" si="75"/>
        <v>0.14305643627140138</v>
      </c>
      <c r="U28" s="8">
        <f t="shared" si="75"/>
        <v>0.12871160953230534</v>
      </c>
      <c r="V28" s="8">
        <f t="shared" si="75"/>
        <v>0.13399474061678221</v>
      </c>
      <c r="W28" s="8">
        <f t="shared" ref="W28:Z28" si="76">W17/W3</f>
        <v>0.16519060454370427</v>
      </c>
      <c r="X28" s="8">
        <f t="shared" si="76"/>
        <v>0.16284491775150137</v>
      </c>
      <c r="Y28" s="8">
        <f t="shared" si="76"/>
        <v>0.16040063867089147</v>
      </c>
      <c r="Z28" s="8">
        <f t="shared" si="76"/>
        <v>0.14948240852294645</v>
      </c>
      <c r="AC28" s="8">
        <f t="shared" ref="AC28:AT28" si="77">AC17/AC3</f>
        <v>0.13313054171251051</v>
      </c>
      <c r="AD28" s="8">
        <f t="shared" si="77"/>
        <v>0.13836371820841772</v>
      </c>
      <c r="AE28" s="8">
        <f t="shared" si="77"/>
        <v>0.19586091171809453</v>
      </c>
      <c r="AF28" s="8">
        <f t="shared" si="77"/>
        <v>0.16432146939419021</v>
      </c>
      <c r="AG28" s="8">
        <f t="shared" si="77"/>
        <v>8.7906097826876958E-2</v>
      </c>
      <c r="AH28" s="8">
        <f t="shared" si="77"/>
        <v>0.14262201471230393</v>
      </c>
      <c r="AI28" s="8">
        <f t="shared" si="77"/>
        <v>0.13042110890964556</v>
      </c>
      <c r="AJ28" s="8">
        <f t="shared" si="77"/>
        <v>0.15931065672159198</v>
      </c>
      <c r="AK28" s="8">
        <f t="shared" si="77"/>
        <v>0.17672119173326348</v>
      </c>
      <c r="AL28" s="8">
        <f t="shared" si="77"/>
        <v>0.18579414769165156</v>
      </c>
      <c r="AM28" s="8">
        <f t="shared" si="77"/>
        <v>0.18705416949906573</v>
      </c>
      <c r="AN28" s="8">
        <f t="shared" si="77"/>
        <v>0.1883013928666056</v>
      </c>
      <c r="AO28" s="8">
        <f t="shared" si="77"/>
        <v>0.1883234366735182</v>
      </c>
      <c r="AP28" s="8">
        <f t="shared" si="77"/>
        <v>0.18834526222491671</v>
      </c>
      <c r="AQ28" s="8">
        <f t="shared" si="77"/>
        <v>0.18836687168174701</v>
      </c>
      <c r="AR28" s="8">
        <f t="shared" si="77"/>
        <v>0.18838826718355917</v>
      </c>
      <c r="AS28" s="8">
        <f t="shared" si="77"/>
        <v>0.18840945084871968</v>
      </c>
      <c r="AT28" s="8">
        <f t="shared" si="77"/>
        <v>0.18843042477462119</v>
      </c>
      <c r="AW28" t="s">
        <v>59</v>
      </c>
      <c r="AX28" s="9">
        <v>61</v>
      </c>
    </row>
    <row r="29" spans="1:146" x14ac:dyDescent="0.3">
      <c r="AW29" s="6" t="s">
        <v>60</v>
      </c>
      <c r="AX29" s="10">
        <f>AX27/AX28-1</f>
        <v>0.35514137882871299</v>
      </c>
    </row>
    <row r="30" spans="1:146" x14ac:dyDescent="0.3">
      <c r="AW30" t="s">
        <v>61</v>
      </c>
      <c r="AX30" s="2" t="s">
        <v>66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2024-07-09T08:48:58Z</dcterms:created>
  <dcterms:modified xsi:type="dcterms:W3CDTF">2025-05-04T11:42:55Z</dcterms:modified>
</cp:coreProperties>
</file>