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<sst xmlns="http://schemas.openxmlformats.org/spreadsheetml/2006/main" count="32" uniqueCount="22">
  <si>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</si>
  <si>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</si>
  <si>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</si>
  <si>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env_feature</t>
  </si>
  <si>
    <t>sample_type</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</si>
  <si>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</si>
  <si>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</si>
  <si>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</si>
  <si>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</si>
  <si>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</si>
  <si>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</si>
  <si>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</si>
  <si>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</si>
  <si>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</si>
  <si>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</si>
  <si>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</si>
  <si>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</si>
  <si>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"animal-associated habitat" or must equal "mammalia-associated habitat" or must equal "livestock-associated habitat".</t>
  </si>
  <si>
    <t>The value must be a string and must equal "skin" or must equal "saliva" or must equal "stool" or must equal "colon mucosa" or must equal "colon content" or must equal "sputum" or must equal "urine" or must equal "serum".</t>
  </si>
  <si>
    <t xml:space="preserve">env_feature:
  allowed:
  - animal-associated habitat
  - mammalia-associated habitat
  - livestock-associated habitat
  empty: false
  is_phi: false
  required: true
  type: string
sample_name:
  empty: false
  is_phi: false
  regex: ^[a-zA-Z0-9\.]+$
  required: true
  type: string
  unique: true
sample_type:
  allowed:
  - skin
  - saliva
  - stool
  - colon mucosa
  - colon content
  - sputum
  - urine
  - serum
  empty: false
  is_phi: false
  required: true
  type: string
</t>
  </si>
  <si>
    <t xml:space="preserve">0:
  categorical_values: "skin \r\nsaliva \r\nstool \r\ncolon mucosa\r\ncolon content\
    \ \r\nsputum\r\nurine \r\nserum "
  default_value: no_default
  field_name: sample_type
  field_type: categorical
1:
  categorical_values: "animal-associated habitat\r\nmammalia-associated habitat\r\n\
    livestock-associated habitat"
  default_value: no_default
  field_name: env_feature
  field_type: categorical
</t>
  </si>
  <si>
    <t>This file was created by the Metadata Wizard v0.3 at 2018-01-03 23:09:27.</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</si>
</sst>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row>
    <row r="3" spans="1:4">
      <c r="A3">
        <f>IF(COUNTBLANK(B3:D3)&lt;&gt;COLUMNS(B3:D3),2,"")</f>
        <v>0</v>
      </c>
    </row>
    <row r="4" spans="1:4">
      <c r="A4">
        <f>IF(COUNTBLANK(B4:D4)&lt;&gt;COLUMNS(B4:D4),3,"")</f>
        <v>0</v>
      </c>
    </row>
    <row r="5" spans="1:4">
      <c r="A5">
        <f>IF(COUNTBLANK(B5:D5)&lt;&gt;COLUMNS(B5:D5),4,"")</f>
        <v>0</v>
      </c>
    </row>
    <row r="6" spans="1:4">
      <c r="A6">
        <f>IF(COUNTBLANK(B6:D6)&lt;&gt;COLUMNS(B6:D6),5,"")</f>
        <v>0</v>
      </c>
    </row>
    <row r="7" spans="1:4">
      <c r="A7">
        <f>IF(COUNTBLANK(B7:D7)&lt;&gt;COLUMNS(B7:D7),6,"")</f>
        <v>0</v>
      </c>
    </row>
    <row r="8" spans="1:4">
      <c r="A8">
        <f>IF(COUNTBLANK(B8:D8)&lt;&gt;COLUMNS(B8:D8),7,"")</f>
        <v>0</v>
      </c>
    </row>
    <row r="9" spans="1:4">
      <c r="A9">
        <f>IF(COUNTBLANK(B9:D9)&lt;&gt;COLUMNS(B9:D9),8,"")</f>
        <v>0</v>
      </c>
    </row>
    <row r="10" spans="1:4">
      <c r="A10">
        <f>IF(COUNTBLANK(B10:D10)&lt;&gt;COLUMNS(B10:D10),9,"")</f>
        <v>0</v>
      </c>
    </row>
    <row r="11" spans="1:4">
      <c r="A11">
        <f>IF(COUNTBLANK(B11:D11)&lt;&gt;COLUMNS(B11:D11),10,"")</f>
        <v>0</v>
      </c>
    </row>
    <row r="12" spans="1:4">
      <c r="A12">
        <f>IF(COUNTBLANK(B12:D12)&lt;&gt;COLUMNS(B12:D12),11,"")</f>
        <v>0</v>
      </c>
    </row>
    <row r="13" spans="1:4">
      <c r="A13">
        <f>IF(COUNTBLANK(B13:D13)&lt;&gt;COLUMNS(B13:D13),12,"")</f>
        <v>0</v>
      </c>
    </row>
    <row r="14" spans="1:4">
      <c r="A14">
        <f>IF(COUNTBLANK(B14:D14)&lt;&gt;COLUMNS(B14:D14),13,"")</f>
        <v>0</v>
      </c>
    </row>
    <row r="15" spans="1:4">
      <c r="A15">
        <f>IF(COUNTBLANK(B15:D15)&lt;&gt;COLUMNS(B15:D15),14,"")</f>
        <v>0</v>
      </c>
    </row>
    <row r="16" spans="1:4">
      <c r="A16">
        <f>IF(COUNTBLANK(B16:D16)&lt;&gt;COLUMNS(B16:D16),15,"")</f>
        <v>0</v>
      </c>
    </row>
    <row r="17" spans="1:1">
      <c r="A17">
        <f>IF(COUNTBLANK(B17:D17)&lt;&gt;COLUMNS(B17:D17),16,"")</f>
        <v>0</v>
      </c>
    </row>
    <row r="18" spans="1:1">
      <c r="A18">
        <f>IF(COUNTBLANK(B18:D18)&lt;&gt;COLUMNS(B18:D18),17,"")</f>
        <v>0</v>
      </c>
    </row>
    <row r="19" spans="1:1">
      <c r="A19">
        <f>IF(COUNTBLANK(B19:D19)&lt;&gt;COLUMNS(B19:D19),18,"")</f>
        <v>0</v>
      </c>
    </row>
    <row r="20" spans="1:1">
      <c r="A20">
        <f>IF(COUNTBLANK(B20:D20)&lt;&gt;COLUMNS(B20:D20),19,"")</f>
        <v>0</v>
      </c>
    </row>
    <row r="21" spans="1:1">
      <c r="A21">
        <f>IF(COUNTBLANK(B21:D21)&lt;&gt;COLUMNS(B21:D21),20,"")</f>
        <v>0</v>
      </c>
    </row>
    <row r="22" spans="1:1">
      <c r="A22">
        <f>IF(COUNTBLANK(B22:D22)&lt;&gt;COLUMNS(B22:D22),21,"")</f>
        <v>0</v>
      </c>
    </row>
    <row r="23" spans="1:1">
      <c r="A23">
        <f>IF(COUNTBLANK(B23:D23)&lt;&gt;COLUMNS(B23:D23),22,"")</f>
        <v>0</v>
      </c>
    </row>
    <row r="24" spans="1:1">
      <c r="A24">
        <f>IF(COUNTBLANK(B24:D24)&lt;&gt;COLUMNS(B24:D24),23,"")</f>
        <v>0</v>
      </c>
    </row>
    <row r="25" spans="1:1">
      <c r="A25">
        <f>IF(COUNTBLANK(B25:D25)&lt;&gt;COLUMNS(B25:D25),24,"")</f>
        <v>0</v>
      </c>
    </row>
    <row r="26" spans="1:1">
      <c r="A26">
        <f>IF(COUNTBLANK(B26:D26)&lt;&gt;COLUMNS(B26:D26),25,"")</f>
        <v>0</v>
      </c>
    </row>
    <row r="27" spans="1:1">
      <c r="A27">
        <f>IF(COUNTBLANK(B27:D27)&lt;&gt;COLUMNS(B27:D27),26,"")</f>
        <v>0</v>
      </c>
    </row>
    <row r="28" spans="1:1">
      <c r="A28">
        <f>IF(COUNTBLANK(B28:D28)&lt;&gt;COLUMNS(B28:D28),27,"")</f>
        <v>0</v>
      </c>
    </row>
    <row r="29" spans="1:1">
      <c r="A29">
        <f>IF(COUNTBLANK(B29:D29)&lt;&gt;COLUMNS(B29:D29),28,"")</f>
        <v>0</v>
      </c>
    </row>
    <row r="30" spans="1:1">
      <c r="A30">
        <f>IF(COUNTBLANK(B30:D30)&lt;&gt;COLUMNS(B30:D30),29,"")</f>
        <v>0</v>
      </c>
    </row>
    <row r="31" spans="1:1">
      <c r="A31">
        <f>IF(COUNTBLANK(B31:D31)&lt;&gt;COLUMNS(B31:D31),30,"")</f>
        <v>0</v>
      </c>
    </row>
    <row r="32" spans="1:1">
      <c r="A32">
        <f>IF(COUNTBLANK(B32:D32)&lt;&gt;COLUMNS(B32:D32),31,"")</f>
        <v>0</v>
      </c>
    </row>
    <row r="33" spans="1:1">
      <c r="A33">
        <f>IF(COUNTBLANK(B33:D33)&lt;&gt;COLUMNS(B33:D33),32,"")</f>
        <v>0</v>
      </c>
    </row>
    <row r="34" spans="1:1">
      <c r="A34">
        <f>IF(COUNTBLANK(B34:D34)&lt;&gt;COLUMNS(B34:D34),33,"")</f>
        <v>0</v>
      </c>
    </row>
    <row r="35" spans="1:1">
      <c r="A35">
        <f>IF(COUNTBLANK(B35:D35)&lt;&gt;COLUMNS(B35:D35),34,"")</f>
        <v>0</v>
      </c>
    </row>
    <row r="36" spans="1:1">
      <c r="A36">
        <f>IF(COUNTBLANK(B36:D36)&lt;&gt;COLUMNS(B36:D36),35,"")</f>
        <v>0</v>
      </c>
    </row>
    <row r="37" spans="1:1">
      <c r="A37">
        <f>IF(COUNTBLANK(B37:D37)&lt;&gt;COLUMNS(B37:D37),36,"")</f>
        <v>0</v>
      </c>
    </row>
    <row r="38" spans="1:1">
      <c r="A38">
        <f>IF(COUNTBLANK(B38:D38)&lt;&gt;COLUMNS(B38:D38),37,"")</f>
        <v>0</v>
      </c>
    </row>
    <row r="39" spans="1:1">
      <c r="A39">
        <f>IF(COUNTBLANK(B39:D39)&lt;&gt;COLUMNS(B39:D39),38,"")</f>
        <v>0</v>
      </c>
    </row>
    <row r="40" spans="1:1">
      <c r="A40">
        <f>IF(COUNTBLANK(B40:D40)&lt;&gt;COLUMNS(B40:D40),39,"")</f>
        <v>0</v>
      </c>
    </row>
    <row r="41" spans="1:1">
      <c r="A41">
        <f>IF(COUNTBLANK(B41:D41)&lt;&gt;COLUMNS(B41:D41),40,"")</f>
        <v>0</v>
      </c>
    </row>
    <row r="42" spans="1:1">
      <c r="A42">
        <f>IF(COUNTBLANK(B42:D42)&lt;&gt;COLUMNS(B42:D42),41,"")</f>
        <v>0</v>
      </c>
    </row>
    <row r="43" spans="1:1">
      <c r="A43">
        <f>IF(COUNTBLANK(B43:D43)&lt;&gt;COLUMNS(B43:D43),42,"")</f>
        <v>0</v>
      </c>
    </row>
    <row r="44" spans="1:1">
      <c r="A44">
        <f>IF(COUNTBLANK(B44:D44)&lt;&gt;COLUMNS(B44:D44),43,"")</f>
        <v>0</v>
      </c>
    </row>
    <row r="45" spans="1:1">
      <c r="A45">
        <f>IF(COUNTBLANK(B45:D45)&lt;&gt;COLUMNS(B45:D45),44,"")</f>
        <v>0</v>
      </c>
    </row>
    <row r="46" spans="1:1">
      <c r="A46">
        <f>IF(COUNTBLANK(B46:D46)&lt;&gt;COLUMNS(B46:D46),45,"")</f>
        <v>0</v>
      </c>
    </row>
    <row r="47" spans="1:1">
      <c r="A47">
        <f>IF(COUNTBLANK(B47:D47)&lt;&gt;COLUMNS(B47:D47),46,"")</f>
        <v>0</v>
      </c>
    </row>
    <row r="48" spans="1:1">
      <c r="A48">
        <f>IF(COUNTBLANK(B48:D48)&lt;&gt;COLUMNS(B48:D48),47,"")</f>
        <v>0</v>
      </c>
    </row>
    <row r="49" spans="1:1">
      <c r="A49">
        <f>IF(COUNTBLANK(B49:D49)&lt;&gt;COLUMNS(B49:D49),48,"")</f>
        <v>0</v>
      </c>
    </row>
    <row r="50" spans="1:1">
      <c r="A50">
        <f>IF(COUNTBLANK(B50:D50)&lt;&gt;COLUMNS(B50:D50),49,"")</f>
        <v>0</v>
      </c>
    </row>
    <row r="51" spans="1:1">
      <c r="A51">
        <f>IF(COUNTBLANK(B51:D51)&lt;&gt;COLUMNS(B51:D51),50,"")</f>
        <v>0</v>
      </c>
    </row>
    <row r="52" spans="1:1">
      <c r="A52">
        <f>IF(COUNTBLANK(B52:D52)&lt;&gt;COLUMNS(B52:D52),51,"")</f>
        <v>0</v>
      </c>
    </row>
    <row r="53" spans="1:1">
      <c r="A53">
        <f>IF(COUNTBLANK(B53:D53)&lt;&gt;COLUMNS(B53:D53),52,"")</f>
        <v>0</v>
      </c>
    </row>
    <row r="54" spans="1:1">
      <c r="A54">
        <f>IF(COUNTBLANK(B54:D54)&lt;&gt;COLUMNS(B54:D54),53,"")</f>
        <v>0</v>
      </c>
    </row>
    <row r="55" spans="1:1">
      <c r="A55">
        <f>IF(COUNTBLANK(B55:D55)&lt;&gt;COLUMNS(B55:D55),54,"")</f>
        <v>0</v>
      </c>
    </row>
    <row r="56" spans="1:1">
      <c r="A56">
        <f>IF(COUNTBLANK(B56:D56)&lt;&gt;COLUMNS(B56:D56),55,"")</f>
        <v>0</v>
      </c>
    </row>
    <row r="57" spans="1:1">
      <c r="A57">
        <f>IF(COUNTBLANK(B57:D57)&lt;&gt;COLUMNS(B57:D57),56,"")</f>
        <v>0</v>
      </c>
    </row>
    <row r="58" spans="1:1">
      <c r="A58">
        <f>IF(COUNTBLANK(B58:D58)&lt;&gt;COLUMNS(B58:D58),57,"")</f>
        <v>0</v>
      </c>
    </row>
    <row r="59" spans="1:1">
      <c r="A59">
        <f>IF(COUNTBLANK(B59:D59)&lt;&gt;COLUMNS(B59:D59),58,"")</f>
        <v>0</v>
      </c>
    </row>
    <row r="60" spans="1:1">
      <c r="A60">
        <f>IF(COUNTBLANK(B60:D60)&lt;&gt;COLUMNS(B60:D60),59,"")</f>
        <v>0</v>
      </c>
    </row>
    <row r="61" spans="1:1">
      <c r="A61">
        <f>IF(COUNTBLANK(B61:D61)&lt;&gt;COLUMNS(B61:D61),60,"")</f>
        <v>0</v>
      </c>
    </row>
    <row r="62" spans="1:1">
      <c r="A62">
        <f>IF(COUNTBLANK(B62:D62)&lt;&gt;COLUMNS(B62:D62),61,"")</f>
        <v>0</v>
      </c>
    </row>
    <row r="63" spans="1:1">
      <c r="A63">
        <f>IF(COUNTBLANK(B63:D63)&lt;&gt;COLUMNS(B63:D63),62,"")</f>
        <v>0</v>
      </c>
    </row>
    <row r="64" spans="1:1">
      <c r="A64">
        <f>IF(COUNTBLANK(B64:D64)&lt;&gt;COLUMNS(B64:D64),63,"")</f>
        <v>0</v>
      </c>
    </row>
    <row r="65" spans="1:1">
      <c r="A65">
        <f>IF(COUNTBLANK(B65:D65)&lt;&gt;COLUMNS(B65:D65),64,"")</f>
        <v>0</v>
      </c>
    </row>
    <row r="66" spans="1:1">
      <c r="A66">
        <f>IF(COUNTBLANK(B66:D66)&lt;&gt;COLUMNS(B66:D66),65,"")</f>
        <v>0</v>
      </c>
    </row>
    <row r="67" spans="1:1">
      <c r="A67">
        <f>IF(COUNTBLANK(B67:D67)&lt;&gt;COLUMNS(B67:D67),66,"")</f>
        <v>0</v>
      </c>
    </row>
    <row r="68" spans="1:1">
      <c r="A68">
        <f>IF(COUNTBLANK(B68:D68)&lt;&gt;COLUMNS(B68:D68),67,"")</f>
        <v>0</v>
      </c>
    </row>
    <row r="69" spans="1:1">
      <c r="A69">
        <f>IF(COUNTBLANK(B69:D69)&lt;&gt;COLUMNS(B69:D69),68,"")</f>
        <v>0</v>
      </c>
    </row>
    <row r="70" spans="1:1">
      <c r="A70">
        <f>IF(COUNTBLANK(B70:D70)&lt;&gt;COLUMNS(B70:D70),69,"")</f>
        <v>0</v>
      </c>
    </row>
    <row r="71" spans="1:1">
      <c r="A71">
        <f>IF(COUNTBLANK(B71:D71)&lt;&gt;COLUMNS(B71:D71),70,"")</f>
        <v>0</v>
      </c>
    </row>
    <row r="72" spans="1:1">
      <c r="A72">
        <f>IF(COUNTBLANK(B72:D72)&lt;&gt;COLUMNS(B72:D72),71,"")</f>
        <v>0</v>
      </c>
    </row>
    <row r="73" spans="1:1">
      <c r="A73">
        <f>IF(COUNTBLANK(B73:D73)&lt;&gt;COLUMNS(B73:D73),72,"")</f>
        <v>0</v>
      </c>
    </row>
    <row r="74" spans="1:1">
      <c r="A74">
        <f>IF(COUNTBLANK(B74:D74)&lt;&gt;COLUMNS(B74:D74),73,"")</f>
        <v>0</v>
      </c>
    </row>
    <row r="75" spans="1:1">
      <c r="A75">
        <f>IF(COUNTBLANK(B75:D75)&lt;&gt;COLUMNS(B75:D75),74,"")</f>
        <v>0</v>
      </c>
    </row>
    <row r="76" spans="1:1">
      <c r="A76">
        <f>IF(COUNTBLANK(B76:D76)&lt;&gt;COLUMNS(B76:D76),75,"")</f>
        <v>0</v>
      </c>
    </row>
    <row r="77" spans="1:1">
      <c r="A77">
        <f>IF(COUNTBLANK(B77:D77)&lt;&gt;COLUMNS(B77:D77),76,"")</f>
        <v>0</v>
      </c>
    </row>
    <row r="78" spans="1:1">
      <c r="A78">
        <f>IF(COUNTBLANK(B78:D78)&lt;&gt;COLUMNS(B78:D78),77,"")</f>
        <v>0</v>
      </c>
    </row>
    <row r="79" spans="1:1">
      <c r="A79">
        <f>IF(COUNTBLANK(B79:D79)&lt;&gt;COLUMNS(B79:D79),78,"")</f>
        <v>0</v>
      </c>
    </row>
    <row r="80" spans="1:1">
      <c r="A80">
        <f>IF(COUNTBLANK(B80:D80)&lt;&gt;COLUMNS(B80:D80),79,"")</f>
        <v>0</v>
      </c>
    </row>
    <row r="81" spans="1:1">
      <c r="A81">
        <f>IF(COUNTBLANK(B81:D81)&lt;&gt;COLUMNS(B81:D81),80,"")</f>
        <v>0</v>
      </c>
    </row>
    <row r="82" spans="1:1">
      <c r="A82">
        <f>IF(COUNTBLANK(B82:D82)&lt;&gt;COLUMNS(B82:D82),81,"")</f>
        <v>0</v>
      </c>
    </row>
    <row r="83" spans="1:1">
      <c r="A83">
        <f>IF(COUNTBLANK(B83:D83)&lt;&gt;COLUMNS(B83:D83),82,"")</f>
        <v>0</v>
      </c>
    </row>
    <row r="84" spans="1:1">
      <c r="A84">
        <f>IF(COUNTBLANK(B84:D84)&lt;&gt;COLUMNS(B84:D84),83,"")</f>
        <v>0</v>
      </c>
    </row>
    <row r="85" spans="1:1">
      <c r="A85">
        <f>IF(COUNTBLANK(B85:D85)&lt;&gt;COLUMNS(B85:D85),84,"")</f>
        <v>0</v>
      </c>
    </row>
    <row r="86" spans="1:1">
      <c r="A86">
        <f>IF(COUNTBLANK(B86:D86)&lt;&gt;COLUMNS(B86:D86),85,"")</f>
        <v>0</v>
      </c>
    </row>
    <row r="87" spans="1:1">
      <c r="A87">
        <f>IF(COUNTBLANK(B87:D87)&lt;&gt;COLUMNS(B87:D87),86,"")</f>
        <v>0</v>
      </c>
    </row>
    <row r="88" spans="1:1">
      <c r="A88">
        <f>IF(COUNTBLANK(B88:D88)&lt;&gt;COLUMNS(B88:D88),87,"")</f>
        <v>0</v>
      </c>
    </row>
    <row r="89" spans="1:1">
      <c r="A89">
        <f>IF(COUNTBLANK(B89:D89)&lt;&gt;COLUMNS(B89:D89),88,"")</f>
        <v>0</v>
      </c>
    </row>
    <row r="90" spans="1:1">
      <c r="A90">
        <f>IF(COUNTBLANK(B90:D90)&lt;&gt;COLUMNS(B90:D90),89,"")</f>
        <v>0</v>
      </c>
    </row>
    <row r="91" spans="1:1">
      <c r="A91">
        <f>IF(COUNTBLANK(B91:D91)&lt;&gt;COLUMNS(B91:D91),90,"")</f>
        <v>0</v>
      </c>
    </row>
    <row r="92" spans="1:1">
      <c r="A92">
        <f>IF(COUNTBLANK(B92:D92)&lt;&gt;COLUMNS(B92:D92),91,"")</f>
        <v>0</v>
      </c>
    </row>
    <row r="93" spans="1:1">
      <c r="A93">
        <f>IF(COUNTBLANK(B93:D93)&lt;&gt;COLUMNS(B93:D93),92,"")</f>
        <v>0</v>
      </c>
    </row>
    <row r="94" spans="1:1">
      <c r="A94">
        <f>IF(COUNTBLANK(B94:D94)&lt;&gt;COLUMNS(B94:D94),93,"")</f>
        <v>0</v>
      </c>
    </row>
    <row r="95" spans="1:1">
      <c r="A95">
        <f>IF(COUNTBLANK(B95:D95)&lt;&gt;COLUMNS(B95:D95),94,"")</f>
        <v>0</v>
      </c>
    </row>
    <row r="96" spans="1:1">
      <c r="A96">
        <f>IF(COUNTBLANK(B96:D96)&lt;&gt;COLUMNS(B96:D96),95,"")</f>
        <v>0</v>
      </c>
    </row>
    <row r="97" spans="1:1">
      <c r="A97">
        <f>IF(COUNTBLANK(B97:D97)&lt;&gt;COLUMNS(B97:D97),96,"")</f>
        <v>0</v>
      </c>
    </row>
    <row r="98" spans="1:1">
      <c r="A98">
        <f>IF(COUNTBLANK(B98:D98)&lt;&gt;COLUMNS(B98:D98),97,"")</f>
        <v>0</v>
      </c>
    </row>
    <row r="99" spans="1:1">
      <c r="A99">
        <f>IF(COUNTBLANK(B99:D99)&lt;&gt;COLUMNS(B99:D99),98,"")</f>
        <v>0</v>
      </c>
    </row>
    <row r="100" spans="1:1">
      <c r="A100">
        <f>IF(COUNTBLANK(B100:D100)&lt;&gt;COLUMNS(B100:D100),99,"")</f>
        <v>0</v>
      </c>
    </row>
    <row r="101" spans="1:1">
      <c r="A101">
        <f>IF(COUNTBLANK(B101:D101)&lt;&gt;COLUMNS(B101:D101),100,"")</f>
        <v>0</v>
      </c>
    </row>
    <row r="102" spans="1:1">
      <c r="A102">
        <f>IF(COUNTBLANK(B102:D102)&lt;&gt;COLUMNS(B102:D102),101,"")</f>
        <v>0</v>
      </c>
    </row>
    <row r="103" spans="1:1">
      <c r="A103">
        <f>IF(COUNTBLANK(B103:D103)&lt;&gt;COLUMNS(B103:D103),102,"")</f>
        <v>0</v>
      </c>
    </row>
    <row r="104" spans="1:1">
      <c r="A104">
        <f>IF(COUNTBLANK(B104:D104)&lt;&gt;COLUMNS(B104:D104),103,"")</f>
        <v>0</v>
      </c>
    </row>
    <row r="105" spans="1:1">
      <c r="A105">
        <f>IF(COUNTBLANK(B105:D105)&lt;&gt;COLUMNS(B105:D105),104,"")</f>
        <v>0</v>
      </c>
    </row>
    <row r="106" spans="1:1">
      <c r="A106">
        <f>IF(COUNTBLANK(B106:D106)&lt;&gt;COLUMNS(B106:D106),105,"")</f>
        <v>0</v>
      </c>
    </row>
    <row r="107" spans="1:1">
      <c r="A107">
        <f>IF(COUNTBLANK(B107:D107)&lt;&gt;COLUMNS(B107:D107),106,"")</f>
        <v>0</v>
      </c>
    </row>
    <row r="108" spans="1:1">
      <c r="A108">
        <f>IF(COUNTBLANK(B108:D108)&lt;&gt;COLUMNS(B108:D108),107,"")</f>
        <v>0</v>
      </c>
    </row>
    <row r="109" spans="1:1">
      <c r="A109">
        <f>IF(COUNTBLANK(B109:D109)&lt;&gt;COLUMNS(B109:D109),108,"")</f>
        <v>0</v>
      </c>
    </row>
    <row r="110" spans="1:1">
      <c r="A110">
        <f>IF(COUNTBLANK(B110:D110)&lt;&gt;COLUMNS(B110:D110),109,"")</f>
        <v>0</v>
      </c>
    </row>
    <row r="111" spans="1:1">
      <c r="A111">
        <f>IF(COUNTBLANK(B111:D111)&lt;&gt;COLUMNS(B111:D111),110,"")</f>
        <v>0</v>
      </c>
    </row>
    <row r="112" spans="1:1">
      <c r="A112">
        <f>IF(COUNTBLANK(B112:D112)&lt;&gt;COLUMNS(B112:D112),111,"")</f>
        <v>0</v>
      </c>
    </row>
    <row r="113" spans="1:1">
      <c r="A113">
        <f>IF(COUNTBLANK(B113:D113)&lt;&gt;COLUMNS(B113:D113),112,"")</f>
        <v>0</v>
      </c>
    </row>
    <row r="114" spans="1:1">
      <c r="A114">
        <f>IF(COUNTBLANK(B114:D114)&lt;&gt;COLUMNS(B114:D114),113,"")</f>
        <v>0</v>
      </c>
    </row>
    <row r="115" spans="1:1">
      <c r="A115">
        <f>IF(COUNTBLANK(B115:D115)&lt;&gt;COLUMNS(B115:D115),114,"")</f>
        <v>0</v>
      </c>
    </row>
    <row r="116" spans="1:1">
      <c r="A116">
        <f>IF(COUNTBLANK(B116:D116)&lt;&gt;COLUMNS(B116:D116),115,"")</f>
        <v>0</v>
      </c>
    </row>
    <row r="117" spans="1:1">
      <c r="A117">
        <f>IF(COUNTBLANK(B117:D117)&lt;&gt;COLUMNS(B117:D117),116,"")</f>
        <v>0</v>
      </c>
    </row>
    <row r="118" spans="1:1">
      <c r="A118">
        <f>IF(COUNTBLANK(B118:D118)&lt;&gt;COLUMNS(B118:D118),117,"")</f>
        <v>0</v>
      </c>
    </row>
    <row r="119" spans="1:1">
      <c r="A119">
        <f>IF(COUNTBLANK(B119:D119)&lt;&gt;COLUMNS(B119:D119),118,"")</f>
        <v>0</v>
      </c>
    </row>
    <row r="120" spans="1:1">
      <c r="A120">
        <f>IF(COUNTBLANK(B120:D120)&lt;&gt;COLUMNS(B120:D120),119,"")</f>
        <v>0</v>
      </c>
    </row>
    <row r="121" spans="1:1">
      <c r="A121">
        <f>IF(COUNTBLANK(B121:D121)&lt;&gt;COLUMNS(B121:D121),120,"")</f>
        <v>0</v>
      </c>
    </row>
    <row r="122" spans="1:1">
      <c r="A122">
        <f>IF(COUNTBLANK(B122:D122)&lt;&gt;COLUMNS(B122:D122),121,"")</f>
        <v>0</v>
      </c>
    </row>
    <row r="123" spans="1:1">
      <c r="A123">
        <f>IF(COUNTBLANK(B123:D123)&lt;&gt;COLUMNS(B123:D123),122,"")</f>
        <v>0</v>
      </c>
    </row>
    <row r="124" spans="1:1">
      <c r="A124">
        <f>IF(COUNTBLANK(B124:D124)&lt;&gt;COLUMNS(B124:D124),123,"")</f>
        <v>0</v>
      </c>
    </row>
    <row r="125" spans="1:1">
      <c r="A125">
        <f>IF(COUNTBLANK(B125:D125)&lt;&gt;COLUMNS(B125:D125),124,"")</f>
        <v>0</v>
      </c>
    </row>
    <row r="126" spans="1:1">
      <c r="A126">
        <f>IF(COUNTBLANK(B126:D126)&lt;&gt;COLUMNS(B126:D126),125,"")</f>
        <v>0</v>
      </c>
    </row>
    <row r="127" spans="1:1">
      <c r="A127">
        <f>IF(COUNTBLANK(B127:D127)&lt;&gt;COLUMNS(B127:D127),126,"")</f>
        <v>0</v>
      </c>
    </row>
    <row r="128" spans="1:1">
      <c r="A128">
        <f>IF(COUNTBLANK(B128:D128)&lt;&gt;COLUMNS(B128:D128),127,"")</f>
        <v>0</v>
      </c>
    </row>
    <row r="129" spans="1:1">
      <c r="A129">
        <f>IF(COUNTBLANK(B129:D129)&lt;&gt;COLUMNS(B129:D129),128,"")</f>
        <v>0</v>
      </c>
    </row>
    <row r="130" spans="1:1">
      <c r="A130">
        <f>IF(COUNTBLANK(B130:D130)&lt;&gt;COLUMNS(B130:D130),129,"")</f>
        <v>0</v>
      </c>
    </row>
    <row r="131" spans="1:1">
      <c r="A131">
        <f>IF(COUNTBLANK(B131:D131)&lt;&gt;COLUMNS(B131:D131),130,"")</f>
        <v>0</v>
      </c>
    </row>
    <row r="132" spans="1:1">
      <c r="A132">
        <f>IF(COUNTBLANK(B132:D132)&lt;&gt;COLUMNS(B132:D132),131,"")</f>
        <v>0</v>
      </c>
    </row>
    <row r="133" spans="1:1">
      <c r="A133">
        <f>IF(COUNTBLANK(B133:D133)&lt;&gt;COLUMNS(B133:D133),132,"")</f>
        <v>0</v>
      </c>
    </row>
    <row r="134" spans="1:1">
      <c r="A134">
        <f>IF(COUNTBLANK(B134:D134)&lt;&gt;COLUMNS(B134:D134),133,"")</f>
        <v>0</v>
      </c>
    </row>
    <row r="135" spans="1:1">
      <c r="A135">
        <f>IF(COUNTBLANK(B135:D135)&lt;&gt;COLUMNS(B135:D135),134,"")</f>
        <v>0</v>
      </c>
    </row>
    <row r="136" spans="1:1">
      <c r="A136">
        <f>IF(COUNTBLANK(B136:D136)&lt;&gt;COLUMNS(B136:D136),135,"")</f>
        <v>0</v>
      </c>
    </row>
    <row r="137" spans="1:1">
      <c r="A137">
        <f>IF(COUNTBLANK(B137:D137)&lt;&gt;COLUMNS(B137:D137),136,"")</f>
        <v>0</v>
      </c>
    </row>
    <row r="138" spans="1:1">
      <c r="A138">
        <f>IF(COUNTBLANK(B138:D138)&lt;&gt;COLUMNS(B138:D138),137,"")</f>
        <v>0</v>
      </c>
    </row>
    <row r="139" spans="1:1">
      <c r="A139">
        <f>IF(COUNTBLANK(B139:D139)&lt;&gt;COLUMNS(B139:D139),138,"")</f>
        <v>0</v>
      </c>
    </row>
    <row r="140" spans="1:1">
      <c r="A140">
        <f>IF(COUNTBLANK(B140:D140)&lt;&gt;COLUMNS(B140:D140),139,"")</f>
        <v>0</v>
      </c>
    </row>
    <row r="141" spans="1:1">
      <c r="A141">
        <f>IF(COUNTBLANK(B141:D141)&lt;&gt;COLUMNS(B141:D141),140,"")</f>
        <v>0</v>
      </c>
    </row>
    <row r="142" spans="1:1">
      <c r="A142">
        <f>IF(COUNTBLANK(B142:D142)&lt;&gt;COLUMNS(B142:D142),141,"")</f>
        <v>0</v>
      </c>
    </row>
    <row r="143" spans="1:1">
      <c r="A143">
        <f>IF(COUNTBLANK(B143:D143)&lt;&gt;COLUMNS(B143:D143),142,"")</f>
        <v>0</v>
      </c>
    </row>
    <row r="144" spans="1:1">
      <c r="A144">
        <f>IF(COUNTBLANK(B144:D144)&lt;&gt;COLUMNS(B144:D144),143,"")</f>
        <v>0</v>
      </c>
    </row>
    <row r="145" spans="1:1">
      <c r="A145">
        <f>IF(COUNTBLANK(B145:D145)&lt;&gt;COLUMNS(B145:D145),144,"")</f>
        <v>0</v>
      </c>
    </row>
    <row r="146" spans="1:1">
      <c r="A146">
        <f>IF(COUNTBLANK(B146:D146)&lt;&gt;COLUMNS(B146:D146),145,"")</f>
        <v>0</v>
      </c>
    </row>
    <row r="147" spans="1:1">
      <c r="A147">
        <f>IF(COUNTBLANK(B147:D147)&lt;&gt;COLUMNS(B147:D147),146,"")</f>
        <v>0</v>
      </c>
    </row>
    <row r="148" spans="1:1">
      <c r="A148">
        <f>IF(COUNTBLANK(B148:D148)&lt;&gt;COLUMNS(B148:D148),147,"")</f>
        <v>0</v>
      </c>
    </row>
    <row r="149" spans="1:1">
      <c r="A149">
        <f>IF(COUNTBLANK(B149:D149)&lt;&gt;COLUMNS(B149:D149),148,"")</f>
        <v>0</v>
      </c>
    </row>
    <row r="150" spans="1:1">
      <c r="A150">
        <f>IF(COUNTBLANK(B150:D150)&lt;&gt;COLUMNS(B150:D150),149,"")</f>
        <v>0</v>
      </c>
    </row>
    <row r="151" spans="1:1">
      <c r="A151">
        <f>IF(COUNTBLANK(B151:D151)&lt;&gt;COLUMNS(B151:D151),150,"")</f>
        <v>0</v>
      </c>
    </row>
    <row r="152" spans="1:1">
      <c r="A152">
        <f>IF(COUNTBLANK(B152:D152)&lt;&gt;COLUMNS(B152:D152),151,"")</f>
        <v>0</v>
      </c>
    </row>
    <row r="153" spans="1:1">
      <c r="A153">
        <f>IF(COUNTBLANK(B153:D153)&lt;&gt;COLUMNS(B153:D153),152,"")</f>
        <v>0</v>
      </c>
    </row>
    <row r="154" spans="1:1">
      <c r="A154">
        <f>IF(COUNTBLANK(B154:D154)&lt;&gt;COLUMNS(B154:D154),153,"")</f>
        <v>0</v>
      </c>
    </row>
    <row r="155" spans="1:1">
      <c r="A155">
        <f>IF(COUNTBLANK(B155:D155)&lt;&gt;COLUMNS(B155:D155),154,"")</f>
        <v>0</v>
      </c>
    </row>
    <row r="156" spans="1:1">
      <c r="A156">
        <f>IF(COUNTBLANK(B156:D156)&lt;&gt;COLUMNS(B156:D156),155,"")</f>
        <v>0</v>
      </c>
    </row>
    <row r="157" spans="1:1">
      <c r="A157">
        <f>IF(COUNTBLANK(B157:D157)&lt;&gt;COLUMNS(B157:D157),156,"")</f>
        <v>0</v>
      </c>
    </row>
    <row r="158" spans="1:1">
      <c r="A158">
        <f>IF(COUNTBLANK(B158:D158)&lt;&gt;COLUMNS(B158:D158),157,"")</f>
        <v>0</v>
      </c>
    </row>
    <row r="159" spans="1:1">
      <c r="A159">
        <f>IF(COUNTBLANK(B159:D159)&lt;&gt;COLUMNS(B159:D159),158,"")</f>
        <v>0</v>
      </c>
    </row>
    <row r="160" spans="1:1">
      <c r="A160">
        <f>IF(COUNTBLANK(B160:D160)&lt;&gt;COLUMNS(B160:D160),159,"")</f>
        <v>0</v>
      </c>
    </row>
    <row r="161" spans="1:1">
      <c r="A161">
        <f>IF(COUNTBLANK(B161:D161)&lt;&gt;COLUMNS(B161:D161),160,"")</f>
        <v>0</v>
      </c>
    </row>
    <row r="162" spans="1:1">
      <c r="A162">
        <f>IF(COUNTBLANK(B162:D162)&lt;&gt;COLUMNS(B162:D162),161,"")</f>
        <v>0</v>
      </c>
    </row>
    <row r="163" spans="1:1">
      <c r="A163">
        <f>IF(COUNTBLANK(B163:D163)&lt;&gt;COLUMNS(B163:D163),162,"")</f>
        <v>0</v>
      </c>
    </row>
    <row r="164" spans="1:1">
      <c r="A164">
        <f>IF(COUNTBLANK(B164:D164)&lt;&gt;COLUMNS(B164:D164),163,"")</f>
        <v>0</v>
      </c>
    </row>
    <row r="165" spans="1:1">
      <c r="A165">
        <f>IF(COUNTBLANK(B165:D165)&lt;&gt;COLUMNS(B165:D165),164,"")</f>
        <v>0</v>
      </c>
    </row>
    <row r="166" spans="1:1">
      <c r="A166">
        <f>IF(COUNTBLANK(B166:D166)&lt;&gt;COLUMNS(B166:D166),165,"")</f>
        <v>0</v>
      </c>
    </row>
    <row r="167" spans="1:1">
      <c r="A167">
        <f>IF(COUNTBLANK(B167:D167)&lt;&gt;COLUMNS(B167:D167),166,"")</f>
        <v>0</v>
      </c>
    </row>
    <row r="168" spans="1:1">
      <c r="A168">
        <f>IF(COUNTBLANK(B168:D168)&lt;&gt;COLUMNS(B168:D168),167,"")</f>
        <v>0</v>
      </c>
    </row>
    <row r="169" spans="1:1">
      <c r="A169">
        <f>IF(COUNTBLANK(B169:D169)&lt;&gt;COLUMNS(B169:D169),168,"")</f>
        <v>0</v>
      </c>
    </row>
    <row r="170" spans="1:1">
      <c r="A170">
        <f>IF(COUNTBLANK(B170:D170)&lt;&gt;COLUMNS(B170:D170),169,"")</f>
        <v>0</v>
      </c>
    </row>
    <row r="171" spans="1:1">
      <c r="A171">
        <f>IF(COUNTBLANK(B171:D171)&lt;&gt;COLUMNS(B171:D171),170,"")</f>
        <v>0</v>
      </c>
    </row>
    <row r="172" spans="1:1">
      <c r="A172">
        <f>IF(COUNTBLANK(B172:D172)&lt;&gt;COLUMNS(B172:D172),171,"")</f>
        <v>0</v>
      </c>
    </row>
    <row r="173" spans="1:1">
      <c r="A173">
        <f>IF(COUNTBLANK(B173:D173)&lt;&gt;COLUMNS(B173:D173),172,"")</f>
        <v>0</v>
      </c>
    </row>
    <row r="174" spans="1:1">
      <c r="A174">
        <f>IF(COUNTBLANK(B174:D174)&lt;&gt;COLUMNS(B174:D174),173,"")</f>
        <v>0</v>
      </c>
    </row>
    <row r="175" spans="1:1">
      <c r="A175">
        <f>IF(COUNTBLANK(B175:D175)&lt;&gt;COLUMNS(B175:D175),174,"")</f>
        <v>0</v>
      </c>
    </row>
    <row r="176" spans="1:1">
      <c r="A176">
        <f>IF(COUNTBLANK(B176:D176)&lt;&gt;COLUMNS(B176:D176),175,"")</f>
        <v>0</v>
      </c>
    </row>
    <row r="177" spans="1:1">
      <c r="A177">
        <f>IF(COUNTBLANK(B177:D177)&lt;&gt;COLUMNS(B177:D177),176,"")</f>
        <v>0</v>
      </c>
    </row>
    <row r="178" spans="1:1">
      <c r="A178">
        <f>IF(COUNTBLANK(B178:D178)&lt;&gt;COLUMNS(B178:D178),177,"")</f>
        <v>0</v>
      </c>
    </row>
    <row r="179" spans="1:1">
      <c r="A179">
        <f>IF(COUNTBLANK(B179:D179)&lt;&gt;COLUMNS(B179:D179),178,"")</f>
        <v>0</v>
      </c>
    </row>
    <row r="180" spans="1:1">
      <c r="A180">
        <f>IF(COUNTBLANK(B180:D180)&lt;&gt;COLUMNS(B180:D180),179,"")</f>
        <v>0</v>
      </c>
    </row>
    <row r="181" spans="1:1">
      <c r="A181">
        <f>IF(COUNTBLANK(B181:D181)&lt;&gt;COLUMNS(B181:D181),180,"")</f>
        <v>0</v>
      </c>
    </row>
    <row r="182" spans="1:1">
      <c r="A182">
        <f>IF(COUNTBLANK(B182:D182)&lt;&gt;COLUMNS(B182:D182),181,"")</f>
        <v>0</v>
      </c>
    </row>
    <row r="183" spans="1:1">
      <c r="A183">
        <f>IF(COUNTBLANK(B183:D183)&lt;&gt;COLUMNS(B183:D183),182,"")</f>
        <v>0</v>
      </c>
    </row>
    <row r="184" spans="1:1">
      <c r="A184">
        <f>IF(COUNTBLANK(B184:D184)&lt;&gt;COLUMNS(B184:D184),183,"")</f>
        <v>0</v>
      </c>
    </row>
    <row r="185" spans="1:1">
      <c r="A185">
        <f>IF(COUNTBLANK(B185:D185)&lt;&gt;COLUMNS(B185:D185),184,"")</f>
        <v>0</v>
      </c>
    </row>
    <row r="186" spans="1:1">
      <c r="A186">
        <f>IF(COUNTBLANK(B186:D186)&lt;&gt;COLUMNS(B186:D186),185,"")</f>
        <v>0</v>
      </c>
    </row>
    <row r="187" spans="1:1">
      <c r="A187">
        <f>IF(COUNTBLANK(B187:D187)&lt;&gt;COLUMNS(B187:D187),186,"")</f>
        <v>0</v>
      </c>
    </row>
    <row r="188" spans="1:1">
      <c r="A188">
        <f>IF(COUNTBLANK(B188:D188)&lt;&gt;COLUMNS(B188:D188),187,"")</f>
        <v>0</v>
      </c>
    </row>
    <row r="189" spans="1:1">
      <c r="A189">
        <f>IF(COUNTBLANK(B189:D189)&lt;&gt;COLUMNS(B189:D189),188,"")</f>
        <v>0</v>
      </c>
    </row>
    <row r="190" spans="1:1">
      <c r="A190">
        <f>IF(COUNTBLANK(B190:D190)&lt;&gt;COLUMNS(B190:D190),189,"")</f>
        <v>0</v>
      </c>
    </row>
    <row r="191" spans="1:1">
      <c r="A191">
        <f>IF(COUNTBLANK(B191:D191)&lt;&gt;COLUMNS(B191:D191),190,"")</f>
        <v>0</v>
      </c>
    </row>
    <row r="192" spans="1:1">
      <c r="A192">
        <f>IF(COUNTBLANK(B192:D192)&lt;&gt;COLUMNS(B192:D192),191,"")</f>
        <v>0</v>
      </c>
    </row>
    <row r="193" spans="1:1">
      <c r="A193">
        <f>IF(COUNTBLANK(B193:D193)&lt;&gt;COLUMNS(B193:D193),192,"")</f>
        <v>0</v>
      </c>
    </row>
    <row r="194" spans="1:1">
      <c r="A194">
        <f>IF(COUNTBLANK(B194:D194)&lt;&gt;COLUMNS(B194:D194),193,"")</f>
        <v>0</v>
      </c>
    </row>
    <row r="195" spans="1:1">
      <c r="A195">
        <f>IF(COUNTBLANK(B195:D195)&lt;&gt;COLUMNS(B195:D195),194,"")</f>
        <v>0</v>
      </c>
    </row>
    <row r="196" spans="1:1">
      <c r="A196">
        <f>IF(COUNTBLANK(B196:D196)&lt;&gt;COLUMNS(B196:D196),195,"")</f>
        <v>0</v>
      </c>
    </row>
    <row r="197" spans="1:1">
      <c r="A197">
        <f>IF(COUNTBLANK(B197:D197)&lt;&gt;COLUMNS(B197:D197),196,"")</f>
        <v>0</v>
      </c>
    </row>
    <row r="198" spans="1:1">
      <c r="A198">
        <f>IF(COUNTBLANK(B198:D198)&lt;&gt;COLUMNS(B198:D198),197,"")</f>
        <v>0</v>
      </c>
    </row>
    <row r="199" spans="1:1">
      <c r="A199">
        <f>IF(COUNTBLANK(B199:D199)&lt;&gt;COLUMNS(B199:D199),198,"")</f>
        <v>0</v>
      </c>
    </row>
    <row r="200" spans="1:1">
      <c r="A200">
        <f>IF(COUNTBLANK(B200:D200)&lt;&gt;COLUMNS(B200:D200),199,"")</f>
        <v>0</v>
      </c>
    </row>
    <row r="201" spans="1:1">
      <c r="A201">
        <f>IF(COUNTBLANK(B201:D201)&lt;&gt;COLUMNS(B201:D201),200,"")</f>
        <v>0</v>
      </c>
    </row>
    <row r="202" spans="1:1">
      <c r="A202">
        <f>IF(COUNTBLANK(B202:D202)&lt;&gt;COLUMNS(B202:D202),201,"")</f>
        <v>0</v>
      </c>
    </row>
    <row r="203" spans="1:1">
      <c r="A203">
        <f>IF(COUNTBLANK(B203:D203)&lt;&gt;COLUMNS(B203:D203),202,"")</f>
        <v>0</v>
      </c>
    </row>
    <row r="204" spans="1:1">
      <c r="A204">
        <f>IF(COUNTBLANK(B204:D204)&lt;&gt;COLUMNS(B204:D204),203,"")</f>
        <v>0</v>
      </c>
    </row>
    <row r="205" spans="1:1">
      <c r="A205">
        <f>IF(COUNTBLANK(B205:D205)&lt;&gt;COLUMNS(B205:D205),204,"")</f>
        <v>0</v>
      </c>
    </row>
    <row r="206" spans="1:1">
      <c r="A206">
        <f>IF(COUNTBLANK(B206:D206)&lt;&gt;COLUMNS(B206:D206),205,"")</f>
        <v>0</v>
      </c>
    </row>
    <row r="207" spans="1:1">
      <c r="A207">
        <f>IF(COUNTBLANK(B207:D207)&lt;&gt;COLUMNS(B207:D207),206,"")</f>
        <v>0</v>
      </c>
    </row>
    <row r="208" spans="1:1">
      <c r="A208">
        <f>IF(COUNTBLANK(B208:D208)&lt;&gt;COLUMNS(B208:D208),207,"")</f>
        <v>0</v>
      </c>
    </row>
    <row r="209" spans="1:1">
      <c r="A209">
        <f>IF(COUNTBLANK(B209:D209)&lt;&gt;COLUMNS(B209:D209),208,"")</f>
        <v>0</v>
      </c>
    </row>
    <row r="210" spans="1:1">
      <c r="A210">
        <f>IF(COUNTBLANK(B210:D210)&lt;&gt;COLUMNS(B210:D210),209,"")</f>
        <v>0</v>
      </c>
    </row>
    <row r="211" spans="1:1">
      <c r="A211">
        <f>IF(COUNTBLANK(B211:D211)&lt;&gt;COLUMNS(B211:D211),210,"")</f>
        <v>0</v>
      </c>
    </row>
    <row r="212" spans="1:1">
      <c r="A212">
        <f>IF(COUNTBLANK(B212:D212)&lt;&gt;COLUMNS(B212:D212),211,"")</f>
        <v>0</v>
      </c>
    </row>
    <row r="213" spans="1:1">
      <c r="A213">
        <f>IF(COUNTBLANK(B213:D213)&lt;&gt;COLUMNS(B213:D213),212,"")</f>
        <v>0</v>
      </c>
    </row>
    <row r="214" spans="1:1">
      <c r="A214">
        <f>IF(COUNTBLANK(B214:D214)&lt;&gt;COLUMNS(B214:D214),213,"")</f>
        <v>0</v>
      </c>
    </row>
    <row r="215" spans="1:1">
      <c r="A215">
        <f>IF(COUNTBLANK(B215:D215)&lt;&gt;COLUMNS(B215:D215),214,"")</f>
        <v>0</v>
      </c>
    </row>
    <row r="216" spans="1:1">
      <c r="A216">
        <f>IF(COUNTBLANK(B216:D216)&lt;&gt;COLUMNS(B216:D216),215,"")</f>
        <v>0</v>
      </c>
    </row>
    <row r="217" spans="1:1">
      <c r="A217">
        <f>IF(COUNTBLANK(B217:D217)&lt;&gt;COLUMNS(B217:D217),216,"")</f>
        <v>0</v>
      </c>
    </row>
    <row r="218" spans="1:1">
      <c r="A218">
        <f>IF(COUNTBLANK(B218:D218)&lt;&gt;COLUMNS(B218:D218),217,"")</f>
        <v>0</v>
      </c>
    </row>
    <row r="219" spans="1:1">
      <c r="A219">
        <f>IF(COUNTBLANK(B219:D219)&lt;&gt;COLUMNS(B219:D219),218,"")</f>
        <v>0</v>
      </c>
    </row>
    <row r="220" spans="1:1">
      <c r="A220">
        <f>IF(COUNTBLANK(B220:D220)&lt;&gt;COLUMNS(B220:D220),219,"")</f>
        <v>0</v>
      </c>
    </row>
    <row r="221" spans="1:1">
      <c r="A221">
        <f>IF(COUNTBLANK(B221:D221)&lt;&gt;COLUMNS(B221:D221),220,"")</f>
        <v>0</v>
      </c>
    </row>
    <row r="222" spans="1:1">
      <c r="A222">
        <f>IF(COUNTBLANK(B222:D222)&lt;&gt;COLUMNS(B222:D222),221,"")</f>
        <v>0</v>
      </c>
    </row>
    <row r="223" spans="1:1">
      <c r="A223">
        <f>IF(COUNTBLANK(B223:D223)&lt;&gt;COLUMNS(B223:D223),222,"")</f>
        <v>0</v>
      </c>
    </row>
    <row r="224" spans="1:1">
      <c r="A224">
        <f>IF(COUNTBLANK(B224:D224)&lt;&gt;COLUMNS(B224:D224),223,"")</f>
        <v>0</v>
      </c>
    </row>
    <row r="225" spans="1:1">
      <c r="A225">
        <f>IF(COUNTBLANK(B225:D225)&lt;&gt;COLUMNS(B225:D225),224,"")</f>
        <v>0</v>
      </c>
    </row>
    <row r="226" spans="1:1">
      <c r="A226">
        <f>IF(COUNTBLANK(B226:D226)&lt;&gt;COLUMNS(B226:D226),225,"")</f>
        <v>0</v>
      </c>
    </row>
    <row r="227" spans="1:1">
      <c r="A227">
        <f>IF(COUNTBLANK(B227:D227)&lt;&gt;COLUMNS(B227:D227),226,"")</f>
        <v>0</v>
      </c>
    </row>
    <row r="228" spans="1:1">
      <c r="A228">
        <f>IF(COUNTBLANK(B228:D228)&lt;&gt;COLUMNS(B228:D228),227,"")</f>
        <v>0</v>
      </c>
    </row>
    <row r="229" spans="1:1">
      <c r="A229">
        <f>IF(COUNTBLANK(B229:D229)&lt;&gt;COLUMNS(B229:D229),228,"")</f>
        <v>0</v>
      </c>
    </row>
    <row r="230" spans="1:1">
      <c r="A230">
        <f>IF(COUNTBLANK(B230:D230)&lt;&gt;COLUMNS(B230:D230),229,"")</f>
        <v>0</v>
      </c>
    </row>
    <row r="231" spans="1:1">
      <c r="A231">
        <f>IF(COUNTBLANK(B231:D231)&lt;&gt;COLUMNS(B231:D231),230,"")</f>
        <v>0</v>
      </c>
    </row>
    <row r="232" spans="1:1">
      <c r="A232">
        <f>IF(COUNTBLANK(B232:D232)&lt;&gt;COLUMNS(B232:D232),231,"")</f>
        <v>0</v>
      </c>
    </row>
    <row r="233" spans="1:1">
      <c r="A233">
        <f>IF(COUNTBLANK(B233:D233)&lt;&gt;COLUMNS(B233:D233),232,"")</f>
        <v>0</v>
      </c>
    </row>
    <row r="234" spans="1:1">
      <c r="A234">
        <f>IF(COUNTBLANK(B234:D234)&lt;&gt;COLUMNS(B234:D234),233,"")</f>
        <v>0</v>
      </c>
    </row>
    <row r="235" spans="1:1">
      <c r="A235">
        <f>IF(COUNTBLANK(B235:D235)&lt;&gt;COLUMNS(B235:D235),234,"")</f>
        <v>0</v>
      </c>
    </row>
    <row r="236" spans="1:1">
      <c r="A236">
        <f>IF(COUNTBLANK(B236:D236)&lt;&gt;COLUMNS(B236:D236),235,"")</f>
        <v>0</v>
      </c>
    </row>
    <row r="237" spans="1:1">
      <c r="A237">
        <f>IF(COUNTBLANK(B237:D237)&lt;&gt;COLUMNS(B237:D237),236,"")</f>
        <v>0</v>
      </c>
    </row>
    <row r="238" spans="1:1">
      <c r="A238">
        <f>IF(COUNTBLANK(B238:D238)&lt;&gt;COLUMNS(B238:D238),237,"")</f>
        <v>0</v>
      </c>
    </row>
    <row r="239" spans="1:1">
      <c r="A239">
        <f>IF(COUNTBLANK(B239:D239)&lt;&gt;COLUMNS(B239:D239),238,"")</f>
        <v>0</v>
      </c>
    </row>
    <row r="240" spans="1:1">
      <c r="A240">
        <f>IF(COUNTBLANK(B240:D240)&lt;&gt;COLUMNS(B240:D240),239,"")</f>
        <v>0</v>
      </c>
    </row>
    <row r="241" spans="1:1">
      <c r="A241">
        <f>IF(COUNTBLANK(B241:D241)&lt;&gt;COLUMNS(B241:D241),240,"")</f>
        <v>0</v>
      </c>
    </row>
    <row r="242" spans="1:1">
      <c r="A242">
        <f>IF(COUNTBLANK(B242:D242)&lt;&gt;COLUMNS(B242:D242),241,"")</f>
        <v>0</v>
      </c>
    </row>
    <row r="243" spans="1:1">
      <c r="A243">
        <f>IF(COUNTBLANK(B243:D243)&lt;&gt;COLUMNS(B243:D243),242,"")</f>
        <v>0</v>
      </c>
    </row>
    <row r="244" spans="1:1">
      <c r="A244">
        <f>IF(COUNTBLANK(B244:D244)&lt;&gt;COLUMNS(B244:D244),243,"")</f>
        <v>0</v>
      </c>
    </row>
    <row r="245" spans="1:1">
      <c r="A245">
        <f>IF(COUNTBLANK(B245:D245)&lt;&gt;COLUMNS(B245:D245),244,"")</f>
        <v>0</v>
      </c>
    </row>
    <row r="246" spans="1:1">
      <c r="A246">
        <f>IF(COUNTBLANK(B246:D246)&lt;&gt;COLUMNS(B246:D246),245,"")</f>
        <v>0</v>
      </c>
    </row>
    <row r="247" spans="1:1">
      <c r="A247">
        <f>IF(COUNTBLANK(B247:D247)&lt;&gt;COLUMNS(B247:D247),246,"")</f>
        <v>0</v>
      </c>
    </row>
    <row r="248" spans="1:1">
      <c r="A248">
        <f>IF(COUNTBLANK(B248:D248)&lt;&gt;COLUMNS(B248:D248),247,"")</f>
        <v>0</v>
      </c>
    </row>
    <row r="249" spans="1:1">
      <c r="A249">
        <f>IF(COUNTBLANK(B249:D249)&lt;&gt;COLUMNS(B249:D249),248,"")</f>
        <v>0</v>
      </c>
    </row>
    <row r="250" spans="1:1">
      <c r="A250">
        <f>IF(COUNTBLANK(B250:D250)&lt;&gt;COLUMNS(B250:D250),249,"")</f>
        <v>0</v>
      </c>
    </row>
    <row r="251" spans="1:1">
      <c r="A251">
        <f>IF(COUNTBLANK(B251:D251)&lt;&gt;COLUMNS(B251:D251),250,"")</f>
        <v>0</v>
      </c>
    </row>
    <row r="252" spans="1:1">
      <c r="A252">
        <f>IF(COUNTBLANK(B252:D252)&lt;&gt;COLUMNS(B252:D252),251,"")</f>
        <v>0</v>
      </c>
    </row>
    <row r="253" spans="1:1">
      <c r="A253">
        <f>IF(COUNTBLANK(B253:D253)&lt;&gt;COLUMNS(B253:D253),252,"")</f>
        <v>0</v>
      </c>
    </row>
    <row r="254" spans="1:1">
      <c r="A254">
        <f>IF(COUNTBLANK(B254:D254)&lt;&gt;COLUMNS(B254:D254),253,"")</f>
        <v>0</v>
      </c>
    </row>
    <row r="255" spans="1:1">
      <c r="A255">
        <f>IF(COUNTBLANK(B255:D255)&lt;&gt;COLUMNS(B255:D255),254,"")</f>
        <v>0</v>
      </c>
    </row>
    <row r="256" spans="1:1">
      <c r="A256">
        <f>IF(COUNTBLANK(B256:D256)&lt;&gt;COLUMNS(B256:D256),255,"")</f>
        <v>0</v>
      </c>
    </row>
    <row r="257" spans="1:1">
      <c r="A257">
        <f>IF(COUNTBLANK(B257:D257)&lt;&gt;COLUMNS(B257:D257),256,"")</f>
        <v>0</v>
      </c>
    </row>
    <row r="258" spans="1:1">
      <c r="A258">
        <f>IF(COUNTBLANK(B258:D258)&lt;&gt;COLUMNS(B258:D258),257,"")</f>
        <v>0</v>
      </c>
    </row>
    <row r="259" spans="1:1">
      <c r="A259">
        <f>IF(COUNTBLANK(B259:D259)&lt;&gt;COLUMNS(B259:D259),258,"")</f>
        <v>0</v>
      </c>
    </row>
    <row r="260" spans="1:1">
      <c r="A260">
        <f>IF(COUNTBLANK(B260:D260)&lt;&gt;COLUMNS(B260:D260),259,"")</f>
        <v>0</v>
      </c>
    </row>
    <row r="261" spans="1:1">
      <c r="A261">
        <f>IF(COUNTBLANK(B261:D261)&lt;&gt;COLUMNS(B261:D261),260,"")</f>
        <v>0</v>
      </c>
    </row>
    <row r="262" spans="1:1">
      <c r="A262">
        <f>IF(COUNTBLANK(B262:D262)&lt;&gt;COLUMNS(B262:D262),261,"")</f>
        <v>0</v>
      </c>
    </row>
    <row r="263" spans="1:1">
      <c r="A263">
        <f>IF(COUNTBLANK(B263:D263)&lt;&gt;COLUMNS(B263:D263),262,"")</f>
        <v>0</v>
      </c>
    </row>
    <row r="264" spans="1:1">
      <c r="A264">
        <f>IF(COUNTBLANK(B264:D264)&lt;&gt;COLUMNS(B264:D264),263,"")</f>
        <v>0</v>
      </c>
    </row>
    <row r="265" spans="1:1">
      <c r="A265">
        <f>IF(COUNTBLANK(B265:D265)&lt;&gt;COLUMNS(B265:D265),264,"")</f>
        <v>0</v>
      </c>
    </row>
    <row r="266" spans="1:1">
      <c r="A266">
        <f>IF(COUNTBLANK(B266:D266)&lt;&gt;COLUMNS(B266:D266),265,"")</f>
        <v>0</v>
      </c>
    </row>
    <row r="267" spans="1:1">
      <c r="A267">
        <f>IF(COUNTBLANK(B267:D267)&lt;&gt;COLUMNS(B267:D267),266,"")</f>
        <v>0</v>
      </c>
    </row>
    <row r="268" spans="1:1">
      <c r="A268">
        <f>IF(COUNTBLANK(B268:D268)&lt;&gt;COLUMNS(B268:D268),267,"")</f>
        <v>0</v>
      </c>
    </row>
    <row r="269" spans="1:1">
      <c r="A269">
        <f>IF(COUNTBLANK(B269:D269)&lt;&gt;COLUMNS(B269:D269),268,"")</f>
        <v>0</v>
      </c>
    </row>
    <row r="270" spans="1:1">
      <c r="A270">
        <f>IF(COUNTBLANK(B270:D270)&lt;&gt;COLUMNS(B270:D270),269,"")</f>
        <v>0</v>
      </c>
    </row>
    <row r="271" spans="1:1">
      <c r="A271">
        <f>IF(COUNTBLANK(B271:D271)&lt;&gt;COLUMNS(B271:D271),270,"")</f>
        <v>0</v>
      </c>
    </row>
    <row r="272" spans="1:1">
      <c r="A272">
        <f>IF(COUNTBLANK(B272:D272)&lt;&gt;COLUMNS(B272:D272),271,"")</f>
        <v>0</v>
      </c>
    </row>
    <row r="273" spans="1:1">
      <c r="A273">
        <f>IF(COUNTBLANK(B273:D273)&lt;&gt;COLUMNS(B273:D273),272,"")</f>
        <v>0</v>
      </c>
    </row>
    <row r="274" spans="1:1">
      <c r="A274">
        <f>IF(COUNTBLANK(B274:D274)&lt;&gt;COLUMNS(B274:D274),273,"")</f>
        <v>0</v>
      </c>
    </row>
    <row r="275" spans="1:1">
      <c r="A275">
        <f>IF(COUNTBLANK(B275:D275)&lt;&gt;COLUMNS(B275:D275),274,"")</f>
        <v>0</v>
      </c>
    </row>
    <row r="276" spans="1:1">
      <c r="A276">
        <f>IF(COUNTBLANK(B276:D276)&lt;&gt;COLUMNS(B276:D276),275,"")</f>
        <v>0</v>
      </c>
    </row>
    <row r="277" spans="1:1">
      <c r="A277">
        <f>IF(COUNTBLANK(B277:D277)&lt;&gt;COLUMNS(B277:D277),276,"")</f>
        <v>0</v>
      </c>
    </row>
    <row r="278" spans="1:1">
      <c r="A278">
        <f>IF(COUNTBLANK(B278:D278)&lt;&gt;COLUMNS(B278:D278),277,"")</f>
        <v>0</v>
      </c>
    </row>
    <row r="279" spans="1:1">
      <c r="A279">
        <f>IF(COUNTBLANK(B279:D279)&lt;&gt;COLUMNS(B279:D279),278,"")</f>
        <v>0</v>
      </c>
    </row>
    <row r="280" spans="1:1">
      <c r="A280">
        <f>IF(COUNTBLANK(B280:D280)&lt;&gt;COLUMNS(B280:D280),279,"")</f>
        <v>0</v>
      </c>
    </row>
    <row r="281" spans="1:1">
      <c r="A281">
        <f>IF(COUNTBLANK(B281:D281)&lt;&gt;COLUMNS(B281:D281),280,"")</f>
        <v>0</v>
      </c>
    </row>
    <row r="282" spans="1:1">
      <c r="A282">
        <f>IF(COUNTBLANK(B282:D282)&lt;&gt;COLUMNS(B282:D282),281,"")</f>
        <v>0</v>
      </c>
    </row>
    <row r="283" spans="1:1">
      <c r="A283">
        <f>IF(COUNTBLANK(B283:D283)&lt;&gt;COLUMNS(B283:D283),282,"")</f>
        <v>0</v>
      </c>
    </row>
    <row r="284" spans="1:1">
      <c r="A284">
        <f>IF(COUNTBLANK(B284:D284)&lt;&gt;COLUMNS(B284:D284),283,"")</f>
        <v>0</v>
      </c>
    </row>
    <row r="285" spans="1:1">
      <c r="A285">
        <f>IF(COUNTBLANK(B285:D285)&lt;&gt;COLUMNS(B285:D285),284,"")</f>
        <v>0</v>
      </c>
    </row>
    <row r="286" spans="1:1">
      <c r="A286">
        <f>IF(COUNTBLANK(B286:D286)&lt;&gt;COLUMNS(B286:D286),285,"")</f>
        <v>0</v>
      </c>
    </row>
    <row r="287" spans="1:1">
      <c r="A287">
        <f>IF(COUNTBLANK(B287:D287)&lt;&gt;COLUMNS(B287:D287),286,"")</f>
        <v>0</v>
      </c>
    </row>
    <row r="288" spans="1:1">
      <c r="A288">
        <f>IF(COUNTBLANK(B288:D288)&lt;&gt;COLUMNS(B288:D288),287,"")</f>
        <v>0</v>
      </c>
    </row>
    <row r="289" spans="1:1">
      <c r="A289">
        <f>IF(COUNTBLANK(B289:D289)&lt;&gt;COLUMNS(B289:D289),288,"")</f>
        <v>0</v>
      </c>
    </row>
    <row r="290" spans="1:1">
      <c r="A290">
        <f>IF(COUNTBLANK(B290:D290)&lt;&gt;COLUMNS(B290:D290),289,"")</f>
        <v>0</v>
      </c>
    </row>
    <row r="291" spans="1:1">
      <c r="A291">
        <f>IF(COUNTBLANK(B291:D291)&lt;&gt;COLUMNS(B291:D291),290,"")</f>
        <v>0</v>
      </c>
    </row>
    <row r="292" spans="1:1">
      <c r="A292">
        <f>IF(COUNTBLANK(B292:D292)&lt;&gt;COLUMNS(B292:D292),291,"")</f>
        <v>0</v>
      </c>
    </row>
    <row r="293" spans="1:1">
      <c r="A293">
        <f>IF(COUNTBLANK(B293:D293)&lt;&gt;COLUMNS(B293:D293),292,"")</f>
        <v>0</v>
      </c>
    </row>
    <row r="294" spans="1:1">
      <c r="A294">
        <f>IF(COUNTBLANK(B294:D294)&lt;&gt;COLUMNS(B294:D294),293,"")</f>
        <v>0</v>
      </c>
    </row>
    <row r="295" spans="1:1">
      <c r="A295">
        <f>IF(COUNTBLANK(B295:D295)&lt;&gt;COLUMNS(B295:D295),294,"")</f>
        <v>0</v>
      </c>
    </row>
    <row r="296" spans="1:1">
      <c r="A296">
        <f>IF(COUNTBLANK(B296:D296)&lt;&gt;COLUMNS(B296:D296),295,"")</f>
        <v>0</v>
      </c>
    </row>
    <row r="297" spans="1:1">
      <c r="A297">
        <f>IF(COUNTBLANK(B297:D297)&lt;&gt;COLUMNS(B297:D297),296,"")</f>
        <v>0</v>
      </c>
    </row>
    <row r="298" spans="1:1">
      <c r="A298">
        <f>IF(COUNTBLANK(B298:D298)&lt;&gt;COLUMNS(B298:D298),297,"")</f>
        <v>0</v>
      </c>
    </row>
    <row r="299" spans="1:1">
      <c r="A299">
        <f>IF(COUNTBLANK(B299:D299)&lt;&gt;COLUMNS(B299:D299),298,"")</f>
        <v>0</v>
      </c>
    </row>
    <row r="300" spans="1:1">
      <c r="A300">
        <f>IF(COUNTBLANK(B300:D300)&lt;&gt;COLUMNS(B300:D300),299,"")</f>
        <v>0</v>
      </c>
    </row>
    <row r="301" spans="1:1">
      <c r="A301">
        <f>IF(COUNTBLANK(B301:D301)&lt;&gt;COLUMNS(B301:D301),300,"")</f>
        <v>0</v>
      </c>
    </row>
    <row r="302" spans="1:1">
      <c r="A302">
        <f>IF(COUNTBLANK(B302:D302)&lt;&gt;COLUMNS(B302:D302),301,"")</f>
        <v>0</v>
      </c>
    </row>
    <row r="303" spans="1:1">
      <c r="A303">
        <f>IF(COUNTBLANK(B303:D303)&lt;&gt;COLUMNS(B303:D303),302,"")</f>
        <v>0</v>
      </c>
    </row>
    <row r="304" spans="1:1">
      <c r="A304">
        <f>IF(COUNTBLANK(B304:D304)&lt;&gt;COLUMNS(B304:D304),303,"")</f>
        <v>0</v>
      </c>
    </row>
    <row r="305" spans="1:1">
      <c r="A305">
        <f>IF(COUNTBLANK(B305:D305)&lt;&gt;COLUMNS(B305:D305),304,"")</f>
        <v>0</v>
      </c>
    </row>
    <row r="306" spans="1:1">
      <c r="A306">
        <f>IF(COUNTBLANK(B306:D306)&lt;&gt;COLUMNS(B306:D306),305,"")</f>
        <v>0</v>
      </c>
    </row>
    <row r="307" spans="1:1">
      <c r="A307">
        <f>IF(COUNTBLANK(B307:D307)&lt;&gt;COLUMNS(B307:D307),306,"")</f>
        <v>0</v>
      </c>
    </row>
    <row r="308" spans="1:1">
      <c r="A308">
        <f>IF(COUNTBLANK(B308:D308)&lt;&gt;COLUMNS(B308:D308),307,"")</f>
        <v>0</v>
      </c>
    </row>
    <row r="309" spans="1:1">
      <c r="A309">
        <f>IF(COUNTBLANK(B309:D309)&lt;&gt;COLUMNS(B309:D309),308,"")</f>
        <v>0</v>
      </c>
    </row>
    <row r="310" spans="1:1">
      <c r="A310">
        <f>IF(COUNTBLANK(B310:D310)&lt;&gt;COLUMNS(B310:D310),309,"")</f>
        <v>0</v>
      </c>
    </row>
    <row r="311" spans="1:1">
      <c r="A311">
        <f>IF(COUNTBLANK(B311:D311)&lt;&gt;COLUMNS(B311:D311),310,"")</f>
        <v>0</v>
      </c>
    </row>
    <row r="312" spans="1:1">
      <c r="A312">
        <f>IF(COUNTBLANK(B312:D312)&lt;&gt;COLUMNS(B312:D312),311,"")</f>
        <v>0</v>
      </c>
    </row>
    <row r="313" spans="1:1">
      <c r="A313">
        <f>IF(COUNTBLANK(B313:D313)&lt;&gt;COLUMNS(B313:D313),312,"")</f>
        <v>0</v>
      </c>
    </row>
    <row r="314" spans="1:1">
      <c r="A314">
        <f>IF(COUNTBLANK(B314:D314)&lt;&gt;COLUMNS(B314:D314),313,"")</f>
        <v>0</v>
      </c>
    </row>
    <row r="315" spans="1:1">
      <c r="A315">
        <f>IF(COUNTBLANK(B315:D315)&lt;&gt;COLUMNS(B315:D315),314,"")</f>
        <v>0</v>
      </c>
    </row>
    <row r="316" spans="1:1">
      <c r="A316">
        <f>IF(COUNTBLANK(B316:D316)&lt;&gt;COLUMNS(B316:D316),315,"")</f>
        <v>0</v>
      </c>
    </row>
    <row r="317" spans="1:1">
      <c r="A317">
        <f>IF(COUNTBLANK(B317:D317)&lt;&gt;COLUMNS(B317:D317),316,"")</f>
        <v>0</v>
      </c>
    </row>
    <row r="318" spans="1:1">
      <c r="A318">
        <f>IF(COUNTBLANK(B318:D318)&lt;&gt;COLUMNS(B318:D318),317,"")</f>
        <v>0</v>
      </c>
    </row>
    <row r="319" spans="1:1">
      <c r="A319">
        <f>IF(COUNTBLANK(B319:D319)&lt;&gt;COLUMNS(B319:D319),318,"")</f>
        <v>0</v>
      </c>
    </row>
    <row r="320" spans="1:1">
      <c r="A320">
        <f>IF(COUNTBLANK(B320:D320)&lt;&gt;COLUMNS(B320:D320),319,"")</f>
        <v>0</v>
      </c>
    </row>
    <row r="321" spans="1:1">
      <c r="A321">
        <f>IF(COUNTBLANK(B321:D321)&lt;&gt;COLUMNS(B321:D321),320,"")</f>
        <v>0</v>
      </c>
    </row>
    <row r="322" spans="1:1">
      <c r="A322">
        <f>IF(COUNTBLANK(B322:D322)&lt;&gt;COLUMNS(B322:D322),321,"")</f>
        <v>0</v>
      </c>
    </row>
    <row r="323" spans="1:1">
      <c r="A323">
        <f>IF(COUNTBLANK(B323:D323)&lt;&gt;COLUMNS(B323:D323),322,"")</f>
        <v>0</v>
      </c>
    </row>
    <row r="324" spans="1:1">
      <c r="A324">
        <f>IF(COUNTBLANK(B324:D324)&lt;&gt;COLUMNS(B324:D324),323,"")</f>
        <v>0</v>
      </c>
    </row>
    <row r="325" spans="1:1">
      <c r="A325">
        <f>IF(COUNTBLANK(B325:D325)&lt;&gt;COLUMNS(B325:D325),324,"")</f>
        <v>0</v>
      </c>
    </row>
    <row r="326" spans="1:1">
      <c r="A326">
        <f>IF(COUNTBLANK(B326:D326)&lt;&gt;COLUMNS(B326:D326),325,"")</f>
        <v>0</v>
      </c>
    </row>
    <row r="327" spans="1:1">
      <c r="A327">
        <f>IF(COUNTBLANK(B327:D327)&lt;&gt;COLUMNS(B327:D327),326,"")</f>
        <v>0</v>
      </c>
    </row>
    <row r="328" spans="1:1">
      <c r="A328">
        <f>IF(COUNTBLANK(B328:D328)&lt;&gt;COLUMNS(B328:D328),327,"")</f>
        <v>0</v>
      </c>
    </row>
    <row r="329" spans="1:1">
      <c r="A329">
        <f>IF(COUNTBLANK(B329:D329)&lt;&gt;COLUMNS(B329:D329),328,"")</f>
        <v>0</v>
      </c>
    </row>
    <row r="330" spans="1:1">
      <c r="A330">
        <f>IF(COUNTBLANK(B330:D330)&lt;&gt;COLUMNS(B330:D330),329,"")</f>
        <v>0</v>
      </c>
    </row>
    <row r="331" spans="1:1">
      <c r="A331">
        <f>IF(COUNTBLANK(B331:D331)&lt;&gt;COLUMNS(B331:D331),330,"")</f>
        <v>0</v>
      </c>
    </row>
    <row r="332" spans="1:1">
      <c r="A332">
        <f>IF(COUNTBLANK(B332:D332)&lt;&gt;COLUMNS(B332:D332),331,"")</f>
        <v>0</v>
      </c>
    </row>
    <row r="333" spans="1:1">
      <c r="A333">
        <f>IF(COUNTBLANK(B333:D333)&lt;&gt;COLUMNS(B333:D333),332,"")</f>
        <v>0</v>
      </c>
    </row>
    <row r="334" spans="1:1">
      <c r="A334">
        <f>IF(COUNTBLANK(B334:D334)&lt;&gt;COLUMNS(B334:D334),333,"")</f>
        <v>0</v>
      </c>
    </row>
    <row r="335" spans="1:1">
      <c r="A335">
        <f>IF(COUNTBLANK(B335:D335)&lt;&gt;COLUMNS(B335:D335),334,"")</f>
        <v>0</v>
      </c>
    </row>
    <row r="336" spans="1:1">
      <c r="A336">
        <f>IF(COUNTBLANK(B336:D336)&lt;&gt;COLUMNS(B336:D336),335,"")</f>
        <v>0</v>
      </c>
    </row>
    <row r="337" spans="1:1">
      <c r="A337">
        <f>IF(COUNTBLANK(B337:D337)&lt;&gt;COLUMNS(B337:D337),336,"")</f>
        <v>0</v>
      </c>
    </row>
    <row r="338" spans="1:1">
      <c r="A338">
        <f>IF(COUNTBLANK(B338:D338)&lt;&gt;COLUMNS(B338:D338),337,"")</f>
        <v>0</v>
      </c>
    </row>
    <row r="339" spans="1:1">
      <c r="A339">
        <f>IF(COUNTBLANK(B339:D339)&lt;&gt;COLUMNS(B339:D339),338,"")</f>
        <v>0</v>
      </c>
    </row>
    <row r="340" spans="1:1">
      <c r="A340">
        <f>IF(COUNTBLANK(B340:D340)&lt;&gt;COLUMNS(B340:D340),339,"")</f>
        <v>0</v>
      </c>
    </row>
    <row r="341" spans="1:1">
      <c r="A341">
        <f>IF(COUNTBLANK(B341:D341)&lt;&gt;COLUMNS(B341:D341),340,"")</f>
        <v>0</v>
      </c>
    </row>
    <row r="342" spans="1:1">
      <c r="A342">
        <f>IF(COUNTBLANK(B342:D342)&lt;&gt;COLUMNS(B342:D342),341,"")</f>
        <v>0</v>
      </c>
    </row>
    <row r="343" spans="1:1">
      <c r="A343">
        <f>IF(COUNTBLANK(B343:D343)&lt;&gt;COLUMNS(B343:D343),342,"")</f>
        <v>0</v>
      </c>
    </row>
    <row r="344" spans="1:1">
      <c r="A344">
        <f>IF(COUNTBLANK(B344:D344)&lt;&gt;COLUMNS(B344:D344),343,"")</f>
        <v>0</v>
      </c>
    </row>
    <row r="345" spans="1:1">
      <c r="A345">
        <f>IF(COUNTBLANK(B345:D345)&lt;&gt;COLUMNS(B345:D345),344,"")</f>
        <v>0</v>
      </c>
    </row>
    <row r="346" spans="1:1">
      <c r="A346">
        <f>IF(COUNTBLANK(B346:D346)&lt;&gt;COLUMNS(B346:D346),345,"")</f>
        <v>0</v>
      </c>
    </row>
    <row r="347" spans="1:1">
      <c r="A347">
        <f>IF(COUNTBLANK(B347:D347)&lt;&gt;COLUMNS(B347:D347),346,"")</f>
        <v>0</v>
      </c>
    </row>
    <row r="348" spans="1:1">
      <c r="A348">
        <f>IF(COUNTBLANK(B348:D348)&lt;&gt;COLUMNS(B348:D348),347,"")</f>
        <v>0</v>
      </c>
    </row>
    <row r="349" spans="1:1">
      <c r="A349">
        <f>IF(COUNTBLANK(B349:D349)&lt;&gt;COLUMNS(B349:D349),348,"")</f>
        <v>0</v>
      </c>
    </row>
    <row r="350" spans="1:1">
      <c r="A350">
        <f>IF(COUNTBLANK(B350:D350)&lt;&gt;COLUMNS(B350:D350),349,"")</f>
        <v>0</v>
      </c>
    </row>
    <row r="351" spans="1:1">
      <c r="A351">
        <f>IF(COUNTBLANK(B351:D351)&lt;&gt;COLUMNS(B351:D351),350,"")</f>
        <v>0</v>
      </c>
    </row>
    <row r="352" spans="1:1">
      <c r="A352">
        <f>IF(COUNTBLANK(B352:D352)&lt;&gt;COLUMNS(B352:D352),351,"")</f>
        <v>0</v>
      </c>
    </row>
    <row r="353" spans="1:1">
      <c r="A353">
        <f>IF(COUNTBLANK(B353:D353)&lt;&gt;COLUMNS(B353:D353),352,"")</f>
        <v>0</v>
      </c>
    </row>
    <row r="354" spans="1:1">
      <c r="A354">
        <f>IF(COUNTBLANK(B354:D354)&lt;&gt;COLUMNS(B354:D354),353,"")</f>
        <v>0</v>
      </c>
    </row>
    <row r="355" spans="1:1">
      <c r="A355">
        <f>IF(COUNTBLANK(B355:D355)&lt;&gt;COLUMNS(B355:D355),354,"")</f>
        <v>0</v>
      </c>
    </row>
    <row r="356" spans="1:1">
      <c r="A356">
        <f>IF(COUNTBLANK(B356:D356)&lt;&gt;COLUMNS(B356:D356),355,"")</f>
        <v>0</v>
      </c>
    </row>
    <row r="357" spans="1:1">
      <c r="A357">
        <f>IF(COUNTBLANK(B357:D357)&lt;&gt;COLUMNS(B357:D357),356,"")</f>
        <v>0</v>
      </c>
    </row>
    <row r="358" spans="1:1">
      <c r="A358">
        <f>IF(COUNTBLANK(B358:D358)&lt;&gt;COLUMNS(B358:D358),357,"")</f>
        <v>0</v>
      </c>
    </row>
    <row r="359" spans="1:1">
      <c r="A359">
        <f>IF(COUNTBLANK(B359:D359)&lt;&gt;COLUMNS(B359:D359),358,"")</f>
        <v>0</v>
      </c>
    </row>
    <row r="360" spans="1:1">
      <c r="A360">
        <f>IF(COUNTBLANK(B360:D360)&lt;&gt;COLUMNS(B360:D360),359,"")</f>
        <v>0</v>
      </c>
    </row>
    <row r="361" spans="1:1">
      <c r="A361">
        <f>IF(COUNTBLANK(B361:D361)&lt;&gt;COLUMNS(B361:D361),360,"")</f>
        <v>0</v>
      </c>
    </row>
    <row r="362" spans="1:1">
      <c r="A362">
        <f>IF(COUNTBLANK(B362:D362)&lt;&gt;COLUMNS(B362:D362),361,"")</f>
        <v>0</v>
      </c>
    </row>
    <row r="363" spans="1:1">
      <c r="A363">
        <f>IF(COUNTBLANK(B363:D363)&lt;&gt;COLUMNS(B363:D363),362,"")</f>
        <v>0</v>
      </c>
    </row>
    <row r="364" spans="1:1">
      <c r="A364">
        <f>IF(COUNTBLANK(B364:D364)&lt;&gt;COLUMNS(B364:D364),363,"")</f>
        <v>0</v>
      </c>
    </row>
    <row r="365" spans="1:1">
      <c r="A365">
        <f>IF(COUNTBLANK(B365:D365)&lt;&gt;COLUMNS(B365:D365),364,"")</f>
        <v>0</v>
      </c>
    </row>
    <row r="366" spans="1:1">
      <c r="A366">
        <f>IF(COUNTBLANK(B366:D366)&lt;&gt;COLUMNS(B366:D366),365,"")</f>
        <v>0</v>
      </c>
    </row>
    <row r="367" spans="1:1">
      <c r="A367">
        <f>IF(COUNTBLANK(B367:D367)&lt;&gt;COLUMNS(B367:D367),366,"")</f>
        <v>0</v>
      </c>
    </row>
    <row r="368" spans="1:1">
      <c r="A368">
        <f>IF(COUNTBLANK(B368:D368)&lt;&gt;COLUMNS(B368:D368),367,"")</f>
        <v>0</v>
      </c>
    </row>
    <row r="369" spans="1:1">
      <c r="A369">
        <f>IF(COUNTBLANK(B369:D369)&lt;&gt;COLUMNS(B369:D369),368,"")</f>
        <v>0</v>
      </c>
    </row>
    <row r="370" spans="1:1">
      <c r="A370">
        <f>IF(COUNTBLANK(B370:D370)&lt;&gt;COLUMNS(B370:D370),369,"")</f>
        <v>0</v>
      </c>
    </row>
    <row r="371" spans="1:1">
      <c r="A371">
        <f>IF(COUNTBLANK(B371:D371)&lt;&gt;COLUMNS(B371:D371),370,"")</f>
        <v>0</v>
      </c>
    </row>
    <row r="372" spans="1:1">
      <c r="A372">
        <f>IF(COUNTBLANK(B372:D372)&lt;&gt;COLUMNS(B372:D372),371,"")</f>
        <v>0</v>
      </c>
    </row>
    <row r="373" spans="1:1">
      <c r="A373">
        <f>IF(COUNTBLANK(B373:D373)&lt;&gt;COLUMNS(B373:D373),372,"")</f>
        <v>0</v>
      </c>
    </row>
    <row r="374" spans="1:1">
      <c r="A374">
        <f>IF(COUNTBLANK(B374:D374)&lt;&gt;COLUMNS(B374:D374),373,"")</f>
        <v>0</v>
      </c>
    </row>
    <row r="375" spans="1:1">
      <c r="A375">
        <f>IF(COUNTBLANK(B375:D375)&lt;&gt;COLUMNS(B375:D375),374,"")</f>
        <v>0</v>
      </c>
    </row>
    <row r="376" spans="1:1">
      <c r="A376">
        <f>IF(COUNTBLANK(B376:D376)&lt;&gt;COLUMNS(B376:D376),375,"")</f>
        <v>0</v>
      </c>
    </row>
    <row r="377" spans="1:1">
      <c r="A377">
        <f>IF(COUNTBLANK(B377:D377)&lt;&gt;COLUMNS(B377:D377),376,"")</f>
        <v>0</v>
      </c>
    </row>
    <row r="378" spans="1:1">
      <c r="A378">
        <f>IF(COUNTBLANK(B378:D378)&lt;&gt;COLUMNS(B378:D378),377,"")</f>
        <v>0</v>
      </c>
    </row>
    <row r="379" spans="1:1">
      <c r="A379">
        <f>IF(COUNTBLANK(B379:D379)&lt;&gt;COLUMNS(B379:D379),378,"")</f>
        <v>0</v>
      </c>
    </row>
    <row r="380" spans="1:1">
      <c r="A380">
        <f>IF(COUNTBLANK(B380:D380)&lt;&gt;COLUMNS(B380:D380),379,"")</f>
        <v>0</v>
      </c>
    </row>
    <row r="381" spans="1:1">
      <c r="A381">
        <f>IF(COUNTBLANK(B381:D381)&lt;&gt;COLUMNS(B381:D381),380,"")</f>
        <v>0</v>
      </c>
    </row>
    <row r="382" spans="1:1">
      <c r="A382">
        <f>IF(COUNTBLANK(B382:D382)&lt;&gt;COLUMNS(B382:D382),381,"")</f>
        <v>0</v>
      </c>
    </row>
    <row r="383" spans="1:1">
      <c r="A383">
        <f>IF(COUNTBLANK(B383:D383)&lt;&gt;COLUMNS(B383:D383),382,"")</f>
        <v>0</v>
      </c>
    </row>
    <row r="384" spans="1:1">
      <c r="A384">
        <f>IF(COUNTBLANK(B384:D384)&lt;&gt;COLUMNS(B384:D384),383,"")</f>
        <v>0</v>
      </c>
    </row>
    <row r="385" spans="1:1">
      <c r="A385">
        <f>IF(COUNTBLANK(B385:D385)&lt;&gt;COLUMNS(B385:D385),384,"")</f>
        <v>0</v>
      </c>
    </row>
    <row r="386" spans="1:1">
      <c r="A386">
        <f>IF(COUNTBLANK(B386:D386)&lt;&gt;COLUMNS(B386:D386),385,"")</f>
        <v>0</v>
      </c>
    </row>
    <row r="387" spans="1:1">
      <c r="A387">
        <f>IF(COUNTBLANK(B387:D387)&lt;&gt;COLUMNS(B387:D387),386,"")</f>
        <v>0</v>
      </c>
    </row>
    <row r="388" spans="1:1">
      <c r="A388">
        <f>IF(COUNTBLANK(B388:D388)&lt;&gt;COLUMNS(B388:D388),387,"")</f>
        <v>0</v>
      </c>
    </row>
    <row r="389" spans="1:1">
      <c r="A389">
        <f>IF(COUNTBLANK(B389:D389)&lt;&gt;COLUMNS(B389:D389),388,"")</f>
        <v>0</v>
      </c>
    </row>
    <row r="390" spans="1:1">
      <c r="A390">
        <f>IF(COUNTBLANK(B390:D390)&lt;&gt;COLUMNS(B390:D390),389,"")</f>
        <v>0</v>
      </c>
    </row>
    <row r="391" spans="1:1">
      <c r="A391">
        <f>IF(COUNTBLANK(B391:D391)&lt;&gt;COLUMNS(B391:D391),390,"")</f>
        <v>0</v>
      </c>
    </row>
    <row r="392" spans="1:1">
      <c r="A392">
        <f>IF(COUNTBLANK(B392:D392)&lt;&gt;COLUMNS(B392:D392),391,"")</f>
        <v>0</v>
      </c>
    </row>
    <row r="393" spans="1:1">
      <c r="A393">
        <f>IF(COUNTBLANK(B393:D393)&lt;&gt;COLUMNS(B393:D393),392,"")</f>
        <v>0</v>
      </c>
    </row>
    <row r="394" spans="1:1">
      <c r="A394">
        <f>IF(COUNTBLANK(B394:D394)&lt;&gt;COLUMNS(B394:D394),393,"")</f>
        <v>0</v>
      </c>
    </row>
    <row r="395" spans="1:1">
      <c r="A395">
        <f>IF(COUNTBLANK(B395:D395)&lt;&gt;COLUMNS(B395:D395),394,"")</f>
        <v>0</v>
      </c>
    </row>
    <row r="396" spans="1:1">
      <c r="A396">
        <f>IF(COUNTBLANK(B396:D396)&lt;&gt;COLUMNS(B396:D396),395,"")</f>
        <v>0</v>
      </c>
    </row>
    <row r="397" spans="1:1">
      <c r="A397">
        <f>IF(COUNTBLANK(B397:D397)&lt;&gt;COLUMNS(B397:D397),396,"")</f>
        <v>0</v>
      </c>
    </row>
    <row r="398" spans="1:1">
      <c r="A398">
        <f>IF(COUNTBLANK(B398:D398)&lt;&gt;COLUMNS(B398:D398),397,"")</f>
        <v>0</v>
      </c>
    </row>
    <row r="399" spans="1:1">
      <c r="A399">
        <f>IF(COUNTBLANK(B399:D399)&lt;&gt;COLUMNS(B399:D399),398,"")</f>
        <v>0</v>
      </c>
    </row>
    <row r="400" spans="1:1">
      <c r="A400">
        <f>IF(COUNTBLANK(B400:D400)&lt;&gt;COLUMNS(B400:D400),399,"")</f>
        <v>0</v>
      </c>
    </row>
    <row r="401" spans="1:1">
      <c r="A401">
        <f>IF(COUNTBLANK(B401:D401)&lt;&gt;COLUMNS(B401:D401),400,"")</f>
        <v>0</v>
      </c>
    </row>
    <row r="402" spans="1:1">
      <c r="A402">
        <f>IF(COUNTBLANK(B402:D402)&lt;&gt;COLUMNS(B402:D402),401,"")</f>
        <v>0</v>
      </c>
    </row>
    <row r="403" spans="1:1">
      <c r="A403">
        <f>IF(COUNTBLANK(B403:D403)&lt;&gt;COLUMNS(B403:D403),402,"")</f>
        <v>0</v>
      </c>
    </row>
    <row r="404" spans="1:1">
      <c r="A404">
        <f>IF(COUNTBLANK(B404:D404)&lt;&gt;COLUMNS(B404:D404),403,"")</f>
        <v>0</v>
      </c>
    </row>
    <row r="405" spans="1:1">
      <c r="A405">
        <f>IF(COUNTBLANK(B405:D405)&lt;&gt;COLUMNS(B405:D405),404,"")</f>
        <v>0</v>
      </c>
    </row>
    <row r="406" spans="1:1">
      <c r="A406">
        <f>IF(COUNTBLANK(B406:D406)&lt;&gt;COLUMNS(B406:D406),405,"")</f>
        <v>0</v>
      </c>
    </row>
    <row r="407" spans="1:1">
      <c r="A407">
        <f>IF(COUNTBLANK(B407:D407)&lt;&gt;COLUMNS(B407:D407),406,"")</f>
        <v>0</v>
      </c>
    </row>
    <row r="408" spans="1:1">
      <c r="A408">
        <f>IF(COUNTBLANK(B408:D408)&lt;&gt;COLUMNS(B408:D408),407,"")</f>
        <v>0</v>
      </c>
    </row>
    <row r="409" spans="1:1">
      <c r="A409">
        <f>IF(COUNTBLANK(B409:D409)&lt;&gt;COLUMNS(B409:D409),408,"")</f>
        <v>0</v>
      </c>
    </row>
    <row r="410" spans="1:1">
      <c r="A410">
        <f>IF(COUNTBLANK(B410:D410)&lt;&gt;COLUMNS(B410:D410),409,"")</f>
        <v>0</v>
      </c>
    </row>
    <row r="411" spans="1:1">
      <c r="A411">
        <f>IF(COUNTBLANK(B411:D411)&lt;&gt;COLUMNS(B411:D411),410,"")</f>
        <v>0</v>
      </c>
    </row>
    <row r="412" spans="1:1">
      <c r="A412">
        <f>IF(COUNTBLANK(B412:D412)&lt;&gt;COLUMNS(B412:D412),411,"")</f>
        <v>0</v>
      </c>
    </row>
    <row r="413" spans="1:1">
      <c r="A413">
        <f>IF(COUNTBLANK(B413:D413)&lt;&gt;COLUMNS(B413:D413),412,"")</f>
        <v>0</v>
      </c>
    </row>
    <row r="414" spans="1:1">
      <c r="A414">
        <f>IF(COUNTBLANK(B414:D414)&lt;&gt;COLUMNS(B414:D414),413,"")</f>
        <v>0</v>
      </c>
    </row>
    <row r="415" spans="1:1">
      <c r="A415">
        <f>IF(COUNTBLANK(B415:D415)&lt;&gt;COLUMNS(B415:D415),414,"")</f>
        <v>0</v>
      </c>
    </row>
    <row r="416" spans="1:1">
      <c r="A416">
        <f>IF(COUNTBLANK(B416:D416)&lt;&gt;COLUMNS(B416:D416),415,"")</f>
        <v>0</v>
      </c>
    </row>
    <row r="417" spans="1:1">
      <c r="A417">
        <f>IF(COUNTBLANK(B417:D417)&lt;&gt;COLUMNS(B417:D417),416,"")</f>
        <v>0</v>
      </c>
    </row>
    <row r="418" spans="1:1">
      <c r="A418">
        <f>IF(COUNTBLANK(B418:D418)&lt;&gt;COLUMNS(B418:D418),417,"")</f>
        <v>0</v>
      </c>
    </row>
    <row r="419" spans="1:1">
      <c r="A419">
        <f>IF(COUNTBLANK(B419:D419)&lt;&gt;COLUMNS(B419:D419),418,"")</f>
        <v>0</v>
      </c>
    </row>
    <row r="420" spans="1:1">
      <c r="A420">
        <f>IF(COUNTBLANK(B420:D420)&lt;&gt;COLUMNS(B420:D420),419,"")</f>
        <v>0</v>
      </c>
    </row>
    <row r="421" spans="1:1">
      <c r="A421">
        <f>IF(COUNTBLANK(B421:D421)&lt;&gt;COLUMNS(B421:D421),420,"")</f>
        <v>0</v>
      </c>
    </row>
    <row r="422" spans="1:1">
      <c r="A422">
        <f>IF(COUNTBLANK(B422:D422)&lt;&gt;COLUMNS(B422:D422),421,"")</f>
        <v>0</v>
      </c>
    </row>
    <row r="423" spans="1:1">
      <c r="A423">
        <f>IF(COUNTBLANK(B423:D423)&lt;&gt;COLUMNS(B423:D423),422,"")</f>
        <v>0</v>
      </c>
    </row>
    <row r="424" spans="1:1">
      <c r="A424">
        <f>IF(COUNTBLANK(B424:D424)&lt;&gt;COLUMNS(B424:D424),423,"")</f>
        <v>0</v>
      </c>
    </row>
    <row r="425" spans="1:1">
      <c r="A425">
        <f>IF(COUNTBLANK(B425:D425)&lt;&gt;COLUMNS(B425:D425),424,"")</f>
        <v>0</v>
      </c>
    </row>
    <row r="426" spans="1:1">
      <c r="A426">
        <f>IF(COUNTBLANK(B426:D426)&lt;&gt;COLUMNS(B426:D426),425,"")</f>
        <v>0</v>
      </c>
    </row>
    <row r="427" spans="1:1">
      <c r="A427">
        <f>IF(COUNTBLANK(B427:D427)&lt;&gt;COLUMNS(B427:D427),426,"")</f>
        <v>0</v>
      </c>
    </row>
    <row r="428" spans="1:1">
      <c r="A428">
        <f>IF(COUNTBLANK(B428:D428)&lt;&gt;COLUMNS(B428:D428),427,"")</f>
        <v>0</v>
      </c>
    </row>
    <row r="429" spans="1:1">
      <c r="A429">
        <f>IF(COUNTBLANK(B429:D429)&lt;&gt;COLUMNS(B429:D429),428,"")</f>
        <v>0</v>
      </c>
    </row>
    <row r="430" spans="1:1">
      <c r="A430">
        <f>IF(COUNTBLANK(B430:D430)&lt;&gt;COLUMNS(B430:D430),429,"")</f>
        <v>0</v>
      </c>
    </row>
    <row r="431" spans="1:1">
      <c r="A431">
        <f>IF(COUNTBLANK(B431:D431)&lt;&gt;COLUMNS(B431:D431),430,"")</f>
        <v>0</v>
      </c>
    </row>
    <row r="432" spans="1:1">
      <c r="A432">
        <f>IF(COUNTBLANK(B432:D432)&lt;&gt;COLUMNS(B432:D432),431,"")</f>
        <v>0</v>
      </c>
    </row>
    <row r="433" spans="1:1">
      <c r="A433">
        <f>IF(COUNTBLANK(B433:D433)&lt;&gt;COLUMNS(B433:D433),432,"")</f>
        <v>0</v>
      </c>
    </row>
    <row r="434" spans="1:1">
      <c r="A434">
        <f>IF(COUNTBLANK(B434:D434)&lt;&gt;COLUMNS(B434:D434),433,"")</f>
        <v>0</v>
      </c>
    </row>
    <row r="435" spans="1:1">
      <c r="A435">
        <f>IF(COUNTBLANK(B435:D435)&lt;&gt;COLUMNS(B435:D435),434,"")</f>
        <v>0</v>
      </c>
    </row>
    <row r="436" spans="1:1">
      <c r="A436">
        <f>IF(COUNTBLANK(B436:D436)&lt;&gt;COLUMNS(B436:D436),435,"")</f>
        <v>0</v>
      </c>
    </row>
    <row r="437" spans="1:1">
      <c r="A437">
        <f>IF(COUNTBLANK(B437:D437)&lt;&gt;COLUMNS(B437:D437),436,"")</f>
        <v>0</v>
      </c>
    </row>
    <row r="438" spans="1:1">
      <c r="A438">
        <f>IF(COUNTBLANK(B438:D438)&lt;&gt;COLUMNS(B438:D438),437,"")</f>
        <v>0</v>
      </c>
    </row>
    <row r="439" spans="1:1">
      <c r="A439">
        <f>IF(COUNTBLANK(B439:D439)&lt;&gt;COLUMNS(B439:D439),438,"")</f>
        <v>0</v>
      </c>
    </row>
    <row r="440" spans="1:1">
      <c r="A440">
        <f>IF(COUNTBLANK(B440:D440)&lt;&gt;COLUMNS(B440:D440),439,"")</f>
        <v>0</v>
      </c>
    </row>
    <row r="441" spans="1:1">
      <c r="A441">
        <f>IF(COUNTBLANK(B441:D441)&lt;&gt;COLUMNS(B441:D441),440,"")</f>
        <v>0</v>
      </c>
    </row>
    <row r="442" spans="1:1">
      <c r="A442">
        <f>IF(COUNTBLANK(B442:D442)&lt;&gt;COLUMNS(B442:D442),441,"")</f>
        <v>0</v>
      </c>
    </row>
    <row r="443" spans="1:1">
      <c r="A443">
        <f>IF(COUNTBLANK(B443:D443)&lt;&gt;COLUMNS(B443:D443),442,"")</f>
        <v>0</v>
      </c>
    </row>
    <row r="444" spans="1:1">
      <c r="A444">
        <f>IF(COUNTBLANK(B444:D444)&lt;&gt;COLUMNS(B444:D444),443,"")</f>
        <v>0</v>
      </c>
    </row>
    <row r="445" spans="1:1">
      <c r="A445">
        <f>IF(COUNTBLANK(B445:D445)&lt;&gt;COLUMNS(B445:D445),444,"")</f>
        <v>0</v>
      </c>
    </row>
    <row r="446" spans="1:1">
      <c r="A446">
        <f>IF(COUNTBLANK(B446:D446)&lt;&gt;COLUMNS(B446:D446),445,"")</f>
        <v>0</v>
      </c>
    </row>
    <row r="447" spans="1:1">
      <c r="A447">
        <f>IF(COUNTBLANK(B447:D447)&lt;&gt;COLUMNS(B447:D447),446,"")</f>
        <v>0</v>
      </c>
    </row>
    <row r="448" spans="1:1">
      <c r="A448">
        <f>IF(COUNTBLANK(B448:D448)&lt;&gt;COLUMNS(B448:D448),447,"")</f>
        <v>0</v>
      </c>
    </row>
    <row r="449" spans="1:1">
      <c r="A449">
        <f>IF(COUNTBLANK(B449:D449)&lt;&gt;COLUMNS(B449:D449),448,"")</f>
        <v>0</v>
      </c>
    </row>
    <row r="450" spans="1:1">
      <c r="A450">
        <f>IF(COUNTBLANK(B450:D450)&lt;&gt;COLUMNS(B450:D450),449,"")</f>
        <v>0</v>
      </c>
    </row>
    <row r="451" spans="1:1">
      <c r="A451">
        <f>IF(COUNTBLANK(B451:D451)&lt;&gt;COLUMNS(B451:D451),450,"")</f>
        <v>0</v>
      </c>
    </row>
    <row r="452" spans="1:1">
      <c r="A452">
        <f>IF(COUNTBLANK(B452:D452)&lt;&gt;COLUMNS(B452:D452),451,"")</f>
        <v>0</v>
      </c>
    </row>
    <row r="453" spans="1:1">
      <c r="A453">
        <f>IF(COUNTBLANK(B453:D453)&lt;&gt;COLUMNS(B453:D453),452,"")</f>
        <v>0</v>
      </c>
    </row>
    <row r="454" spans="1:1">
      <c r="A454">
        <f>IF(COUNTBLANK(B454:D454)&lt;&gt;COLUMNS(B454:D454),453,"")</f>
        <v>0</v>
      </c>
    </row>
    <row r="455" spans="1:1">
      <c r="A455">
        <f>IF(COUNTBLANK(B455:D455)&lt;&gt;COLUMNS(B455:D455),454,"")</f>
        <v>0</v>
      </c>
    </row>
    <row r="456" spans="1:1">
      <c r="A456">
        <f>IF(COUNTBLANK(B456:D456)&lt;&gt;COLUMNS(B456:D456),455,"")</f>
        <v>0</v>
      </c>
    </row>
    <row r="457" spans="1:1">
      <c r="A457">
        <f>IF(COUNTBLANK(B457:D457)&lt;&gt;COLUMNS(B457:D457),456,"")</f>
        <v>0</v>
      </c>
    </row>
    <row r="458" spans="1:1">
      <c r="A458">
        <f>IF(COUNTBLANK(B458:D458)&lt;&gt;COLUMNS(B458:D458),457,"")</f>
        <v>0</v>
      </c>
    </row>
    <row r="459" spans="1:1">
      <c r="A459">
        <f>IF(COUNTBLANK(B459:D459)&lt;&gt;COLUMNS(B459:D459),458,"")</f>
        <v>0</v>
      </c>
    </row>
    <row r="460" spans="1:1">
      <c r="A460">
        <f>IF(COUNTBLANK(B460:D460)&lt;&gt;COLUMNS(B460:D460),459,"")</f>
        <v>0</v>
      </c>
    </row>
    <row r="461" spans="1:1">
      <c r="A461">
        <f>IF(COUNTBLANK(B461:D461)&lt;&gt;COLUMNS(B461:D461),460,"")</f>
        <v>0</v>
      </c>
    </row>
    <row r="462" spans="1:1">
      <c r="A462">
        <f>IF(COUNTBLANK(B462:D462)&lt;&gt;COLUMNS(B462:D462),461,"")</f>
        <v>0</v>
      </c>
    </row>
    <row r="463" spans="1:1">
      <c r="A463">
        <f>IF(COUNTBLANK(B463:D463)&lt;&gt;COLUMNS(B463:D463),462,"")</f>
        <v>0</v>
      </c>
    </row>
    <row r="464" spans="1:1">
      <c r="A464">
        <f>IF(COUNTBLANK(B464:D464)&lt;&gt;COLUMNS(B464:D464),463,"")</f>
        <v>0</v>
      </c>
    </row>
    <row r="465" spans="1:1">
      <c r="A465">
        <f>IF(COUNTBLANK(B465:D465)&lt;&gt;COLUMNS(B465:D465),464,"")</f>
        <v>0</v>
      </c>
    </row>
    <row r="466" spans="1:1">
      <c r="A466">
        <f>IF(COUNTBLANK(B466:D466)&lt;&gt;COLUMNS(B466:D466),465,"")</f>
        <v>0</v>
      </c>
    </row>
    <row r="467" spans="1:1">
      <c r="A467">
        <f>IF(COUNTBLANK(B467:D467)&lt;&gt;COLUMNS(B467:D467),466,"")</f>
        <v>0</v>
      </c>
    </row>
    <row r="468" spans="1:1">
      <c r="A468">
        <f>IF(COUNTBLANK(B468:D468)&lt;&gt;COLUMNS(B468:D468),467,"")</f>
        <v>0</v>
      </c>
    </row>
    <row r="469" spans="1:1">
      <c r="A469">
        <f>IF(COUNTBLANK(B469:D469)&lt;&gt;COLUMNS(B469:D469),468,"")</f>
        <v>0</v>
      </c>
    </row>
    <row r="470" spans="1:1">
      <c r="A470">
        <f>IF(COUNTBLANK(B470:D470)&lt;&gt;COLUMNS(B470:D470),469,"")</f>
        <v>0</v>
      </c>
    </row>
    <row r="471" spans="1:1">
      <c r="A471">
        <f>IF(COUNTBLANK(B471:D471)&lt;&gt;COLUMNS(B471:D471),470,"")</f>
        <v>0</v>
      </c>
    </row>
    <row r="472" spans="1:1">
      <c r="A472">
        <f>IF(COUNTBLANK(B472:D472)&lt;&gt;COLUMNS(B472:D472),471,"")</f>
        <v>0</v>
      </c>
    </row>
    <row r="473" spans="1:1">
      <c r="A473">
        <f>IF(COUNTBLANK(B473:D473)&lt;&gt;COLUMNS(B473:D473),472,"")</f>
        <v>0</v>
      </c>
    </row>
    <row r="474" spans="1:1">
      <c r="A474">
        <f>IF(COUNTBLANK(B474:D474)&lt;&gt;COLUMNS(B474:D474),473,"")</f>
        <v>0</v>
      </c>
    </row>
    <row r="475" spans="1:1">
      <c r="A475">
        <f>IF(COUNTBLANK(B475:D475)&lt;&gt;COLUMNS(B475:D475),474,"")</f>
        <v>0</v>
      </c>
    </row>
    <row r="476" spans="1:1">
      <c r="A476">
        <f>IF(COUNTBLANK(B476:D476)&lt;&gt;COLUMNS(B476:D476),475,"")</f>
        <v>0</v>
      </c>
    </row>
    <row r="477" spans="1:1">
      <c r="A477">
        <f>IF(COUNTBLANK(B477:D477)&lt;&gt;COLUMNS(B477:D477),476,"")</f>
        <v>0</v>
      </c>
    </row>
    <row r="478" spans="1:1">
      <c r="A478">
        <f>IF(COUNTBLANK(B478:D478)&lt;&gt;COLUMNS(B478:D478),477,"")</f>
        <v>0</v>
      </c>
    </row>
    <row r="479" spans="1:1">
      <c r="A479">
        <f>IF(COUNTBLANK(B479:D479)&lt;&gt;COLUMNS(B479:D479),478,"")</f>
        <v>0</v>
      </c>
    </row>
    <row r="480" spans="1:1">
      <c r="A480">
        <f>IF(COUNTBLANK(B480:D480)&lt;&gt;COLUMNS(B480:D480),479,"")</f>
        <v>0</v>
      </c>
    </row>
    <row r="481" spans="1:1">
      <c r="A481">
        <f>IF(COUNTBLANK(B481:D481)&lt;&gt;COLUMNS(B481:D481),480,"")</f>
        <v>0</v>
      </c>
    </row>
    <row r="482" spans="1:1">
      <c r="A482">
        <f>IF(COUNTBLANK(B482:D482)&lt;&gt;COLUMNS(B482:D482),481,"")</f>
        <v>0</v>
      </c>
    </row>
    <row r="483" spans="1:1">
      <c r="A483">
        <f>IF(COUNTBLANK(B483:D483)&lt;&gt;COLUMNS(B483:D483),482,"")</f>
        <v>0</v>
      </c>
    </row>
    <row r="484" spans="1:1">
      <c r="A484">
        <f>IF(COUNTBLANK(B484:D484)&lt;&gt;COLUMNS(B484:D484),483,"")</f>
        <v>0</v>
      </c>
    </row>
    <row r="485" spans="1:1">
      <c r="A485">
        <f>IF(COUNTBLANK(B485:D485)&lt;&gt;COLUMNS(B485:D485),484,"")</f>
        <v>0</v>
      </c>
    </row>
    <row r="486" spans="1:1">
      <c r="A486">
        <f>IF(COUNTBLANK(B486:D486)&lt;&gt;COLUMNS(B486:D486),485,"")</f>
        <v>0</v>
      </c>
    </row>
    <row r="487" spans="1:1">
      <c r="A487">
        <f>IF(COUNTBLANK(B487:D487)&lt;&gt;COLUMNS(B487:D487),486,"")</f>
        <v>0</v>
      </c>
    </row>
    <row r="488" spans="1:1">
      <c r="A488">
        <f>IF(COUNTBLANK(B488:D488)&lt;&gt;COLUMNS(B488:D488),487,"")</f>
        <v>0</v>
      </c>
    </row>
    <row r="489" spans="1:1">
      <c r="A489">
        <f>IF(COUNTBLANK(B489:D489)&lt;&gt;COLUMNS(B489:D489),488,"")</f>
        <v>0</v>
      </c>
    </row>
    <row r="490" spans="1:1">
      <c r="A490">
        <f>IF(COUNTBLANK(B490:D490)&lt;&gt;COLUMNS(B490:D490),489,"")</f>
        <v>0</v>
      </c>
    </row>
    <row r="491" spans="1:1">
      <c r="A491">
        <f>IF(COUNTBLANK(B491:D491)&lt;&gt;COLUMNS(B491:D491),490,"")</f>
        <v>0</v>
      </c>
    </row>
    <row r="492" spans="1:1">
      <c r="A492">
        <f>IF(COUNTBLANK(B492:D492)&lt;&gt;COLUMNS(B492:D492),491,"")</f>
        <v>0</v>
      </c>
    </row>
    <row r="493" spans="1:1">
      <c r="A493">
        <f>IF(COUNTBLANK(B493:D493)&lt;&gt;COLUMNS(B493:D493),492,"")</f>
        <v>0</v>
      </c>
    </row>
    <row r="494" spans="1:1">
      <c r="A494">
        <f>IF(COUNTBLANK(B494:D494)&lt;&gt;COLUMNS(B494:D494),493,"")</f>
        <v>0</v>
      </c>
    </row>
    <row r="495" spans="1:1">
      <c r="A495">
        <f>IF(COUNTBLANK(B495:D495)&lt;&gt;COLUMNS(B495:D495),494,"")</f>
        <v>0</v>
      </c>
    </row>
    <row r="496" spans="1:1">
      <c r="A496">
        <f>IF(COUNTBLANK(B496:D496)&lt;&gt;COLUMNS(B496:D496),495,"")</f>
        <v>0</v>
      </c>
    </row>
    <row r="497" spans="1:1">
      <c r="A497">
        <f>IF(COUNTBLANK(B497:D497)&lt;&gt;COLUMNS(B497:D497),496,"")</f>
        <v>0</v>
      </c>
    </row>
    <row r="498" spans="1:1">
      <c r="A498">
        <f>IF(COUNTBLANK(B498:D498)&lt;&gt;COLUMNS(B498:D498),497,"")</f>
        <v>0</v>
      </c>
    </row>
    <row r="499" spans="1:1">
      <c r="A499">
        <f>IF(COUNTBLANK(B499:D499)&lt;&gt;COLUMNS(B499:D499),498,"")</f>
        <v>0</v>
      </c>
    </row>
    <row r="500" spans="1:1">
      <c r="A500">
        <f>IF(COUNTBLANK(B500:D500)&lt;&gt;COLUMNS(B500:D500),499,"")</f>
        <v>0</v>
      </c>
    </row>
    <row r="501" spans="1:1">
      <c r="A501">
        <f>IF(COUNTBLANK(B501:D501)&lt;&gt;COLUMNS(B501:D501),500,"")</f>
        <v>0</v>
      </c>
    </row>
    <row r="502" spans="1:1">
      <c r="A502">
        <f>IF(COUNTBLANK(B502:D502)&lt;&gt;COLUMNS(B502:D502),501,"")</f>
        <v>0</v>
      </c>
    </row>
    <row r="503" spans="1:1">
      <c r="A503">
        <f>IF(COUNTBLANK(B503:D503)&lt;&gt;COLUMNS(B503:D503),502,"")</f>
        <v>0</v>
      </c>
    </row>
    <row r="504" spans="1:1">
      <c r="A504">
        <f>IF(COUNTBLANK(B504:D504)&lt;&gt;COLUMNS(B504:D504),503,"")</f>
        <v>0</v>
      </c>
    </row>
    <row r="505" spans="1:1">
      <c r="A505">
        <f>IF(COUNTBLANK(B505:D505)&lt;&gt;COLUMNS(B505:D505),504,"")</f>
        <v>0</v>
      </c>
    </row>
    <row r="506" spans="1:1">
      <c r="A506">
        <f>IF(COUNTBLANK(B506:D506)&lt;&gt;COLUMNS(B506:D506),505,"")</f>
        <v>0</v>
      </c>
    </row>
    <row r="507" spans="1:1">
      <c r="A507">
        <f>IF(COUNTBLANK(B507:D507)&lt;&gt;COLUMNS(B507:D507),506,"")</f>
        <v>0</v>
      </c>
    </row>
    <row r="508" spans="1:1">
      <c r="A508">
        <f>IF(COUNTBLANK(B508:D508)&lt;&gt;COLUMNS(B508:D508),507,"")</f>
        <v>0</v>
      </c>
    </row>
    <row r="509" spans="1:1">
      <c r="A509">
        <f>IF(COUNTBLANK(B509:D509)&lt;&gt;COLUMNS(B509:D509),508,"")</f>
        <v>0</v>
      </c>
    </row>
    <row r="510" spans="1:1">
      <c r="A510">
        <f>IF(COUNTBLANK(B510:D510)&lt;&gt;COLUMNS(B510:D510),509,"")</f>
        <v>0</v>
      </c>
    </row>
    <row r="511" spans="1:1">
      <c r="A511">
        <f>IF(COUNTBLANK(B511:D511)&lt;&gt;COLUMNS(B511:D511),510,"")</f>
        <v>0</v>
      </c>
    </row>
    <row r="512" spans="1:1">
      <c r="A512">
        <f>IF(COUNTBLANK(B512:D512)&lt;&gt;COLUMNS(B512:D512),511,"")</f>
        <v>0</v>
      </c>
    </row>
    <row r="513" spans="1:1">
      <c r="A513">
        <f>IF(COUNTBLANK(B513:D513)&lt;&gt;COLUMNS(B513:D513),512,"")</f>
        <v>0</v>
      </c>
    </row>
    <row r="514" spans="1:1">
      <c r="A514">
        <f>IF(COUNTBLANK(B514:D514)&lt;&gt;COLUMNS(B514:D514),513,"")</f>
        <v>0</v>
      </c>
    </row>
    <row r="515" spans="1:1">
      <c r="A515">
        <f>IF(COUNTBLANK(B515:D515)&lt;&gt;COLUMNS(B515:D515),514,"")</f>
        <v>0</v>
      </c>
    </row>
    <row r="516" spans="1:1">
      <c r="A516">
        <f>IF(COUNTBLANK(B516:D516)&lt;&gt;COLUMNS(B516:D516),515,"")</f>
        <v>0</v>
      </c>
    </row>
    <row r="517" spans="1:1">
      <c r="A517">
        <f>IF(COUNTBLANK(B517:D517)&lt;&gt;COLUMNS(B517:D517),516,"")</f>
        <v>0</v>
      </c>
    </row>
    <row r="518" spans="1:1">
      <c r="A518">
        <f>IF(COUNTBLANK(B518:D518)&lt;&gt;COLUMNS(B518:D518),517,"")</f>
        <v>0</v>
      </c>
    </row>
    <row r="519" spans="1:1">
      <c r="A519">
        <f>IF(COUNTBLANK(B519:D519)&lt;&gt;COLUMNS(B519:D519),518,"")</f>
        <v>0</v>
      </c>
    </row>
    <row r="520" spans="1:1">
      <c r="A520">
        <f>IF(COUNTBLANK(B520:D520)&lt;&gt;COLUMNS(B520:D520),519,"")</f>
        <v>0</v>
      </c>
    </row>
    <row r="521" spans="1:1">
      <c r="A521">
        <f>IF(COUNTBLANK(B521:D521)&lt;&gt;COLUMNS(B521:D521),520,"")</f>
        <v>0</v>
      </c>
    </row>
    <row r="522" spans="1:1">
      <c r="A522">
        <f>IF(COUNTBLANK(B522:D522)&lt;&gt;COLUMNS(B522:D522),521,"")</f>
        <v>0</v>
      </c>
    </row>
    <row r="523" spans="1:1">
      <c r="A523">
        <f>IF(COUNTBLANK(B523:D523)&lt;&gt;COLUMNS(B523:D523),522,"")</f>
        <v>0</v>
      </c>
    </row>
    <row r="524" spans="1:1">
      <c r="A524">
        <f>IF(COUNTBLANK(B524:D524)&lt;&gt;COLUMNS(B524:D524),523,"")</f>
        <v>0</v>
      </c>
    </row>
    <row r="525" spans="1:1">
      <c r="A525">
        <f>IF(COUNTBLANK(B525:D525)&lt;&gt;COLUMNS(B525:D525),524,"")</f>
        <v>0</v>
      </c>
    </row>
    <row r="526" spans="1:1">
      <c r="A526">
        <f>IF(COUNTBLANK(B526:D526)&lt;&gt;COLUMNS(B526:D526),525,"")</f>
        <v>0</v>
      </c>
    </row>
    <row r="527" spans="1:1">
      <c r="A527">
        <f>IF(COUNTBLANK(B527:D527)&lt;&gt;COLUMNS(B527:D527),526,"")</f>
        <v>0</v>
      </c>
    </row>
    <row r="528" spans="1:1">
      <c r="A528">
        <f>IF(COUNTBLANK(B528:D528)&lt;&gt;COLUMNS(B528:D528),527,"")</f>
        <v>0</v>
      </c>
    </row>
    <row r="529" spans="1:1">
      <c r="A529">
        <f>IF(COUNTBLANK(B529:D529)&lt;&gt;COLUMNS(B529:D529),528,"")</f>
        <v>0</v>
      </c>
    </row>
    <row r="530" spans="1:1">
      <c r="A530">
        <f>IF(COUNTBLANK(B530:D530)&lt;&gt;COLUMNS(B530:D530),529,"")</f>
        <v>0</v>
      </c>
    </row>
    <row r="531" spans="1:1">
      <c r="A531">
        <f>IF(COUNTBLANK(B531:D531)&lt;&gt;COLUMNS(B531:D531),530,"")</f>
        <v>0</v>
      </c>
    </row>
    <row r="532" spans="1:1">
      <c r="A532">
        <f>IF(COUNTBLANK(B532:D532)&lt;&gt;COLUMNS(B532:D532),531,"")</f>
        <v>0</v>
      </c>
    </row>
    <row r="533" spans="1:1">
      <c r="A533">
        <f>IF(COUNTBLANK(B533:D533)&lt;&gt;COLUMNS(B533:D533),532,"")</f>
        <v>0</v>
      </c>
    </row>
    <row r="534" spans="1:1">
      <c r="A534">
        <f>IF(COUNTBLANK(B534:D534)&lt;&gt;COLUMNS(B534:D534),533,"")</f>
        <v>0</v>
      </c>
    </row>
    <row r="535" spans="1:1">
      <c r="A535">
        <f>IF(COUNTBLANK(B535:D535)&lt;&gt;COLUMNS(B535:D535),534,"")</f>
        <v>0</v>
      </c>
    </row>
    <row r="536" spans="1:1">
      <c r="A536">
        <f>IF(COUNTBLANK(B536:D536)&lt;&gt;COLUMNS(B536:D536),535,"")</f>
        <v>0</v>
      </c>
    </row>
    <row r="537" spans="1:1">
      <c r="A537">
        <f>IF(COUNTBLANK(B537:D537)&lt;&gt;COLUMNS(B537:D537),536,"")</f>
        <v>0</v>
      </c>
    </row>
    <row r="538" spans="1:1">
      <c r="A538">
        <f>IF(COUNTBLANK(B538:D538)&lt;&gt;COLUMNS(B538:D538),537,"")</f>
        <v>0</v>
      </c>
    </row>
    <row r="539" spans="1:1">
      <c r="A539">
        <f>IF(COUNTBLANK(B539:D539)&lt;&gt;COLUMNS(B539:D539),538,"")</f>
        <v>0</v>
      </c>
    </row>
    <row r="540" spans="1:1">
      <c r="A540">
        <f>IF(COUNTBLANK(B540:D540)&lt;&gt;COLUMNS(B540:D540),539,"")</f>
        <v>0</v>
      </c>
    </row>
    <row r="541" spans="1:1">
      <c r="A541">
        <f>IF(COUNTBLANK(B541:D541)&lt;&gt;COLUMNS(B541:D541),540,"")</f>
        <v>0</v>
      </c>
    </row>
    <row r="542" spans="1:1">
      <c r="A542">
        <f>IF(COUNTBLANK(B542:D542)&lt;&gt;COLUMNS(B542:D542),541,"")</f>
        <v>0</v>
      </c>
    </row>
    <row r="543" spans="1:1">
      <c r="A543">
        <f>IF(COUNTBLANK(B543:D543)&lt;&gt;COLUMNS(B543:D543),542,"")</f>
        <v>0</v>
      </c>
    </row>
    <row r="544" spans="1:1">
      <c r="A544">
        <f>IF(COUNTBLANK(B544:D544)&lt;&gt;COLUMNS(B544:D544),543,"")</f>
        <v>0</v>
      </c>
    </row>
    <row r="545" spans="1:1">
      <c r="A545">
        <f>IF(COUNTBLANK(B545:D545)&lt;&gt;COLUMNS(B545:D545),544,"")</f>
        <v>0</v>
      </c>
    </row>
    <row r="546" spans="1:1">
      <c r="A546">
        <f>IF(COUNTBLANK(B546:D546)&lt;&gt;COLUMNS(B546:D546),545,"")</f>
        <v>0</v>
      </c>
    </row>
    <row r="547" spans="1:1">
      <c r="A547">
        <f>IF(COUNTBLANK(B547:D547)&lt;&gt;COLUMNS(B547:D547),546,"")</f>
        <v>0</v>
      </c>
    </row>
    <row r="548" spans="1:1">
      <c r="A548">
        <f>IF(COUNTBLANK(B548:D548)&lt;&gt;COLUMNS(B548:D548),547,"")</f>
        <v>0</v>
      </c>
    </row>
    <row r="549" spans="1:1">
      <c r="A549">
        <f>IF(COUNTBLANK(B549:D549)&lt;&gt;COLUMNS(B549:D549),548,"")</f>
        <v>0</v>
      </c>
    </row>
    <row r="550" spans="1:1">
      <c r="A550">
        <f>IF(COUNTBLANK(B550:D550)&lt;&gt;COLUMNS(B550:D550),549,"")</f>
        <v>0</v>
      </c>
    </row>
    <row r="551" spans="1:1">
      <c r="A551">
        <f>IF(COUNTBLANK(B551:D551)&lt;&gt;COLUMNS(B551:D551),550,"")</f>
        <v>0</v>
      </c>
    </row>
    <row r="552" spans="1:1">
      <c r="A552">
        <f>IF(COUNTBLANK(B552:D552)&lt;&gt;COLUMNS(B552:D552),551,"")</f>
        <v>0</v>
      </c>
    </row>
    <row r="553" spans="1:1">
      <c r="A553">
        <f>IF(COUNTBLANK(B553:D553)&lt;&gt;COLUMNS(B553:D553),552,"")</f>
        <v>0</v>
      </c>
    </row>
    <row r="554" spans="1:1">
      <c r="A554">
        <f>IF(COUNTBLANK(B554:D554)&lt;&gt;COLUMNS(B554:D554),553,"")</f>
        <v>0</v>
      </c>
    </row>
    <row r="555" spans="1:1">
      <c r="A555">
        <f>IF(COUNTBLANK(B555:D555)&lt;&gt;COLUMNS(B555:D555),554,"")</f>
        <v>0</v>
      </c>
    </row>
    <row r="556" spans="1:1">
      <c r="A556">
        <f>IF(COUNTBLANK(B556:D556)&lt;&gt;COLUMNS(B556:D556),555,"")</f>
        <v>0</v>
      </c>
    </row>
    <row r="557" spans="1:1">
      <c r="A557">
        <f>IF(COUNTBLANK(B557:D557)&lt;&gt;COLUMNS(B557:D557),556,"")</f>
        <v>0</v>
      </c>
    </row>
    <row r="558" spans="1:1">
      <c r="A558">
        <f>IF(COUNTBLANK(B558:D558)&lt;&gt;COLUMNS(B558:D558),557,"")</f>
        <v>0</v>
      </c>
    </row>
    <row r="559" spans="1:1">
      <c r="A559">
        <f>IF(COUNTBLANK(B559:D559)&lt;&gt;COLUMNS(B559:D559),558,"")</f>
        <v>0</v>
      </c>
    </row>
    <row r="560" spans="1:1">
      <c r="A560">
        <f>IF(COUNTBLANK(B560:D560)&lt;&gt;COLUMNS(B560:D560),559,"")</f>
        <v>0</v>
      </c>
    </row>
    <row r="561" spans="1:1">
      <c r="A561">
        <f>IF(COUNTBLANK(B561:D561)&lt;&gt;COLUMNS(B561:D561),560,"")</f>
        <v>0</v>
      </c>
    </row>
    <row r="562" spans="1:1">
      <c r="A562">
        <f>IF(COUNTBLANK(B562:D562)&lt;&gt;COLUMNS(B562:D562),561,"")</f>
        <v>0</v>
      </c>
    </row>
    <row r="563" spans="1:1">
      <c r="A563">
        <f>IF(COUNTBLANK(B563:D563)&lt;&gt;COLUMNS(B563:D563),562,"")</f>
        <v>0</v>
      </c>
    </row>
    <row r="564" spans="1:1">
      <c r="A564">
        <f>IF(COUNTBLANK(B564:D564)&lt;&gt;COLUMNS(B564:D564),563,"")</f>
        <v>0</v>
      </c>
    </row>
    <row r="565" spans="1:1">
      <c r="A565">
        <f>IF(COUNTBLANK(B565:D565)&lt;&gt;COLUMNS(B565:D565),564,"")</f>
        <v>0</v>
      </c>
    </row>
    <row r="566" spans="1:1">
      <c r="A566">
        <f>IF(COUNTBLANK(B566:D566)&lt;&gt;COLUMNS(B566:D566),565,"")</f>
        <v>0</v>
      </c>
    </row>
    <row r="567" spans="1:1">
      <c r="A567">
        <f>IF(COUNTBLANK(B567:D567)&lt;&gt;COLUMNS(B567:D567),566,"")</f>
        <v>0</v>
      </c>
    </row>
    <row r="568" spans="1:1">
      <c r="A568">
        <f>IF(COUNTBLANK(B568:D568)&lt;&gt;COLUMNS(B568:D568),567,"")</f>
        <v>0</v>
      </c>
    </row>
    <row r="569" spans="1:1">
      <c r="A569">
        <f>IF(COUNTBLANK(B569:D569)&lt;&gt;COLUMNS(B569:D569),568,"")</f>
        <v>0</v>
      </c>
    </row>
    <row r="570" spans="1:1">
      <c r="A570">
        <f>IF(COUNTBLANK(B570:D570)&lt;&gt;COLUMNS(B570:D570),569,"")</f>
        <v>0</v>
      </c>
    </row>
    <row r="571" spans="1:1">
      <c r="A571">
        <f>IF(COUNTBLANK(B571:D571)&lt;&gt;COLUMNS(B571:D571),570,"")</f>
        <v>0</v>
      </c>
    </row>
    <row r="572" spans="1:1">
      <c r="A572">
        <f>IF(COUNTBLANK(B572:D572)&lt;&gt;COLUMNS(B572:D572),571,"")</f>
        <v>0</v>
      </c>
    </row>
    <row r="573" spans="1:1">
      <c r="A573">
        <f>IF(COUNTBLANK(B573:D573)&lt;&gt;COLUMNS(B573:D573),572,"")</f>
        <v>0</v>
      </c>
    </row>
    <row r="574" spans="1:1">
      <c r="A574">
        <f>IF(COUNTBLANK(B574:D574)&lt;&gt;COLUMNS(B574:D574),573,"")</f>
        <v>0</v>
      </c>
    </row>
    <row r="575" spans="1:1">
      <c r="A575">
        <f>IF(COUNTBLANK(B575:D575)&lt;&gt;COLUMNS(B575:D575),574,"")</f>
        <v>0</v>
      </c>
    </row>
    <row r="576" spans="1:1">
      <c r="A576">
        <f>IF(COUNTBLANK(B576:D576)&lt;&gt;COLUMNS(B576:D576),575,"")</f>
        <v>0</v>
      </c>
    </row>
    <row r="577" spans="1:1">
      <c r="A577">
        <f>IF(COUNTBLANK(B577:D577)&lt;&gt;COLUMNS(B577:D577),576,"")</f>
        <v>0</v>
      </c>
    </row>
    <row r="578" spans="1:1">
      <c r="A578">
        <f>IF(COUNTBLANK(B578:D578)&lt;&gt;COLUMNS(B578:D578),577,"")</f>
        <v>0</v>
      </c>
    </row>
    <row r="579" spans="1:1">
      <c r="A579">
        <f>IF(COUNTBLANK(B579:D579)&lt;&gt;COLUMNS(B579:D579),578,"")</f>
        <v>0</v>
      </c>
    </row>
    <row r="580" spans="1:1">
      <c r="A580">
        <f>IF(COUNTBLANK(B580:D580)&lt;&gt;COLUMNS(B580:D580),579,"")</f>
        <v>0</v>
      </c>
    </row>
    <row r="581" spans="1:1">
      <c r="A581">
        <f>IF(COUNTBLANK(B581:D581)&lt;&gt;COLUMNS(B581:D581),580,"")</f>
        <v>0</v>
      </c>
    </row>
    <row r="582" spans="1:1">
      <c r="A582">
        <f>IF(COUNTBLANK(B582:D582)&lt;&gt;COLUMNS(B582:D582),581,"")</f>
        <v>0</v>
      </c>
    </row>
    <row r="583" spans="1:1">
      <c r="A583">
        <f>IF(COUNTBLANK(B583:D583)&lt;&gt;COLUMNS(B583:D583),582,"")</f>
        <v>0</v>
      </c>
    </row>
    <row r="584" spans="1:1">
      <c r="A584">
        <f>IF(COUNTBLANK(B584:D584)&lt;&gt;COLUMNS(B584:D584),583,"")</f>
        <v>0</v>
      </c>
    </row>
    <row r="585" spans="1:1">
      <c r="A585">
        <f>IF(COUNTBLANK(B585:D585)&lt;&gt;COLUMNS(B585:D585),584,"")</f>
        <v>0</v>
      </c>
    </row>
    <row r="586" spans="1:1">
      <c r="A586">
        <f>IF(COUNTBLANK(B586:D586)&lt;&gt;COLUMNS(B586:D586),585,"")</f>
        <v>0</v>
      </c>
    </row>
    <row r="587" spans="1:1">
      <c r="A587">
        <f>IF(COUNTBLANK(B587:D587)&lt;&gt;COLUMNS(B587:D587),586,"")</f>
        <v>0</v>
      </c>
    </row>
    <row r="588" spans="1:1">
      <c r="A588">
        <f>IF(COUNTBLANK(B588:D588)&lt;&gt;COLUMNS(B588:D588),587,"")</f>
        <v>0</v>
      </c>
    </row>
    <row r="589" spans="1:1">
      <c r="A589">
        <f>IF(COUNTBLANK(B589:D589)&lt;&gt;COLUMNS(B589:D589),588,"")</f>
        <v>0</v>
      </c>
    </row>
    <row r="590" spans="1:1">
      <c r="A590">
        <f>IF(COUNTBLANK(B590:D590)&lt;&gt;COLUMNS(B590:D590),589,"")</f>
        <v>0</v>
      </c>
    </row>
    <row r="591" spans="1:1">
      <c r="A591">
        <f>IF(COUNTBLANK(B591:D591)&lt;&gt;COLUMNS(B591:D591),590,"")</f>
        <v>0</v>
      </c>
    </row>
    <row r="592" spans="1:1">
      <c r="A592">
        <f>IF(COUNTBLANK(B592:D592)&lt;&gt;COLUMNS(B592:D592),591,"")</f>
        <v>0</v>
      </c>
    </row>
    <row r="593" spans="1:1">
      <c r="A593">
        <f>IF(COUNTBLANK(B593:D593)&lt;&gt;COLUMNS(B593:D593),592,"")</f>
        <v>0</v>
      </c>
    </row>
    <row r="594" spans="1:1">
      <c r="A594">
        <f>IF(COUNTBLANK(B594:D594)&lt;&gt;COLUMNS(B594:D594),593,"")</f>
        <v>0</v>
      </c>
    </row>
    <row r="595" spans="1:1">
      <c r="A595">
        <f>IF(COUNTBLANK(B595:D595)&lt;&gt;COLUMNS(B595:D595),594,"")</f>
        <v>0</v>
      </c>
    </row>
    <row r="596" spans="1:1">
      <c r="A596">
        <f>IF(COUNTBLANK(B596:D596)&lt;&gt;COLUMNS(B596:D596),595,"")</f>
        <v>0</v>
      </c>
    </row>
    <row r="597" spans="1:1">
      <c r="A597">
        <f>IF(COUNTBLANK(B597:D597)&lt;&gt;COLUMNS(B597:D597),596,"")</f>
        <v>0</v>
      </c>
    </row>
    <row r="598" spans="1:1">
      <c r="A598">
        <f>IF(COUNTBLANK(B598:D598)&lt;&gt;COLUMNS(B598:D598),597,"")</f>
        <v>0</v>
      </c>
    </row>
    <row r="599" spans="1:1">
      <c r="A599">
        <f>IF(COUNTBLANK(B599:D599)&lt;&gt;COLUMNS(B599:D599),598,"")</f>
        <v>0</v>
      </c>
    </row>
    <row r="600" spans="1:1">
      <c r="A600">
        <f>IF(COUNTBLANK(B600:D600)&lt;&gt;COLUMNS(B600:D600),599,"")</f>
        <v>0</v>
      </c>
    </row>
    <row r="601" spans="1:1">
      <c r="A601">
        <f>IF(COUNTBLANK(B601:D601)&lt;&gt;COLUMNS(B601:D601),600,"")</f>
        <v>0</v>
      </c>
    </row>
    <row r="602" spans="1:1">
      <c r="A602">
        <f>IF(COUNTBLANK(B602:D602)&lt;&gt;COLUMNS(B602:D602),601,"")</f>
        <v>0</v>
      </c>
    </row>
    <row r="603" spans="1:1">
      <c r="A603">
        <f>IF(COUNTBLANK(B603:D603)&lt;&gt;COLUMNS(B603:D603),602,"")</f>
        <v>0</v>
      </c>
    </row>
    <row r="604" spans="1:1">
      <c r="A604">
        <f>IF(COUNTBLANK(B604:D604)&lt;&gt;COLUMNS(B604:D604),603,"")</f>
        <v>0</v>
      </c>
    </row>
    <row r="605" spans="1:1">
      <c r="A605">
        <f>IF(COUNTBLANK(B605:D605)&lt;&gt;COLUMNS(B605:D605),604,"")</f>
        <v>0</v>
      </c>
    </row>
    <row r="606" spans="1:1">
      <c r="A606">
        <f>IF(COUNTBLANK(B606:D606)&lt;&gt;COLUMNS(B606:D606),605,"")</f>
        <v>0</v>
      </c>
    </row>
    <row r="607" spans="1:1">
      <c r="A607">
        <f>IF(COUNTBLANK(B607:D607)&lt;&gt;COLUMNS(B607:D607),606,"")</f>
        <v>0</v>
      </c>
    </row>
    <row r="608" spans="1:1">
      <c r="A608">
        <f>IF(COUNTBLANK(B608:D608)&lt;&gt;COLUMNS(B608:D608),607,"")</f>
        <v>0</v>
      </c>
    </row>
    <row r="609" spans="1:1">
      <c r="A609">
        <f>IF(COUNTBLANK(B609:D609)&lt;&gt;COLUMNS(B609:D609),608,"")</f>
        <v>0</v>
      </c>
    </row>
    <row r="610" spans="1:1">
      <c r="A610">
        <f>IF(COUNTBLANK(B610:D610)&lt;&gt;COLUMNS(B610:D610),609,"")</f>
        <v>0</v>
      </c>
    </row>
    <row r="611" spans="1:1">
      <c r="A611">
        <f>IF(COUNTBLANK(B611:D611)&lt;&gt;COLUMNS(B611:D611),610,"")</f>
        <v>0</v>
      </c>
    </row>
    <row r="612" spans="1:1">
      <c r="A612">
        <f>IF(COUNTBLANK(B612:D612)&lt;&gt;COLUMNS(B612:D612),611,"")</f>
        <v>0</v>
      </c>
    </row>
    <row r="613" spans="1:1">
      <c r="A613">
        <f>IF(COUNTBLANK(B613:D613)&lt;&gt;COLUMNS(B613:D613),612,"")</f>
        <v>0</v>
      </c>
    </row>
    <row r="614" spans="1:1">
      <c r="A614">
        <f>IF(COUNTBLANK(B614:D614)&lt;&gt;COLUMNS(B614:D614),613,"")</f>
        <v>0</v>
      </c>
    </row>
    <row r="615" spans="1:1">
      <c r="A615">
        <f>IF(COUNTBLANK(B615:D615)&lt;&gt;COLUMNS(B615:D615),614,"")</f>
        <v>0</v>
      </c>
    </row>
    <row r="616" spans="1:1">
      <c r="A616">
        <f>IF(COUNTBLANK(B616:D616)&lt;&gt;COLUMNS(B616:D616),615,"")</f>
        <v>0</v>
      </c>
    </row>
    <row r="617" spans="1:1">
      <c r="A617">
        <f>IF(COUNTBLANK(B617:D617)&lt;&gt;COLUMNS(B617:D617),616,"")</f>
        <v>0</v>
      </c>
    </row>
    <row r="618" spans="1:1">
      <c r="A618">
        <f>IF(COUNTBLANK(B618:D618)&lt;&gt;COLUMNS(B618:D618),617,"")</f>
        <v>0</v>
      </c>
    </row>
    <row r="619" spans="1:1">
      <c r="A619">
        <f>IF(COUNTBLANK(B619:D619)&lt;&gt;COLUMNS(B619:D619),618,"")</f>
        <v>0</v>
      </c>
    </row>
    <row r="620" spans="1:1">
      <c r="A620">
        <f>IF(COUNTBLANK(B620:D620)&lt;&gt;COLUMNS(B620:D620),619,"")</f>
        <v>0</v>
      </c>
    </row>
    <row r="621" spans="1:1">
      <c r="A621">
        <f>IF(COUNTBLANK(B621:D621)&lt;&gt;COLUMNS(B621:D621),620,"")</f>
        <v>0</v>
      </c>
    </row>
    <row r="622" spans="1:1">
      <c r="A622">
        <f>IF(COUNTBLANK(B622:D622)&lt;&gt;COLUMNS(B622:D622),621,"")</f>
        <v>0</v>
      </c>
    </row>
    <row r="623" spans="1:1">
      <c r="A623">
        <f>IF(COUNTBLANK(B623:D623)&lt;&gt;COLUMNS(B623:D623),622,"")</f>
        <v>0</v>
      </c>
    </row>
    <row r="624" spans="1:1">
      <c r="A624">
        <f>IF(COUNTBLANK(B624:D624)&lt;&gt;COLUMNS(B624:D624),623,"")</f>
        <v>0</v>
      </c>
    </row>
    <row r="625" spans="1:1">
      <c r="A625">
        <f>IF(COUNTBLANK(B625:D625)&lt;&gt;COLUMNS(B625:D625),624,"")</f>
        <v>0</v>
      </c>
    </row>
    <row r="626" spans="1:1">
      <c r="A626">
        <f>IF(COUNTBLANK(B626:D626)&lt;&gt;COLUMNS(B626:D626),625,"")</f>
        <v>0</v>
      </c>
    </row>
    <row r="627" spans="1:1">
      <c r="A627">
        <f>IF(COUNTBLANK(B627:D627)&lt;&gt;COLUMNS(B627:D627),626,"")</f>
        <v>0</v>
      </c>
    </row>
    <row r="628" spans="1:1">
      <c r="A628">
        <f>IF(COUNTBLANK(B628:D628)&lt;&gt;COLUMNS(B628:D628),627,"")</f>
        <v>0</v>
      </c>
    </row>
    <row r="629" spans="1:1">
      <c r="A629">
        <f>IF(COUNTBLANK(B629:D629)&lt;&gt;COLUMNS(B629:D629),628,"")</f>
        <v>0</v>
      </c>
    </row>
    <row r="630" spans="1:1">
      <c r="A630">
        <f>IF(COUNTBLANK(B630:D630)&lt;&gt;COLUMNS(B630:D630),629,"")</f>
        <v>0</v>
      </c>
    </row>
    <row r="631" spans="1:1">
      <c r="A631">
        <f>IF(COUNTBLANK(B631:D631)&lt;&gt;COLUMNS(B631:D631),630,"")</f>
        <v>0</v>
      </c>
    </row>
    <row r="632" spans="1:1">
      <c r="A632">
        <f>IF(COUNTBLANK(B632:D632)&lt;&gt;COLUMNS(B632:D632),631,"")</f>
        <v>0</v>
      </c>
    </row>
    <row r="633" spans="1:1">
      <c r="A633">
        <f>IF(COUNTBLANK(B633:D633)&lt;&gt;COLUMNS(B633:D633),632,"")</f>
        <v>0</v>
      </c>
    </row>
    <row r="634" spans="1:1">
      <c r="A634">
        <f>IF(COUNTBLANK(B634:D634)&lt;&gt;COLUMNS(B634:D634),633,"")</f>
        <v>0</v>
      </c>
    </row>
    <row r="635" spans="1:1">
      <c r="A635">
        <f>IF(COUNTBLANK(B635:D635)&lt;&gt;COLUMNS(B635:D635),634,"")</f>
        <v>0</v>
      </c>
    </row>
    <row r="636" spans="1:1">
      <c r="A636">
        <f>IF(COUNTBLANK(B636:D636)&lt;&gt;COLUMNS(B636:D636),635,"")</f>
        <v>0</v>
      </c>
    </row>
    <row r="637" spans="1:1">
      <c r="A637">
        <f>IF(COUNTBLANK(B637:D637)&lt;&gt;COLUMNS(B637:D637),636,"")</f>
        <v>0</v>
      </c>
    </row>
    <row r="638" spans="1:1">
      <c r="A638">
        <f>IF(COUNTBLANK(B638:D638)&lt;&gt;COLUMNS(B638:D638),637,"")</f>
        <v>0</v>
      </c>
    </row>
    <row r="639" spans="1:1">
      <c r="A639">
        <f>IF(COUNTBLANK(B639:D639)&lt;&gt;COLUMNS(B639:D639),638,"")</f>
        <v>0</v>
      </c>
    </row>
    <row r="640" spans="1:1">
      <c r="A640">
        <f>IF(COUNTBLANK(B640:D640)&lt;&gt;COLUMNS(B640:D640),639,"")</f>
        <v>0</v>
      </c>
    </row>
    <row r="641" spans="1:1">
      <c r="A641">
        <f>IF(COUNTBLANK(B641:D641)&lt;&gt;COLUMNS(B641:D641),640,"")</f>
        <v>0</v>
      </c>
    </row>
    <row r="642" spans="1:1">
      <c r="A642">
        <f>IF(COUNTBLANK(B642:D642)&lt;&gt;COLUMNS(B642:D642),641,"")</f>
        <v>0</v>
      </c>
    </row>
    <row r="643" spans="1:1">
      <c r="A643">
        <f>IF(COUNTBLANK(B643:D643)&lt;&gt;COLUMNS(B643:D643),642,"")</f>
        <v>0</v>
      </c>
    </row>
    <row r="644" spans="1:1">
      <c r="A644">
        <f>IF(COUNTBLANK(B644:D644)&lt;&gt;COLUMNS(B644:D644),643,"")</f>
        <v>0</v>
      </c>
    </row>
    <row r="645" spans="1:1">
      <c r="A645">
        <f>IF(COUNTBLANK(B645:D645)&lt;&gt;COLUMNS(B645:D645),644,"")</f>
        <v>0</v>
      </c>
    </row>
    <row r="646" spans="1:1">
      <c r="A646">
        <f>IF(COUNTBLANK(B646:D646)&lt;&gt;COLUMNS(B646:D646),645,"")</f>
        <v>0</v>
      </c>
    </row>
    <row r="647" spans="1:1">
      <c r="A647">
        <f>IF(COUNTBLANK(B647:D647)&lt;&gt;COLUMNS(B647:D647),646,"")</f>
        <v>0</v>
      </c>
    </row>
    <row r="648" spans="1:1">
      <c r="A648">
        <f>IF(COUNTBLANK(B648:D648)&lt;&gt;COLUMNS(B648:D648),647,"")</f>
        <v>0</v>
      </c>
    </row>
    <row r="649" spans="1:1">
      <c r="A649">
        <f>IF(COUNTBLANK(B649:D649)&lt;&gt;COLUMNS(B649:D649),648,"")</f>
        <v>0</v>
      </c>
    </row>
    <row r="650" spans="1:1">
      <c r="A650">
        <f>IF(COUNTBLANK(B650:D650)&lt;&gt;COLUMNS(B650:D650),649,"")</f>
        <v>0</v>
      </c>
    </row>
    <row r="651" spans="1:1">
      <c r="A651">
        <f>IF(COUNTBLANK(B651:D651)&lt;&gt;COLUMNS(B651:D651),650,"")</f>
        <v>0</v>
      </c>
    </row>
    <row r="652" spans="1:1">
      <c r="A652">
        <f>IF(COUNTBLANK(B652:D652)&lt;&gt;COLUMNS(B652:D652),651,"")</f>
        <v>0</v>
      </c>
    </row>
    <row r="653" spans="1:1">
      <c r="A653">
        <f>IF(COUNTBLANK(B653:D653)&lt;&gt;COLUMNS(B653:D653),652,"")</f>
        <v>0</v>
      </c>
    </row>
    <row r="654" spans="1:1">
      <c r="A654">
        <f>IF(COUNTBLANK(B654:D654)&lt;&gt;COLUMNS(B654:D654),653,"")</f>
        <v>0</v>
      </c>
    </row>
    <row r="655" spans="1:1">
      <c r="A655">
        <f>IF(COUNTBLANK(B655:D655)&lt;&gt;COLUMNS(B655:D655),654,"")</f>
        <v>0</v>
      </c>
    </row>
    <row r="656" spans="1:1">
      <c r="A656">
        <f>IF(COUNTBLANK(B656:D656)&lt;&gt;COLUMNS(B656:D656),655,"")</f>
        <v>0</v>
      </c>
    </row>
    <row r="657" spans="1:1">
      <c r="A657">
        <f>IF(COUNTBLANK(B657:D657)&lt;&gt;COLUMNS(B657:D657),656,"")</f>
        <v>0</v>
      </c>
    </row>
    <row r="658" spans="1:1">
      <c r="A658">
        <f>IF(COUNTBLANK(B658:D658)&lt;&gt;COLUMNS(B658:D658),657,"")</f>
        <v>0</v>
      </c>
    </row>
    <row r="659" spans="1:1">
      <c r="A659">
        <f>IF(COUNTBLANK(B659:D659)&lt;&gt;COLUMNS(B659:D659),658,"")</f>
        <v>0</v>
      </c>
    </row>
    <row r="660" spans="1:1">
      <c r="A660">
        <f>IF(COUNTBLANK(B660:D660)&lt;&gt;COLUMNS(B660:D660),659,"")</f>
        <v>0</v>
      </c>
    </row>
    <row r="661" spans="1:1">
      <c r="A661">
        <f>IF(COUNTBLANK(B661:D661)&lt;&gt;COLUMNS(B661:D661),660,"")</f>
        <v>0</v>
      </c>
    </row>
    <row r="662" spans="1:1">
      <c r="A662">
        <f>IF(COUNTBLANK(B662:D662)&lt;&gt;COLUMNS(B662:D662),661,"")</f>
        <v>0</v>
      </c>
    </row>
    <row r="663" spans="1:1">
      <c r="A663">
        <f>IF(COUNTBLANK(B663:D663)&lt;&gt;COLUMNS(B663:D663),662,"")</f>
        <v>0</v>
      </c>
    </row>
    <row r="664" spans="1:1">
      <c r="A664">
        <f>IF(COUNTBLANK(B664:D664)&lt;&gt;COLUMNS(B664:D664),663,"")</f>
        <v>0</v>
      </c>
    </row>
    <row r="665" spans="1:1">
      <c r="A665">
        <f>IF(COUNTBLANK(B665:D665)&lt;&gt;COLUMNS(B665:D665),664,"")</f>
        <v>0</v>
      </c>
    </row>
    <row r="666" spans="1:1">
      <c r="A666">
        <f>IF(COUNTBLANK(B666:D666)&lt;&gt;COLUMNS(B666:D666),665,"")</f>
        <v>0</v>
      </c>
    </row>
    <row r="667" spans="1:1">
      <c r="A667">
        <f>IF(COUNTBLANK(B667:D667)&lt;&gt;COLUMNS(B667:D667),666,"")</f>
        <v>0</v>
      </c>
    </row>
    <row r="668" spans="1:1">
      <c r="A668">
        <f>IF(COUNTBLANK(B668:D668)&lt;&gt;COLUMNS(B668:D668),667,"")</f>
        <v>0</v>
      </c>
    </row>
    <row r="669" spans="1:1">
      <c r="A669">
        <f>IF(COUNTBLANK(B669:D669)&lt;&gt;COLUMNS(B669:D669),668,"")</f>
        <v>0</v>
      </c>
    </row>
    <row r="670" spans="1:1">
      <c r="A670">
        <f>IF(COUNTBLANK(B670:D670)&lt;&gt;COLUMNS(B670:D670),669,"")</f>
        <v>0</v>
      </c>
    </row>
    <row r="671" spans="1:1">
      <c r="A671">
        <f>IF(COUNTBLANK(B671:D671)&lt;&gt;COLUMNS(B671:D671),670,"")</f>
        <v>0</v>
      </c>
    </row>
    <row r="672" spans="1:1">
      <c r="A672">
        <f>IF(COUNTBLANK(B672:D672)&lt;&gt;COLUMNS(B672:D672),671,"")</f>
        <v>0</v>
      </c>
    </row>
    <row r="673" spans="1:1">
      <c r="A673">
        <f>IF(COUNTBLANK(B673:D673)&lt;&gt;COLUMNS(B673:D673),672,"")</f>
        <v>0</v>
      </c>
    </row>
    <row r="674" spans="1:1">
      <c r="A674">
        <f>IF(COUNTBLANK(B674:D674)&lt;&gt;COLUMNS(B674:D674),673,"")</f>
        <v>0</v>
      </c>
    </row>
    <row r="675" spans="1:1">
      <c r="A675">
        <f>IF(COUNTBLANK(B675:D675)&lt;&gt;COLUMNS(B675:D675),674,"")</f>
        <v>0</v>
      </c>
    </row>
    <row r="676" spans="1:1">
      <c r="A676">
        <f>IF(COUNTBLANK(B676:D676)&lt;&gt;COLUMNS(B676:D676),675,"")</f>
        <v>0</v>
      </c>
    </row>
    <row r="677" spans="1:1">
      <c r="A677">
        <f>IF(COUNTBLANK(B677:D677)&lt;&gt;COLUMNS(B677:D677),676,"")</f>
        <v>0</v>
      </c>
    </row>
    <row r="678" spans="1:1">
      <c r="A678">
        <f>IF(COUNTBLANK(B678:D678)&lt;&gt;COLUMNS(B678:D678),677,"")</f>
        <v>0</v>
      </c>
    </row>
    <row r="679" spans="1:1">
      <c r="A679">
        <f>IF(COUNTBLANK(B679:D679)&lt;&gt;COLUMNS(B679:D679),678,"")</f>
        <v>0</v>
      </c>
    </row>
    <row r="680" spans="1:1">
      <c r="A680">
        <f>IF(COUNTBLANK(B680:D680)&lt;&gt;COLUMNS(B680:D680),679,"")</f>
        <v>0</v>
      </c>
    </row>
    <row r="681" spans="1:1">
      <c r="A681">
        <f>IF(COUNTBLANK(B681:D681)&lt;&gt;COLUMNS(B681:D681),680,"")</f>
        <v>0</v>
      </c>
    </row>
    <row r="682" spans="1:1">
      <c r="A682">
        <f>IF(COUNTBLANK(B682:D682)&lt;&gt;COLUMNS(B682:D682),681,"")</f>
        <v>0</v>
      </c>
    </row>
    <row r="683" spans="1:1">
      <c r="A683">
        <f>IF(COUNTBLANK(B683:D683)&lt;&gt;COLUMNS(B683:D683),682,"")</f>
        <v>0</v>
      </c>
    </row>
    <row r="684" spans="1:1">
      <c r="A684">
        <f>IF(COUNTBLANK(B684:D684)&lt;&gt;COLUMNS(B684:D684),683,"")</f>
        <v>0</v>
      </c>
    </row>
    <row r="685" spans="1:1">
      <c r="A685">
        <f>IF(COUNTBLANK(B685:D685)&lt;&gt;COLUMNS(B685:D685),684,"")</f>
        <v>0</v>
      </c>
    </row>
    <row r="686" spans="1:1">
      <c r="A686">
        <f>IF(COUNTBLANK(B686:D686)&lt;&gt;COLUMNS(B686:D686),685,"")</f>
        <v>0</v>
      </c>
    </row>
    <row r="687" spans="1:1">
      <c r="A687">
        <f>IF(COUNTBLANK(B687:D687)&lt;&gt;COLUMNS(B687:D687),686,"")</f>
        <v>0</v>
      </c>
    </row>
    <row r="688" spans="1:1">
      <c r="A688">
        <f>IF(COUNTBLANK(B688:D688)&lt;&gt;COLUMNS(B688:D688),687,"")</f>
        <v>0</v>
      </c>
    </row>
    <row r="689" spans="1:1">
      <c r="A689">
        <f>IF(COUNTBLANK(B689:D689)&lt;&gt;COLUMNS(B689:D689),688,"")</f>
        <v>0</v>
      </c>
    </row>
    <row r="690" spans="1:1">
      <c r="A690">
        <f>IF(COUNTBLANK(B690:D690)&lt;&gt;COLUMNS(B690:D690),689,"")</f>
        <v>0</v>
      </c>
    </row>
    <row r="691" spans="1:1">
      <c r="A691">
        <f>IF(COUNTBLANK(B691:D691)&lt;&gt;COLUMNS(B691:D691),690,"")</f>
        <v>0</v>
      </c>
    </row>
    <row r="692" spans="1:1">
      <c r="A692">
        <f>IF(COUNTBLANK(B692:D692)&lt;&gt;COLUMNS(B692:D692),691,"")</f>
        <v>0</v>
      </c>
    </row>
    <row r="693" spans="1:1">
      <c r="A693">
        <f>IF(COUNTBLANK(B693:D693)&lt;&gt;COLUMNS(B693:D693),692,"")</f>
        <v>0</v>
      </c>
    </row>
    <row r="694" spans="1:1">
      <c r="A694">
        <f>IF(COUNTBLANK(B694:D694)&lt;&gt;COLUMNS(B694:D694),693,"")</f>
        <v>0</v>
      </c>
    </row>
    <row r="695" spans="1:1">
      <c r="A695">
        <f>IF(COUNTBLANK(B695:D695)&lt;&gt;COLUMNS(B695:D695),694,"")</f>
        <v>0</v>
      </c>
    </row>
    <row r="696" spans="1:1">
      <c r="A696">
        <f>IF(COUNTBLANK(B696:D696)&lt;&gt;COLUMNS(B696:D696),695,"")</f>
        <v>0</v>
      </c>
    </row>
    <row r="697" spans="1:1">
      <c r="A697">
        <f>IF(COUNTBLANK(B697:D697)&lt;&gt;COLUMNS(B697:D697),696,"")</f>
        <v>0</v>
      </c>
    </row>
    <row r="698" spans="1:1">
      <c r="A698">
        <f>IF(COUNTBLANK(B698:D698)&lt;&gt;COLUMNS(B698:D698),697,"")</f>
        <v>0</v>
      </c>
    </row>
    <row r="699" spans="1:1">
      <c r="A699">
        <f>IF(COUNTBLANK(B699:D699)&lt;&gt;COLUMNS(B699:D699),698,"")</f>
        <v>0</v>
      </c>
    </row>
    <row r="700" spans="1:1">
      <c r="A700">
        <f>IF(COUNTBLANK(B700:D700)&lt;&gt;COLUMNS(B700:D700),699,"")</f>
        <v>0</v>
      </c>
    </row>
    <row r="701" spans="1:1">
      <c r="A701">
        <f>IF(COUNTBLANK(B701:D701)&lt;&gt;COLUMNS(B701:D701),700,"")</f>
        <v>0</v>
      </c>
    </row>
    <row r="702" spans="1:1">
      <c r="A702">
        <f>IF(COUNTBLANK(B702:D702)&lt;&gt;COLUMNS(B702:D702),701,"")</f>
        <v>0</v>
      </c>
    </row>
    <row r="703" spans="1:1">
      <c r="A703">
        <f>IF(COUNTBLANK(B703:D703)&lt;&gt;COLUMNS(B703:D703),702,"")</f>
        <v>0</v>
      </c>
    </row>
    <row r="704" spans="1:1">
      <c r="A704">
        <f>IF(COUNTBLANK(B704:D704)&lt;&gt;COLUMNS(B704:D704),703,"")</f>
        <v>0</v>
      </c>
    </row>
    <row r="705" spans="1:1">
      <c r="A705">
        <f>IF(COUNTBLANK(B705:D705)&lt;&gt;COLUMNS(B705:D705),704,"")</f>
        <v>0</v>
      </c>
    </row>
    <row r="706" spans="1:1">
      <c r="A706">
        <f>IF(COUNTBLANK(B706:D706)&lt;&gt;COLUMNS(B706:D706),705,"")</f>
        <v>0</v>
      </c>
    </row>
    <row r="707" spans="1:1">
      <c r="A707">
        <f>IF(COUNTBLANK(B707:D707)&lt;&gt;COLUMNS(B707:D707),706,"")</f>
        <v>0</v>
      </c>
    </row>
    <row r="708" spans="1:1">
      <c r="A708">
        <f>IF(COUNTBLANK(B708:D708)&lt;&gt;COLUMNS(B708:D708),707,"")</f>
        <v>0</v>
      </c>
    </row>
    <row r="709" spans="1:1">
      <c r="A709">
        <f>IF(COUNTBLANK(B709:D709)&lt;&gt;COLUMNS(B709:D709),708,"")</f>
        <v>0</v>
      </c>
    </row>
    <row r="710" spans="1:1">
      <c r="A710">
        <f>IF(COUNTBLANK(B710:D710)&lt;&gt;COLUMNS(B710:D710),709,"")</f>
        <v>0</v>
      </c>
    </row>
    <row r="711" spans="1:1">
      <c r="A711">
        <f>IF(COUNTBLANK(B711:D711)&lt;&gt;COLUMNS(B711:D711),710,"")</f>
        <v>0</v>
      </c>
    </row>
    <row r="712" spans="1:1">
      <c r="A712">
        <f>IF(COUNTBLANK(B712:D712)&lt;&gt;COLUMNS(B712:D712),711,"")</f>
        <v>0</v>
      </c>
    </row>
    <row r="713" spans="1:1">
      <c r="A713">
        <f>IF(COUNTBLANK(B713:D713)&lt;&gt;COLUMNS(B713:D713),712,"")</f>
        <v>0</v>
      </c>
    </row>
    <row r="714" spans="1:1">
      <c r="A714">
        <f>IF(COUNTBLANK(B714:D714)&lt;&gt;COLUMNS(B714:D714),713,"")</f>
        <v>0</v>
      </c>
    </row>
    <row r="715" spans="1:1">
      <c r="A715">
        <f>IF(COUNTBLANK(B715:D715)&lt;&gt;COLUMNS(B715:D715),714,"")</f>
        <v>0</v>
      </c>
    </row>
    <row r="716" spans="1:1">
      <c r="A716">
        <f>IF(COUNTBLANK(B716:D716)&lt;&gt;COLUMNS(B716:D716),715,"")</f>
        <v>0</v>
      </c>
    </row>
    <row r="717" spans="1:1">
      <c r="A717">
        <f>IF(COUNTBLANK(B717:D717)&lt;&gt;COLUMNS(B717:D717),716,"")</f>
        <v>0</v>
      </c>
    </row>
    <row r="718" spans="1:1">
      <c r="A718">
        <f>IF(COUNTBLANK(B718:D718)&lt;&gt;COLUMNS(B718:D718),717,"")</f>
        <v>0</v>
      </c>
    </row>
    <row r="719" spans="1:1">
      <c r="A719">
        <f>IF(COUNTBLANK(B719:D719)&lt;&gt;COLUMNS(B719:D719),718,"")</f>
        <v>0</v>
      </c>
    </row>
    <row r="720" spans="1:1">
      <c r="A720">
        <f>IF(COUNTBLANK(B720:D720)&lt;&gt;COLUMNS(B720:D720),719,"")</f>
        <v>0</v>
      </c>
    </row>
    <row r="721" spans="1:1">
      <c r="A721">
        <f>IF(COUNTBLANK(B721:D721)&lt;&gt;COLUMNS(B721:D721),720,"")</f>
        <v>0</v>
      </c>
    </row>
    <row r="722" spans="1:1">
      <c r="A722">
        <f>IF(COUNTBLANK(B722:D722)&lt;&gt;COLUMNS(B722:D722),721,"")</f>
        <v>0</v>
      </c>
    </row>
    <row r="723" spans="1:1">
      <c r="A723">
        <f>IF(COUNTBLANK(B723:D723)&lt;&gt;COLUMNS(B723:D723),722,"")</f>
        <v>0</v>
      </c>
    </row>
    <row r="724" spans="1:1">
      <c r="A724">
        <f>IF(COUNTBLANK(B724:D724)&lt;&gt;COLUMNS(B724:D724),723,"")</f>
        <v>0</v>
      </c>
    </row>
    <row r="725" spans="1:1">
      <c r="A725">
        <f>IF(COUNTBLANK(B725:D725)&lt;&gt;COLUMNS(B725:D725),724,"")</f>
        <v>0</v>
      </c>
    </row>
    <row r="726" spans="1:1">
      <c r="A726">
        <f>IF(COUNTBLANK(B726:D726)&lt;&gt;COLUMNS(B726:D726),725,"")</f>
        <v>0</v>
      </c>
    </row>
    <row r="727" spans="1:1">
      <c r="A727">
        <f>IF(COUNTBLANK(B727:D727)&lt;&gt;COLUMNS(B727:D727),726,"")</f>
        <v>0</v>
      </c>
    </row>
    <row r="728" spans="1:1">
      <c r="A728">
        <f>IF(COUNTBLANK(B728:D728)&lt;&gt;COLUMNS(B728:D728),727,"")</f>
        <v>0</v>
      </c>
    </row>
    <row r="729" spans="1:1">
      <c r="A729">
        <f>IF(COUNTBLANK(B729:D729)&lt;&gt;COLUMNS(B729:D729),728,"")</f>
        <v>0</v>
      </c>
    </row>
    <row r="730" spans="1:1">
      <c r="A730">
        <f>IF(COUNTBLANK(B730:D730)&lt;&gt;COLUMNS(B730:D730),729,"")</f>
        <v>0</v>
      </c>
    </row>
    <row r="731" spans="1:1">
      <c r="A731">
        <f>IF(COUNTBLANK(B731:D731)&lt;&gt;COLUMNS(B731:D731),730,"")</f>
        <v>0</v>
      </c>
    </row>
    <row r="732" spans="1:1">
      <c r="A732">
        <f>IF(COUNTBLANK(B732:D732)&lt;&gt;COLUMNS(B732:D732),731,"")</f>
        <v>0</v>
      </c>
    </row>
    <row r="733" spans="1:1">
      <c r="A733">
        <f>IF(COUNTBLANK(B733:D733)&lt;&gt;COLUMNS(B733:D733),732,"")</f>
        <v>0</v>
      </c>
    </row>
    <row r="734" spans="1:1">
      <c r="A734">
        <f>IF(COUNTBLANK(B734:D734)&lt;&gt;COLUMNS(B734:D734),733,"")</f>
        <v>0</v>
      </c>
    </row>
    <row r="735" spans="1:1">
      <c r="A735">
        <f>IF(COUNTBLANK(B735:D735)&lt;&gt;COLUMNS(B735:D735),734,"")</f>
        <v>0</v>
      </c>
    </row>
    <row r="736" spans="1:1">
      <c r="A736">
        <f>IF(COUNTBLANK(B736:D736)&lt;&gt;COLUMNS(B736:D736),735,"")</f>
        <v>0</v>
      </c>
    </row>
    <row r="737" spans="1:1">
      <c r="A737">
        <f>IF(COUNTBLANK(B737:D737)&lt;&gt;COLUMNS(B737:D737),736,"")</f>
        <v>0</v>
      </c>
    </row>
    <row r="738" spans="1:1">
      <c r="A738">
        <f>IF(COUNTBLANK(B738:D738)&lt;&gt;COLUMNS(B738:D738),737,"")</f>
        <v>0</v>
      </c>
    </row>
    <row r="739" spans="1:1">
      <c r="A739">
        <f>IF(COUNTBLANK(B739:D739)&lt;&gt;COLUMNS(B739:D739),738,"")</f>
        <v>0</v>
      </c>
    </row>
    <row r="740" spans="1:1">
      <c r="A740">
        <f>IF(COUNTBLANK(B740:D740)&lt;&gt;COLUMNS(B740:D740),739,"")</f>
        <v>0</v>
      </c>
    </row>
    <row r="741" spans="1:1">
      <c r="A741">
        <f>IF(COUNTBLANK(B741:D741)&lt;&gt;COLUMNS(B741:D741),740,"")</f>
        <v>0</v>
      </c>
    </row>
    <row r="742" spans="1:1">
      <c r="A742">
        <f>IF(COUNTBLANK(B742:D742)&lt;&gt;COLUMNS(B742:D742),741,"")</f>
        <v>0</v>
      </c>
    </row>
    <row r="743" spans="1:1">
      <c r="A743">
        <f>IF(COUNTBLANK(B743:D743)&lt;&gt;COLUMNS(B743:D743),742,"")</f>
        <v>0</v>
      </c>
    </row>
    <row r="744" spans="1:1">
      <c r="A744">
        <f>IF(COUNTBLANK(B744:D744)&lt;&gt;COLUMNS(B744:D744),743,"")</f>
        <v>0</v>
      </c>
    </row>
    <row r="745" spans="1:1">
      <c r="A745">
        <f>IF(COUNTBLANK(B745:D745)&lt;&gt;COLUMNS(B745:D745),744,"")</f>
        <v>0</v>
      </c>
    </row>
    <row r="746" spans="1:1">
      <c r="A746">
        <f>IF(COUNTBLANK(B746:D746)&lt;&gt;COLUMNS(B746:D746),745,"")</f>
        <v>0</v>
      </c>
    </row>
    <row r="747" spans="1:1">
      <c r="A747">
        <f>IF(COUNTBLANK(B747:D747)&lt;&gt;COLUMNS(B747:D747),746,"")</f>
        <v>0</v>
      </c>
    </row>
    <row r="748" spans="1:1">
      <c r="A748">
        <f>IF(COUNTBLANK(B748:D748)&lt;&gt;COLUMNS(B748:D748),747,"")</f>
        <v>0</v>
      </c>
    </row>
    <row r="749" spans="1:1">
      <c r="A749">
        <f>IF(COUNTBLANK(B749:D749)&lt;&gt;COLUMNS(B749:D749),748,"")</f>
        <v>0</v>
      </c>
    </row>
    <row r="750" spans="1:1">
      <c r="A750">
        <f>IF(COUNTBLANK(B750:D750)&lt;&gt;COLUMNS(B750:D750),749,"")</f>
        <v>0</v>
      </c>
    </row>
    <row r="751" spans="1:1">
      <c r="A751">
        <f>IF(COUNTBLANK(B751:D751)&lt;&gt;COLUMNS(B751:D751),750,"")</f>
        <v>0</v>
      </c>
    </row>
    <row r="752" spans="1:1">
      <c r="A752">
        <f>IF(COUNTBLANK(B752:D752)&lt;&gt;COLUMNS(B752:D752),751,"")</f>
        <v>0</v>
      </c>
    </row>
    <row r="753" spans="1:1">
      <c r="A753">
        <f>IF(COUNTBLANK(B753:D753)&lt;&gt;COLUMNS(B753:D753),752,"")</f>
        <v>0</v>
      </c>
    </row>
    <row r="754" spans="1:1">
      <c r="A754">
        <f>IF(COUNTBLANK(B754:D754)&lt;&gt;COLUMNS(B754:D754),753,"")</f>
        <v>0</v>
      </c>
    </row>
    <row r="755" spans="1:1">
      <c r="A755">
        <f>IF(COUNTBLANK(B755:D755)&lt;&gt;COLUMNS(B755:D755),754,"")</f>
        <v>0</v>
      </c>
    </row>
    <row r="756" spans="1:1">
      <c r="A756">
        <f>IF(COUNTBLANK(B756:D756)&lt;&gt;COLUMNS(B756:D756),755,"")</f>
        <v>0</v>
      </c>
    </row>
    <row r="757" spans="1:1">
      <c r="A757">
        <f>IF(COUNTBLANK(B757:D757)&lt;&gt;COLUMNS(B757:D757),756,"")</f>
        <v>0</v>
      </c>
    </row>
    <row r="758" spans="1:1">
      <c r="A758">
        <f>IF(COUNTBLANK(B758:D758)&lt;&gt;COLUMNS(B758:D758),757,"")</f>
        <v>0</v>
      </c>
    </row>
    <row r="759" spans="1:1">
      <c r="A759">
        <f>IF(COUNTBLANK(B759:D759)&lt;&gt;COLUMNS(B759:D759),758,"")</f>
        <v>0</v>
      </c>
    </row>
    <row r="760" spans="1:1">
      <c r="A760">
        <f>IF(COUNTBLANK(B760:D760)&lt;&gt;COLUMNS(B760:D760),759,"")</f>
        <v>0</v>
      </c>
    </row>
    <row r="761" spans="1:1">
      <c r="A761">
        <f>IF(COUNTBLANK(B761:D761)&lt;&gt;COLUMNS(B761:D761),760,"")</f>
        <v>0</v>
      </c>
    </row>
    <row r="762" spans="1:1">
      <c r="A762">
        <f>IF(COUNTBLANK(B762:D762)&lt;&gt;COLUMNS(B762:D762),761,"")</f>
        <v>0</v>
      </c>
    </row>
    <row r="763" spans="1:1">
      <c r="A763">
        <f>IF(COUNTBLANK(B763:D763)&lt;&gt;COLUMNS(B763:D763),762,"")</f>
        <v>0</v>
      </c>
    </row>
    <row r="764" spans="1:1">
      <c r="A764">
        <f>IF(COUNTBLANK(B764:D764)&lt;&gt;COLUMNS(B764:D764),763,"")</f>
        <v>0</v>
      </c>
    </row>
    <row r="765" spans="1:1">
      <c r="A765">
        <f>IF(COUNTBLANK(B765:D765)&lt;&gt;COLUMNS(B765:D765),764,"")</f>
        <v>0</v>
      </c>
    </row>
    <row r="766" spans="1:1">
      <c r="A766">
        <f>IF(COUNTBLANK(B766:D766)&lt;&gt;COLUMNS(B766:D766),765,"")</f>
        <v>0</v>
      </c>
    </row>
    <row r="767" spans="1:1">
      <c r="A767">
        <f>IF(COUNTBLANK(B767:D767)&lt;&gt;COLUMNS(B767:D767),766,"")</f>
        <v>0</v>
      </c>
    </row>
    <row r="768" spans="1:1">
      <c r="A768">
        <f>IF(COUNTBLANK(B768:D768)&lt;&gt;COLUMNS(B768:D768),767,"")</f>
        <v>0</v>
      </c>
    </row>
    <row r="769" spans="1:1">
      <c r="A769">
        <f>IF(COUNTBLANK(B769:D769)&lt;&gt;COLUMNS(B769:D769),768,"")</f>
        <v>0</v>
      </c>
    </row>
    <row r="770" spans="1:1">
      <c r="A770">
        <f>IF(COUNTBLANK(B770:D770)&lt;&gt;COLUMNS(B770:D770),769,"")</f>
        <v>0</v>
      </c>
    </row>
    <row r="771" spans="1:1">
      <c r="A771">
        <f>IF(COUNTBLANK(B771:D771)&lt;&gt;COLUMNS(B771:D771),770,"")</f>
        <v>0</v>
      </c>
    </row>
    <row r="772" spans="1:1">
      <c r="A772">
        <f>IF(COUNTBLANK(B772:D772)&lt;&gt;COLUMNS(B772:D772),771,"")</f>
        <v>0</v>
      </c>
    </row>
    <row r="773" spans="1:1">
      <c r="A773">
        <f>IF(COUNTBLANK(B773:D773)&lt;&gt;COLUMNS(B773:D773),772,"")</f>
        <v>0</v>
      </c>
    </row>
    <row r="774" spans="1:1">
      <c r="A774">
        <f>IF(COUNTBLANK(B774:D774)&lt;&gt;COLUMNS(B774:D774),773,"")</f>
        <v>0</v>
      </c>
    </row>
    <row r="775" spans="1:1">
      <c r="A775">
        <f>IF(COUNTBLANK(B775:D775)&lt;&gt;COLUMNS(B775:D775),774,"")</f>
        <v>0</v>
      </c>
    </row>
    <row r="776" spans="1:1">
      <c r="A776">
        <f>IF(COUNTBLANK(B776:D776)&lt;&gt;COLUMNS(B776:D776),775,"")</f>
        <v>0</v>
      </c>
    </row>
    <row r="777" spans="1:1">
      <c r="A777">
        <f>IF(COUNTBLANK(B777:D777)&lt;&gt;COLUMNS(B777:D777),776,"")</f>
        <v>0</v>
      </c>
    </row>
    <row r="778" spans="1:1">
      <c r="A778">
        <f>IF(COUNTBLANK(B778:D778)&lt;&gt;COLUMNS(B778:D778),777,"")</f>
        <v>0</v>
      </c>
    </row>
    <row r="779" spans="1:1">
      <c r="A779">
        <f>IF(COUNTBLANK(B779:D779)&lt;&gt;COLUMNS(B779:D779),778,"")</f>
        <v>0</v>
      </c>
    </row>
    <row r="780" spans="1:1">
      <c r="A780">
        <f>IF(COUNTBLANK(B780:D780)&lt;&gt;COLUMNS(B780:D780),779,"")</f>
        <v>0</v>
      </c>
    </row>
    <row r="781" spans="1:1">
      <c r="A781">
        <f>IF(COUNTBLANK(B781:D781)&lt;&gt;COLUMNS(B781:D781),780,"")</f>
        <v>0</v>
      </c>
    </row>
    <row r="782" spans="1:1">
      <c r="A782">
        <f>IF(COUNTBLANK(B782:D782)&lt;&gt;COLUMNS(B782:D782),781,"")</f>
        <v>0</v>
      </c>
    </row>
    <row r="783" spans="1:1">
      <c r="A783">
        <f>IF(COUNTBLANK(B783:D783)&lt;&gt;COLUMNS(B783:D783),782,"")</f>
        <v>0</v>
      </c>
    </row>
    <row r="784" spans="1:1">
      <c r="A784">
        <f>IF(COUNTBLANK(B784:D784)&lt;&gt;COLUMNS(B784:D784),783,"")</f>
        <v>0</v>
      </c>
    </row>
    <row r="785" spans="1:1">
      <c r="A785">
        <f>IF(COUNTBLANK(B785:D785)&lt;&gt;COLUMNS(B785:D785),784,"")</f>
        <v>0</v>
      </c>
    </row>
    <row r="786" spans="1:1">
      <c r="A786">
        <f>IF(COUNTBLANK(B786:D786)&lt;&gt;COLUMNS(B786:D786),785,"")</f>
        <v>0</v>
      </c>
    </row>
    <row r="787" spans="1:1">
      <c r="A787">
        <f>IF(COUNTBLANK(B787:D787)&lt;&gt;COLUMNS(B787:D787),786,"")</f>
        <v>0</v>
      </c>
    </row>
    <row r="788" spans="1:1">
      <c r="A788">
        <f>IF(COUNTBLANK(B788:D788)&lt;&gt;COLUMNS(B788:D788),787,"")</f>
        <v>0</v>
      </c>
    </row>
    <row r="789" spans="1:1">
      <c r="A789">
        <f>IF(COUNTBLANK(B789:D789)&lt;&gt;COLUMNS(B789:D789),788,"")</f>
        <v>0</v>
      </c>
    </row>
    <row r="790" spans="1:1">
      <c r="A790">
        <f>IF(COUNTBLANK(B790:D790)&lt;&gt;COLUMNS(B790:D790),789,"")</f>
        <v>0</v>
      </c>
    </row>
    <row r="791" spans="1:1">
      <c r="A791">
        <f>IF(COUNTBLANK(B791:D791)&lt;&gt;COLUMNS(B791:D791),790,"")</f>
        <v>0</v>
      </c>
    </row>
    <row r="792" spans="1:1">
      <c r="A792">
        <f>IF(COUNTBLANK(B792:D792)&lt;&gt;COLUMNS(B792:D792),791,"")</f>
        <v>0</v>
      </c>
    </row>
    <row r="793" spans="1:1">
      <c r="A793">
        <f>IF(COUNTBLANK(B793:D793)&lt;&gt;COLUMNS(B793:D793),792,"")</f>
        <v>0</v>
      </c>
    </row>
    <row r="794" spans="1:1">
      <c r="A794">
        <f>IF(COUNTBLANK(B794:D794)&lt;&gt;COLUMNS(B794:D794),793,"")</f>
        <v>0</v>
      </c>
    </row>
    <row r="795" spans="1:1">
      <c r="A795">
        <f>IF(COUNTBLANK(B795:D795)&lt;&gt;COLUMNS(B795:D795),794,"")</f>
        <v>0</v>
      </c>
    </row>
    <row r="796" spans="1:1">
      <c r="A796">
        <f>IF(COUNTBLANK(B796:D796)&lt;&gt;COLUMNS(B796:D796),795,"")</f>
        <v>0</v>
      </c>
    </row>
    <row r="797" spans="1:1">
      <c r="A797">
        <f>IF(COUNTBLANK(B797:D797)&lt;&gt;COLUMNS(B797:D797),796,"")</f>
        <v>0</v>
      </c>
    </row>
    <row r="798" spans="1:1">
      <c r="A798">
        <f>IF(COUNTBLANK(B798:D798)&lt;&gt;COLUMNS(B798:D798),797,"")</f>
        <v>0</v>
      </c>
    </row>
    <row r="799" spans="1:1">
      <c r="A799">
        <f>IF(COUNTBLANK(B799:D799)&lt;&gt;COLUMNS(B799:D799),798,"")</f>
        <v>0</v>
      </c>
    </row>
    <row r="800" spans="1:1">
      <c r="A800">
        <f>IF(COUNTBLANK(B800:D800)&lt;&gt;COLUMNS(B800:D800),799,"")</f>
        <v>0</v>
      </c>
    </row>
    <row r="801" spans="1:1">
      <c r="A801">
        <f>IF(COUNTBLANK(B801:D801)&lt;&gt;COLUMNS(B801:D801),800,"")</f>
        <v>0</v>
      </c>
    </row>
    <row r="802" spans="1:1">
      <c r="A802">
        <f>IF(COUNTBLANK(B802:D802)&lt;&gt;COLUMNS(B802:D802),801,"")</f>
        <v>0</v>
      </c>
    </row>
    <row r="803" spans="1:1">
      <c r="A803">
        <f>IF(COUNTBLANK(B803:D803)&lt;&gt;COLUMNS(B803:D803),802,"")</f>
        <v>0</v>
      </c>
    </row>
    <row r="804" spans="1:1">
      <c r="A804">
        <f>IF(COUNTBLANK(B804:D804)&lt;&gt;COLUMNS(B804:D804),803,"")</f>
        <v>0</v>
      </c>
    </row>
    <row r="805" spans="1:1">
      <c r="A805">
        <f>IF(COUNTBLANK(B805:D805)&lt;&gt;COLUMNS(B805:D805),804,"")</f>
        <v>0</v>
      </c>
    </row>
    <row r="806" spans="1:1">
      <c r="A806">
        <f>IF(COUNTBLANK(B806:D806)&lt;&gt;COLUMNS(B806:D806),805,"")</f>
        <v>0</v>
      </c>
    </row>
    <row r="807" spans="1:1">
      <c r="A807">
        <f>IF(COUNTBLANK(B807:D807)&lt;&gt;COLUMNS(B807:D807),806,"")</f>
        <v>0</v>
      </c>
    </row>
    <row r="808" spans="1:1">
      <c r="A808">
        <f>IF(COUNTBLANK(B808:D808)&lt;&gt;COLUMNS(B808:D808),807,"")</f>
        <v>0</v>
      </c>
    </row>
    <row r="809" spans="1:1">
      <c r="A809">
        <f>IF(COUNTBLANK(B809:D809)&lt;&gt;COLUMNS(B809:D809),808,"")</f>
        <v>0</v>
      </c>
    </row>
    <row r="810" spans="1:1">
      <c r="A810">
        <f>IF(COUNTBLANK(B810:D810)&lt;&gt;COLUMNS(B810:D810),809,"")</f>
        <v>0</v>
      </c>
    </row>
    <row r="811" spans="1:1">
      <c r="A811">
        <f>IF(COUNTBLANK(B811:D811)&lt;&gt;COLUMNS(B811:D811),810,"")</f>
        <v>0</v>
      </c>
    </row>
    <row r="812" spans="1:1">
      <c r="A812">
        <f>IF(COUNTBLANK(B812:D812)&lt;&gt;COLUMNS(B812:D812),811,"")</f>
        <v>0</v>
      </c>
    </row>
    <row r="813" spans="1:1">
      <c r="A813">
        <f>IF(COUNTBLANK(B813:D813)&lt;&gt;COLUMNS(B813:D813),812,"")</f>
        <v>0</v>
      </c>
    </row>
    <row r="814" spans="1:1">
      <c r="A814">
        <f>IF(COUNTBLANK(B814:D814)&lt;&gt;COLUMNS(B814:D814),813,"")</f>
        <v>0</v>
      </c>
    </row>
    <row r="815" spans="1:1">
      <c r="A815">
        <f>IF(COUNTBLANK(B815:D815)&lt;&gt;COLUMNS(B815:D815),814,"")</f>
        <v>0</v>
      </c>
    </row>
    <row r="816" spans="1:1">
      <c r="A816">
        <f>IF(COUNTBLANK(B816:D816)&lt;&gt;COLUMNS(B816:D816),815,"")</f>
        <v>0</v>
      </c>
    </row>
    <row r="817" spans="1:1">
      <c r="A817">
        <f>IF(COUNTBLANK(B817:D817)&lt;&gt;COLUMNS(B817:D817),816,"")</f>
        <v>0</v>
      </c>
    </row>
    <row r="818" spans="1:1">
      <c r="A818">
        <f>IF(COUNTBLANK(B818:D818)&lt;&gt;COLUMNS(B818:D818),817,"")</f>
        <v>0</v>
      </c>
    </row>
    <row r="819" spans="1:1">
      <c r="A819">
        <f>IF(COUNTBLANK(B819:D819)&lt;&gt;COLUMNS(B819:D819),818,"")</f>
        <v>0</v>
      </c>
    </row>
    <row r="820" spans="1:1">
      <c r="A820">
        <f>IF(COUNTBLANK(B820:D820)&lt;&gt;COLUMNS(B820:D820),819,"")</f>
        <v>0</v>
      </c>
    </row>
    <row r="821" spans="1:1">
      <c r="A821">
        <f>IF(COUNTBLANK(B821:D821)&lt;&gt;COLUMNS(B821:D821),820,"")</f>
        <v>0</v>
      </c>
    </row>
    <row r="822" spans="1:1">
      <c r="A822">
        <f>IF(COUNTBLANK(B822:D822)&lt;&gt;COLUMNS(B822:D822),821,"")</f>
        <v>0</v>
      </c>
    </row>
    <row r="823" spans="1:1">
      <c r="A823">
        <f>IF(COUNTBLANK(B823:D823)&lt;&gt;COLUMNS(B823:D823),822,"")</f>
        <v>0</v>
      </c>
    </row>
    <row r="824" spans="1:1">
      <c r="A824">
        <f>IF(COUNTBLANK(B824:D824)&lt;&gt;COLUMNS(B824:D824),823,"")</f>
        <v>0</v>
      </c>
    </row>
    <row r="825" spans="1:1">
      <c r="A825">
        <f>IF(COUNTBLANK(B825:D825)&lt;&gt;COLUMNS(B825:D825),824,"")</f>
        <v>0</v>
      </c>
    </row>
    <row r="826" spans="1:1">
      <c r="A826">
        <f>IF(COUNTBLANK(B826:D826)&lt;&gt;COLUMNS(B826:D826),825,"")</f>
        <v>0</v>
      </c>
    </row>
    <row r="827" spans="1:1">
      <c r="A827">
        <f>IF(COUNTBLANK(B827:D827)&lt;&gt;COLUMNS(B827:D827),826,"")</f>
        <v>0</v>
      </c>
    </row>
    <row r="828" spans="1:1">
      <c r="A828">
        <f>IF(COUNTBLANK(B828:D828)&lt;&gt;COLUMNS(B828:D828),827,"")</f>
        <v>0</v>
      </c>
    </row>
    <row r="829" spans="1:1">
      <c r="A829">
        <f>IF(COUNTBLANK(B829:D829)&lt;&gt;COLUMNS(B829:D829),828,"")</f>
        <v>0</v>
      </c>
    </row>
    <row r="830" spans="1:1">
      <c r="A830">
        <f>IF(COUNTBLANK(B830:D830)&lt;&gt;COLUMNS(B830:D830),829,"")</f>
        <v>0</v>
      </c>
    </row>
    <row r="831" spans="1:1">
      <c r="A831">
        <f>IF(COUNTBLANK(B831:D831)&lt;&gt;COLUMNS(B831:D831),830,"")</f>
        <v>0</v>
      </c>
    </row>
    <row r="832" spans="1:1">
      <c r="A832">
        <f>IF(COUNTBLANK(B832:D832)&lt;&gt;COLUMNS(B832:D832),831,"")</f>
        <v>0</v>
      </c>
    </row>
    <row r="833" spans="1:1">
      <c r="A833">
        <f>IF(COUNTBLANK(B833:D833)&lt;&gt;COLUMNS(B833:D833),832,"")</f>
        <v>0</v>
      </c>
    </row>
    <row r="834" spans="1:1">
      <c r="A834">
        <f>IF(COUNTBLANK(B834:D834)&lt;&gt;COLUMNS(B834:D834),833,"")</f>
        <v>0</v>
      </c>
    </row>
    <row r="835" spans="1:1">
      <c r="A835">
        <f>IF(COUNTBLANK(B835:D835)&lt;&gt;COLUMNS(B835:D835),834,"")</f>
        <v>0</v>
      </c>
    </row>
    <row r="836" spans="1:1">
      <c r="A836">
        <f>IF(COUNTBLANK(B836:D836)&lt;&gt;COLUMNS(B836:D836),835,"")</f>
        <v>0</v>
      </c>
    </row>
    <row r="837" spans="1:1">
      <c r="A837">
        <f>IF(COUNTBLANK(B837:D837)&lt;&gt;COLUMNS(B837:D837),836,"")</f>
        <v>0</v>
      </c>
    </row>
    <row r="838" spans="1:1">
      <c r="A838">
        <f>IF(COUNTBLANK(B838:D838)&lt;&gt;COLUMNS(B838:D838),837,"")</f>
        <v>0</v>
      </c>
    </row>
    <row r="839" spans="1:1">
      <c r="A839">
        <f>IF(COUNTBLANK(B839:D839)&lt;&gt;COLUMNS(B839:D839),838,"")</f>
        <v>0</v>
      </c>
    </row>
    <row r="840" spans="1:1">
      <c r="A840">
        <f>IF(COUNTBLANK(B840:D840)&lt;&gt;COLUMNS(B840:D840),839,"")</f>
        <v>0</v>
      </c>
    </row>
    <row r="841" spans="1:1">
      <c r="A841">
        <f>IF(COUNTBLANK(B841:D841)&lt;&gt;COLUMNS(B841:D841),840,"")</f>
        <v>0</v>
      </c>
    </row>
    <row r="842" spans="1:1">
      <c r="A842">
        <f>IF(COUNTBLANK(B842:D842)&lt;&gt;COLUMNS(B842:D842),841,"")</f>
        <v>0</v>
      </c>
    </row>
    <row r="843" spans="1:1">
      <c r="A843">
        <f>IF(COUNTBLANK(B843:D843)&lt;&gt;COLUMNS(B843:D843),842,"")</f>
        <v>0</v>
      </c>
    </row>
    <row r="844" spans="1:1">
      <c r="A844">
        <f>IF(COUNTBLANK(B844:D844)&lt;&gt;COLUMNS(B844:D844),843,"")</f>
        <v>0</v>
      </c>
    </row>
    <row r="845" spans="1:1">
      <c r="A845">
        <f>IF(COUNTBLANK(B845:D845)&lt;&gt;COLUMNS(B845:D845),844,"")</f>
        <v>0</v>
      </c>
    </row>
    <row r="846" spans="1:1">
      <c r="A846">
        <f>IF(COUNTBLANK(B846:D846)&lt;&gt;COLUMNS(B846:D846),845,"")</f>
        <v>0</v>
      </c>
    </row>
    <row r="847" spans="1:1">
      <c r="A847">
        <f>IF(COUNTBLANK(B847:D847)&lt;&gt;COLUMNS(B847:D847),846,"")</f>
        <v>0</v>
      </c>
    </row>
    <row r="848" spans="1:1">
      <c r="A848">
        <f>IF(COUNTBLANK(B848:D848)&lt;&gt;COLUMNS(B848:D848),847,"")</f>
        <v>0</v>
      </c>
    </row>
    <row r="849" spans="1:1">
      <c r="A849">
        <f>IF(COUNTBLANK(B849:D849)&lt;&gt;COLUMNS(B849:D849),848,"")</f>
        <v>0</v>
      </c>
    </row>
    <row r="850" spans="1:1">
      <c r="A850">
        <f>IF(COUNTBLANK(B850:D850)&lt;&gt;COLUMNS(B850:D850),849,"")</f>
        <v>0</v>
      </c>
    </row>
    <row r="851" spans="1:1">
      <c r="A851">
        <f>IF(COUNTBLANK(B851:D851)&lt;&gt;COLUMNS(B851:D851),850,"")</f>
        <v>0</v>
      </c>
    </row>
    <row r="852" spans="1:1">
      <c r="A852">
        <f>IF(COUNTBLANK(B852:D852)&lt;&gt;COLUMNS(B852:D852),851,"")</f>
        <v>0</v>
      </c>
    </row>
    <row r="853" spans="1:1">
      <c r="A853">
        <f>IF(COUNTBLANK(B853:D853)&lt;&gt;COLUMNS(B853:D853),852,"")</f>
        <v>0</v>
      </c>
    </row>
    <row r="854" spans="1:1">
      <c r="A854">
        <f>IF(COUNTBLANK(B854:D854)&lt;&gt;COLUMNS(B854:D854),853,"")</f>
        <v>0</v>
      </c>
    </row>
    <row r="855" spans="1:1">
      <c r="A855">
        <f>IF(COUNTBLANK(B855:D855)&lt;&gt;COLUMNS(B855:D855),854,"")</f>
        <v>0</v>
      </c>
    </row>
    <row r="856" spans="1:1">
      <c r="A856">
        <f>IF(COUNTBLANK(B856:D856)&lt;&gt;COLUMNS(B856:D856),855,"")</f>
        <v>0</v>
      </c>
    </row>
    <row r="857" spans="1:1">
      <c r="A857">
        <f>IF(COUNTBLANK(B857:D857)&lt;&gt;COLUMNS(B857:D857),856,"")</f>
        <v>0</v>
      </c>
    </row>
    <row r="858" spans="1:1">
      <c r="A858">
        <f>IF(COUNTBLANK(B858:D858)&lt;&gt;COLUMNS(B858:D858),857,"")</f>
        <v>0</v>
      </c>
    </row>
    <row r="859" spans="1:1">
      <c r="A859">
        <f>IF(COUNTBLANK(B859:D859)&lt;&gt;COLUMNS(B859:D859),858,"")</f>
        <v>0</v>
      </c>
    </row>
    <row r="860" spans="1:1">
      <c r="A860">
        <f>IF(COUNTBLANK(B860:D860)&lt;&gt;COLUMNS(B860:D860),859,"")</f>
        <v>0</v>
      </c>
    </row>
    <row r="861" spans="1:1">
      <c r="A861">
        <f>IF(COUNTBLANK(B861:D861)&lt;&gt;COLUMNS(B861:D861),860,"")</f>
        <v>0</v>
      </c>
    </row>
    <row r="862" spans="1:1">
      <c r="A862">
        <f>IF(COUNTBLANK(B862:D862)&lt;&gt;COLUMNS(B862:D862),861,"")</f>
        <v>0</v>
      </c>
    </row>
    <row r="863" spans="1:1">
      <c r="A863">
        <f>IF(COUNTBLANK(B863:D863)&lt;&gt;COLUMNS(B863:D863),862,"")</f>
        <v>0</v>
      </c>
    </row>
    <row r="864" spans="1:1">
      <c r="A864">
        <f>IF(COUNTBLANK(B864:D864)&lt;&gt;COLUMNS(B864:D864),863,"")</f>
        <v>0</v>
      </c>
    </row>
    <row r="865" spans="1:1">
      <c r="A865">
        <f>IF(COUNTBLANK(B865:D865)&lt;&gt;COLUMNS(B865:D865),864,"")</f>
        <v>0</v>
      </c>
    </row>
    <row r="866" spans="1:1">
      <c r="A866">
        <f>IF(COUNTBLANK(B866:D866)&lt;&gt;COLUMNS(B866:D866),865,"")</f>
        <v>0</v>
      </c>
    </row>
    <row r="867" spans="1:1">
      <c r="A867">
        <f>IF(COUNTBLANK(B867:D867)&lt;&gt;COLUMNS(B867:D867),866,"")</f>
        <v>0</v>
      </c>
    </row>
    <row r="868" spans="1:1">
      <c r="A868">
        <f>IF(COUNTBLANK(B868:D868)&lt;&gt;COLUMNS(B868:D868),867,"")</f>
        <v>0</v>
      </c>
    </row>
    <row r="869" spans="1:1">
      <c r="A869">
        <f>IF(COUNTBLANK(B869:D869)&lt;&gt;COLUMNS(B869:D869),868,"")</f>
        <v>0</v>
      </c>
    </row>
    <row r="870" spans="1:1">
      <c r="A870">
        <f>IF(COUNTBLANK(B870:D870)&lt;&gt;COLUMNS(B870:D870),869,"")</f>
        <v>0</v>
      </c>
    </row>
    <row r="871" spans="1:1">
      <c r="A871">
        <f>IF(COUNTBLANK(B871:D871)&lt;&gt;COLUMNS(B871:D871),870,"")</f>
        <v>0</v>
      </c>
    </row>
    <row r="872" spans="1:1">
      <c r="A872">
        <f>IF(COUNTBLANK(B872:D872)&lt;&gt;COLUMNS(B872:D872),871,"")</f>
        <v>0</v>
      </c>
    </row>
    <row r="873" spans="1:1">
      <c r="A873">
        <f>IF(COUNTBLANK(B873:D873)&lt;&gt;COLUMNS(B873:D873),872,"")</f>
        <v>0</v>
      </c>
    </row>
    <row r="874" spans="1:1">
      <c r="A874">
        <f>IF(COUNTBLANK(B874:D874)&lt;&gt;COLUMNS(B874:D874),873,"")</f>
        <v>0</v>
      </c>
    </row>
    <row r="875" spans="1:1">
      <c r="A875">
        <f>IF(COUNTBLANK(B875:D875)&lt;&gt;COLUMNS(B875:D875),874,"")</f>
        <v>0</v>
      </c>
    </row>
    <row r="876" spans="1:1">
      <c r="A876">
        <f>IF(COUNTBLANK(B876:D876)&lt;&gt;COLUMNS(B876:D876),875,"")</f>
        <v>0</v>
      </c>
    </row>
    <row r="877" spans="1:1">
      <c r="A877">
        <f>IF(COUNTBLANK(B877:D877)&lt;&gt;COLUMNS(B877:D877),876,"")</f>
        <v>0</v>
      </c>
    </row>
    <row r="878" spans="1:1">
      <c r="A878">
        <f>IF(COUNTBLANK(B878:D878)&lt;&gt;COLUMNS(B878:D878),877,"")</f>
        <v>0</v>
      </c>
    </row>
    <row r="879" spans="1:1">
      <c r="A879">
        <f>IF(COUNTBLANK(B879:D879)&lt;&gt;COLUMNS(B879:D879),878,"")</f>
        <v>0</v>
      </c>
    </row>
    <row r="880" spans="1:1">
      <c r="A880">
        <f>IF(COUNTBLANK(B880:D880)&lt;&gt;COLUMNS(B880:D880),879,"")</f>
        <v>0</v>
      </c>
    </row>
    <row r="881" spans="1:1">
      <c r="A881">
        <f>IF(COUNTBLANK(B881:D881)&lt;&gt;COLUMNS(B881:D881),880,"")</f>
        <v>0</v>
      </c>
    </row>
    <row r="882" spans="1:1">
      <c r="A882">
        <f>IF(COUNTBLANK(B882:D882)&lt;&gt;COLUMNS(B882:D882),881,"")</f>
        <v>0</v>
      </c>
    </row>
    <row r="883" spans="1:1">
      <c r="A883">
        <f>IF(COUNTBLANK(B883:D883)&lt;&gt;COLUMNS(B883:D883),882,"")</f>
        <v>0</v>
      </c>
    </row>
    <row r="884" spans="1:1">
      <c r="A884">
        <f>IF(COUNTBLANK(B884:D884)&lt;&gt;COLUMNS(B884:D884),883,"")</f>
        <v>0</v>
      </c>
    </row>
    <row r="885" spans="1:1">
      <c r="A885">
        <f>IF(COUNTBLANK(B885:D885)&lt;&gt;COLUMNS(B885:D885),884,"")</f>
        <v>0</v>
      </c>
    </row>
    <row r="886" spans="1:1">
      <c r="A886">
        <f>IF(COUNTBLANK(B886:D886)&lt;&gt;COLUMNS(B886:D886),885,"")</f>
        <v>0</v>
      </c>
    </row>
    <row r="887" spans="1:1">
      <c r="A887">
        <f>IF(COUNTBLANK(B887:D887)&lt;&gt;COLUMNS(B887:D887),886,"")</f>
        <v>0</v>
      </c>
    </row>
    <row r="888" spans="1:1">
      <c r="A888">
        <f>IF(COUNTBLANK(B888:D888)&lt;&gt;COLUMNS(B888:D888),887,"")</f>
        <v>0</v>
      </c>
    </row>
    <row r="889" spans="1:1">
      <c r="A889">
        <f>IF(COUNTBLANK(B889:D889)&lt;&gt;COLUMNS(B889:D889),888,"")</f>
        <v>0</v>
      </c>
    </row>
    <row r="890" spans="1:1">
      <c r="A890">
        <f>IF(COUNTBLANK(B890:D890)&lt;&gt;COLUMNS(B890:D890),889,"")</f>
        <v>0</v>
      </c>
    </row>
    <row r="891" spans="1:1">
      <c r="A891">
        <f>IF(COUNTBLANK(B891:D891)&lt;&gt;COLUMNS(B891:D891),890,"")</f>
        <v>0</v>
      </c>
    </row>
    <row r="892" spans="1:1">
      <c r="A892">
        <f>IF(COUNTBLANK(B892:D892)&lt;&gt;COLUMNS(B892:D892),891,"")</f>
        <v>0</v>
      </c>
    </row>
    <row r="893" spans="1:1">
      <c r="A893">
        <f>IF(COUNTBLANK(B893:D893)&lt;&gt;COLUMNS(B893:D893),892,"")</f>
        <v>0</v>
      </c>
    </row>
    <row r="894" spans="1:1">
      <c r="A894">
        <f>IF(COUNTBLANK(B894:D894)&lt;&gt;COLUMNS(B894:D894),893,"")</f>
        <v>0</v>
      </c>
    </row>
    <row r="895" spans="1:1">
      <c r="A895">
        <f>IF(COUNTBLANK(B895:D895)&lt;&gt;COLUMNS(B895:D895),894,"")</f>
        <v>0</v>
      </c>
    </row>
    <row r="896" spans="1:1">
      <c r="A896">
        <f>IF(COUNTBLANK(B896:D896)&lt;&gt;COLUMNS(B896:D896),895,"")</f>
        <v>0</v>
      </c>
    </row>
    <row r="897" spans="1:1">
      <c r="A897">
        <f>IF(COUNTBLANK(B897:D897)&lt;&gt;COLUMNS(B897:D897),896,"")</f>
        <v>0</v>
      </c>
    </row>
    <row r="898" spans="1:1">
      <c r="A898">
        <f>IF(COUNTBLANK(B898:D898)&lt;&gt;COLUMNS(B898:D898),897,"")</f>
        <v>0</v>
      </c>
    </row>
    <row r="899" spans="1:1">
      <c r="A899">
        <f>IF(COUNTBLANK(B899:D899)&lt;&gt;COLUMNS(B899:D899),898,"")</f>
        <v>0</v>
      </c>
    </row>
    <row r="900" spans="1:1">
      <c r="A900">
        <f>IF(COUNTBLANK(B900:D900)&lt;&gt;COLUMNS(B900:D900),899,"")</f>
        <v>0</v>
      </c>
    </row>
    <row r="901" spans="1:1">
      <c r="A901">
        <f>IF(COUNTBLANK(B901:D901)&lt;&gt;COLUMNS(B901:D901),900,"")</f>
        <v>0</v>
      </c>
    </row>
    <row r="902" spans="1:1">
      <c r="A902">
        <f>IF(COUNTBLANK(B902:D902)&lt;&gt;COLUMNS(B902:D902),901,"")</f>
        <v>0</v>
      </c>
    </row>
    <row r="903" spans="1:1">
      <c r="A903">
        <f>IF(COUNTBLANK(B903:D903)&lt;&gt;COLUMNS(B903:D903),902,"")</f>
        <v>0</v>
      </c>
    </row>
    <row r="904" spans="1:1">
      <c r="A904">
        <f>IF(COUNTBLANK(B904:D904)&lt;&gt;COLUMNS(B904:D904),903,"")</f>
        <v>0</v>
      </c>
    </row>
    <row r="905" spans="1:1">
      <c r="A905">
        <f>IF(COUNTBLANK(B905:D905)&lt;&gt;COLUMNS(B905:D905),904,"")</f>
        <v>0</v>
      </c>
    </row>
    <row r="906" spans="1:1">
      <c r="A906">
        <f>IF(COUNTBLANK(B906:D906)&lt;&gt;COLUMNS(B906:D906),905,"")</f>
        <v>0</v>
      </c>
    </row>
    <row r="907" spans="1:1">
      <c r="A907">
        <f>IF(COUNTBLANK(B907:D907)&lt;&gt;COLUMNS(B907:D907),906,"")</f>
        <v>0</v>
      </c>
    </row>
    <row r="908" spans="1:1">
      <c r="A908">
        <f>IF(COUNTBLANK(B908:D908)&lt;&gt;COLUMNS(B908:D908),907,"")</f>
        <v>0</v>
      </c>
    </row>
    <row r="909" spans="1:1">
      <c r="A909">
        <f>IF(COUNTBLANK(B909:D909)&lt;&gt;COLUMNS(B909:D909),908,"")</f>
        <v>0</v>
      </c>
    </row>
    <row r="910" spans="1:1">
      <c r="A910">
        <f>IF(COUNTBLANK(B910:D910)&lt;&gt;COLUMNS(B910:D910),909,"")</f>
        <v>0</v>
      </c>
    </row>
    <row r="911" spans="1:1">
      <c r="A911">
        <f>IF(COUNTBLANK(B911:D911)&lt;&gt;COLUMNS(B911:D911),910,"")</f>
        <v>0</v>
      </c>
    </row>
    <row r="912" spans="1:1">
      <c r="A912">
        <f>IF(COUNTBLANK(B912:D912)&lt;&gt;COLUMNS(B912:D912),911,"")</f>
        <v>0</v>
      </c>
    </row>
    <row r="913" spans="1:1">
      <c r="A913">
        <f>IF(COUNTBLANK(B913:D913)&lt;&gt;COLUMNS(B913:D913),912,"")</f>
        <v>0</v>
      </c>
    </row>
    <row r="914" spans="1:1">
      <c r="A914">
        <f>IF(COUNTBLANK(B914:D914)&lt;&gt;COLUMNS(B914:D914),913,"")</f>
        <v>0</v>
      </c>
    </row>
    <row r="915" spans="1:1">
      <c r="A915">
        <f>IF(COUNTBLANK(B915:D915)&lt;&gt;COLUMNS(B915:D915),914,"")</f>
        <v>0</v>
      </c>
    </row>
    <row r="916" spans="1:1">
      <c r="A916">
        <f>IF(COUNTBLANK(B916:D916)&lt;&gt;COLUMNS(B916:D916),915,"")</f>
        <v>0</v>
      </c>
    </row>
    <row r="917" spans="1:1">
      <c r="A917">
        <f>IF(COUNTBLANK(B917:D917)&lt;&gt;COLUMNS(B917:D917),916,"")</f>
        <v>0</v>
      </c>
    </row>
    <row r="918" spans="1:1">
      <c r="A918">
        <f>IF(COUNTBLANK(B918:D918)&lt;&gt;COLUMNS(B918:D918),917,"")</f>
        <v>0</v>
      </c>
    </row>
    <row r="919" spans="1:1">
      <c r="A919">
        <f>IF(COUNTBLANK(B919:D919)&lt;&gt;COLUMNS(B919:D919),918,"")</f>
        <v>0</v>
      </c>
    </row>
    <row r="920" spans="1:1">
      <c r="A920">
        <f>IF(COUNTBLANK(B920:D920)&lt;&gt;COLUMNS(B920:D920),919,"")</f>
        <v>0</v>
      </c>
    </row>
    <row r="921" spans="1:1">
      <c r="A921">
        <f>IF(COUNTBLANK(B921:D921)&lt;&gt;COLUMNS(B921:D921),920,"")</f>
        <v>0</v>
      </c>
    </row>
    <row r="922" spans="1:1">
      <c r="A922">
        <f>IF(COUNTBLANK(B922:D922)&lt;&gt;COLUMNS(B922:D922),921,"")</f>
        <v>0</v>
      </c>
    </row>
    <row r="923" spans="1:1">
      <c r="A923">
        <f>IF(COUNTBLANK(B923:D923)&lt;&gt;COLUMNS(B923:D923),922,"")</f>
        <v>0</v>
      </c>
    </row>
    <row r="924" spans="1:1">
      <c r="A924">
        <f>IF(COUNTBLANK(B924:D924)&lt;&gt;COLUMNS(B924:D924),923,"")</f>
        <v>0</v>
      </c>
    </row>
    <row r="925" spans="1:1">
      <c r="A925">
        <f>IF(COUNTBLANK(B925:D925)&lt;&gt;COLUMNS(B925:D925),924,"")</f>
        <v>0</v>
      </c>
    </row>
    <row r="926" spans="1:1">
      <c r="A926">
        <f>IF(COUNTBLANK(B926:D926)&lt;&gt;COLUMNS(B926:D926),925,"")</f>
        <v>0</v>
      </c>
    </row>
    <row r="927" spans="1:1">
      <c r="A927">
        <f>IF(COUNTBLANK(B927:D927)&lt;&gt;COLUMNS(B927:D927),926,"")</f>
        <v>0</v>
      </c>
    </row>
    <row r="928" spans="1:1">
      <c r="A928">
        <f>IF(COUNTBLANK(B928:D928)&lt;&gt;COLUMNS(B928:D928),927,"")</f>
        <v>0</v>
      </c>
    </row>
    <row r="929" spans="1:1">
      <c r="A929">
        <f>IF(COUNTBLANK(B929:D929)&lt;&gt;COLUMNS(B929:D929),928,"")</f>
        <v>0</v>
      </c>
    </row>
    <row r="930" spans="1:1">
      <c r="A930">
        <f>IF(COUNTBLANK(B930:D930)&lt;&gt;COLUMNS(B930:D930),929,"")</f>
        <v>0</v>
      </c>
    </row>
    <row r="931" spans="1:1">
      <c r="A931">
        <f>IF(COUNTBLANK(B931:D931)&lt;&gt;COLUMNS(B931:D931),930,"")</f>
        <v>0</v>
      </c>
    </row>
    <row r="932" spans="1:1">
      <c r="A932">
        <f>IF(COUNTBLANK(B932:D932)&lt;&gt;COLUMNS(B932:D932),931,"")</f>
        <v>0</v>
      </c>
    </row>
    <row r="933" spans="1:1">
      <c r="A933">
        <f>IF(COUNTBLANK(B933:D933)&lt;&gt;COLUMNS(B933:D933),932,"")</f>
        <v>0</v>
      </c>
    </row>
    <row r="934" spans="1:1">
      <c r="A934">
        <f>IF(COUNTBLANK(B934:D934)&lt;&gt;COLUMNS(B934:D934),933,"")</f>
        <v>0</v>
      </c>
    </row>
    <row r="935" spans="1:1">
      <c r="A935">
        <f>IF(COUNTBLANK(B935:D935)&lt;&gt;COLUMNS(B935:D935),934,"")</f>
        <v>0</v>
      </c>
    </row>
    <row r="936" spans="1:1">
      <c r="A936">
        <f>IF(COUNTBLANK(B936:D936)&lt;&gt;COLUMNS(B936:D936),935,"")</f>
        <v>0</v>
      </c>
    </row>
    <row r="937" spans="1:1">
      <c r="A937">
        <f>IF(COUNTBLANK(B937:D937)&lt;&gt;COLUMNS(B937:D937),936,"")</f>
        <v>0</v>
      </c>
    </row>
    <row r="938" spans="1:1">
      <c r="A938">
        <f>IF(COUNTBLANK(B938:D938)&lt;&gt;COLUMNS(B938:D938),937,"")</f>
        <v>0</v>
      </c>
    </row>
    <row r="939" spans="1:1">
      <c r="A939">
        <f>IF(COUNTBLANK(B939:D939)&lt;&gt;COLUMNS(B939:D939),938,"")</f>
        <v>0</v>
      </c>
    </row>
    <row r="940" spans="1:1">
      <c r="A940">
        <f>IF(COUNTBLANK(B940:D940)&lt;&gt;COLUMNS(B940:D940),939,"")</f>
        <v>0</v>
      </c>
    </row>
    <row r="941" spans="1:1">
      <c r="A941">
        <f>IF(COUNTBLANK(B941:D941)&lt;&gt;COLUMNS(B941:D941),940,"")</f>
        <v>0</v>
      </c>
    </row>
    <row r="942" spans="1:1">
      <c r="A942">
        <f>IF(COUNTBLANK(B942:D942)&lt;&gt;COLUMNS(B942:D942),941,"")</f>
        <v>0</v>
      </c>
    </row>
    <row r="943" spans="1:1">
      <c r="A943">
        <f>IF(COUNTBLANK(B943:D943)&lt;&gt;COLUMNS(B943:D943),942,"")</f>
        <v>0</v>
      </c>
    </row>
    <row r="944" spans="1:1">
      <c r="A944">
        <f>IF(COUNTBLANK(B944:D944)&lt;&gt;COLUMNS(B944:D944),943,"")</f>
        <v>0</v>
      </c>
    </row>
    <row r="945" spans="1:1">
      <c r="A945">
        <f>IF(COUNTBLANK(B945:D945)&lt;&gt;COLUMNS(B945:D945),944,"")</f>
        <v>0</v>
      </c>
    </row>
    <row r="946" spans="1:1">
      <c r="A946">
        <f>IF(COUNTBLANK(B946:D946)&lt;&gt;COLUMNS(B946:D946),945,"")</f>
        <v>0</v>
      </c>
    </row>
    <row r="947" spans="1:1">
      <c r="A947">
        <f>IF(COUNTBLANK(B947:D947)&lt;&gt;COLUMNS(B947:D947),946,"")</f>
        <v>0</v>
      </c>
    </row>
    <row r="948" spans="1:1">
      <c r="A948">
        <f>IF(COUNTBLANK(B948:D948)&lt;&gt;COLUMNS(B948:D948),947,"")</f>
        <v>0</v>
      </c>
    </row>
    <row r="949" spans="1:1">
      <c r="A949">
        <f>IF(COUNTBLANK(B949:D949)&lt;&gt;COLUMNS(B949:D949),948,"")</f>
        <v>0</v>
      </c>
    </row>
    <row r="950" spans="1:1">
      <c r="A950">
        <f>IF(COUNTBLANK(B950:D950)&lt;&gt;COLUMNS(B950:D950),949,"")</f>
        <v>0</v>
      </c>
    </row>
    <row r="951" spans="1:1">
      <c r="A951">
        <f>IF(COUNTBLANK(B951:D951)&lt;&gt;COLUMNS(B951:D951),950,"")</f>
        <v>0</v>
      </c>
    </row>
    <row r="952" spans="1:1">
      <c r="A952">
        <f>IF(COUNTBLANK(B952:D952)&lt;&gt;COLUMNS(B952:D952),951,"")</f>
        <v>0</v>
      </c>
    </row>
    <row r="953" spans="1:1">
      <c r="A953">
        <f>IF(COUNTBLANK(B953:D953)&lt;&gt;COLUMNS(B953:D953),952,"")</f>
        <v>0</v>
      </c>
    </row>
    <row r="954" spans="1:1">
      <c r="A954">
        <f>IF(COUNTBLANK(B954:D954)&lt;&gt;COLUMNS(B954:D954),953,"")</f>
        <v>0</v>
      </c>
    </row>
    <row r="955" spans="1:1">
      <c r="A955">
        <f>IF(COUNTBLANK(B955:D955)&lt;&gt;COLUMNS(B955:D955),954,"")</f>
        <v>0</v>
      </c>
    </row>
    <row r="956" spans="1:1">
      <c r="A956">
        <f>IF(COUNTBLANK(B956:D956)&lt;&gt;COLUMNS(B956:D956),955,"")</f>
        <v>0</v>
      </c>
    </row>
    <row r="957" spans="1:1">
      <c r="A957">
        <f>IF(COUNTBLANK(B957:D957)&lt;&gt;COLUMNS(B957:D957),956,"")</f>
        <v>0</v>
      </c>
    </row>
    <row r="958" spans="1:1">
      <c r="A958">
        <f>IF(COUNTBLANK(B958:D958)&lt;&gt;COLUMNS(B958:D958),957,"")</f>
        <v>0</v>
      </c>
    </row>
    <row r="959" spans="1:1">
      <c r="A959">
        <f>IF(COUNTBLANK(B959:D959)&lt;&gt;COLUMNS(B959:D959),958,"")</f>
        <v>0</v>
      </c>
    </row>
    <row r="960" spans="1:1">
      <c r="A960">
        <f>IF(COUNTBLANK(B960:D960)&lt;&gt;COLUMNS(B960:D960),959,"")</f>
        <v>0</v>
      </c>
    </row>
    <row r="961" spans="1:1">
      <c r="A961">
        <f>IF(COUNTBLANK(B961:D961)&lt;&gt;COLUMNS(B961:D961),960,"")</f>
        <v>0</v>
      </c>
    </row>
    <row r="962" spans="1:1">
      <c r="A962">
        <f>IF(COUNTBLANK(B962:D962)&lt;&gt;COLUMNS(B962:D962),961,"")</f>
        <v>0</v>
      </c>
    </row>
    <row r="963" spans="1:1">
      <c r="A963">
        <f>IF(COUNTBLANK(B963:D963)&lt;&gt;COLUMNS(B963:D963),962,"")</f>
        <v>0</v>
      </c>
    </row>
    <row r="964" spans="1:1">
      <c r="A964">
        <f>IF(COUNTBLANK(B964:D964)&lt;&gt;COLUMNS(B964:D964),963,"")</f>
        <v>0</v>
      </c>
    </row>
    <row r="965" spans="1:1">
      <c r="A965">
        <f>IF(COUNTBLANK(B965:D965)&lt;&gt;COLUMNS(B965:D965),964,"")</f>
        <v>0</v>
      </c>
    </row>
    <row r="966" spans="1:1">
      <c r="A966">
        <f>IF(COUNTBLANK(B966:D966)&lt;&gt;COLUMNS(B966:D966),965,"")</f>
        <v>0</v>
      </c>
    </row>
    <row r="967" spans="1:1">
      <c r="A967">
        <f>IF(COUNTBLANK(B967:D967)&lt;&gt;COLUMNS(B967:D967),966,"")</f>
        <v>0</v>
      </c>
    </row>
    <row r="968" spans="1:1">
      <c r="A968">
        <f>IF(COUNTBLANK(B968:D968)&lt;&gt;COLUMNS(B968:D968),967,"")</f>
        <v>0</v>
      </c>
    </row>
    <row r="969" spans="1:1">
      <c r="A969">
        <f>IF(COUNTBLANK(B969:D969)&lt;&gt;COLUMNS(B969:D969),968,"")</f>
        <v>0</v>
      </c>
    </row>
    <row r="970" spans="1:1">
      <c r="A970">
        <f>IF(COUNTBLANK(B970:D970)&lt;&gt;COLUMNS(B970:D970),969,"")</f>
        <v>0</v>
      </c>
    </row>
    <row r="971" spans="1:1">
      <c r="A971">
        <f>IF(COUNTBLANK(B971:D971)&lt;&gt;COLUMNS(B971:D971),970,"")</f>
        <v>0</v>
      </c>
    </row>
    <row r="972" spans="1:1">
      <c r="A972">
        <f>IF(COUNTBLANK(B972:D972)&lt;&gt;COLUMNS(B972:D972),971,"")</f>
        <v>0</v>
      </c>
    </row>
    <row r="973" spans="1:1">
      <c r="A973">
        <f>IF(COUNTBLANK(B973:D973)&lt;&gt;COLUMNS(B973:D973),972,"")</f>
        <v>0</v>
      </c>
    </row>
    <row r="974" spans="1:1">
      <c r="A974">
        <f>IF(COUNTBLANK(B974:D974)&lt;&gt;COLUMNS(B974:D974),973,"")</f>
        <v>0</v>
      </c>
    </row>
    <row r="975" spans="1:1">
      <c r="A975">
        <f>IF(COUNTBLANK(B975:D975)&lt;&gt;COLUMNS(B975:D975),974,"")</f>
        <v>0</v>
      </c>
    </row>
    <row r="976" spans="1:1">
      <c r="A976">
        <f>IF(COUNTBLANK(B976:D976)&lt;&gt;COLUMNS(B976:D976),975,"")</f>
        <v>0</v>
      </c>
    </row>
    <row r="977" spans="1:1">
      <c r="A977">
        <f>IF(COUNTBLANK(B977:D977)&lt;&gt;COLUMNS(B977:D977),976,"")</f>
        <v>0</v>
      </c>
    </row>
    <row r="978" spans="1:1">
      <c r="A978">
        <f>IF(COUNTBLANK(B978:D978)&lt;&gt;COLUMNS(B978:D978),977,"")</f>
        <v>0</v>
      </c>
    </row>
    <row r="979" spans="1:1">
      <c r="A979">
        <f>IF(COUNTBLANK(B979:D979)&lt;&gt;COLUMNS(B979:D979),978,"")</f>
        <v>0</v>
      </c>
    </row>
    <row r="980" spans="1:1">
      <c r="A980">
        <f>IF(COUNTBLANK(B980:D980)&lt;&gt;COLUMNS(B980:D980),979,"")</f>
        <v>0</v>
      </c>
    </row>
    <row r="981" spans="1:1">
      <c r="A981">
        <f>IF(COUNTBLANK(B981:D981)&lt;&gt;COLUMNS(B981:D981),980,"")</f>
        <v>0</v>
      </c>
    </row>
    <row r="982" spans="1:1">
      <c r="A982">
        <f>IF(COUNTBLANK(B982:D982)&lt;&gt;COLUMNS(B982:D982),981,"")</f>
        <v>0</v>
      </c>
    </row>
    <row r="983" spans="1:1">
      <c r="A983">
        <f>IF(COUNTBLANK(B983:D983)&lt;&gt;COLUMNS(B983:D983),982,"")</f>
        <v>0</v>
      </c>
    </row>
    <row r="984" spans="1:1">
      <c r="A984">
        <f>IF(COUNTBLANK(B984:D984)&lt;&gt;COLUMNS(B984:D984),983,"")</f>
        <v>0</v>
      </c>
    </row>
    <row r="985" spans="1:1">
      <c r="A985">
        <f>IF(COUNTBLANK(B985:D985)&lt;&gt;COLUMNS(B985:D985),984,"")</f>
        <v>0</v>
      </c>
    </row>
    <row r="986" spans="1:1">
      <c r="A986">
        <f>IF(COUNTBLANK(B986:D986)&lt;&gt;COLUMNS(B986:D986),985,"")</f>
        <v>0</v>
      </c>
    </row>
    <row r="987" spans="1:1">
      <c r="A987">
        <f>IF(COUNTBLANK(B987:D987)&lt;&gt;COLUMNS(B987:D987),986,"")</f>
        <v>0</v>
      </c>
    </row>
    <row r="988" spans="1:1">
      <c r="A988">
        <f>IF(COUNTBLANK(B988:D988)&lt;&gt;COLUMNS(B988:D988),987,"")</f>
        <v>0</v>
      </c>
    </row>
    <row r="989" spans="1:1">
      <c r="A989">
        <f>IF(COUNTBLANK(B989:D989)&lt;&gt;COLUMNS(B989:D989),988,"")</f>
        <v>0</v>
      </c>
    </row>
    <row r="990" spans="1:1">
      <c r="A990">
        <f>IF(COUNTBLANK(B990:D990)&lt;&gt;COLUMNS(B990:D990),989,"")</f>
        <v>0</v>
      </c>
    </row>
    <row r="991" spans="1:1">
      <c r="A991">
        <f>IF(COUNTBLANK(B991:D991)&lt;&gt;COLUMNS(B991:D991),990,"")</f>
        <v>0</v>
      </c>
    </row>
    <row r="992" spans="1:1">
      <c r="A992">
        <f>IF(COUNTBLANK(B992:D992)&lt;&gt;COLUMNS(B992:D992),991,"")</f>
        <v>0</v>
      </c>
    </row>
    <row r="993" spans="1:2">
      <c r="A993">
        <f>IF(COUNTBLANK(B993:D993)&lt;&gt;COLUMNS(B993:D993),992,"")</f>
        <v>0</v>
      </c>
    </row>
    <row r="994" spans="1:2">
      <c r="A994">
        <f>IF(COUNTBLANK(B994:D994)&lt;&gt;COLUMNS(B994:D994),993,"")</f>
        <v>0</v>
      </c>
    </row>
    <row r="995" spans="1:2">
      <c r="A995">
        <f>IF(COUNTBLANK(B995:D995)&lt;&gt;COLUMNS(B995:D995),994,"")</f>
        <v>0</v>
      </c>
    </row>
    <row r="996" spans="1:2">
      <c r="A996">
        <f>IF(COUNTBLANK(B996:D996)&lt;&gt;COLUMNS(B996:D996),995,"")</f>
        <v>0</v>
      </c>
    </row>
    <row r="997" spans="1:2">
      <c r="A997">
        <f>IF(COUNTBLANK(B997:D997)&lt;&gt;COLUMNS(B997:D997),996,"")</f>
        <v>0</v>
      </c>
    </row>
    <row r="998" spans="1:2">
      <c r="A998">
        <f>IF(COUNTBLANK(B998:D998)&lt;&gt;COLUMNS(B998:D998),997,"")</f>
        <v>0</v>
      </c>
    </row>
    <row r="999" spans="1:2">
      <c r="A999">
        <f>IF(COUNTBLANK(B999:D999)&lt;&gt;COLUMNS(B999:D999),998,"")</f>
        <v>0</v>
      </c>
    </row>
    <row r="1000" spans="1:2">
      <c r="A1000">
        <f>IF(COUNTBLANK(B1000:D1000)&lt;&gt;COLUMNS(B1000:D1000),999,"")</f>
        <v>0</v>
      </c>
    </row>
    <row r="1001" spans="1:2">
      <c r="A1001">
        <f>IF(COUNTBLANK(B1001:D1001)&lt;&gt;COLUMNS(B1001:D1001),1000,"")</f>
        <v>0</v>
      </c>
    </row>
    <row r="1002" spans="1:2">
      <c r="B1002" s="2" t="s">
        <v>2</v>
      </c>
    </row>
  </sheetData>
  <sheetProtection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feature" error="The env_feature value entered is not valid. The value must be a string and must equal &quot;animal-associated habitat&quot; or must equal &quot;mammalia-associated habitat&quot; or must equal &quot;livestock-associated habitat&quot;." promptTitle="Enter env_feature" prompt="The value must be a string and must equal &quot;animal-associated habitat&quot; or must equal &quot;mammalia-associated habitat&quot; or must equal &quot;livestock-associated habitat&quot;." sqref="C2:C1001">
      <formula1>"animal-associated habitat,mammalia-associated habitat,livestock-associated habitat"</formula1>
    </dataValidation>
    <dataValidation type="list" allowBlank="1" showInputMessage="1" showErrorMessage="1" errorTitle="Invalid sample_type" error="The sample_type value entered is not valid. The value must be a string and must equal &quot;skin&quot; or must equal &quot;saliva&quot; or must equal &quot;stool&quot; or must equal &quot;colon mucosa&quot; or must[text truncated: please refer to field descriptions sheet for full requirements]." promptTitle="Enter sample_type" prompt="The value must be a string and must equal &quot;skin&quot; or must equal &quot;saliva&quot; or must equal &quot;stool&quot; or must equal &quot;colon mucosa&quot; or must equal &quot;colon content&quot; or must equal &quot;sputum&quot; or must equal &quot;urine&quot; or must equal &quot;serum&quot;." sqref="D2:D1001">
      <formula1>"skin,saliva,stool,colon mucosa,colon content,sputum,urine,serum"</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AND(IF(metadata!C2="",FALSE,TRUE),OR(exact(metadata!C2,"animal-associated habitat"),exact(metadata!C2,"mammalia-associated habitat"),exact(metadata!C2,"livestock-associated habitat")))</f>
        <v>0</v>
      </c>
      <c r="Q2">
        <f>AND(IF(metadata!D2="",FALSE,TRUE),OR(exact(metadata!D2,"skin"),exact(metadata!D2,"saliva"),exact(metadata!D2,"stool"),exact(metadata!D2,"colon mucosa"),exact(metadata!D2,"colon content"),exact(metadata!D2,"sputum"),exact(metadata!D2,"urine"),exact(metadata!D2,"serum")))</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AND(IF(metadata!C3="",FALSE,TRUE),OR(exact(metadata!C3,"animal-associated habitat"),exact(metadata!C3,"mammalia-associated habitat"),exact(metadata!C3,"livestock-associated habitat")))</f>
        <v>0</v>
      </c>
      <c r="Q3">
        <f>AND(IF(metadata!D3="",FALSE,TRUE),OR(exact(metadata!D3,"skin"),exact(metadata!D3,"saliva"),exact(metadata!D3,"stool"),exact(metadata!D3,"colon mucosa"),exact(metadata!D3,"colon content"),exact(metadata!D3,"sputum"),exact(metadata!D3,"urine"),exact(metadata!D3,"serum")))</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AND(IF(metadata!C4="",FALSE,TRUE),OR(exact(metadata!C4,"animal-associated habitat"),exact(metadata!C4,"mammalia-associated habitat"),exact(metadata!C4,"livestock-associated habitat")))</f>
        <v>0</v>
      </c>
      <c r="Q4">
        <f>AND(IF(metadata!D4="",FALSE,TRUE),OR(exact(metadata!D4,"skin"),exact(metadata!D4,"saliva"),exact(metadata!D4,"stool"),exact(metadata!D4,"colon mucosa"),exact(metadata!D4,"colon content"),exact(metadata!D4,"sputum"),exact(metadata!D4,"urine"),exact(metadata!D4,"serum")))</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AND(IF(metadata!C5="",FALSE,TRUE),OR(exact(metadata!C5,"animal-associated habitat"),exact(metadata!C5,"mammalia-associated habitat"),exact(metadata!C5,"livestock-associated habitat")))</f>
        <v>0</v>
      </c>
      <c r="Q5">
        <f>AND(IF(metadata!D5="",FALSE,TRUE),OR(exact(metadata!D5,"skin"),exact(metadata!D5,"saliva"),exact(metadata!D5,"stool"),exact(metadata!D5,"colon mucosa"),exact(metadata!D5,"colon content"),exact(metadata!D5,"sputum"),exact(metadata!D5,"urine"),exact(metadata!D5,"serum")))</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AND(IF(metadata!C6="",FALSE,TRUE),OR(exact(metadata!C6,"animal-associated habitat"),exact(metadata!C6,"mammalia-associated habitat"),exact(metadata!C6,"livestock-associated habitat")))</f>
        <v>0</v>
      </c>
      <c r="Q6">
        <f>AND(IF(metadata!D6="",FALSE,TRUE),OR(exact(metadata!D6,"skin"),exact(metadata!D6,"saliva"),exact(metadata!D6,"stool"),exact(metadata!D6,"colon mucosa"),exact(metadata!D6,"colon content"),exact(metadata!D6,"sputum"),exact(metadata!D6,"urine"),exact(metadata!D6,"serum")))</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AND(IF(metadata!C7="",FALSE,TRUE),OR(exact(metadata!C7,"animal-associated habitat"),exact(metadata!C7,"mammalia-associated habitat"),exact(metadata!C7,"livestock-associated habitat")))</f>
        <v>0</v>
      </c>
      <c r="Q7">
        <f>AND(IF(metadata!D7="",FALSE,TRUE),OR(exact(metadata!D7,"skin"),exact(metadata!D7,"saliva"),exact(metadata!D7,"stool"),exact(metadata!D7,"colon mucosa"),exact(metadata!D7,"colon content"),exact(metadata!D7,"sputum"),exact(metadata!D7,"urine"),exact(metadata!D7,"serum")))</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AND(IF(metadata!C8="",FALSE,TRUE),OR(exact(metadata!C8,"animal-associated habitat"),exact(metadata!C8,"mammalia-associated habitat"),exact(metadata!C8,"livestock-associated habitat")))</f>
        <v>0</v>
      </c>
      <c r="Q8">
        <f>AND(IF(metadata!D8="",FALSE,TRUE),OR(exact(metadata!D8,"skin"),exact(metadata!D8,"saliva"),exact(metadata!D8,"stool"),exact(metadata!D8,"colon mucosa"),exact(metadata!D8,"colon content"),exact(metadata!D8,"sputum"),exact(metadata!D8,"urine"),exact(metadata!D8,"serum")))</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AND(IF(metadata!C9="",FALSE,TRUE),OR(exact(metadata!C9,"animal-associated habitat"),exact(metadata!C9,"mammalia-associated habitat"),exact(metadata!C9,"livestock-associated habitat")))</f>
        <v>0</v>
      </c>
      <c r="Q9">
        <f>AND(IF(metadata!D9="",FALSE,TRUE),OR(exact(metadata!D9,"skin"),exact(metadata!D9,"saliva"),exact(metadata!D9,"stool"),exact(metadata!D9,"colon mucosa"),exact(metadata!D9,"colon content"),exact(metadata!D9,"sputum"),exact(metadata!D9,"urine"),exact(metadata!D9,"serum")))</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AND(IF(metadata!C10="",FALSE,TRUE),OR(exact(metadata!C10,"animal-associated habitat"),exact(metadata!C10,"mammalia-associated habitat"),exact(metadata!C10,"livestock-associated habitat")))</f>
        <v>0</v>
      </c>
      <c r="Q10">
        <f>AND(IF(metadata!D10="",FALSE,TRUE),OR(exact(metadata!D10,"skin"),exact(metadata!D10,"saliva"),exact(metadata!D10,"stool"),exact(metadata!D10,"colon mucosa"),exact(metadata!D10,"colon content"),exact(metadata!D10,"sputum"),exact(metadata!D10,"urine"),exact(metadata!D10,"serum")))</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AND(IF(metadata!C11="",FALSE,TRUE),OR(exact(metadata!C11,"animal-associated habitat"),exact(metadata!C11,"mammalia-associated habitat"),exact(metadata!C11,"livestock-associated habitat")))</f>
        <v>0</v>
      </c>
      <c r="Q11">
        <f>AND(IF(metadata!D11="",FALSE,TRUE),OR(exact(metadata!D11,"skin"),exact(metadata!D11,"saliva"),exact(metadata!D11,"stool"),exact(metadata!D11,"colon mucosa"),exact(metadata!D11,"colon content"),exact(metadata!D11,"sputum"),exact(metadata!D11,"urine"),exact(metadata!D11,"serum")))</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AND(IF(metadata!C12="",FALSE,TRUE),OR(exact(metadata!C12,"animal-associated habitat"),exact(metadata!C12,"mammalia-associated habitat"),exact(metadata!C12,"livestock-associated habitat")))</f>
        <v>0</v>
      </c>
      <c r="Q12">
        <f>AND(IF(metadata!D12="",FALSE,TRUE),OR(exact(metadata!D12,"skin"),exact(metadata!D12,"saliva"),exact(metadata!D12,"stool"),exact(metadata!D12,"colon mucosa"),exact(metadata!D12,"colon content"),exact(metadata!D12,"sputum"),exact(metadata!D12,"urine"),exact(metadata!D12,"serum")))</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AND(IF(metadata!C13="",FALSE,TRUE),OR(exact(metadata!C13,"animal-associated habitat"),exact(metadata!C13,"mammalia-associated habitat"),exact(metadata!C13,"livestock-associated habitat")))</f>
        <v>0</v>
      </c>
      <c r="Q13">
        <f>AND(IF(metadata!D13="",FALSE,TRUE),OR(exact(metadata!D13,"skin"),exact(metadata!D13,"saliva"),exact(metadata!D13,"stool"),exact(metadata!D13,"colon mucosa"),exact(metadata!D13,"colon content"),exact(metadata!D13,"sputum"),exact(metadata!D13,"urine"),exact(metadata!D13,"serum")))</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AND(IF(metadata!C14="",FALSE,TRUE),OR(exact(metadata!C14,"animal-associated habitat"),exact(metadata!C14,"mammalia-associated habitat"),exact(metadata!C14,"livestock-associated habitat")))</f>
        <v>0</v>
      </c>
      <c r="Q14">
        <f>AND(IF(metadata!D14="",FALSE,TRUE),OR(exact(metadata!D14,"skin"),exact(metadata!D14,"saliva"),exact(metadata!D14,"stool"),exact(metadata!D14,"colon mucosa"),exact(metadata!D14,"colon content"),exact(metadata!D14,"sputum"),exact(metadata!D14,"urine"),exact(metadata!D14,"serum")))</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AND(IF(metadata!C15="",FALSE,TRUE),OR(exact(metadata!C15,"animal-associated habitat"),exact(metadata!C15,"mammalia-associated habitat"),exact(metadata!C15,"livestock-associated habitat")))</f>
        <v>0</v>
      </c>
      <c r="Q15">
        <f>AND(IF(metadata!D15="",FALSE,TRUE),OR(exact(metadata!D15,"skin"),exact(metadata!D15,"saliva"),exact(metadata!D15,"stool"),exact(metadata!D15,"colon mucosa"),exact(metadata!D15,"colon content"),exact(metadata!D15,"sputum"),exact(metadata!D15,"urine"),exact(metadata!D15,"serum")))</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AND(IF(metadata!C16="",FALSE,TRUE),OR(exact(metadata!C16,"animal-associated habitat"),exact(metadata!C16,"mammalia-associated habitat"),exact(metadata!C16,"livestock-associated habitat")))</f>
        <v>0</v>
      </c>
      <c r="Q16">
        <f>AND(IF(metadata!D16="",FALSE,TRUE),OR(exact(metadata!D16,"skin"),exact(metadata!D16,"saliva"),exact(metadata!D16,"stool"),exact(metadata!D16,"colon mucosa"),exact(metadata!D16,"colon content"),exact(metadata!D16,"sputum"),exact(metadata!D16,"urine"),exact(metadata!D16,"serum")))</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AND(IF(metadata!C17="",FALSE,TRUE),OR(exact(metadata!C17,"animal-associated habitat"),exact(metadata!C17,"mammalia-associated habitat"),exact(metadata!C17,"livestock-associated habitat")))</f>
        <v>0</v>
      </c>
      <c r="Q17">
        <f>AND(IF(metadata!D17="",FALSE,TRUE),OR(exact(metadata!D17,"skin"),exact(metadata!D17,"saliva"),exact(metadata!D17,"stool"),exact(metadata!D17,"colon mucosa"),exact(metadata!D17,"colon content"),exact(metadata!D17,"sputum"),exact(metadata!D17,"urine"),exact(metadata!D17,"serum")))</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AND(IF(metadata!C18="",FALSE,TRUE),OR(exact(metadata!C18,"animal-associated habitat"),exact(metadata!C18,"mammalia-associated habitat"),exact(metadata!C18,"livestock-associated habitat")))</f>
        <v>0</v>
      </c>
      <c r="Q18">
        <f>AND(IF(metadata!D18="",FALSE,TRUE),OR(exact(metadata!D18,"skin"),exact(metadata!D18,"saliva"),exact(metadata!D18,"stool"),exact(metadata!D18,"colon mucosa"),exact(metadata!D18,"colon content"),exact(metadata!D18,"sputum"),exact(metadata!D18,"urine"),exact(metadata!D18,"serum")))</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AND(IF(metadata!C19="",FALSE,TRUE),OR(exact(metadata!C19,"animal-associated habitat"),exact(metadata!C19,"mammalia-associated habitat"),exact(metadata!C19,"livestock-associated habitat")))</f>
        <v>0</v>
      </c>
      <c r="Q19">
        <f>AND(IF(metadata!D19="",FALSE,TRUE),OR(exact(metadata!D19,"skin"),exact(metadata!D19,"saliva"),exact(metadata!D19,"stool"),exact(metadata!D19,"colon mucosa"),exact(metadata!D19,"colon content"),exact(metadata!D19,"sputum"),exact(metadata!D19,"urine"),exact(metadata!D19,"serum")))</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AND(IF(metadata!C20="",FALSE,TRUE),OR(exact(metadata!C20,"animal-associated habitat"),exact(metadata!C20,"mammalia-associated habitat"),exact(metadata!C20,"livestock-associated habitat")))</f>
        <v>0</v>
      </c>
      <c r="Q20">
        <f>AND(IF(metadata!D20="",FALSE,TRUE),OR(exact(metadata!D20,"skin"),exact(metadata!D20,"saliva"),exact(metadata!D20,"stool"),exact(metadata!D20,"colon mucosa"),exact(metadata!D20,"colon content"),exact(metadata!D20,"sputum"),exact(metadata!D20,"urine"),exact(metadata!D20,"serum")))</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AND(IF(metadata!C21="",FALSE,TRUE),OR(exact(metadata!C21,"animal-associated habitat"),exact(metadata!C21,"mammalia-associated habitat"),exact(metadata!C21,"livestock-associated habitat")))</f>
        <v>0</v>
      </c>
      <c r="Q21">
        <f>AND(IF(metadata!D21="",FALSE,TRUE),OR(exact(metadata!D21,"skin"),exact(metadata!D21,"saliva"),exact(metadata!D21,"stool"),exact(metadata!D21,"colon mucosa"),exact(metadata!D21,"colon content"),exact(metadata!D21,"sputum"),exact(metadata!D21,"urine"),exact(metadata!D21,"serum")))</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AND(IF(metadata!C22="",FALSE,TRUE),OR(exact(metadata!C22,"animal-associated habitat"),exact(metadata!C22,"mammalia-associated habitat"),exact(metadata!C22,"livestock-associated habitat")))</f>
        <v>0</v>
      </c>
      <c r="Q22">
        <f>AND(IF(metadata!D22="",FALSE,TRUE),OR(exact(metadata!D22,"skin"),exact(metadata!D22,"saliva"),exact(metadata!D22,"stool"),exact(metadata!D22,"colon mucosa"),exact(metadata!D22,"colon content"),exact(metadata!D22,"sputum"),exact(metadata!D22,"urine"),exact(metadata!D22,"serum")))</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AND(IF(metadata!C23="",FALSE,TRUE),OR(exact(metadata!C23,"animal-associated habitat"),exact(metadata!C23,"mammalia-associated habitat"),exact(metadata!C23,"livestock-associated habitat")))</f>
        <v>0</v>
      </c>
      <c r="Q23">
        <f>AND(IF(metadata!D23="",FALSE,TRUE),OR(exact(metadata!D23,"skin"),exact(metadata!D23,"saliva"),exact(metadata!D23,"stool"),exact(metadata!D23,"colon mucosa"),exact(metadata!D23,"colon content"),exact(metadata!D23,"sputum"),exact(metadata!D23,"urine"),exact(metadata!D23,"serum")))</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AND(IF(metadata!C24="",FALSE,TRUE),OR(exact(metadata!C24,"animal-associated habitat"),exact(metadata!C24,"mammalia-associated habitat"),exact(metadata!C24,"livestock-associated habitat")))</f>
        <v>0</v>
      </c>
      <c r="Q24">
        <f>AND(IF(metadata!D24="",FALSE,TRUE),OR(exact(metadata!D24,"skin"),exact(metadata!D24,"saliva"),exact(metadata!D24,"stool"),exact(metadata!D24,"colon mucosa"),exact(metadata!D24,"colon content"),exact(metadata!D24,"sputum"),exact(metadata!D24,"urine"),exact(metadata!D24,"serum")))</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AND(IF(metadata!C25="",FALSE,TRUE),OR(exact(metadata!C25,"animal-associated habitat"),exact(metadata!C25,"mammalia-associated habitat"),exact(metadata!C25,"livestock-associated habitat")))</f>
        <v>0</v>
      </c>
      <c r="Q25">
        <f>AND(IF(metadata!D25="",FALSE,TRUE),OR(exact(metadata!D25,"skin"),exact(metadata!D25,"saliva"),exact(metadata!D25,"stool"),exact(metadata!D25,"colon mucosa"),exact(metadata!D25,"colon content"),exact(metadata!D25,"sputum"),exact(metadata!D25,"urine"),exact(metadata!D25,"serum")))</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AND(IF(metadata!C26="",FALSE,TRUE),OR(exact(metadata!C26,"animal-associated habitat"),exact(metadata!C26,"mammalia-associated habitat"),exact(metadata!C26,"livestock-associated habitat")))</f>
        <v>0</v>
      </c>
      <c r="Q26">
        <f>AND(IF(metadata!D26="",FALSE,TRUE),OR(exact(metadata!D26,"skin"),exact(metadata!D26,"saliva"),exact(metadata!D26,"stool"),exact(metadata!D26,"colon mucosa"),exact(metadata!D26,"colon content"),exact(metadata!D26,"sputum"),exact(metadata!D26,"urine"),exact(metadata!D26,"serum")))</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AND(IF(metadata!C27="",FALSE,TRUE),OR(exact(metadata!C27,"animal-associated habitat"),exact(metadata!C27,"mammalia-associated habitat"),exact(metadata!C27,"livestock-associated habitat")))</f>
        <v>0</v>
      </c>
      <c r="Q27">
        <f>AND(IF(metadata!D27="",FALSE,TRUE),OR(exact(metadata!D27,"skin"),exact(metadata!D27,"saliva"),exact(metadata!D27,"stool"),exact(metadata!D27,"colon mucosa"),exact(metadata!D27,"colon content"),exact(metadata!D27,"sputum"),exact(metadata!D27,"urine"),exact(metadata!D27,"serum")))</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AND(IF(metadata!C28="",FALSE,TRUE),OR(exact(metadata!C28,"animal-associated habitat"),exact(metadata!C28,"mammalia-associated habitat"),exact(metadata!C28,"livestock-associated habitat")))</f>
        <v>0</v>
      </c>
      <c r="Q28">
        <f>AND(IF(metadata!D28="",FALSE,TRUE),OR(exact(metadata!D28,"skin"),exact(metadata!D28,"saliva"),exact(metadata!D28,"stool"),exact(metadata!D28,"colon mucosa"),exact(metadata!D28,"colon content"),exact(metadata!D28,"sputum"),exact(metadata!D28,"urine"),exact(metadata!D28,"serum")))</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AND(IF(metadata!C29="",FALSE,TRUE),OR(exact(metadata!C29,"animal-associated habitat"),exact(metadata!C29,"mammalia-associated habitat"),exact(metadata!C29,"livestock-associated habitat")))</f>
        <v>0</v>
      </c>
      <c r="Q29">
        <f>AND(IF(metadata!D29="",FALSE,TRUE),OR(exact(metadata!D29,"skin"),exact(metadata!D29,"saliva"),exact(metadata!D29,"stool"),exact(metadata!D29,"colon mucosa"),exact(metadata!D29,"colon content"),exact(metadata!D29,"sputum"),exact(metadata!D29,"urine"),exact(metadata!D29,"serum")))</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AND(IF(metadata!C30="",FALSE,TRUE),OR(exact(metadata!C30,"animal-associated habitat"),exact(metadata!C30,"mammalia-associated habitat"),exact(metadata!C30,"livestock-associated habitat")))</f>
        <v>0</v>
      </c>
      <c r="Q30">
        <f>AND(IF(metadata!D30="",FALSE,TRUE),OR(exact(metadata!D30,"skin"),exact(metadata!D30,"saliva"),exact(metadata!D30,"stool"),exact(metadata!D30,"colon mucosa"),exact(metadata!D30,"colon content"),exact(metadata!D30,"sputum"),exact(metadata!D30,"urine"),exact(metadata!D30,"serum")))</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AND(IF(metadata!C31="",FALSE,TRUE),OR(exact(metadata!C31,"animal-associated habitat"),exact(metadata!C31,"mammalia-associated habitat"),exact(metadata!C31,"livestock-associated habitat")))</f>
        <v>0</v>
      </c>
      <c r="Q31">
        <f>AND(IF(metadata!D31="",FALSE,TRUE),OR(exact(metadata!D31,"skin"),exact(metadata!D31,"saliva"),exact(metadata!D31,"stool"),exact(metadata!D31,"colon mucosa"),exact(metadata!D31,"colon content"),exact(metadata!D31,"sputum"),exact(metadata!D31,"urine"),exact(metadata!D31,"serum")))</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AND(IF(metadata!C32="",FALSE,TRUE),OR(exact(metadata!C32,"animal-associated habitat"),exact(metadata!C32,"mammalia-associated habitat"),exact(metadata!C32,"livestock-associated habitat")))</f>
        <v>0</v>
      </c>
      <c r="Q32">
        <f>AND(IF(metadata!D32="",FALSE,TRUE),OR(exact(metadata!D32,"skin"),exact(metadata!D32,"saliva"),exact(metadata!D32,"stool"),exact(metadata!D32,"colon mucosa"),exact(metadata!D32,"colon content"),exact(metadata!D32,"sputum"),exact(metadata!D32,"urine"),exact(metadata!D32,"serum")))</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AND(IF(metadata!C33="",FALSE,TRUE),OR(exact(metadata!C33,"animal-associated habitat"),exact(metadata!C33,"mammalia-associated habitat"),exact(metadata!C33,"livestock-associated habitat")))</f>
        <v>0</v>
      </c>
      <c r="Q33">
        <f>AND(IF(metadata!D33="",FALSE,TRUE),OR(exact(metadata!D33,"skin"),exact(metadata!D33,"saliva"),exact(metadata!D33,"stool"),exact(metadata!D33,"colon mucosa"),exact(metadata!D33,"colon content"),exact(metadata!D33,"sputum"),exact(metadata!D33,"urine"),exact(metadata!D33,"serum")))</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AND(IF(metadata!C34="",FALSE,TRUE),OR(exact(metadata!C34,"animal-associated habitat"),exact(metadata!C34,"mammalia-associated habitat"),exact(metadata!C34,"livestock-associated habitat")))</f>
        <v>0</v>
      </c>
      <c r="Q34">
        <f>AND(IF(metadata!D34="",FALSE,TRUE),OR(exact(metadata!D34,"skin"),exact(metadata!D34,"saliva"),exact(metadata!D34,"stool"),exact(metadata!D34,"colon mucosa"),exact(metadata!D34,"colon content"),exact(metadata!D34,"sputum"),exact(metadata!D34,"urine"),exact(metadata!D34,"serum")))</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AND(IF(metadata!C35="",FALSE,TRUE),OR(exact(metadata!C35,"animal-associated habitat"),exact(metadata!C35,"mammalia-associated habitat"),exact(metadata!C35,"livestock-associated habitat")))</f>
        <v>0</v>
      </c>
      <c r="Q35">
        <f>AND(IF(metadata!D35="",FALSE,TRUE),OR(exact(metadata!D35,"skin"),exact(metadata!D35,"saliva"),exact(metadata!D35,"stool"),exact(metadata!D35,"colon mucosa"),exact(metadata!D35,"colon content"),exact(metadata!D35,"sputum"),exact(metadata!D35,"urine"),exact(metadata!D35,"serum")))</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AND(IF(metadata!C36="",FALSE,TRUE),OR(exact(metadata!C36,"animal-associated habitat"),exact(metadata!C36,"mammalia-associated habitat"),exact(metadata!C36,"livestock-associated habitat")))</f>
        <v>0</v>
      </c>
      <c r="Q36">
        <f>AND(IF(metadata!D36="",FALSE,TRUE),OR(exact(metadata!D36,"skin"),exact(metadata!D36,"saliva"),exact(metadata!D36,"stool"),exact(metadata!D36,"colon mucosa"),exact(metadata!D36,"colon content"),exact(metadata!D36,"sputum"),exact(metadata!D36,"urine"),exact(metadata!D36,"serum")))</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AND(IF(metadata!C37="",FALSE,TRUE),OR(exact(metadata!C37,"animal-associated habitat"),exact(metadata!C37,"mammalia-associated habitat"),exact(metadata!C37,"livestock-associated habitat")))</f>
        <v>0</v>
      </c>
      <c r="Q37">
        <f>AND(IF(metadata!D37="",FALSE,TRUE),OR(exact(metadata!D37,"skin"),exact(metadata!D37,"saliva"),exact(metadata!D37,"stool"),exact(metadata!D37,"colon mucosa"),exact(metadata!D37,"colon content"),exact(metadata!D37,"sputum"),exact(metadata!D37,"urine"),exact(metadata!D37,"serum")))</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AND(IF(metadata!C38="",FALSE,TRUE),OR(exact(metadata!C38,"animal-associated habitat"),exact(metadata!C38,"mammalia-associated habitat"),exact(metadata!C38,"livestock-associated habitat")))</f>
        <v>0</v>
      </c>
      <c r="Q38">
        <f>AND(IF(metadata!D38="",FALSE,TRUE),OR(exact(metadata!D38,"skin"),exact(metadata!D38,"saliva"),exact(metadata!D38,"stool"),exact(metadata!D38,"colon mucosa"),exact(metadata!D38,"colon content"),exact(metadata!D38,"sputum"),exact(metadata!D38,"urine"),exact(metadata!D38,"serum")))</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AND(IF(metadata!C39="",FALSE,TRUE),OR(exact(metadata!C39,"animal-associated habitat"),exact(metadata!C39,"mammalia-associated habitat"),exact(metadata!C39,"livestock-associated habitat")))</f>
        <v>0</v>
      </c>
      <c r="Q39">
        <f>AND(IF(metadata!D39="",FALSE,TRUE),OR(exact(metadata!D39,"skin"),exact(metadata!D39,"saliva"),exact(metadata!D39,"stool"),exact(metadata!D39,"colon mucosa"),exact(metadata!D39,"colon content"),exact(metadata!D39,"sputum"),exact(metadata!D39,"urine"),exact(metadata!D39,"serum")))</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AND(IF(metadata!C40="",FALSE,TRUE),OR(exact(metadata!C40,"animal-associated habitat"),exact(metadata!C40,"mammalia-associated habitat"),exact(metadata!C40,"livestock-associated habitat")))</f>
        <v>0</v>
      </c>
      <c r="Q40">
        <f>AND(IF(metadata!D40="",FALSE,TRUE),OR(exact(metadata!D40,"skin"),exact(metadata!D40,"saliva"),exact(metadata!D40,"stool"),exact(metadata!D40,"colon mucosa"),exact(metadata!D40,"colon content"),exact(metadata!D40,"sputum"),exact(metadata!D40,"urine"),exact(metadata!D40,"serum")))</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AND(IF(metadata!C41="",FALSE,TRUE),OR(exact(metadata!C41,"animal-associated habitat"),exact(metadata!C41,"mammalia-associated habitat"),exact(metadata!C41,"livestock-associated habitat")))</f>
        <v>0</v>
      </c>
      <c r="Q41">
        <f>AND(IF(metadata!D41="",FALSE,TRUE),OR(exact(metadata!D41,"skin"),exact(metadata!D41,"saliva"),exact(metadata!D41,"stool"),exact(metadata!D41,"colon mucosa"),exact(metadata!D41,"colon content"),exact(metadata!D41,"sputum"),exact(metadata!D41,"urine"),exact(metadata!D41,"serum")))</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AND(IF(metadata!C42="",FALSE,TRUE),OR(exact(metadata!C42,"animal-associated habitat"),exact(metadata!C42,"mammalia-associated habitat"),exact(metadata!C42,"livestock-associated habitat")))</f>
        <v>0</v>
      </c>
      <c r="Q42">
        <f>AND(IF(metadata!D42="",FALSE,TRUE),OR(exact(metadata!D42,"skin"),exact(metadata!D42,"saliva"),exact(metadata!D42,"stool"),exact(metadata!D42,"colon mucosa"),exact(metadata!D42,"colon content"),exact(metadata!D42,"sputum"),exact(metadata!D42,"urine"),exact(metadata!D42,"serum")))</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AND(IF(metadata!C43="",FALSE,TRUE),OR(exact(metadata!C43,"animal-associated habitat"),exact(metadata!C43,"mammalia-associated habitat"),exact(metadata!C43,"livestock-associated habitat")))</f>
        <v>0</v>
      </c>
      <c r="Q43">
        <f>AND(IF(metadata!D43="",FALSE,TRUE),OR(exact(metadata!D43,"skin"),exact(metadata!D43,"saliva"),exact(metadata!D43,"stool"),exact(metadata!D43,"colon mucosa"),exact(metadata!D43,"colon content"),exact(metadata!D43,"sputum"),exact(metadata!D43,"urine"),exact(metadata!D43,"serum")))</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AND(IF(metadata!C44="",FALSE,TRUE),OR(exact(metadata!C44,"animal-associated habitat"),exact(metadata!C44,"mammalia-associated habitat"),exact(metadata!C44,"livestock-associated habitat")))</f>
        <v>0</v>
      </c>
      <c r="Q44">
        <f>AND(IF(metadata!D44="",FALSE,TRUE),OR(exact(metadata!D44,"skin"),exact(metadata!D44,"saliva"),exact(metadata!D44,"stool"),exact(metadata!D44,"colon mucosa"),exact(metadata!D44,"colon content"),exact(metadata!D44,"sputum"),exact(metadata!D44,"urine"),exact(metadata!D44,"serum")))</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AND(IF(metadata!C45="",FALSE,TRUE),OR(exact(metadata!C45,"animal-associated habitat"),exact(metadata!C45,"mammalia-associated habitat"),exact(metadata!C45,"livestock-associated habitat")))</f>
        <v>0</v>
      </c>
      <c r="Q45">
        <f>AND(IF(metadata!D45="",FALSE,TRUE),OR(exact(metadata!D45,"skin"),exact(metadata!D45,"saliva"),exact(metadata!D45,"stool"),exact(metadata!D45,"colon mucosa"),exact(metadata!D45,"colon content"),exact(metadata!D45,"sputum"),exact(metadata!D45,"urine"),exact(metadata!D45,"serum")))</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AND(IF(metadata!C46="",FALSE,TRUE),OR(exact(metadata!C46,"animal-associated habitat"),exact(metadata!C46,"mammalia-associated habitat"),exact(metadata!C46,"livestock-associated habitat")))</f>
        <v>0</v>
      </c>
      <c r="Q46">
        <f>AND(IF(metadata!D46="",FALSE,TRUE),OR(exact(metadata!D46,"skin"),exact(metadata!D46,"saliva"),exact(metadata!D46,"stool"),exact(metadata!D46,"colon mucosa"),exact(metadata!D46,"colon content"),exact(metadata!D46,"sputum"),exact(metadata!D46,"urine"),exact(metadata!D46,"serum")))</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AND(IF(metadata!C47="",FALSE,TRUE),OR(exact(metadata!C47,"animal-associated habitat"),exact(metadata!C47,"mammalia-associated habitat"),exact(metadata!C47,"livestock-associated habitat")))</f>
        <v>0</v>
      </c>
      <c r="Q47">
        <f>AND(IF(metadata!D47="",FALSE,TRUE),OR(exact(metadata!D47,"skin"),exact(metadata!D47,"saliva"),exact(metadata!D47,"stool"),exact(metadata!D47,"colon mucosa"),exact(metadata!D47,"colon content"),exact(metadata!D47,"sputum"),exact(metadata!D47,"urine"),exact(metadata!D47,"serum")))</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AND(IF(metadata!C48="",FALSE,TRUE),OR(exact(metadata!C48,"animal-associated habitat"),exact(metadata!C48,"mammalia-associated habitat"),exact(metadata!C48,"livestock-associated habitat")))</f>
        <v>0</v>
      </c>
      <c r="Q48">
        <f>AND(IF(metadata!D48="",FALSE,TRUE),OR(exact(metadata!D48,"skin"),exact(metadata!D48,"saliva"),exact(metadata!D48,"stool"),exact(metadata!D48,"colon mucosa"),exact(metadata!D48,"colon content"),exact(metadata!D48,"sputum"),exact(metadata!D48,"urine"),exact(metadata!D48,"serum")))</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AND(IF(metadata!C49="",FALSE,TRUE),OR(exact(metadata!C49,"animal-associated habitat"),exact(metadata!C49,"mammalia-associated habitat"),exact(metadata!C49,"livestock-associated habitat")))</f>
        <v>0</v>
      </c>
      <c r="Q49">
        <f>AND(IF(metadata!D49="",FALSE,TRUE),OR(exact(metadata!D49,"skin"),exact(metadata!D49,"saliva"),exact(metadata!D49,"stool"),exact(metadata!D49,"colon mucosa"),exact(metadata!D49,"colon content"),exact(metadata!D49,"sputum"),exact(metadata!D49,"urine"),exact(metadata!D49,"serum")))</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AND(IF(metadata!C50="",FALSE,TRUE),OR(exact(metadata!C50,"animal-associated habitat"),exact(metadata!C50,"mammalia-associated habitat"),exact(metadata!C50,"livestock-associated habitat")))</f>
        <v>0</v>
      </c>
      <c r="Q50">
        <f>AND(IF(metadata!D50="",FALSE,TRUE),OR(exact(metadata!D50,"skin"),exact(metadata!D50,"saliva"),exact(metadata!D50,"stool"),exact(metadata!D50,"colon mucosa"),exact(metadata!D50,"colon content"),exact(metadata!D50,"sputum"),exact(metadata!D50,"urine"),exact(metadata!D50,"serum")))</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AND(IF(metadata!C51="",FALSE,TRUE),OR(exact(metadata!C51,"animal-associated habitat"),exact(metadata!C51,"mammalia-associated habitat"),exact(metadata!C51,"livestock-associated habitat")))</f>
        <v>0</v>
      </c>
      <c r="Q51">
        <f>AND(IF(metadata!D51="",FALSE,TRUE),OR(exact(metadata!D51,"skin"),exact(metadata!D51,"saliva"),exact(metadata!D51,"stool"),exact(metadata!D51,"colon mucosa"),exact(metadata!D51,"colon content"),exact(metadata!D51,"sputum"),exact(metadata!D51,"urine"),exact(metadata!D51,"serum")))</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AND(IF(metadata!C52="",FALSE,TRUE),OR(exact(metadata!C52,"animal-associated habitat"),exact(metadata!C52,"mammalia-associated habitat"),exact(metadata!C52,"livestock-associated habitat")))</f>
        <v>0</v>
      </c>
      <c r="Q52">
        <f>AND(IF(metadata!D52="",FALSE,TRUE),OR(exact(metadata!D52,"skin"),exact(metadata!D52,"saliva"),exact(metadata!D52,"stool"),exact(metadata!D52,"colon mucosa"),exact(metadata!D52,"colon content"),exact(metadata!D52,"sputum"),exact(metadata!D52,"urine"),exact(metadata!D52,"serum")))</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AND(IF(metadata!C53="",FALSE,TRUE),OR(exact(metadata!C53,"animal-associated habitat"),exact(metadata!C53,"mammalia-associated habitat"),exact(metadata!C53,"livestock-associated habitat")))</f>
        <v>0</v>
      </c>
      <c r="Q53">
        <f>AND(IF(metadata!D53="",FALSE,TRUE),OR(exact(metadata!D53,"skin"),exact(metadata!D53,"saliva"),exact(metadata!D53,"stool"),exact(metadata!D53,"colon mucosa"),exact(metadata!D53,"colon content"),exact(metadata!D53,"sputum"),exact(metadata!D53,"urine"),exact(metadata!D53,"serum")))</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AND(IF(metadata!C54="",FALSE,TRUE),OR(exact(metadata!C54,"animal-associated habitat"),exact(metadata!C54,"mammalia-associated habitat"),exact(metadata!C54,"livestock-associated habitat")))</f>
        <v>0</v>
      </c>
      <c r="Q54">
        <f>AND(IF(metadata!D54="",FALSE,TRUE),OR(exact(metadata!D54,"skin"),exact(metadata!D54,"saliva"),exact(metadata!D54,"stool"),exact(metadata!D54,"colon mucosa"),exact(metadata!D54,"colon content"),exact(metadata!D54,"sputum"),exact(metadata!D54,"urine"),exact(metadata!D54,"serum")))</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AND(IF(metadata!C55="",FALSE,TRUE),OR(exact(metadata!C55,"animal-associated habitat"),exact(metadata!C55,"mammalia-associated habitat"),exact(metadata!C55,"livestock-associated habitat")))</f>
        <v>0</v>
      </c>
      <c r="Q55">
        <f>AND(IF(metadata!D55="",FALSE,TRUE),OR(exact(metadata!D55,"skin"),exact(metadata!D55,"saliva"),exact(metadata!D55,"stool"),exact(metadata!D55,"colon mucosa"),exact(metadata!D55,"colon content"),exact(metadata!D55,"sputum"),exact(metadata!D55,"urine"),exact(metadata!D55,"serum")))</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AND(IF(metadata!C56="",FALSE,TRUE),OR(exact(metadata!C56,"animal-associated habitat"),exact(metadata!C56,"mammalia-associated habitat"),exact(metadata!C56,"livestock-associated habitat")))</f>
        <v>0</v>
      </c>
      <c r="Q56">
        <f>AND(IF(metadata!D56="",FALSE,TRUE),OR(exact(metadata!D56,"skin"),exact(metadata!D56,"saliva"),exact(metadata!D56,"stool"),exact(metadata!D56,"colon mucosa"),exact(metadata!D56,"colon content"),exact(metadata!D56,"sputum"),exact(metadata!D56,"urine"),exact(metadata!D56,"serum")))</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AND(IF(metadata!C57="",FALSE,TRUE),OR(exact(metadata!C57,"animal-associated habitat"),exact(metadata!C57,"mammalia-associated habitat"),exact(metadata!C57,"livestock-associated habitat")))</f>
        <v>0</v>
      </c>
      <c r="Q57">
        <f>AND(IF(metadata!D57="",FALSE,TRUE),OR(exact(metadata!D57,"skin"),exact(metadata!D57,"saliva"),exact(metadata!D57,"stool"),exact(metadata!D57,"colon mucosa"),exact(metadata!D57,"colon content"),exact(metadata!D57,"sputum"),exact(metadata!D57,"urine"),exact(metadata!D57,"serum")))</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AND(IF(metadata!C58="",FALSE,TRUE),OR(exact(metadata!C58,"animal-associated habitat"),exact(metadata!C58,"mammalia-associated habitat"),exact(metadata!C58,"livestock-associated habitat")))</f>
        <v>0</v>
      </c>
      <c r="Q58">
        <f>AND(IF(metadata!D58="",FALSE,TRUE),OR(exact(metadata!D58,"skin"),exact(metadata!D58,"saliva"),exact(metadata!D58,"stool"),exact(metadata!D58,"colon mucosa"),exact(metadata!D58,"colon content"),exact(metadata!D58,"sputum"),exact(metadata!D58,"urine"),exact(metadata!D58,"serum")))</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AND(IF(metadata!C59="",FALSE,TRUE),OR(exact(metadata!C59,"animal-associated habitat"),exact(metadata!C59,"mammalia-associated habitat"),exact(metadata!C59,"livestock-associated habitat")))</f>
        <v>0</v>
      </c>
      <c r="Q59">
        <f>AND(IF(metadata!D59="",FALSE,TRUE),OR(exact(metadata!D59,"skin"),exact(metadata!D59,"saliva"),exact(metadata!D59,"stool"),exact(metadata!D59,"colon mucosa"),exact(metadata!D59,"colon content"),exact(metadata!D59,"sputum"),exact(metadata!D59,"urine"),exact(metadata!D59,"serum")))</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AND(IF(metadata!C60="",FALSE,TRUE),OR(exact(metadata!C60,"animal-associated habitat"),exact(metadata!C60,"mammalia-associated habitat"),exact(metadata!C60,"livestock-associated habitat")))</f>
        <v>0</v>
      </c>
      <c r="Q60">
        <f>AND(IF(metadata!D60="",FALSE,TRUE),OR(exact(metadata!D60,"skin"),exact(metadata!D60,"saliva"),exact(metadata!D60,"stool"),exact(metadata!D60,"colon mucosa"),exact(metadata!D60,"colon content"),exact(metadata!D60,"sputum"),exact(metadata!D60,"urine"),exact(metadata!D60,"serum")))</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AND(IF(metadata!C61="",FALSE,TRUE),OR(exact(metadata!C61,"animal-associated habitat"),exact(metadata!C61,"mammalia-associated habitat"),exact(metadata!C61,"livestock-associated habitat")))</f>
        <v>0</v>
      </c>
      <c r="Q61">
        <f>AND(IF(metadata!D61="",FALSE,TRUE),OR(exact(metadata!D61,"skin"),exact(metadata!D61,"saliva"),exact(metadata!D61,"stool"),exact(metadata!D61,"colon mucosa"),exact(metadata!D61,"colon content"),exact(metadata!D61,"sputum"),exact(metadata!D61,"urine"),exact(metadata!D61,"serum")))</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AND(IF(metadata!C62="",FALSE,TRUE),OR(exact(metadata!C62,"animal-associated habitat"),exact(metadata!C62,"mammalia-associated habitat"),exact(metadata!C62,"livestock-associated habitat")))</f>
        <v>0</v>
      </c>
      <c r="Q62">
        <f>AND(IF(metadata!D62="",FALSE,TRUE),OR(exact(metadata!D62,"skin"),exact(metadata!D62,"saliva"),exact(metadata!D62,"stool"),exact(metadata!D62,"colon mucosa"),exact(metadata!D62,"colon content"),exact(metadata!D62,"sputum"),exact(metadata!D62,"urine"),exact(metadata!D62,"serum")))</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AND(IF(metadata!C63="",FALSE,TRUE),OR(exact(metadata!C63,"animal-associated habitat"),exact(metadata!C63,"mammalia-associated habitat"),exact(metadata!C63,"livestock-associated habitat")))</f>
        <v>0</v>
      </c>
      <c r="Q63">
        <f>AND(IF(metadata!D63="",FALSE,TRUE),OR(exact(metadata!D63,"skin"),exact(metadata!D63,"saliva"),exact(metadata!D63,"stool"),exact(metadata!D63,"colon mucosa"),exact(metadata!D63,"colon content"),exact(metadata!D63,"sputum"),exact(metadata!D63,"urine"),exact(metadata!D63,"serum")))</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AND(IF(metadata!C64="",FALSE,TRUE),OR(exact(metadata!C64,"animal-associated habitat"),exact(metadata!C64,"mammalia-associated habitat"),exact(metadata!C64,"livestock-associated habitat")))</f>
        <v>0</v>
      </c>
      <c r="Q64">
        <f>AND(IF(metadata!D64="",FALSE,TRUE),OR(exact(metadata!D64,"skin"),exact(metadata!D64,"saliva"),exact(metadata!D64,"stool"),exact(metadata!D64,"colon mucosa"),exact(metadata!D64,"colon content"),exact(metadata!D64,"sputum"),exact(metadata!D64,"urine"),exact(metadata!D64,"serum")))</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AND(IF(metadata!C65="",FALSE,TRUE),OR(exact(metadata!C65,"animal-associated habitat"),exact(metadata!C65,"mammalia-associated habitat"),exact(metadata!C65,"livestock-associated habitat")))</f>
        <v>0</v>
      </c>
      <c r="Q65">
        <f>AND(IF(metadata!D65="",FALSE,TRUE),OR(exact(metadata!D65,"skin"),exact(metadata!D65,"saliva"),exact(metadata!D65,"stool"),exact(metadata!D65,"colon mucosa"),exact(metadata!D65,"colon content"),exact(metadata!D65,"sputum"),exact(metadata!D65,"urine"),exact(metadata!D65,"serum")))</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AND(IF(metadata!C66="",FALSE,TRUE),OR(exact(metadata!C66,"animal-associated habitat"),exact(metadata!C66,"mammalia-associated habitat"),exact(metadata!C66,"livestock-associated habitat")))</f>
        <v>0</v>
      </c>
      <c r="Q66">
        <f>AND(IF(metadata!D66="",FALSE,TRUE),OR(exact(metadata!D66,"skin"),exact(metadata!D66,"saliva"),exact(metadata!D66,"stool"),exact(metadata!D66,"colon mucosa"),exact(metadata!D66,"colon content"),exact(metadata!D66,"sputum"),exact(metadata!D66,"urine"),exact(metadata!D66,"serum")))</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AND(IF(metadata!C67="",FALSE,TRUE),OR(exact(metadata!C67,"animal-associated habitat"),exact(metadata!C67,"mammalia-associated habitat"),exact(metadata!C67,"livestock-associated habitat")))</f>
        <v>0</v>
      </c>
      <c r="Q67">
        <f>AND(IF(metadata!D67="",FALSE,TRUE),OR(exact(metadata!D67,"skin"),exact(metadata!D67,"saliva"),exact(metadata!D67,"stool"),exact(metadata!D67,"colon mucosa"),exact(metadata!D67,"colon content"),exact(metadata!D67,"sputum"),exact(metadata!D67,"urine"),exact(metadata!D67,"serum")))</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AND(IF(metadata!C68="",FALSE,TRUE),OR(exact(metadata!C68,"animal-associated habitat"),exact(metadata!C68,"mammalia-associated habitat"),exact(metadata!C68,"livestock-associated habitat")))</f>
        <v>0</v>
      </c>
      <c r="Q68">
        <f>AND(IF(metadata!D68="",FALSE,TRUE),OR(exact(metadata!D68,"skin"),exact(metadata!D68,"saliva"),exact(metadata!D68,"stool"),exact(metadata!D68,"colon mucosa"),exact(metadata!D68,"colon content"),exact(metadata!D68,"sputum"),exact(metadata!D68,"urine"),exact(metadata!D68,"serum")))</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AND(IF(metadata!C69="",FALSE,TRUE),OR(exact(metadata!C69,"animal-associated habitat"),exact(metadata!C69,"mammalia-associated habitat"),exact(metadata!C69,"livestock-associated habitat")))</f>
        <v>0</v>
      </c>
      <c r="Q69">
        <f>AND(IF(metadata!D69="",FALSE,TRUE),OR(exact(metadata!D69,"skin"),exact(metadata!D69,"saliva"),exact(metadata!D69,"stool"),exact(metadata!D69,"colon mucosa"),exact(metadata!D69,"colon content"),exact(metadata!D69,"sputum"),exact(metadata!D69,"urine"),exact(metadata!D69,"serum")))</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AND(IF(metadata!C70="",FALSE,TRUE),OR(exact(metadata!C70,"animal-associated habitat"),exact(metadata!C70,"mammalia-associated habitat"),exact(metadata!C70,"livestock-associated habitat")))</f>
        <v>0</v>
      </c>
      <c r="Q70">
        <f>AND(IF(metadata!D70="",FALSE,TRUE),OR(exact(metadata!D70,"skin"),exact(metadata!D70,"saliva"),exact(metadata!D70,"stool"),exact(metadata!D70,"colon mucosa"),exact(metadata!D70,"colon content"),exact(metadata!D70,"sputum"),exact(metadata!D70,"urine"),exact(metadata!D70,"serum")))</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AND(IF(metadata!C71="",FALSE,TRUE),OR(exact(metadata!C71,"animal-associated habitat"),exact(metadata!C71,"mammalia-associated habitat"),exact(metadata!C71,"livestock-associated habitat")))</f>
        <v>0</v>
      </c>
      <c r="Q71">
        <f>AND(IF(metadata!D71="",FALSE,TRUE),OR(exact(metadata!D71,"skin"),exact(metadata!D71,"saliva"),exact(metadata!D71,"stool"),exact(metadata!D71,"colon mucosa"),exact(metadata!D71,"colon content"),exact(metadata!D71,"sputum"),exact(metadata!D71,"urine"),exact(metadata!D71,"serum")))</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AND(IF(metadata!C72="",FALSE,TRUE),OR(exact(metadata!C72,"animal-associated habitat"),exact(metadata!C72,"mammalia-associated habitat"),exact(metadata!C72,"livestock-associated habitat")))</f>
        <v>0</v>
      </c>
      <c r="Q72">
        <f>AND(IF(metadata!D72="",FALSE,TRUE),OR(exact(metadata!D72,"skin"),exact(metadata!D72,"saliva"),exact(metadata!D72,"stool"),exact(metadata!D72,"colon mucosa"),exact(metadata!D72,"colon content"),exact(metadata!D72,"sputum"),exact(metadata!D72,"urine"),exact(metadata!D72,"serum")))</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AND(IF(metadata!C73="",FALSE,TRUE),OR(exact(metadata!C73,"animal-associated habitat"),exact(metadata!C73,"mammalia-associated habitat"),exact(metadata!C73,"livestock-associated habitat")))</f>
        <v>0</v>
      </c>
      <c r="Q73">
        <f>AND(IF(metadata!D73="",FALSE,TRUE),OR(exact(metadata!D73,"skin"),exact(metadata!D73,"saliva"),exact(metadata!D73,"stool"),exact(metadata!D73,"colon mucosa"),exact(metadata!D73,"colon content"),exact(metadata!D73,"sputum"),exact(metadata!D73,"urine"),exact(metadata!D73,"serum")))</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AND(IF(metadata!C74="",FALSE,TRUE),OR(exact(metadata!C74,"animal-associated habitat"),exact(metadata!C74,"mammalia-associated habitat"),exact(metadata!C74,"livestock-associated habitat")))</f>
        <v>0</v>
      </c>
      <c r="Q74">
        <f>AND(IF(metadata!D74="",FALSE,TRUE),OR(exact(metadata!D74,"skin"),exact(metadata!D74,"saliva"),exact(metadata!D74,"stool"),exact(metadata!D74,"colon mucosa"),exact(metadata!D74,"colon content"),exact(metadata!D74,"sputum"),exact(metadata!D74,"urine"),exact(metadata!D74,"serum")))</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AND(IF(metadata!C75="",FALSE,TRUE),OR(exact(metadata!C75,"animal-associated habitat"),exact(metadata!C75,"mammalia-associated habitat"),exact(metadata!C75,"livestock-associated habitat")))</f>
        <v>0</v>
      </c>
      <c r="Q75">
        <f>AND(IF(metadata!D75="",FALSE,TRUE),OR(exact(metadata!D75,"skin"),exact(metadata!D75,"saliva"),exact(metadata!D75,"stool"),exact(metadata!D75,"colon mucosa"),exact(metadata!D75,"colon content"),exact(metadata!D75,"sputum"),exact(metadata!D75,"urine"),exact(metadata!D75,"serum")))</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AND(IF(metadata!C76="",FALSE,TRUE),OR(exact(metadata!C76,"animal-associated habitat"),exact(metadata!C76,"mammalia-associated habitat"),exact(metadata!C76,"livestock-associated habitat")))</f>
        <v>0</v>
      </c>
      <c r="Q76">
        <f>AND(IF(metadata!D76="",FALSE,TRUE),OR(exact(metadata!D76,"skin"),exact(metadata!D76,"saliva"),exact(metadata!D76,"stool"),exact(metadata!D76,"colon mucosa"),exact(metadata!D76,"colon content"),exact(metadata!D76,"sputum"),exact(metadata!D76,"urine"),exact(metadata!D76,"serum")))</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AND(IF(metadata!C77="",FALSE,TRUE),OR(exact(metadata!C77,"animal-associated habitat"),exact(metadata!C77,"mammalia-associated habitat"),exact(metadata!C77,"livestock-associated habitat")))</f>
        <v>0</v>
      </c>
      <c r="Q77">
        <f>AND(IF(metadata!D77="",FALSE,TRUE),OR(exact(metadata!D77,"skin"),exact(metadata!D77,"saliva"),exact(metadata!D77,"stool"),exact(metadata!D77,"colon mucosa"),exact(metadata!D77,"colon content"),exact(metadata!D77,"sputum"),exact(metadata!D77,"urine"),exact(metadata!D77,"serum")))</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AND(IF(metadata!C78="",FALSE,TRUE),OR(exact(metadata!C78,"animal-associated habitat"),exact(metadata!C78,"mammalia-associated habitat"),exact(metadata!C78,"livestock-associated habitat")))</f>
        <v>0</v>
      </c>
      <c r="Q78">
        <f>AND(IF(metadata!D78="",FALSE,TRUE),OR(exact(metadata!D78,"skin"),exact(metadata!D78,"saliva"),exact(metadata!D78,"stool"),exact(metadata!D78,"colon mucosa"),exact(metadata!D78,"colon content"),exact(metadata!D78,"sputum"),exact(metadata!D78,"urine"),exact(metadata!D78,"serum")))</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AND(IF(metadata!C79="",FALSE,TRUE),OR(exact(metadata!C79,"animal-associated habitat"),exact(metadata!C79,"mammalia-associated habitat"),exact(metadata!C79,"livestock-associated habitat")))</f>
        <v>0</v>
      </c>
      <c r="Q79">
        <f>AND(IF(metadata!D79="",FALSE,TRUE),OR(exact(metadata!D79,"skin"),exact(metadata!D79,"saliva"),exact(metadata!D79,"stool"),exact(metadata!D79,"colon mucosa"),exact(metadata!D79,"colon content"),exact(metadata!D79,"sputum"),exact(metadata!D79,"urine"),exact(metadata!D79,"serum")))</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AND(IF(metadata!C80="",FALSE,TRUE),OR(exact(metadata!C80,"animal-associated habitat"),exact(metadata!C80,"mammalia-associated habitat"),exact(metadata!C80,"livestock-associated habitat")))</f>
        <v>0</v>
      </c>
      <c r="Q80">
        <f>AND(IF(metadata!D80="",FALSE,TRUE),OR(exact(metadata!D80,"skin"),exact(metadata!D80,"saliva"),exact(metadata!D80,"stool"),exact(metadata!D80,"colon mucosa"),exact(metadata!D80,"colon content"),exact(metadata!D80,"sputum"),exact(metadata!D80,"urine"),exact(metadata!D80,"serum")))</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AND(IF(metadata!C81="",FALSE,TRUE),OR(exact(metadata!C81,"animal-associated habitat"),exact(metadata!C81,"mammalia-associated habitat"),exact(metadata!C81,"livestock-associated habitat")))</f>
        <v>0</v>
      </c>
      <c r="Q81">
        <f>AND(IF(metadata!D81="",FALSE,TRUE),OR(exact(metadata!D81,"skin"),exact(metadata!D81,"saliva"),exact(metadata!D81,"stool"),exact(metadata!D81,"colon mucosa"),exact(metadata!D81,"colon content"),exact(metadata!D81,"sputum"),exact(metadata!D81,"urine"),exact(metadata!D81,"serum")))</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AND(IF(metadata!C82="",FALSE,TRUE),OR(exact(metadata!C82,"animal-associated habitat"),exact(metadata!C82,"mammalia-associated habitat"),exact(metadata!C82,"livestock-associated habitat")))</f>
        <v>0</v>
      </c>
      <c r="Q82">
        <f>AND(IF(metadata!D82="",FALSE,TRUE),OR(exact(metadata!D82,"skin"),exact(metadata!D82,"saliva"),exact(metadata!D82,"stool"),exact(metadata!D82,"colon mucosa"),exact(metadata!D82,"colon content"),exact(metadata!D82,"sputum"),exact(metadata!D82,"urine"),exact(metadata!D82,"serum")))</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AND(IF(metadata!C83="",FALSE,TRUE),OR(exact(metadata!C83,"animal-associated habitat"),exact(metadata!C83,"mammalia-associated habitat"),exact(metadata!C83,"livestock-associated habitat")))</f>
        <v>0</v>
      </c>
      <c r="Q83">
        <f>AND(IF(metadata!D83="",FALSE,TRUE),OR(exact(metadata!D83,"skin"),exact(metadata!D83,"saliva"),exact(metadata!D83,"stool"),exact(metadata!D83,"colon mucosa"),exact(metadata!D83,"colon content"),exact(metadata!D83,"sputum"),exact(metadata!D83,"urine"),exact(metadata!D83,"serum")))</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AND(IF(metadata!C84="",FALSE,TRUE),OR(exact(metadata!C84,"animal-associated habitat"),exact(metadata!C84,"mammalia-associated habitat"),exact(metadata!C84,"livestock-associated habitat")))</f>
        <v>0</v>
      </c>
      <c r="Q84">
        <f>AND(IF(metadata!D84="",FALSE,TRUE),OR(exact(metadata!D84,"skin"),exact(metadata!D84,"saliva"),exact(metadata!D84,"stool"),exact(metadata!D84,"colon mucosa"),exact(metadata!D84,"colon content"),exact(metadata!D84,"sputum"),exact(metadata!D84,"urine"),exact(metadata!D84,"serum")))</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AND(IF(metadata!C85="",FALSE,TRUE),OR(exact(metadata!C85,"animal-associated habitat"),exact(metadata!C85,"mammalia-associated habitat"),exact(metadata!C85,"livestock-associated habitat")))</f>
        <v>0</v>
      </c>
      <c r="Q85">
        <f>AND(IF(metadata!D85="",FALSE,TRUE),OR(exact(metadata!D85,"skin"),exact(metadata!D85,"saliva"),exact(metadata!D85,"stool"),exact(metadata!D85,"colon mucosa"),exact(metadata!D85,"colon content"),exact(metadata!D85,"sputum"),exact(metadata!D85,"urine"),exact(metadata!D85,"serum")))</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AND(IF(metadata!C86="",FALSE,TRUE),OR(exact(metadata!C86,"animal-associated habitat"),exact(metadata!C86,"mammalia-associated habitat"),exact(metadata!C86,"livestock-associated habitat")))</f>
        <v>0</v>
      </c>
      <c r="Q86">
        <f>AND(IF(metadata!D86="",FALSE,TRUE),OR(exact(metadata!D86,"skin"),exact(metadata!D86,"saliva"),exact(metadata!D86,"stool"),exact(metadata!D86,"colon mucosa"),exact(metadata!D86,"colon content"),exact(metadata!D86,"sputum"),exact(metadata!D86,"urine"),exact(metadata!D86,"serum")))</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AND(IF(metadata!C87="",FALSE,TRUE),OR(exact(metadata!C87,"animal-associated habitat"),exact(metadata!C87,"mammalia-associated habitat"),exact(metadata!C87,"livestock-associated habitat")))</f>
        <v>0</v>
      </c>
      <c r="Q87">
        <f>AND(IF(metadata!D87="",FALSE,TRUE),OR(exact(metadata!D87,"skin"),exact(metadata!D87,"saliva"),exact(metadata!D87,"stool"),exact(metadata!D87,"colon mucosa"),exact(metadata!D87,"colon content"),exact(metadata!D87,"sputum"),exact(metadata!D87,"urine"),exact(metadata!D87,"serum")))</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AND(IF(metadata!C88="",FALSE,TRUE),OR(exact(metadata!C88,"animal-associated habitat"),exact(metadata!C88,"mammalia-associated habitat"),exact(metadata!C88,"livestock-associated habitat")))</f>
        <v>0</v>
      </c>
      <c r="Q88">
        <f>AND(IF(metadata!D88="",FALSE,TRUE),OR(exact(metadata!D88,"skin"),exact(metadata!D88,"saliva"),exact(metadata!D88,"stool"),exact(metadata!D88,"colon mucosa"),exact(metadata!D88,"colon content"),exact(metadata!D88,"sputum"),exact(metadata!D88,"urine"),exact(metadata!D88,"serum")))</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AND(IF(metadata!C89="",FALSE,TRUE),OR(exact(metadata!C89,"animal-associated habitat"),exact(metadata!C89,"mammalia-associated habitat"),exact(metadata!C89,"livestock-associated habitat")))</f>
        <v>0</v>
      </c>
      <c r="Q89">
        <f>AND(IF(metadata!D89="",FALSE,TRUE),OR(exact(metadata!D89,"skin"),exact(metadata!D89,"saliva"),exact(metadata!D89,"stool"),exact(metadata!D89,"colon mucosa"),exact(metadata!D89,"colon content"),exact(metadata!D89,"sputum"),exact(metadata!D89,"urine"),exact(metadata!D89,"serum")))</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AND(IF(metadata!C90="",FALSE,TRUE),OR(exact(metadata!C90,"animal-associated habitat"),exact(metadata!C90,"mammalia-associated habitat"),exact(metadata!C90,"livestock-associated habitat")))</f>
        <v>0</v>
      </c>
      <c r="Q90">
        <f>AND(IF(metadata!D90="",FALSE,TRUE),OR(exact(metadata!D90,"skin"),exact(metadata!D90,"saliva"),exact(metadata!D90,"stool"),exact(metadata!D90,"colon mucosa"),exact(metadata!D90,"colon content"),exact(metadata!D90,"sputum"),exact(metadata!D90,"urine"),exact(metadata!D90,"serum")))</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AND(IF(metadata!C91="",FALSE,TRUE),OR(exact(metadata!C91,"animal-associated habitat"),exact(metadata!C91,"mammalia-associated habitat"),exact(metadata!C91,"livestock-associated habitat")))</f>
        <v>0</v>
      </c>
      <c r="Q91">
        <f>AND(IF(metadata!D91="",FALSE,TRUE),OR(exact(metadata!D91,"skin"),exact(metadata!D91,"saliva"),exact(metadata!D91,"stool"),exact(metadata!D91,"colon mucosa"),exact(metadata!D91,"colon content"),exact(metadata!D91,"sputum"),exact(metadata!D91,"urine"),exact(metadata!D91,"serum")))</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AND(IF(metadata!C92="",FALSE,TRUE),OR(exact(metadata!C92,"animal-associated habitat"),exact(metadata!C92,"mammalia-associated habitat"),exact(metadata!C92,"livestock-associated habitat")))</f>
        <v>0</v>
      </c>
      <c r="Q92">
        <f>AND(IF(metadata!D92="",FALSE,TRUE),OR(exact(metadata!D92,"skin"),exact(metadata!D92,"saliva"),exact(metadata!D92,"stool"),exact(metadata!D92,"colon mucosa"),exact(metadata!D92,"colon content"),exact(metadata!D92,"sputum"),exact(metadata!D92,"urine"),exact(metadata!D92,"serum")))</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AND(IF(metadata!C93="",FALSE,TRUE),OR(exact(metadata!C93,"animal-associated habitat"),exact(metadata!C93,"mammalia-associated habitat"),exact(metadata!C93,"livestock-associated habitat")))</f>
        <v>0</v>
      </c>
      <c r="Q93">
        <f>AND(IF(metadata!D93="",FALSE,TRUE),OR(exact(metadata!D93,"skin"),exact(metadata!D93,"saliva"),exact(metadata!D93,"stool"),exact(metadata!D93,"colon mucosa"),exact(metadata!D93,"colon content"),exact(metadata!D93,"sputum"),exact(metadata!D93,"urine"),exact(metadata!D93,"serum")))</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AND(IF(metadata!C94="",FALSE,TRUE),OR(exact(metadata!C94,"animal-associated habitat"),exact(metadata!C94,"mammalia-associated habitat"),exact(metadata!C94,"livestock-associated habitat")))</f>
        <v>0</v>
      </c>
      <c r="Q94">
        <f>AND(IF(metadata!D94="",FALSE,TRUE),OR(exact(metadata!D94,"skin"),exact(metadata!D94,"saliva"),exact(metadata!D94,"stool"),exact(metadata!D94,"colon mucosa"),exact(metadata!D94,"colon content"),exact(metadata!D94,"sputum"),exact(metadata!D94,"urine"),exact(metadata!D94,"serum")))</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AND(IF(metadata!C95="",FALSE,TRUE),OR(exact(metadata!C95,"animal-associated habitat"),exact(metadata!C95,"mammalia-associated habitat"),exact(metadata!C95,"livestock-associated habitat")))</f>
        <v>0</v>
      </c>
      <c r="Q95">
        <f>AND(IF(metadata!D95="",FALSE,TRUE),OR(exact(metadata!D95,"skin"),exact(metadata!D95,"saliva"),exact(metadata!D95,"stool"),exact(metadata!D95,"colon mucosa"),exact(metadata!D95,"colon content"),exact(metadata!D95,"sputum"),exact(metadata!D95,"urine"),exact(metadata!D95,"serum")))</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AND(IF(metadata!C96="",FALSE,TRUE),OR(exact(metadata!C96,"animal-associated habitat"),exact(metadata!C96,"mammalia-associated habitat"),exact(metadata!C96,"livestock-associated habitat")))</f>
        <v>0</v>
      </c>
      <c r="Q96">
        <f>AND(IF(metadata!D96="",FALSE,TRUE),OR(exact(metadata!D96,"skin"),exact(metadata!D96,"saliva"),exact(metadata!D96,"stool"),exact(metadata!D96,"colon mucosa"),exact(metadata!D96,"colon content"),exact(metadata!D96,"sputum"),exact(metadata!D96,"urine"),exact(metadata!D96,"serum")))</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AND(IF(metadata!C97="",FALSE,TRUE),OR(exact(metadata!C97,"animal-associated habitat"),exact(metadata!C97,"mammalia-associated habitat"),exact(metadata!C97,"livestock-associated habitat")))</f>
        <v>0</v>
      </c>
      <c r="Q97">
        <f>AND(IF(metadata!D97="",FALSE,TRUE),OR(exact(metadata!D97,"skin"),exact(metadata!D97,"saliva"),exact(metadata!D97,"stool"),exact(metadata!D97,"colon mucosa"),exact(metadata!D97,"colon content"),exact(metadata!D97,"sputum"),exact(metadata!D97,"urine"),exact(metadata!D97,"serum")))</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AND(IF(metadata!C98="",FALSE,TRUE),OR(exact(metadata!C98,"animal-associated habitat"),exact(metadata!C98,"mammalia-associated habitat"),exact(metadata!C98,"livestock-associated habitat")))</f>
        <v>0</v>
      </c>
      <c r="Q98">
        <f>AND(IF(metadata!D98="",FALSE,TRUE),OR(exact(metadata!D98,"skin"),exact(metadata!D98,"saliva"),exact(metadata!D98,"stool"),exact(metadata!D98,"colon mucosa"),exact(metadata!D98,"colon content"),exact(metadata!D98,"sputum"),exact(metadata!D98,"urine"),exact(metadata!D98,"serum")))</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AND(IF(metadata!C99="",FALSE,TRUE),OR(exact(metadata!C99,"animal-associated habitat"),exact(metadata!C99,"mammalia-associated habitat"),exact(metadata!C99,"livestock-associated habitat")))</f>
        <v>0</v>
      </c>
      <c r="Q99">
        <f>AND(IF(metadata!D99="",FALSE,TRUE),OR(exact(metadata!D99,"skin"),exact(metadata!D99,"saliva"),exact(metadata!D99,"stool"),exact(metadata!D99,"colon mucosa"),exact(metadata!D99,"colon content"),exact(metadata!D99,"sputum"),exact(metadata!D99,"urine"),exact(metadata!D99,"serum")))</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AND(IF(metadata!C100="",FALSE,TRUE),OR(exact(metadata!C100,"animal-associated habitat"),exact(metadata!C100,"mammalia-associated habitat"),exact(metadata!C100,"livestock-associated habitat")))</f>
        <v>0</v>
      </c>
      <c r="Q100">
        <f>AND(IF(metadata!D100="",FALSE,TRUE),OR(exact(metadata!D100,"skin"),exact(metadata!D100,"saliva"),exact(metadata!D100,"stool"),exact(metadata!D100,"colon mucosa"),exact(metadata!D100,"colon content"),exact(metadata!D100,"sputum"),exact(metadata!D100,"urine"),exact(metadata!D100,"serum")))</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AND(IF(metadata!C101="",FALSE,TRUE),OR(exact(metadata!C101,"animal-associated habitat"),exact(metadata!C101,"mammalia-associated habitat"),exact(metadata!C101,"livestock-associated habitat")))</f>
        <v>0</v>
      </c>
      <c r="Q101">
        <f>AND(IF(metadata!D101="",FALSE,TRUE),OR(exact(metadata!D101,"skin"),exact(metadata!D101,"saliva"),exact(metadata!D101,"stool"),exact(metadata!D101,"colon mucosa"),exact(metadata!D101,"colon content"),exact(metadata!D101,"sputum"),exact(metadata!D101,"urine"),exact(metadata!D101,"serum")))</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AND(IF(metadata!C102="",FALSE,TRUE),OR(exact(metadata!C102,"animal-associated habitat"),exact(metadata!C102,"mammalia-associated habitat"),exact(metadata!C102,"livestock-associated habitat")))</f>
        <v>0</v>
      </c>
      <c r="Q102">
        <f>AND(IF(metadata!D102="",FALSE,TRUE),OR(exact(metadata!D102,"skin"),exact(metadata!D102,"saliva"),exact(metadata!D102,"stool"),exact(metadata!D102,"colon mucosa"),exact(metadata!D102,"colon content"),exact(metadata!D102,"sputum"),exact(metadata!D102,"urine"),exact(metadata!D102,"serum")))</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AND(IF(metadata!C103="",FALSE,TRUE),OR(exact(metadata!C103,"animal-associated habitat"),exact(metadata!C103,"mammalia-associated habitat"),exact(metadata!C103,"livestock-associated habitat")))</f>
        <v>0</v>
      </c>
      <c r="Q103">
        <f>AND(IF(metadata!D103="",FALSE,TRUE),OR(exact(metadata!D103,"skin"),exact(metadata!D103,"saliva"),exact(metadata!D103,"stool"),exact(metadata!D103,"colon mucosa"),exact(metadata!D103,"colon content"),exact(metadata!D103,"sputum"),exact(metadata!D103,"urine"),exact(metadata!D103,"serum")))</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AND(IF(metadata!C104="",FALSE,TRUE),OR(exact(metadata!C104,"animal-associated habitat"),exact(metadata!C104,"mammalia-associated habitat"),exact(metadata!C104,"livestock-associated habitat")))</f>
        <v>0</v>
      </c>
      <c r="Q104">
        <f>AND(IF(metadata!D104="",FALSE,TRUE),OR(exact(metadata!D104,"skin"),exact(metadata!D104,"saliva"),exact(metadata!D104,"stool"),exact(metadata!D104,"colon mucosa"),exact(metadata!D104,"colon content"),exact(metadata!D104,"sputum"),exact(metadata!D104,"urine"),exact(metadata!D104,"serum")))</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AND(IF(metadata!C105="",FALSE,TRUE),OR(exact(metadata!C105,"animal-associated habitat"),exact(metadata!C105,"mammalia-associated habitat"),exact(metadata!C105,"livestock-associated habitat")))</f>
        <v>0</v>
      </c>
      <c r="Q105">
        <f>AND(IF(metadata!D105="",FALSE,TRUE),OR(exact(metadata!D105,"skin"),exact(metadata!D105,"saliva"),exact(metadata!D105,"stool"),exact(metadata!D105,"colon mucosa"),exact(metadata!D105,"colon content"),exact(metadata!D105,"sputum"),exact(metadata!D105,"urine"),exact(metadata!D105,"serum")))</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AND(IF(metadata!C106="",FALSE,TRUE),OR(exact(metadata!C106,"animal-associated habitat"),exact(metadata!C106,"mammalia-associated habitat"),exact(metadata!C106,"livestock-associated habitat")))</f>
        <v>0</v>
      </c>
      <c r="Q106">
        <f>AND(IF(metadata!D106="",FALSE,TRUE),OR(exact(metadata!D106,"skin"),exact(metadata!D106,"saliva"),exact(metadata!D106,"stool"),exact(metadata!D106,"colon mucosa"),exact(metadata!D106,"colon content"),exact(metadata!D106,"sputum"),exact(metadata!D106,"urine"),exact(metadata!D106,"serum")))</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AND(IF(metadata!C107="",FALSE,TRUE),OR(exact(metadata!C107,"animal-associated habitat"),exact(metadata!C107,"mammalia-associated habitat"),exact(metadata!C107,"livestock-associated habitat")))</f>
        <v>0</v>
      </c>
      <c r="Q107">
        <f>AND(IF(metadata!D107="",FALSE,TRUE),OR(exact(metadata!D107,"skin"),exact(metadata!D107,"saliva"),exact(metadata!D107,"stool"),exact(metadata!D107,"colon mucosa"),exact(metadata!D107,"colon content"),exact(metadata!D107,"sputum"),exact(metadata!D107,"urine"),exact(metadata!D107,"serum")))</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AND(IF(metadata!C108="",FALSE,TRUE),OR(exact(metadata!C108,"animal-associated habitat"),exact(metadata!C108,"mammalia-associated habitat"),exact(metadata!C108,"livestock-associated habitat")))</f>
        <v>0</v>
      </c>
      <c r="Q108">
        <f>AND(IF(metadata!D108="",FALSE,TRUE),OR(exact(metadata!D108,"skin"),exact(metadata!D108,"saliva"),exact(metadata!D108,"stool"),exact(metadata!D108,"colon mucosa"),exact(metadata!D108,"colon content"),exact(metadata!D108,"sputum"),exact(metadata!D108,"urine"),exact(metadata!D108,"serum")))</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AND(IF(metadata!C109="",FALSE,TRUE),OR(exact(metadata!C109,"animal-associated habitat"),exact(metadata!C109,"mammalia-associated habitat"),exact(metadata!C109,"livestock-associated habitat")))</f>
        <v>0</v>
      </c>
      <c r="Q109">
        <f>AND(IF(metadata!D109="",FALSE,TRUE),OR(exact(metadata!D109,"skin"),exact(metadata!D109,"saliva"),exact(metadata!D109,"stool"),exact(metadata!D109,"colon mucosa"),exact(metadata!D109,"colon content"),exact(metadata!D109,"sputum"),exact(metadata!D109,"urine"),exact(metadata!D109,"serum")))</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AND(IF(metadata!C110="",FALSE,TRUE),OR(exact(metadata!C110,"animal-associated habitat"),exact(metadata!C110,"mammalia-associated habitat"),exact(metadata!C110,"livestock-associated habitat")))</f>
        <v>0</v>
      </c>
      <c r="Q110">
        <f>AND(IF(metadata!D110="",FALSE,TRUE),OR(exact(metadata!D110,"skin"),exact(metadata!D110,"saliva"),exact(metadata!D110,"stool"),exact(metadata!D110,"colon mucosa"),exact(metadata!D110,"colon content"),exact(metadata!D110,"sputum"),exact(metadata!D110,"urine"),exact(metadata!D110,"serum")))</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AND(IF(metadata!C111="",FALSE,TRUE),OR(exact(metadata!C111,"animal-associated habitat"),exact(metadata!C111,"mammalia-associated habitat"),exact(metadata!C111,"livestock-associated habitat")))</f>
        <v>0</v>
      </c>
      <c r="Q111">
        <f>AND(IF(metadata!D111="",FALSE,TRUE),OR(exact(metadata!D111,"skin"),exact(metadata!D111,"saliva"),exact(metadata!D111,"stool"),exact(metadata!D111,"colon mucosa"),exact(metadata!D111,"colon content"),exact(metadata!D111,"sputum"),exact(metadata!D111,"urine"),exact(metadata!D111,"serum")))</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AND(IF(metadata!C112="",FALSE,TRUE),OR(exact(metadata!C112,"animal-associated habitat"),exact(metadata!C112,"mammalia-associated habitat"),exact(metadata!C112,"livestock-associated habitat")))</f>
        <v>0</v>
      </c>
      <c r="Q112">
        <f>AND(IF(metadata!D112="",FALSE,TRUE),OR(exact(metadata!D112,"skin"),exact(metadata!D112,"saliva"),exact(metadata!D112,"stool"),exact(metadata!D112,"colon mucosa"),exact(metadata!D112,"colon content"),exact(metadata!D112,"sputum"),exact(metadata!D112,"urine"),exact(metadata!D112,"serum")))</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AND(IF(metadata!C113="",FALSE,TRUE),OR(exact(metadata!C113,"animal-associated habitat"),exact(metadata!C113,"mammalia-associated habitat"),exact(metadata!C113,"livestock-associated habitat")))</f>
        <v>0</v>
      </c>
      <c r="Q113">
        <f>AND(IF(metadata!D113="",FALSE,TRUE),OR(exact(metadata!D113,"skin"),exact(metadata!D113,"saliva"),exact(metadata!D113,"stool"),exact(metadata!D113,"colon mucosa"),exact(metadata!D113,"colon content"),exact(metadata!D113,"sputum"),exact(metadata!D113,"urine"),exact(metadata!D113,"serum")))</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AND(IF(metadata!C114="",FALSE,TRUE),OR(exact(metadata!C114,"animal-associated habitat"),exact(metadata!C114,"mammalia-associated habitat"),exact(metadata!C114,"livestock-associated habitat")))</f>
        <v>0</v>
      </c>
      <c r="Q114">
        <f>AND(IF(metadata!D114="",FALSE,TRUE),OR(exact(metadata!D114,"skin"),exact(metadata!D114,"saliva"),exact(metadata!D114,"stool"),exact(metadata!D114,"colon mucosa"),exact(metadata!D114,"colon content"),exact(metadata!D114,"sputum"),exact(metadata!D114,"urine"),exact(metadata!D114,"serum")))</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AND(IF(metadata!C115="",FALSE,TRUE),OR(exact(metadata!C115,"animal-associated habitat"),exact(metadata!C115,"mammalia-associated habitat"),exact(metadata!C115,"livestock-associated habitat")))</f>
        <v>0</v>
      </c>
      <c r="Q115">
        <f>AND(IF(metadata!D115="",FALSE,TRUE),OR(exact(metadata!D115,"skin"),exact(metadata!D115,"saliva"),exact(metadata!D115,"stool"),exact(metadata!D115,"colon mucosa"),exact(metadata!D115,"colon content"),exact(metadata!D115,"sputum"),exact(metadata!D115,"urine"),exact(metadata!D115,"serum")))</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AND(IF(metadata!C116="",FALSE,TRUE),OR(exact(metadata!C116,"animal-associated habitat"),exact(metadata!C116,"mammalia-associated habitat"),exact(metadata!C116,"livestock-associated habitat")))</f>
        <v>0</v>
      </c>
      <c r="Q116">
        <f>AND(IF(metadata!D116="",FALSE,TRUE),OR(exact(metadata!D116,"skin"),exact(metadata!D116,"saliva"),exact(metadata!D116,"stool"),exact(metadata!D116,"colon mucosa"),exact(metadata!D116,"colon content"),exact(metadata!D116,"sputum"),exact(metadata!D116,"urine"),exact(metadata!D116,"serum")))</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AND(IF(metadata!C117="",FALSE,TRUE),OR(exact(metadata!C117,"animal-associated habitat"),exact(metadata!C117,"mammalia-associated habitat"),exact(metadata!C117,"livestock-associated habitat")))</f>
        <v>0</v>
      </c>
      <c r="Q117">
        <f>AND(IF(metadata!D117="",FALSE,TRUE),OR(exact(metadata!D117,"skin"),exact(metadata!D117,"saliva"),exact(metadata!D117,"stool"),exact(metadata!D117,"colon mucosa"),exact(metadata!D117,"colon content"),exact(metadata!D117,"sputum"),exact(metadata!D117,"urine"),exact(metadata!D117,"serum")))</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AND(IF(metadata!C118="",FALSE,TRUE),OR(exact(metadata!C118,"animal-associated habitat"),exact(metadata!C118,"mammalia-associated habitat"),exact(metadata!C118,"livestock-associated habitat")))</f>
        <v>0</v>
      </c>
      <c r="Q118">
        <f>AND(IF(metadata!D118="",FALSE,TRUE),OR(exact(metadata!D118,"skin"),exact(metadata!D118,"saliva"),exact(metadata!D118,"stool"),exact(metadata!D118,"colon mucosa"),exact(metadata!D118,"colon content"),exact(metadata!D118,"sputum"),exact(metadata!D118,"urine"),exact(metadata!D118,"serum")))</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AND(IF(metadata!C119="",FALSE,TRUE),OR(exact(metadata!C119,"animal-associated habitat"),exact(metadata!C119,"mammalia-associated habitat"),exact(metadata!C119,"livestock-associated habitat")))</f>
        <v>0</v>
      </c>
      <c r="Q119">
        <f>AND(IF(metadata!D119="",FALSE,TRUE),OR(exact(metadata!D119,"skin"),exact(metadata!D119,"saliva"),exact(metadata!D119,"stool"),exact(metadata!D119,"colon mucosa"),exact(metadata!D119,"colon content"),exact(metadata!D119,"sputum"),exact(metadata!D119,"urine"),exact(metadata!D119,"serum")))</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AND(IF(metadata!C120="",FALSE,TRUE),OR(exact(metadata!C120,"animal-associated habitat"),exact(metadata!C120,"mammalia-associated habitat"),exact(metadata!C120,"livestock-associated habitat")))</f>
        <v>0</v>
      </c>
      <c r="Q120">
        <f>AND(IF(metadata!D120="",FALSE,TRUE),OR(exact(metadata!D120,"skin"),exact(metadata!D120,"saliva"),exact(metadata!D120,"stool"),exact(metadata!D120,"colon mucosa"),exact(metadata!D120,"colon content"),exact(metadata!D120,"sputum"),exact(metadata!D120,"urine"),exact(metadata!D120,"serum")))</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AND(IF(metadata!C121="",FALSE,TRUE),OR(exact(metadata!C121,"animal-associated habitat"),exact(metadata!C121,"mammalia-associated habitat"),exact(metadata!C121,"livestock-associated habitat")))</f>
        <v>0</v>
      </c>
      <c r="Q121">
        <f>AND(IF(metadata!D121="",FALSE,TRUE),OR(exact(metadata!D121,"skin"),exact(metadata!D121,"saliva"),exact(metadata!D121,"stool"),exact(metadata!D121,"colon mucosa"),exact(metadata!D121,"colon content"),exact(metadata!D121,"sputum"),exact(metadata!D121,"urine"),exact(metadata!D121,"serum")))</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AND(IF(metadata!C122="",FALSE,TRUE),OR(exact(metadata!C122,"animal-associated habitat"),exact(metadata!C122,"mammalia-associated habitat"),exact(metadata!C122,"livestock-associated habitat")))</f>
        <v>0</v>
      </c>
      <c r="Q122">
        <f>AND(IF(metadata!D122="",FALSE,TRUE),OR(exact(metadata!D122,"skin"),exact(metadata!D122,"saliva"),exact(metadata!D122,"stool"),exact(metadata!D122,"colon mucosa"),exact(metadata!D122,"colon content"),exact(metadata!D122,"sputum"),exact(metadata!D122,"urine"),exact(metadata!D122,"serum")))</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AND(IF(metadata!C123="",FALSE,TRUE),OR(exact(metadata!C123,"animal-associated habitat"),exact(metadata!C123,"mammalia-associated habitat"),exact(metadata!C123,"livestock-associated habitat")))</f>
        <v>0</v>
      </c>
      <c r="Q123">
        <f>AND(IF(metadata!D123="",FALSE,TRUE),OR(exact(metadata!D123,"skin"),exact(metadata!D123,"saliva"),exact(metadata!D123,"stool"),exact(metadata!D123,"colon mucosa"),exact(metadata!D123,"colon content"),exact(metadata!D123,"sputum"),exact(metadata!D123,"urine"),exact(metadata!D123,"serum")))</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AND(IF(metadata!C124="",FALSE,TRUE),OR(exact(metadata!C124,"animal-associated habitat"),exact(metadata!C124,"mammalia-associated habitat"),exact(metadata!C124,"livestock-associated habitat")))</f>
        <v>0</v>
      </c>
      <c r="Q124">
        <f>AND(IF(metadata!D124="",FALSE,TRUE),OR(exact(metadata!D124,"skin"),exact(metadata!D124,"saliva"),exact(metadata!D124,"stool"),exact(metadata!D124,"colon mucosa"),exact(metadata!D124,"colon content"),exact(metadata!D124,"sputum"),exact(metadata!D124,"urine"),exact(metadata!D124,"serum")))</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AND(IF(metadata!C125="",FALSE,TRUE),OR(exact(metadata!C125,"animal-associated habitat"),exact(metadata!C125,"mammalia-associated habitat"),exact(metadata!C125,"livestock-associated habitat")))</f>
        <v>0</v>
      </c>
      <c r="Q125">
        <f>AND(IF(metadata!D125="",FALSE,TRUE),OR(exact(metadata!D125,"skin"),exact(metadata!D125,"saliva"),exact(metadata!D125,"stool"),exact(metadata!D125,"colon mucosa"),exact(metadata!D125,"colon content"),exact(metadata!D125,"sputum"),exact(metadata!D125,"urine"),exact(metadata!D125,"serum")))</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AND(IF(metadata!C126="",FALSE,TRUE),OR(exact(metadata!C126,"animal-associated habitat"),exact(metadata!C126,"mammalia-associated habitat"),exact(metadata!C126,"livestock-associated habitat")))</f>
        <v>0</v>
      </c>
      <c r="Q126">
        <f>AND(IF(metadata!D126="",FALSE,TRUE),OR(exact(metadata!D126,"skin"),exact(metadata!D126,"saliva"),exact(metadata!D126,"stool"),exact(metadata!D126,"colon mucosa"),exact(metadata!D126,"colon content"),exact(metadata!D126,"sputum"),exact(metadata!D126,"urine"),exact(metadata!D126,"serum")))</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AND(IF(metadata!C127="",FALSE,TRUE),OR(exact(metadata!C127,"animal-associated habitat"),exact(metadata!C127,"mammalia-associated habitat"),exact(metadata!C127,"livestock-associated habitat")))</f>
        <v>0</v>
      </c>
      <c r="Q127">
        <f>AND(IF(metadata!D127="",FALSE,TRUE),OR(exact(metadata!D127,"skin"),exact(metadata!D127,"saliva"),exact(metadata!D127,"stool"),exact(metadata!D127,"colon mucosa"),exact(metadata!D127,"colon content"),exact(metadata!D127,"sputum"),exact(metadata!D127,"urine"),exact(metadata!D127,"serum")))</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AND(IF(metadata!C128="",FALSE,TRUE),OR(exact(metadata!C128,"animal-associated habitat"),exact(metadata!C128,"mammalia-associated habitat"),exact(metadata!C128,"livestock-associated habitat")))</f>
        <v>0</v>
      </c>
      <c r="Q128">
        <f>AND(IF(metadata!D128="",FALSE,TRUE),OR(exact(metadata!D128,"skin"),exact(metadata!D128,"saliva"),exact(metadata!D128,"stool"),exact(metadata!D128,"colon mucosa"),exact(metadata!D128,"colon content"),exact(metadata!D128,"sputum"),exact(metadata!D128,"urine"),exact(metadata!D128,"serum")))</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AND(IF(metadata!C129="",FALSE,TRUE),OR(exact(metadata!C129,"animal-associated habitat"),exact(metadata!C129,"mammalia-associated habitat"),exact(metadata!C129,"livestock-associated habitat")))</f>
        <v>0</v>
      </c>
      <c r="Q129">
        <f>AND(IF(metadata!D129="",FALSE,TRUE),OR(exact(metadata!D129,"skin"),exact(metadata!D129,"saliva"),exact(metadata!D129,"stool"),exact(metadata!D129,"colon mucosa"),exact(metadata!D129,"colon content"),exact(metadata!D129,"sputum"),exact(metadata!D129,"urine"),exact(metadata!D129,"serum")))</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AND(IF(metadata!C130="",FALSE,TRUE),OR(exact(metadata!C130,"animal-associated habitat"),exact(metadata!C130,"mammalia-associated habitat"),exact(metadata!C130,"livestock-associated habitat")))</f>
        <v>0</v>
      </c>
      <c r="Q130">
        <f>AND(IF(metadata!D130="",FALSE,TRUE),OR(exact(metadata!D130,"skin"),exact(metadata!D130,"saliva"),exact(metadata!D130,"stool"),exact(metadata!D130,"colon mucosa"),exact(metadata!D130,"colon content"),exact(metadata!D130,"sputum"),exact(metadata!D130,"urine"),exact(metadata!D130,"serum")))</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AND(IF(metadata!C131="",FALSE,TRUE),OR(exact(metadata!C131,"animal-associated habitat"),exact(metadata!C131,"mammalia-associated habitat"),exact(metadata!C131,"livestock-associated habitat")))</f>
        <v>0</v>
      </c>
      <c r="Q131">
        <f>AND(IF(metadata!D131="",FALSE,TRUE),OR(exact(metadata!D131,"skin"),exact(metadata!D131,"saliva"),exact(metadata!D131,"stool"),exact(metadata!D131,"colon mucosa"),exact(metadata!D131,"colon content"),exact(metadata!D131,"sputum"),exact(metadata!D131,"urine"),exact(metadata!D131,"serum")))</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AND(IF(metadata!C132="",FALSE,TRUE),OR(exact(metadata!C132,"animal-associated habitat"),exact(metadata!C132,"mammalia-associated habitat"),exact(metadata!C132,"livestock-associated habitat")))</f>
        <v>0</v>
      </c>
      <c r="Q132">
        <f>AND(IF(metadata!D132="",FALSE,TRUE),OR(exact(metadata!D132,"skin"),exact(metadata!D132,"saliva"),exact(metadata!D132,"stool"),exact(metadata!D132,"colon mucosa"),exact(metadata!D132,"colon content"),exact(metadata!D132,"sputum"),exact(metadata!D132,"urine"),exact(metadata!D132,"serum")))</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AND(IF(metadata!C133="",FALSE,TRUE),OR(exact(metadata!C133,"animal-associated habitat"),exact(metadata!C133,"mammalia-associated habitat"),exact(metadata!C133,"livestock-associated habitat")))</f>
        <v>0</v>
      </c>
      <c r="Q133">
        <f>AND(IF(metadata!D133="",FALSE,TRUE),OR(exact(metadata!D133,"skin"),exact(metadata!D133,"saliva"),exact(metadata!D133,"stool"),exact(metadata!D133,"colon mucosa"),exact(metadata!D133,"colon content"),exact(metadata!D133,"sputum"),exact(metadata!D133,"urine"),exact(metadata!D133,"serum")))</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AND(IF(metadata!C134="",FALSE,TRUE),OR(exact(metadata!C134,"animal-associated habitat"),exact(metadata!C134,"mammalia-associated habitat"),exact(metadata!C134,"livestock-associated habitat")))</f>
        <v>0</v>
      </c>
      <c r="Q134">
        <f>AND(IF(metadata!D134="",FALSE,TRUE),OR(exact(metadata!D134,"skin"),exact(metadata!D134,"saliva"),exact(metadata!D134,"stool"),exact(metadata!D134,"colon mucosa"),exact(metadata!D134,"colon content"),exact(metadata!D134,"sputum"),exact(metadata!D134,"urine"),exact(metadata!D134,"serum")))</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AND(IF(metadata!C135="",FALSE,TRUE),OR(exact(metadata!C135,"animal-associated habitat"),exact(metadata!C135,"mammalia-associated habitat"),exact(metadata!C135,"livestock-associated habitat")))</f>
        <v>0</v>
      </c>
      <c r="Q135">
        <f>AND(IF(metadata!D135="",FALSE,TRUE),OR(exact(metadata!D135,"skin"),exact(metadata!D135,"saliva"),exact(metadata!D135,"stool"),exact(metadata!D135,"colon mucosa"),exact(metadata!D135,"colon content"),exact(metadata!D135,"sputum"),exact(metadata!D135,"urine"),exact(metadata!D135,"serum")))</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AND(IF(metadata!C136="",FALSE,TRUE),OR(exact(metadata!C136,"animal-associated habitat"),exact(metadata!C136,"mammalia-associated habitat"),exact(metadata!C136,"livestock-associated habitat")))</f>
        <v>0</v>
      </c>
      <c r="Q136">
        <f>AND(IF(metadata!D136="",FALSE,TRUE),OR(exact(metadata!D136,"skin"),exact(metadata!D136,"saliva"),exact(metadata!D136,"stool"),exact(metadata!D136,"colon mucosa"),exact(metadata!D136,"colon content"),exact(metadata!D136,"sputum"),exact(metadata!D136,"urine"),exact(metadata!D136,"serum")))</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AND(IF(metadata!C137="",FALSE,TRUE),OR(exact(metadata!C137,"animal-associated habitat"),exact(metadata!C137,"mammalia-associated habitat"),exact(metadata!C137,"livestock-associated habitat")))</f>
        <v>0</v>
      </c>
      <c r="Q137">
        <f>AND(IF(metadata!D137="",FALSE,TRUE),OR(exact(metadata!D137,"skin"),exact(metadata!D137,"saliva"),exact(metadata!D137,"stool"),exact(metadata!D137,"colon mucosa"),exact(metadata!D137,"colon content"),exact(metadata!D137,"sputum"),exact(metadata!D137,"urine"),exact(metadata!D137,"serum")))</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AND(IF(metadata!C138="",FALSE,TRUE),OR(exact(metadata!C138,"animal-associated habitat"),exact(metadata!C138,"mammalia-associated habitat"),exact(metadata!C138,"livestock-associated habitat")))</f>
        <v>0</v>
      </c>
      <c r="Q138">
        <f>AND(IF(metadata!D138="",FALSE,TRUE),OR(exact(metadata!D138,"skin"),exact(metadata!D138,"saliva"),exact(metadata!D138,"stool"),exact(metadata!D138,"colon mucosa"),exact(metadata!D138,"colon content"),exact(metadata!D138,"sputum"),exact(metadata!D138,"urine"),exact(metadata!D138,"serum")))</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AND(IF(metadata!C139="",FALSE,TRUE),OR(exact(metadata!C139,"animal-associated habitat"),exact(metadata!C139,"mammalia-associated habitat"),exact(metadata!C139,"livestock-associated habitat")))</f>
        <v>0</v>
      </c>
      <c r="Q139">
        <f>AND(IF(metadata!D139="",FALSE,TRUE),OR(exact(metadata!D139,"skin"),exact(metadata!D139,"saliva"),exact(metadata!D139,"stool"),exact(metadata!D139,"colon mucosa"),exact(metadata!D139,"colon content"),exact(metadata!D139,"sputum"),exact(metadata!D139,"urine"),exact(metadata!D139,"serum")))</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AND(IF(metadata!C140="",FALSE,TRUE),OR(exact(metadata!C140,"animal-associated habitat"),exact(metadata!C140,"mammalia-associated habitat"),exact(metadata!C140,"livestock-associated habitat")))</f>
        <v>0</v>
      </c>
      <c r="Q140">
        <f>AND(IF(metadata!D140="",FALSE,TRUE),OR(exact(metadata!D140,"skin"),exact(metadata!D140,"saliva"),exact(metadata!D140,"stool"),exact(metadata!D140,"colon mucosa"),exact(metadata!D140,"colon content"),exact(metadata!D140,"sputum"),exact(metadata!D140,"urine"),exact(metadata!D140,"serum")))</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AND(IF(metadata!C141="",FALSE,TRUE),OR(exact(metadata!C141,"animal-associated habitat"),exact(metadata!C141,"mammalia-associated habitat"),exact(metadata!C141,"livestock-associated habitat")))</f>
        <v>0</v>
      </c>
      <c r="Q141">
        <f>AND(IF(metadata!D141="",FALSE,TRUE),OR(exact(metadata!D141,"skin"),exact(metadata!D141,"saliva"),exact(metadata!D141,"stool"),exact(metadata!D141,"colon mucosa"),exact(metadata!D141,"colon content"),exact(metadata!D141,"sputum"),exact(metadata!D141,"urine"),exact(metadata!D141,"serum")))</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AND(IF(metadata!C142="",FALSE,TRUE),OR(exact(metadata!C142,"animal-associated habitat"),exact(metadata!C142,"mammalia-associated habitat"),exact(metadata!C142,"livestock-associated habitat")))</f>
        <v>0</v>
      </c>
      <c r="Q142">
        <f>AND(IF(metadata!D142="",FALSE,TRUE),OR(exact(metadata!D142,"skin"),exact(metadata!D142,"saliva"),exact(metadata!D142,"stool"),exact(metadata!D142,"colon mucosa"),exact(metadata!D142,"colon content"),exact(metadata!D142,"sputum"),exact(metadata!D142,"urine"),exact(metadata!D142,"serum")))</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AND(IF(metadata!C143="",FALSE,TRUE),OR(exact(metadata!C143,"animal-associated habitat"),exact(metadata!C143,"mammalia-associated habitat"),exact(metadata!C143,"livestock-associated habitat")))</f>
        <v>0</v>
      </c>
      <c r="Q143">
        <f>AND(IF(metadata!D143="",FALSE,TRUE),OR(exact(metadata!D143,"skin"),exact(metadata!D143,"saliva"),exact(metadata!D143,"stool"),exact(metadata!D143,"colon mucosa"),exact(metadata!D143,"colon content"),exact(metadata!D143,"sputum"),exact(metadata!D143,"urine"),exact(metadata!D143,"serum")))</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AND(IF(metadata!C144="",FALSE,TRUE),OR(exact(metadata!C144,"animal-associated habitat"),exact(metadata!C144,"mammalia-associated habitat"),exact(metadata!C144,"livestock-associated habitat")))</f>
        <v>0</v>
      </c>
      <c r="Q144">
        <f>AND(IF(metadata!D144="",FALSE,TRUE),OR(exact(metadata!D144,"skin"),exact(metadata!D144,"saliva"),exact(metadata!D144,"stool"),exact(metadata!D144,"colon mucosa"),exact(metadata!D144,"colon content"),exact(metadata!D144,"sputum"),exact(metadata!D144,"urine"),exact(metadata!D144,"serum")))</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AND(IF(metadata!C145="",FALSE,TRUE),OR(exact(metadata!C145,"animal-associated habitat"),exact(metadata!C145,"mammalia-associated habitat"),exact(metadata!C145,"livestock-associated habitat")))</f>
        <v>0</v>
      </c>
      <c r="Q145">
        <f>AND(IF(metadata!D145="",FALSE,TRUE),OR(exact(metadata!D145,"skin"),exact(metadata!D145,"saliva"),exact(metadata!D145,"stool"),exact(metadata!D145,"colon mucosa"),exact(metadata!D145,"colon content"),exact(metadata!D145,"sputum"),exact(metadata!D145,"urine"),exact(metadata!D145,"serum")))</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AND(IF(metadata!C146="",FALSE,TRUE),OR(exact(metadata!C146,"animal-associated habitat"),exact(metadata!C146,"mammalia-associated habitat"),exact(metadata!C146,"livestock-associated habitat")))</f>
        <v>0</v>
      </c>
      <c r="Q146">
        <f>AND(IF(metadata!D146="",FALSE,TRUE),OR(exact(metadata!D146,"skin"),exact(metadata!D146,"saliva"),exact(metadata!D146,"stool"),exact(metadata!D146,"colon mucosa"),exact(metadata!D146,"colon content"),exact(metadata!D146,"sputum"),exact(metadata!D146,"urine"),exact(metadata!D146,"serum")))</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AND(IF(metadata!C147="",FALSE,TRUE),OR(exact(metadata!C147,"animal-associated habitat"),exact(metadata!C147,"mammalia-associated habitat"),exact(metadata!C147,"livestock-associated habitat")))</f>
        <v>0</v>
      </c>
      <c r="Q147">
        <f>AND(IF(metadata!D147="",FALSE,TRUE),OR(exact(metadata!D147,"skin"),exact(metadata!D147,"saliva"),exact(metadata!D147,"stool"),exact(metadata!D147,"colon mucosa"),exact(metadata!D147,"colon content"),exact(metadata!D147,"sputum"),exact(metadata!D147,"urine"),exact(metadata!D147,"serum")))</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AND(IF(metadata!C148="",FALSE,TRUE),OR(exact(metadata!C148,"animal-associated habitat"),exact(metadata!C148,"mammalia-associated habitat"),exact(metadata!C148,"livestock-associated habitat")))</f>
        <v>0</v>
      </c>
      <c r="Q148">
        <f>AND(IF(metadata!D148="",FALSE,TRUE),OR(exact(metadata!D148,"skin"),exact(metadata!D148,"saliva"),exact(metadata!D148,"stool"),exact(metadata!D148,"colon mucosa"),exact(metadata!D148,"colon content"),exact(metadata!D148,"sputum"),exact(metadata!D148,"urine"),exact(metadata!D148,"serum")))</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AND(IF(metadata!C149="",FALSE,TRUE),OR(exact(metadata!C149,"animal-associated habitat"),exact(metadata!C149,"mammalia-associated habitat"),exact(metadata!C149,"livestock-associated habitat")))</f>
        <v>0</v>
      </c>
      <c r="Q149">
        <f>AND(IF(metadata!D149="",FALSE,TRUE),OR(exact(metadata!D149,"skin"),exact(metadata!D149,"saliva"),exact(metadata!D149,"stool"),exact(metadata!D149,"colon mucosa"),exact(metadata!D149,"colon content"),exact(metadata!D149,"sputum"),exact(metadata!D149,"urine"),exact(metadata!D149,"serum")))</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AND(IF(metadata!C150="",FALSE,TRUE),OR(exact(metadata!C150,"animal-associated habitat"),exact(metadata!C150,"mammalia-associated habitat"),exact(metadata!C150,"livestock-associated habitat")))</f>
        <v>0</v>
      </c>
      <c r="Q150">
        <f>AND(IF(metadata!D150="",FALSE,TRUE),OR(exact(metadata!D150,"skin"),exact(metadata!D150,"saliva"),exact(metadata!D150,"stool"),exact(metadata!D150,"colon mucosa"),exact(metadata!D150,"colon content"),exact(metadata!D150,"sputum"),exact(metadata!D150,"urine"),exact(metadata!D150,"serum")))</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AND(IF(metadata!C151="",FALSE,TRUE),OR(exact(metadata!C151,"animal-associated habitat"),exact(metadata!C151,"mammalia-associated habitat"),exact(metadata!C151,"livestock-associated habitat")))</f>
        <v>0</v>
      </c>
      <c r="Q151">
        <f>AND(IF(metadata!D151="",FALSE,TRUE),OR(exact(metadata!D151,"skin"),exact(metadata!D151,"saliva"),exact(metadata!D151,"stool"),exact(metadata!D151,"colon mucosa"),exact(metadata!D151,"colon content"),exact(metadata!D151,"sputum"),exact(metadata!D151,"urine"),exact(metadata!D151,"serum")))</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AND(IF(metadata!C152="",FALSE,TRUE),OR(exact(metadata!C152,"animal-associated habitat"),exact(metadata!C152,"mammalia-associated habitat"),exact(metadata!C152,"livestock-associated habitat")))</f>
        <v>0</v>
      </c>
      <c r="Q152">
        <f>AND(IF(metadata!D152="",FALSE,TRUE),OR(exact(metadata!D152,"skin"),exact(metadata!D152,"saliva"),exact(metadata!D152,"stool"),exact(metadata!D152,"colon mucosa"),exact(metadata!D152,"colon content"),exact(metadata!D152,"sputum"),exact(metadata!D152,"urine"),exact(metadata!D152,"serum")))</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AND(IF(metadata!C153="",FALSE,TRUE),OR(exact(metadata!C153,"animal-associated habitat"),exact(metadata!C153,"mammalia-associated habitat"),exact(metadata!C153,"livestock-associated habitat")))</f>
        <v>0</v>
      </c>
      <c r="Q153">
        <f>AND(IF(metadata!D153="",FALSE,TRUE),OR(exact(metadata!D153,"skin"),exact(metadata!D153,"saliva"),exact(metadata!D153,"stool"),exact(metadata!D153,"colon mucosa"),exact(metadata!D153,"colon content"),exact(metadata!D153,"sputum"),exact(metadata!D153,"urine"),exact(metadata!D153,"serum")))</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AND(IF(metadata!C154="",FALSE,TRUE),OR(exact(metadata!C154,"animal-associated habitat"),exact(metadata!C154,"mammalia-associated habitat"),exact(metadata!C154,"livestock-associated habitat")))</f>
        <v>0</v>
      </c>
      <c r="Q154">
        <f>AND(IF(metadata!D154="",FALSE,TRUE),OR(exact(metadata!D154,"skin"),exact(metadata!D154,"saliva"),exact(metadata!D154,"stool"),exact(metadata!D154,"colon mucosa"),exact(metadata!D154,"colon content"),exact(metadata!D154,"sputum"),exact(metadata!D154,"urine"),exact(metadata!D154,"serum")))</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AND(IF(metadata!C155="",FALSE,TRUE),OR(exact(metadata!C155,"animal-associated habitat"),exact(metadata!C155,"mammalia-associated habitat"),exact(metadata!C155,"livestock-associated habitat")))</f>
        <v>0</v>
      </c>
      <c r="Q155">
        <f>AND(IF(metadata!D155="",FALSE,TRUE),OR(exact(metadata!D155,"skin"),exact(metadata!D155,"saliva"),exact(metadata!D155,"stool"),exact(metadata!D155,"colon mucosa"),exact(metadata!D155,"colon content"),exact(metadata!D155,"sputum"),exact(metadata!D155,"urine"),exact(metadata!D155,"serum")))</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AND(IF(metadata!C156="",FALSE,TRUE),OR(exact(metadata!C156,"animal-associated habitat"),exact(metadata!C156,"mammalia-associated habitat"),exact(metadata!C156,"livestock-associated habitat")))</f>
        <v>0</v>
      </c>
      <c r="Q156">
        <f>AND(IF(metadata!D156="",FALSE,TRUE),OR(exact(metadata!D156,"skin"),exact(metadata!D156,"saliva"),exact(metadata!D156,"stool"),exact(metadata!D156,"colon mucosa"),exact(metadata!D156,"colon content"),exact(metadata!D156,"sputum"),exact(metadata!D156,"urine"),exact(metadata!D156,"serum")))</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AND(IF(metadata!C157="",FALSE,TRUE),OR(exact(metadata!C157,"animal-associated habitat"),exact(metadata!C157,"mammalia-associated habitat"),exact(metadata!C157,"livestock-associated habitat")))</f>
        <v>0</v>
      </c>
      <c r="Q157">
        <f>AND(IF(metadata!D157="",FALSE,TRUE),OR(exact(metadata!D157,"skin"),exact(metadata!D157,"saliva"),exact(metadata!D157,"stool"),exact(metadata!D157,"colon mucosa"),exact(metadata!D157,"colon content"),exact(metadata!D157,"sputum"),exact(metadata!D157,"urine"),exact(metadata!D157,"serum")))</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AND(IF(metadata!C158="",FALSE,TRUE),OR(exact(metadata!C158,"animal-associated habitat"),exact(metadata!C158,"mammalia-associated habitat"),exact(metadata!C158,"livestock-associated habitat")))</f>
        <v>0</v>
      </c>
      <c r="Q158">
        <f>AND(IF(metadata!D158="",FALSE,TRUE),OR(exact(metadata!D158,"skin"),exact(metadata!D158,"saliva"),exact(metadata!D158,"stool"),exact(metadata!D158,"colon mucosa"),exact(metadata!D158,"colon content"),exact(metadata!D158,"sputum"),exact(metadata!D158,"urine"),exact(metadata!D158,"serum")))</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AND(IF(metadata!C159="",FALSE,TRUE),OR(exact(metadata!C159,"animal-associated habitat"),exact(metadata!C159,"mammalia-associated habitat"),exact(metadata!C159,"livestock-associated habitat")))</f>
        <v>0</v>
      </c>
      <c r="Q159">
        <f>AND(IF(metadata!D159="",FALSE,TRUE),OR(exact(metadata!D159,"skin"),exact(metadata!D159,"saliva"),exact(metadata!D159,"stool"),exact(metadata!D159,"colon mucosa"),exact(metadata!D159,"colon content"),exact(metadata!D159,"sputum"),exact(metadata!D159,"urine"),exact(metadata!D159,"serum")))</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AND(IF(metadata!C160="",FALSE,TRUE),OR(exact(metadata!C160,"animal-associated habitat"),exact(metadata!C160,"mammalia-associated habitat"),exact(metadata!C160,"livestock-associated habitat")))</f>
        <v>0</v>
      </c>
      <c r="Q160">
        <f>AND(IF(metadata!D160="",FALSE,TRUE),OR(exact(metadata!D160,"skin"),exact(metadata!D160,"saliva"),exact(metadata!D160,"stool"),exact(metadata!D160,"colon mucosa"),exact(metadata!D160,"colon content"),exact(metadata!D160,"sputum"),exact(metadata!D160,"urine"),exact(metadata!D160,"serum")))</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AND(IF(metadata!C161="",FALSE,TRUE),OR(exact(metadata!C161,"animal-associated habitat"),exact(metadata!C161,"mammalia-associated habitat"),exact(metadata!C161,"livestock-associated habitat")))</f>
        <v>0</v>
      </c>
      <c r="Q161">
        <f>AND(IF(metadata!D161="",FALSE,TRUE),OR(exact(metadata!D161,"skin"),exact(metadata!D161,"saliva"),exact(metadata!D161,"stool"),exact(metadata!D161,"colon mucosa"),exact(metadata!D161,"colon content"),exact(metadata!D161,"sputum"),exact(metadata!D161,"urine"),exact(metadata!D161,"serum")))</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AND(IF(metadata!C162="",FALSE,TRUE),OR(exact(metadata!C162,"animal-associated habitat"),exact(metadata!C162,"mammalia-associated habitat"),exact(metadata!C162,"livestock-associated habitat")))</f>
        <v>0</v>
      </c>
      <c r="Q162">
        <f>AND(IF(metadata!D162="",FALSE,TRUE),OR(exact(metadata!D162,"skin"),exact(metadata!D162,"saliva"),exact(metadata!D162,"stool"),exact(metadata!D162,"colon mucosa"),exact(metadata!D162,"colon content"),exact(metadata!D162,"sputum"),exact(metadata!D162,"urine"),exact(metadata!D162,"serum")))</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AND(IF(metadata!C163="",FALSE,TRUE),OR(exact(metadata!C163,"animal-associated habitat"),exact(metadata!C163,"mammalia-associated habitat"),exact(metadata!C163,"livestock-associated habitat")))</f>
        <v>0</v>
      </c>
      <c r="Q163">
        <f>AND(IF(metadata!D163="",FALSE,TRUE),OR(exact(metadata!D163,"skin"),exact(metadata!D163,"saliva"),exact(metadata!D163,"stool"),exact(metadata!D163,"colon mucosa"),exact(metadata!D163,"colon content"),exact(metadata!D163,"sputum"),exact(metadata!D163,"urine"),exact(metadata!D163,"serum")))</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AND(IF(metadata!C164="",FALSE,TRUE),OR(exact(metadata!C164,"animal-associated habitat"),exact(metadata!C164,"mammalia-associated habitat"),exact(metadata!C164,"livestock-associated habitat")))</f>
        <v>0</v>
      </c>
      <c r="Q164">
        <f>AND(IF(metadata!D164="",FALSE,TRUE),OR(exact(metadata!D164,"skin"),exact(metadata!D164,"saliva"),exact(metadata!D164,"stool"),exact(metadata!D164,"colon mucosa"),exact(metadata!D164,"colon content"),exact(metadata!D164,"sputum"),exact(metadata!D164,"urine"),exact(metadata!D164,"serum")))</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AND(IF(metadata!C165="",FALSE,TRUE),OR(exact(metadata!C165,"animal-associated habitat"),exact(metadata!C165,"mammalia-associated habitat"),exact(metadata!C165,"livestock-associated habitat")))</f>
        <v>0</v>
      </c>
      <c r="Q165">
        <f>AND(IF(metadata!D165="",FALSE,TRUE),OR(exact(metadata!D165,"skin"),exact(metadata!D165,"saliva"),exact(metadata!D165,"stool"),exact(metadata!D165,"colon mucosa"),exact(metadata!D165,"colon content"),exact(metadata!D165,"sputum"),exact(metadata!D165,"urine"),exact(metadata!D165,"serum")))</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AND(IF(metadata!C166="",FALSE,TRUE),OR(exact(metadata!C166,"animal-associated habitat"),exact(metadata!C166,"mammalia-associated habitat"),exact(metadata!C166,"livestock-associated habitat")))</f>
        <v>0</v>
      </c>
      <c r="Q166">
        <f>AND(IF(metadata!D166="",FALSE,TRUE),OR(exact(metadata!D166,"skin"),exact(metadata!D166,"saliva"),exact(metadata!D166,"stool"),exact(metadata!D166,"colon mucosa"),exact(metadata!D166,"colon content"),exact(metadata!D166,"sputum"),exact(metadata!D166,"urine"),exact(metadata!D166,"serum")))</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AND(IF(metadata!C167="",FALSE,TRUE),OR(exact(metadata!C167,"animal-associated habitat"),exact(metadata!C167,"mammalia-associated habitat"),exact(metadata!C167,"livestock-associated habitat")))</f>
        <v>0</v>
      </c>
      <c r="Q167">
        <f>AND(IF(metadata!D167="",FALSE,TRUE),OR(exact(metadata!D167,"skin"),exact(metadata!D167,"saliva"),exact(metadata!D167,"stool"),exact(metadata!D167,"colon mucosa"),exact(metadata!D167,"colon content"),exact(metadata!D167,"sputum"),exact(metadata!D167,"urine"),exact(metadata!D167,"serum")))</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AND(IF(metadata!C168="",FALSE,TRUE),OR(exact(metadata!C168,"animal-associated habitat"),exact(metadata!C168,"mammalia-associated habitat"),exact(metadata!C168,"livestock-associated habitat")))</f>
        <v>0</v>
      </c>
      <c r="Q168">
        <f>AND(IF(metadata!D168="",FALSE,TRUE),OR(exact(metadata!D168,"skin"),exact(metadata!D168,"saliva"),exact(metadata!D168,"stool"),exact(metadata!D168,"colon mucosa"),exact(metadata!D168,"colon content"),exact(metadata!D168,"sputum"),exact(metadata!D168,"urine"),exact(metadata!D168,"serum")))</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AND(IF(metadata!C169="",FALSE,TRUE),OR(exact(metadata!C169,"animal-associated habitat"),exact(metadata!C169,"mammalia-associated habitat"),exact(metadata!C169,"livestock-associated habitat")))</f>
        <v>0</v>
      </c>
      <c r="Q169">
        <f>AND(IF(metadata!D169="",FALSE,TRUE),OR(exact(metadata!D169,"skin"),exact(metadata!D169,"saliva"),exact(metadata!D169,"stool"),exact(metadata!D169,"colon mucosa"),exact(metadata!D169,"colon content"),exact(metadata!D169,"sputum"),exact(metadata!D169,"urine"),exact(metadata!D169,"serum")))</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AND(IF(metadata!C170="",FALSE,TRUE),OR(exact(metadata!C170,"animal-associated habitat"),exact(metadata!C170,"mammalia-associated habitat"),exact(metadata!C170,"livestock-associated habitat")))</f>
        <v>0</v>
      </c>
      <c r="Q170">
        <f>AND(IF(metadata!D170="",FALSE,TRUE),OR(exact(metadata!D170,"skin"),exact(metadata!D170,"saliva"),exact(metadata!D170,"stool"),exact(metadata!D170,"colon mucosa"),exact(metadata!D170,"colon content"),exact(metadata!D170,"sputum"),exact(metadata!D170,"urine"),exact(metadata!D170,"serum")))</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AND(IF(metadata!C171="",FALSE,TRUE),OR(exact(metadata!C171,"animal-associated habitat"),exact(metadata!C171,"mammalia-associated habitat"),exact(metadata!C171,"livestock-associated habitat")))</f>
        <v>0</v>
      </c>
      <c r="Q171">
        <f>AND(IF(metadata!D171="",FALSE,TRUE),OR(exact(metadata!D171,"skin"),exact(metadata!D171,"saliva"),exact(metadata!D171,"stool"),exact(metadata!D171,"colon mucosa"),exact(metadata!D171,"colon content"),exact(metadata!D171,"sputum"),exact(metadata!D171,"urine"),exact(metadata!D171,"serum")))</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AND(IF(metadata!C172="",FALSE,TRUE),OR(exact(metadata!C172,"animal-associated habitat"),exact(metadata!C172,"mammalia-associated habitat"),exact(metadata!C172,"livestock-associated habitat")))</f>
        <v>0</v>
      </c>
      <c r="Q172">
        <f>AND(IF(metadata!D172="",FALSE,TRUE),OR(exact(metadata!D172,"skin"),exact(metadata!D172,"saliva"),exact(metadata!D172,"stool"),exact(metadata!D172,"colon mucosa"),exact(metadata!D172,"colon content"),exact(metadata!D172,"sputum"),exact(metadata!D172,"urine"),exact(metadata!D172,"serum")))</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AND(IF(metadata!C173="",FALSE,TRUE),OR(exact(metadata!C173,"animal-associated habitat"),exact(metadata!C173,"mammalia-associated habitat"),exact(metadata!C173,"livestock-associated habitat")))</f>
        <v>0</v>
      </c>
      <c r="Q173">
        <f>AND(IF(metadata!D173="",FALSE,TRUE),OR(exact(metadata!D173,"skin"),exact(metadata!D173,"saliva"),exact(metadata!D173,"stool"),exact(metadata!D173,"colon mucosa"),exact(metadata!D173,"colon content"),exact(metadata!D173,"sputum"),exact(metadata!D173,"urine"),exact(metadata!D173,"serum")))</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AND(IF(metadata!C174="",FALSE,TRUE),OR(exact(metadata!C174,"animal-associated habitat"),exact(metadata!C174,"mammalia-associated habitat"),exact(metadata!C174,"livestock-associated habitat")))</f>
        <v>0</v>
      </c>
      <c r="Q174">
        <f>AND(IF(metadata!D174="",FALSE,TRUE),OR(exact(metadata!D174,"skin"),exact(metadata!D174,"saliva"),exact(metadata!D174,"stool"),exact(metadata!D174,"colon mucosa"),exact(metadata!D174,"colon content"),exact(metadata!D174,"sputum"),exact(metadata!D174,"urine"),exact(metadata!D174,"serum")))</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AND(IF(metadata!C175="",FALSE,TRUE),OR(exact(metadata!C175,"animal-associated habitat"),exact(metadata!C175,"mammalia-associated habitat"),exact(metadata!C175,"livestock-associated habitat")))</f>
        <v>0</v>
      </c>
      <c r="Q175">
        <f>AND(IF(metadata!D175="",FALSE,TRUE),OR(exact(metadata!D175,"skin"),exact(metadata!D175,"saliva"),exact(metadata!D175,"stool"),exact(metadata!D175,"colon mucosa"),exact(metadata!D175,"colon content"),exact(metadata!D175,"sputum"),exact(metadata!D175,"urine"),exact(metadata!D175,"serum")))</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AND(IF(metadata!C176="",FALSE,TRUE),OR(exact(metadata!C176,"animal-associated habitat"),exact(metadata!C176,"mammalia-associated habitat"),exact(metadata!C176,"livestock-associated habitat")))</f>
        <v>0</v>
      </c>
      <c r="Q176">
        <f>AND(IF(metadata!D176="",FALSE,TRUE),OR(exact(metadata!D176,"skin"),exact(metadata!D176,"saliva"),exact(metadata!D176,"stool"),exact(metadata!D176,"colon mucosa"),exact(metadata!D176,"colon content"),exact(metadata!D176,"sputum"),exact(metadata!D176,"urine"),exact(metadata!D176,"serum")))</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AND(IF(metadata!C177="",FALSE,TRUE),OR(exact(metadata!C177,"animal-associated habitat"),exact(metadata!C177,"mammalia-associated habitat"),exact(metadata!C177,"livestock-associated habitat")))</f>
        <v>0</v>
      </c>
      <c r="Q177">
        <f>AND(IF(metadata!D177="",FALSE,TRUE),OR(exact(metadata!D177,"skin"),exact(metadata!D177,"saliva"),exact(metadata!D177,"stool"),exact(metadata!D177,"colon mucosa"),exact(metadata!D177,"colon content"),exact(metadata!D177,"sputum"),exact(metadata!D177,"urine"),exact(metadata!D177,"serum")))</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AND(IF(metadata!C178="",FALSE,TRUE),OR(exact(metadata!C178,"animal-associated habitat"),exact(metadata!C178,"mammalia-associated habitat"),exact(metadata!C178,"livestock-associated habitat")))</f>
        <v>0</v>
      </c>
      <c r="Q178">
        <f>AND(IF(metadata!D178="",FALSE,TRUE),OR(exact(metadata!D178,"skin"),exact(metadata!D178,"saliva"),exact(metadata!D178,"stool"),exact(metadata!D178,"colon mucosa"),exact(metadata!D178,"colon content"),exact(metadata!D178,"sputum"),exact(metadata!D178,"urine"),exact(metadata!D178,"serum")))</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AND(IF(metadata!C179="",FALSE,TRUE),OR(exact(metadata!C179,"animal-associated habitat"),exact(metadata!C179,"mammalia-associated habitat"),exact(metadata!C179,"livestock-associated habitat")))</f>
        <v>0</v>
      </c>
      <c r="Q179">
        <f>AND(IF(metadata!D179="",FALSE,TRUE),OR(exact(metadata!D179,"skin"),exact(metadata!D179,"saliva"),exact(metadata!D179,"stool"),exact(metadata!D179,"colon mucosa"),exact(metadata!D179,"colon content"),exact(metadata!D179,"sputum"),exact(metadata!D179,"urine"),exact(metadata!D179,"serum")))</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AND(IF(metadata!C180="",FALSE,TRUE),OR(exact(metadata!C180,"animal-associated habitat"),exact(metadata!C180,"mammalia-associated habitat"),exact(metadata!C180,"livestock-associated habitat")))</f>
        <v>0</v>
      </c>
      <c r="Q180">
        <f>AND(IF(metadata!D180="",FALSE,TRUE),OR(exact(metadata!D180,"skin"),exact(metadata!D180,"saliva"),exact(metadata!D180,"stool"),exact(metadata!D180,"colon mucosa"),exact(metadata!D180,"colon content"),exact(metadata!D180,"sputum"),exact(metadata!D180,"urine"),exact(metadata!D180,"serum")))</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AND(IF(metadata!C181="",FALSE,TRUE),OR(exact(metadata!C181,"animal-associated habitat"),exact(metadata!C181,"mammalia-associated habitat"),exact(metadata!C181,"livestock-associated habitat")))</f>
        <v>0</v>
      </c>
      <c r="Q181">
        <f>AND(IF(metadata!D181="",FALSE,TRUE),OR(exact(metadata!D181,"skin"),exact(metadata!D181,"saliva"),exact(metadata!D181,"stool"),exact(metadata!D181,"colon mucosa"),exact(metadata!D181,"colon content"),exact(metadata!D181,"sputum"),exact(metadata!D181,"urine"),exact(metadata!D181,"serum")))</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AND(IF(metadata!C182="",FALSE,TRUE),OR(exact(metadata!C182,"animal-associated habitat"),exact(metadata!C182,"mammalia-associated habitat"),exact(metadata!C182,"livestock-associated habitat")))</f>
        <v>0</v>
      </c>
      <c r="Q182">
        <f>AND(IF(metadata!D182="",FALSE,TRUE),OR(exact(metadata!D182,"skin"),exact(metadata!D182,"saliva"),exact(metadata!D182,"stool"),exact(metadata!D182,"colon mucosa"),exact(metadata!D182,"colon content"),exact(metadata!D182,"sputum"),exact(metadata!D182,"urine"),exact(metadata!D182,"serum")))</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AND(IF(metadata!C183="",FALSE,TRUE),OR(exact(metadata!C183,"animal-associated habitat"),exact(metadata!C183,"mammalia-associated habitat"),exact(metadata!C183,"livestock-associated habitat")))</f>
        <v>0</v>
      </c>
      <c r="Q183">
        <f>AND(IF(metadata!D183="",FALSE,TRUE),OR(exact(metadata!D183,"skin"),exact(metadata!D183,"saliva"),exact(metadata!D183,"stool"),exact(metadata!D183,"colon mucosa"),exact(metadata!D183,"colon content"),exact(metadata!D183,"sputum"),exact(metadata!D183,"urine"),exact(metadata!D183,"serum")))</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AND(IF(metadata!C184="",FALSE,TRUE),OR(exact(metadata!C184,"animal-associated habitat"),exact(metadata!C184,"mammalia-associated habitat"),exact(metadata!C184,"livestock-associated habitat")))</f>
        <v>0</v>
      </c>
      <c r="Q184">
        <f>AND(IF(metadata!D184="",FALSE,TRUE),OR(exact(metadata!D184,"skin"),exact(metadata!D184,"saliva"),exact(metadata!D184,"stool"),exact(metadata!D184,"colon mucosa"),exact(metadata!D184,"colon content"),exact(metadata!D184,"sputum"),exact(metadata!D184,"urine"),exact(metadata!D184,"serum")))</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AND(IF(metadata!C185="",FALSE,TRUE),OR(exact(metadata!C185,"animal-associated habitat"),exact(metadata!C185,"mammalia-associated habitat"),exact(metadata!C185,"livestock-associated habitat")))</f>
        <v>0</v>
      </c>
      <c r="Q185">
        <f>AND(IF(metadata!D185="",FALSE,TRUE),OR(exact(metadata!D185,"skin"),exact(metadata!D185,"saliva"),exact(metadata!D185,"stool"),exact(metadata!D185,"colon mucosa"),exact(metadata!D185,"colon content"),exact(metadata!D185,"sputum"),exact(metadata!D185,"urine"),exact(metadata!D185,"serum")))</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AND(IF(metadata!C186="",FALSE,TRUE),OR(exact(metadata!C186,"animal-associated habitat"),exact(metadata!C186,"mammalia-associated habitat"),exact(metadata!C186,"livestock-associated habitat")))</f>
        <v>0</v>
      </c>
      <c r="Q186">
        <f>AND(IF(metadata!D186="",FALSE,TRUE),OR(exact(metadata!D186,"skin"),exact(metadata!D186,"saliva"),exact(metadata!D186,"stool"),exact(metadata!D186,"colon mucosa"),exact(metadata!D186,"colon content"),exact(metadata!D186,"sputum"),exact(metadata!D186,"urine"),exact(metadata!D186,"serum")))</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AND(IF(metadata!C187="",FALSE,TRUE),OR(exact(metadata!C187,"animal-associated habitat"),exact(metadata!C187,"mammalia-associated habitat"),exact(metadata!C187,"livestock-associated habitat")))</f>
        <v>0</v>
      </c>
      <c r="Q187">
        <f>AND(IF(metadata!D187="",FALSE,TRUE),OR(exact(metadata!D187,"skin"),exact(metadata!D187,"saliva"),exact(metadata!D187,"stool"),exact(metadata!D187,"colon mucosa"),exact(metadata!D187,"colon content"),exact(metadata!D187,"sputum"),exact(metadata!D187,"urine"),exact(metadata!D187,"serum")))</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AND(IF(metadata!C188="",FALSE,TRUE),OR(exact(metadata!C188,"animal-associated habitat"),exact(metadata!C188,"mammalia-associated habitat"),exact(metadata!C188,"livestock-associated habitat")))</f>
        <v>0</v>
      </c>
      <c r="Q188">
        <f>AND(IF(metadata!D188="",FALSE,TRUE),OR(exact(metadata!D188,"skin"),exact(metadata!D188,"saliva"),exact(metadata!D188,"stool"),exact(metadata!D188,"colon mucosa"),exact(metadata!D188,"colon content"),exact(metadata!D188,"sputum"),exact(metadata!D188,"urine"),exact(metadata!D188,"serum")))</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AND(IF(metadata!C189="",FALSE,TRUE),OR(exact(metadata!C189,"animal-associated habitat"),exact(metadata!C189,"mammalia-associated habitat"),exact(metadata!C189,"livestock-associated habitat")))</f>
        <v>0</v>
      </c>
      <c r="Q189">
        <f>AND(IF(metadata!D189="",FALSE,TRUE),OR(exact(metadata!D189,"skin"),exact(metadata!D189,"saliva"),exact(metadata!D189,"stool"),exact(metadata!D189,"colon mucosa"),exact(metadata!D189,"colon content"),exact(metadata!D189,"sputum"),exact(metadata!D189,"urine"),exact(metadata!D189,"serum")))</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AND(IF(metadata!C190="",FALSE,TRUE),OR(exact(metadata!C190,"animal-associated habitat"),exact(metadata!C190,"mammalia-associated habitat"),exact(metadata!C190,"livestock-associated habitat")))</f>
        <v>0</v>
      </c>
      <c r="Q190">
        <f>AND(IF(metadata!D190="",FALSE,TRUE),OR(exact(metadata!D190,"skin"),exact(metadata!D190,"saliva"),exact(metadata!D190,"stool"),exact(metadata!D190,"colon mucosa"),exact(metadata!D190,"colon content"),exact(metadata!D190,"sputum"),exact(metadata!D190,"urine"),exact(metadata!D190,"serum")))</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AND(IF(metadata!C191="",FALSE,TRUE),OR(exact(metadata!C191,"animal-associated habitat"),exact(metadata!C191,"mammalia-associated habitat"),exact(metadata!C191,"livestock-associated habitat")))</f>
        <v>0</v>
      </c>
      <c r="Q191">
        <f>AND(IF(metadata!D191="",FALSE,TRUE),OR(exact(metadata!D191,"skin"),exact(metadata!D191,"saliva"),exact(metadata!D191,"stool"),exact(metadata!D191,"colon mucosa"),exact(metadata!D191,"colon content"),exact(metadata!D191,"sputum"),exact(metadata!D191,"urine"),exact(metadata!D191,"serum")))</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AND(IF(metadata!C192="",FALSE,TRUE),OR(exact(metadata!C192,"animal-associated habitat"),exact(metadata!C192,"mammalia-associated habitat"),exact(metadata!C192,"livestock-associated habitat")))</f>
        <v>0</v>
      </c>
      <c r="Q192">
        <f>AND(IF(metadata!D192="",FALSE,TRUE),OR(exact(metadata!D192,"skin"),exact(metadata!D192,"saliva"),exact(metadata!D192,"stool"),exact(metadata!D192,"colon mucosa"),exact(metadata!D192,"colon content"),exact(metadata!D192,"sputum"),exact(metadata!D192,"urine"),exact(metadata!D192,"serum")))</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AND(IF(metadata!C193="",FALSE,TRUE),OR(exact(metadata!C193,"animal-associated habitat"),exact(metadata!C193,"mammalia-associated habitat"),exact(metadata!C193,"livestock-associated habitat")))</f>
        <v>0</v>
      </c>
      <c r="Q193">
        <f>AND(IF(metadata!D193="",FALSE,TRUE),OR(exact(metadata!D193,"skin"),exact(metadata!D193,"saliva"),exact(metadata!D193,"stool"),exact(metadata!D193,"colon mucosa"),exact(metadata!D193,"colon content"),exact(metadata!D193,"sputum"),exact(metadata!D193,"urine"),exact(metadata!D193,"serum")))</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AND(IF(metadata!C194="",FALSE,TRUE),OR(exact(metadata!C194,"animal-associated habitat"),exact(metadata!C194,"mammalia-associated habitat"),exact(metadata!C194,"livestock-associated habitat")))</f>
        <v>0</v>
      </c>
      <c r="Q194">
        <f>AND(IF(metadata!D194="",FALSE,TRUE),OR(exact(metadata!D194,"skin"),exact(metadata!D194,"saliva"),exact(metadata!D194,"stool"),exact(metadata!D194,"colon mucosa"),exact(metadata!D194,"colon content"),exact(metadata!D194,"sputum"),exact(metadata!D194,"urine"),exact(metadata!D194,"serum")))</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AND(IF(metadata!C195="",FALSE,TRUE),OR(exact(metadata!C195,"animal-associated habitat"),exact(metadata!C195,"mammalia-associated habitat"),exact(metadata!C195,"livestock-associated habitat")))</f>
        <v>0</v>
      </c>
      <c r="Q195">
        <f>AND(IF(metadata!D195="",FALSE,TRUE),OR(exact(metadata!D195,"skin"),exact(metadata!D195,"saliva"),exact(metadata!D195,"stool"),exact(metadata!D195,"colon mucosa"),exact(metadata!D195,"colon content"),exact(metadata!D195,"sputum"),exact(metadata!D195,"urine"),exact(metadata!D195,"serum")))</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AND(IF(metadata!C196="",FALSE,TRUE),OR(exact(metadata!C196,"animal-associated habitat"),exact(metadata!C196,"mammalia-associated habitat"),exact(metadata!C196,"livestock-associated habitat")))</f>
        <v>0</v>
      </c>
      <c r="Q196">
        <f>AND(IF(metadata!D196="",FALSE,TRUE),OR(exact(metadata!D196,"skin"),exact(metadata!D196,"saliva"),exact(metadata!D196,"stool"),exact(metadata!D196,"colon mucosa"),exact(metadata!D196,"colon content"),exact(metadata!D196,"sputum"),exact(metadata!D196,"urine"),exact(metadata!D196,"serum")))</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AND(IF(metadata!C197="",FALSE,TRUE),OR(exact(metadata!C197,"animal-associated habitat"),exact(metadata!C197,"mammalia-associated habitat"),exact(metadata!C197,"livestock-associated habitat")))</f>
        <v>0</v>
      </c>
      <c r="Q197">
        <f>AND(IF(metadata!D197="",FALSE,TRUE),OR(exact(metadata!D197,"skin"),exact(metadata!D197,"saliva"),exact(metadata!D197,"stool"),exact(metadata!D197,"colon mucosa"),exact(metadata!D197,"colon content"),exact(metadata!D197,"sputum"),exact(metadata!D197,"urine"),exact(metadata!D197,"serum")))</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AND(IF(metadata!C198="",FALSE,TRUE),OR(exact(metadata!C198,"animal-associated habitat"),exact(metadata!C198,"mammalia-associated habitat"),exact(metadata!C198,"livestock-associated habitat")))</f>
        <v>0</v>
      </c>
      <c r="Q198">
        <f>AND(IF(metadata!D198="",FALSE,TRUE),OR(exact(metadata!D198,"skin"),exact(metadata!D198,"saliva"),exact(metadata!D198,"stool"),exact(metadata!D198,"colon mucosa"),exact(metadata!D198,"colon content"),exact(metadata!D198,"sputum"),exact(metadata!D198,"urine"),exact(metadata!D198,"serum")))</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AND(IF(metadata!C199="",FALSE,TRUE),OR(exact(metadata!C199,"animal-associated habitat"),exact(metadata!C199,"mammalia-associated habitat"),exact(metadata!C199,"livestock-associated habitat")))</f>
        <v>0</v>
      </c>
      <c r="Q199">
        <f>AND(IF(metadata!D199="",FALSE,TRUE),OR(exact(metadata!D199,"skin"),exact(metadata!D199,"saliva"),exact(metadata!D199,"stool"),exact(metadata!D199,"colon mucosa"),exact(metadata!D199,"colon content"),exact(metadata!D199,"sputum"),exact(metadata!D199,"urine"),exact(metadata!D199,"serum")))</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AND(IF(metadata!C200="",FALSE,TRUE),OR(exact(metadata!C200,"animal-associated habitat"),exact(metadata!C200,"mammalia-associated habitat"),exact(metadata!C200,"livestock-associated habitat")))</f>
        <v>0</v>
      </c>
      <c r="Q200">
        <f>AND(IF(metadata!D200="",FALSE,TRUE),OR(exact(metadata!D200,"skin"),exact(metadata!D200,"saliva"),exact(metadata!D200,"stool"),exact(metadata!D200,"colon mucosa"),exact(metadata!D200,"colon content"),exact(metadata!D200,"sputum"),exact(metadata!D200,"urine"),exact(metadata!D200,"serum")))</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AND(IF(metadata!C201="",FALSE,TRUE),OR(exact(metadata!C201,"animal-associated habitat"),exact(metadata!C201,"mammalia-associated habitat"),exact(metadata!C201,"livestock-associated habitat")))</f>
        <v>0</v>
      </c>
      <c r="Q201">
        <f>AND(IF(metadata!D201="",FALSE,TRUE),OR(exact(metadata!D201,"skin"),exact(metadata!D201,"saliva"),exact(metadata!D201,"stool"),exact(metadata!D201,"colon mucosa"),exact(metadata!D201,"colon content"),exact(metadata!D201,"sputum"),exact(metadata!D201,"urine"),exact(metadata!D201,"serum")))</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AND(IF(metadata!C202="",FALSE,TRUE),OR(exact(metadata!C202,"animal-associated habitat"),exact(metadata!C202,"mammalia-associated habitat"),exact(metadata!C202,"livestock-associated habitat")))</f>
        <v>0</v>
      </c>
      <c r="Q202">
        <f>AND(IF(metadata!D202="",FALSE,TRUE),OR(exact(metadata!D202,"skin"),exact(metadata!D202,"saliva"),exact(metadata!D202,"stool"),exact(metadata!D202,"colon mucosa"),exact(metadata!D202,"colon content"),exact(metadata!D202,"sputum"),exact(metadata!D202,"urine"),exact(metadata!D202,"serum")))</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AND(IF(metadata!C203="",FALSE,TRUE),OR(exact(metadata!C203,"animal-associated habitat"),exact(metadata!C203,"mammalia-associated habitat"),exact(metadata!C203,"livestock-associated habitat")))</f>
        <v>0</v>
      </c>
      <c r="Q203">
        <f>AND(IF(metadata!D203="",FALSE,TRUE),OR(exact(metadata!D203,"skin"),exact(metadata!D203,"saliva"),exact(metadata!D203,"stool"),exact(metadata!D203,"colon mucosa"),exact(metadata!D203,"colon content"),exact(metadata!D203,"sputum"),exact(metadata!D203,"urine"),exact(metadata!D203,"serum")))</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AND(IF(metadata!C204="",FALSE,TRUE),OR(exact(metadata!C204,"animal-associated habitat"),exact(metadata!C204,"mammalia-associated habitat"),exact(metadata!C204,"livestock-associated habitat")))</f>
        <v>0</v>
      </c>
      <c r="Q204">
        <f>AND(IF(metadata!D204="",FALSE,TRUE),OR(exact(metadata!D204,"skin"),exact(metadata!D204,"saliva"),exact(metadata!D204,"stool"),exact(metadata!D204,"colon mucosa"),exact(metadata!D204,"colon content"),exact(metadata!D204,"sputum"),exact(metadata!D204,"urine"),exact(metadata!D204,"serum")))</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AND(IF(metadata!C205="",FALSE,TRUE),OR(exact(metadata!C205,"animal-associated habitat"),exact(metadata!C205,"mammalia-associated habitat"),exact(metadata!C205,"livestock-associated habitat")))</f>
        <v>0</v>
      </c>
      <c r="Q205">
        <f>AND(IF(metadata!D205="",FALSE,TRUE),OR(exact(metadata!D205,"skin"),exact(metadata!D205,"saliva"),exact(metadata!D205,"stool"),exact(metadata!D205,"colon mucosa"),exact(metadata!D205,"colon content"),exact(metadata!D205,"sputum"),exact(metadata!D205,"urine"),exact(metadata!D205,"serum")))</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AND(IF(metadata!C206="",FALSE,TRUE),OR(exact(metadata!C206,"animal-associated habitat"),exact(metadata!C206,"mammalia-associated habitat"),exact(metadata!C206,"livestock-associated habitat")))</f>
        <v>0</v>
      </c>
      <c r="Q206">
        <f>AND(IF(metadata!D206="",FALSE,TRUE),OR(exact(metadata!D206,"skin"),exact(metadata!D206,"saliva"),exact(metadata!D206,"stool"),exact(metadata!D206,"colon mucosa"),exact(metadata!D206,"colon content"),exact(metadata!D206,"sputum"),exact(metadata!D206,"urine"),exact(metadata!D206,"serum")))</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AND(IF(metadata!C207="",FALSE,TRUE),OR(exact(metadata!C207,"animal-associated habitat"),exact(metadata!C207,"mammalia-associated habitat"),exact(metadata!C207,"livestock-associated habitat")))</f>
        <v>0</v>
      </c>
      <c r="Q207">
        <f>AND(IF(metadata!D207="",FALSE,TRUE),OR(exact(metadata!D207,"skin"),exact(metadata!D207,"saliva"),exact(metadata!D207,"stool"),exact(metadata!D207,"colon mucosa"),exact(metadata!D207,"colon content"),exact(metadata!D207,"sputum"),exact(metadata!D207,"urine"),exact(metadata!D207,"serum")))</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AND(IF(metadata!C208="",FALSE,TRUE),OR(exact(metadata!C208,"animal-associated habitat"),exact(metadata!C208,"mammalia-associated habitat"),exact(metadata!C208,"livestock-associated habitat")))</f>
        <v>0</v>
      </c>
      <c r="Q208">
        <f>AND(IF(metadata!D208="",FALSE,TRUE),OR(exact(metadata!D208,"skin"),exact(metadata!D208,"saliva"),exact(metadata!D208,"stool"),exact(metadata!D208,"colon mucosa"),exact(metadata!D208,"colon content"),exact(metadata!D208,"sputum"),exact(metadata!D208,"urine"),exact(metadata!D208,"serum")))</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AND(IF(metadata!C209="",FALSE,TRUE),OR(exact(metadata!C209,"animal-associated habitat"),exact(metadata!C209,"mammalia-associated habitat"),exact(metadata!C209,"livestock-associated habitat")))</f>
        <v>0</v>
      </c>
      <c r="Q209">
        <f>AND(IF(metadata!D209="",FALSE,TRUE),OR(exact(metadata!D209,"skin"),exact(metadata!D209,"saliva"),exact(metadata!D209,"stool"),exact(metadata!D209,"colon mucosa"),exact(metadata!D209,"colon content"),exact(metadata!D209,"sputum"),exact(metadata!D209,"urine"),exact(metadata!D209,"serum")))</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AND(IF(metadata!C210="",FALSE,TRUE),OR(exact(metadata!C210,"animal-associated habitat"),exact(metadata!C210,"mammalia-associated habitat"),exact(metadata!C210,"livestock-associated habitat")))</f>
        <v>0</v>
      </c>
      <c r="Q210">
        <f>AND(IF(metadata!D210="",FALSE,TRUE),OR(exact(metadata!D210,"skin"),exact(metadata!D210,"saliva"),exact(metadata!D210,"stool"),exact(metadata!D210,"colon mucosa"),exact(metadata!D210,"colon content"),exact(metadata!D210,"sputum"),exact(metadata!D210,"urine"),exact(metadata!D210,"serum")))</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AND(IF(metadata!C211="",FALSE,TRUE),OR(exact(metadata!C211,"animal-associated habitat"),exact(metadata!C211,"mammalia-associated habitat"),exact(metadata!C211,"livestock-associated habitat")))</f>
        <v>0</v>
      </c>
      <c r="Q211">
        <f>AND(IF(metadata!D211="",FALSE,TRUE),OR(exact(metadata!D211,"skin"),exact(metadata!D211,"saliva"),exact(metadata!D211,"stool"),exact(metadata!D211,"colon mucosa"),exact(metadata!D211,"colon content"),exact(metadata!D211,"sputum"),exact(metadata!D211,"urine"),exact(metadata!D211,"serum")))</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AND(IF(metadata!C212="",FALSE,TRUE),OR(exact(metadata!C212,"animal-associated habitat"),exact(metadata!C212,"mammalia-associated habitat"),exact(metadata!C212,"livestock-associated habitat")))</f>
        <v>0</v>
      </c>
      <c r="Q212">
        <f>AND(IF(metadata!D212="",FALSE,TRUE),OR(exact(metadata!D212,"skin"),exact(metadata!D212,"saliva"),exact(metadata!D212,"stool"),exact(metadata!D212,"colon mucosa"),exact(metadata!D212,"colon content"),exact(metadata!D212,"sputum"),exact(metadata!D212,"urine"),exact(metadata!D212,"serum")))</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AND(IF(metadata!C213="",FALSE,TRUE),OR(exact(metadata!C213,"animal-associated habitat"),exact(metadata!C213,"mammalia-associated habitat"),exact(metadata!C213,"livestock-associated habitat")))</f>
        <v>0</v>
      </c>
      <c r="Q213">
        <f>AND(IF(metadata!D213="",FALSE,TRUE),OR(exact(metadata!D213,"skin"),exact(metadata!D213,"saliva"),exact(metadata!D213,"stool"),exact(metadata!D213,"colon mucosa"),exact(metadata!D213,"colon content"),exact(metadata!D213,"sputum"),exact(metadata!D213,"urine"),exact(metadata!D213,"serum")))</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AND(IF(metadata!C214="",FALSE,TRUE),OR(exact(metadata!C214,"animal-associated habitat"),exact(metadata!C214,"mammalia-associated habitat"),exact(metadata!C214,"livestock-associated habitat")))</f>
        <v>0</v>
      </c>
      <c r="Q214">
        <f>AND(IF(metadata!D214="",FALSE,TRUE),OR(exact(metadata!D214,"skin"),exact(metadata!D214,"saliva"),exact(metadata!D214,"stool"),exact(metadata!D214,"colon mucosa"),exact(metadata!D214,"colon content"),exact(metadata!D214,"sputum"),exact(metadata!D214,"urine"),exact(metadata!D214,"serum")))</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AND(IF(metadata!C215="",FALSE,TRUE),OR(exact(metadata!C215,"animal-associated habitat"),exact(metadata!C215,"mammalia-associated habitat"),exact(metadata!C215,"livestock-associated habitat")))</f>
        <v>0</v>
      </c>
      <c r="Q215">
        <f>AND(IF(metadata!D215="",FALSE,TRUE),OR(exact(metadata!D215,"skin"),exact(metadata!D215,"saliva"),exact(metadata!D215,"stool"),exact(metadata!D215,"colon mucosa"),exact(metadata!D215,"colon content"),exact(metadata!D215,"sputum"),exact(metadata!D215,"urine"),exact(metadata!D215,"serum")))</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AND(IF(metadata!C216="",FALSE,TRUE),OR(exact(metadata!C216,"animal-associated habitat"),exact(metadata!C216,"mammalia-associated habitat"),exact(metadata!C216,"livestock-associated habitat")))</f>
        <v>0</v>
      </c>
      <c r="Q216">
        <f>AND(IF(metadata!D216="",FALSE,TRUE),OR(exact(metadata!D216,"skin"),exact(metadata!D216,"saliva"),exact(metadata!D216,"stool"),exact(metadata!D216,"colon mucosa"),exact(metadata!D216,"colon content"),exact(metadata!D216,"sputum"),exact(metadata!D216,"urine"),exact(metadata!D216,"serum")))</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AND(IF(metadata!C217="",FALSE,TRUE),OR(exact(metadata!C217,"animal-associated habitat"),exact(metadata!C217,"mammalia-associated habitat"),exact(metadata!C217,"livestock-associated habitat")))</f>
        <v>0</v>
      </c>
      <c r="Q217">
        <f>AND(IF(metadata!D217="",FALSE,TRUE),OR(exact(metadata!D217,"skin"),exact(metadata!D217,"saliva"),exact(metadata!D217,"stool"),exact(metadata!D217,"colon mucosa"),exact(metadata!D217,"colon content"),exact(metadata!D217,"sputum"),exact(metadata!D217,"urine"),exact(metadata!D217,"serum")))</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AND(IF(metadata!C218="",FALSE,TRUE),OR(exact(metadata!C218,"animal-associated habitat"),exact(metadata!C218,"mammalia-associated habitat"),exact(metadata!C218,"livestock-associated habitat")))</f>
        <v>0</v>
      </c>
      <c r="Q218">
        <f>AND(IF(metadata!D218="",FALSE,TRUE),OR(exact(metadata!D218,"skin"),exact(metadata!D218,"saliva"),exact(metadata!D218,"stool"),exact(metadata!D218,"colon mucosa"),exact(metadata!D218,"colon content"),exact(metadata!D218,"sputum"),exact(metadata!D218,"urine"),exact(metadata!D218,"serum")))</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AND(IF(metadata!C219="",FALSE,TRUE),OR(exact(metadata!C219,"animal-associated habitat"),exact(metadata!C219,"mammalia-associated habitat"),exact(metadata!C219,"livestock-associated habitat")))</f>
        <v>0</v>
      </c>
      <c r="Q219">
        <f>AND(IF(metadata!D219="",FALSE,TRUE),OR(exact(metadata!D219,"skin"),exact(metadata!D219,"saliva"),exact(metadata!D219,"stool"),exact(metadata!D219,"colon mucosa"),exact(metadata!D219,"colon content"),exact(metadata!D219,"sputum"),exact(metadata!D219,"urine"),exact(metadata!D219,"serum")))</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AND(IF(metadata!C220="",FALSE,TRUE),OR(exact(metadata!C220,"animal-associated habitat"),exact(metadata!C220,"mammalia-associated habitat"),exact(metadata!C220,"livestock-associated habitat")))</f>
        <v>0</v>
      </c>
      <c r="Q220">
        <f>AND(IF(metadata!D220="",FALSE,TRUE),OR(exact(metadata!D220,"skin"),exact(metadata!D220,"saliva"),exact(metadata!D220,"stool"),exact(metadata!D220,"colon mucosa"),exact(metadata!D220,"colon content"),exact(metadata!D220,"sputum"),exact(metadata!D220,"urine"),exact(metadata!D220,"serum")))</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AND(IF(metadata!C221="",FALSE,TRUE),OR(exact(metadata!C221,"animal-associated habitat"),exact(metadata!C221,"mammalia-associated habitat"),exact(metadata!C221,"livestock-associated habitat")))</f>
        <v>0</v>
      </c>
      <c r="Q221">
        <f>AND(IF(metadata!D221="",FALSE,TRUE),OR(exact(metadata!D221,"skin"),exact(metadata!D221,"saliva"),exact(metadata!D221,"stool"),exact(metadata!D221,"colon mucosa"),exact(metadata!D221,"colon content"),exact(metadata!D221,"sputum"),exact(metadata!D221,"urine"),exact(metadata!D221,"serum")))</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AND(IF(metadata!C222="",FALSE,TRUE),OR(exact(metadata!C222,"animal-associated habitat"),exact(metadata!C222,"mammalia-associated habitat"),exact(metadata!C222,"livestock-associated habitat")))</f>
        <v>0</v>
      </c>
      <c r="Q222">
        <f>AND(IF(metadata!D222="",FALSE,TRUE),OR(exact(metadata!D222,"skin"),exact(metadata!D222,"saliva"),exact(metadata!D222,"stool"),exact(metadata!D222,"colon mucosa"),exact(metadata!D222,"colon content"),exact(metadata!D222,"sputum"),exact(metadata!D222,"urine"),exact(metadata!D222,"serum")))</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AND(IF(metadata!C223="",FALSE,TRUE),OR(exact(metadata!C223,"animal-associated habitat"),exact(metadata!C223,"mammalia-associated habitat"),exact(metadata!C223,"livestock-associated habitat")))</f>
        <v>0</v>
      </c>
      <c r="Q223">
        <f>AND(IF(metadata!D223="",FALSE,TRUE),OR(exact(metadata!D223,"skin"),exact(metadata!D223,"saliva"),exact(metadata!D223,"stool"),exact(metadata!D223,"colon mucosa"),exact(metadata!D223,"colon content"),exact(metadata!D223,"sputum"),exact(metadata!D223,"urine"),exact(metadata!D223,"serum")))</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AND(IF(metadata!C224="",FALSE,TRUE),OR(exact(metadata!C224,"animal-associated habitat"),exact(metadata!C224,"mammalia-associated habitat"),exact(metadata!C224,"livestock-associated habitat")))</f>
        <v>0</v>
      </c>
      <c r="Q224">
        <f>AND(IF(metadata!D224="",FALSE,TRUE),OR(exact(metadata!D224,"skin"),exact(metadata!D224,"saliva"),exact(metadata!D224,"stool"),exact(metadata!D224,"colon mucosa"),exact(metadata!D224,"colon content"),exact(metadata!D224,"sputum"),exact(metadata!D224,"urine"),exact(metadata!D224,"serum")))</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AND(IF(metadata!C225="",FALSE,TRUE),OR(exact(metadata!C225,"animal-associated habitat"),exact(metadata!C225,"mammalia-associated habitat"),exact(metadata!C225,"livestock-associated habitat")))</f>
        <v>0</v>
      </c>
      <c r="Q225">
        <f>AND(IF(metadata!D225="",FALSE,TRUE),OR(exact(metadata!D225,"skin"),exact(metadata!D225,"saliva"),exact(metadata!D225,"stool"),exact(metadata!D225,"colon mucosa"),exact(metadata!D225,"colon content"),exact(metadata!D225,"sputum"),exact(metadata!D225,"urine"),exact(metadata!D225,"serum")))</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AND(IF(metadata!C226="",FALSE,TRUE),OR(exact(metadata!C226,"animal-associated habitat"),exact(metadata!C226,"mammalia-associated habitat"),exact(metadata!C226,"livestock-associated habitat")))</f>
        <v>0</v>
      </c>
      <c r="Q226">
        <f>AND(IF(metadata!D226="",FALSE,TRUE),OR(exact(metadata!D226,"skin"),exact(metadata!D226,"saliva"),exact(metadata!D226,"stool"),exact(metadata!D226,"colon mucosa"),exact(metadata!D226,"colon content"),exact(metadata!D226,"sputum"),exact(metadata!D226,"urine"),exact(metadata!D226,"serum")))</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AND(IF(metadata!C227="",FALSE,TRUE),OR(exact(metadata!C227,"animal-associated habitat"),exact(metadata!C227,"mammalia-associated habitat"),exact(metadata!C227,"livestock-associated habitat")))</f>
        <v>0</v>
      </c>
      <c r="Q227">
        <f>AND(IF(metadata!D227="",FALSE,TRUE),OR(exact(metadata!D227,"skin"),exact(metadata!D227,"saliva"),exact(metadata!D227,"stool"),exact(metadata!D227,"colon mucosa"),exact(metadata!D227,"colon content"),exact(metadata!D227,"sputum"),exact(metadata!D227,"urine"),exact(metadata!D227,"serum")))</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AND(IF(metadata!C228="",FALSE,TRUE),OR(exact(metadata!C228,"animal-associated habitat"),exact(metadata!C228,"mammalia-associated habitat"),exact(metadata!C228,"livestock-associated habitat")))</f>
        <v>0</v>
      </c>
      <c r="Q228">
        <f>AND(IF(metadata!D228="",FALSE,TRUE),OR(exact(metadata!D228,"skin"),exact(metadata!D228,"saliva"),exact(metadata!D228,"stool"),exact(metadata!D228,"colon mucosa"),exact(metadata!D228,"colon content"),exact(metadata!D228,"sputum"),exact(metadata!D228,"urine"),exact(metadata!D228,"serum")))</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AND(IF(metadata!C229="",FALSE,TRUE),OR(exact(metadata!C229,"animal-associated habitat"),exact(metadata!C229,"mammalia-associated habitat"),exact(metadata!C229,"livestock-associated habitat")))</f>
        <v>0</v>
      </c>
      <c r="Q229">
        <f>AND(IF(metadata!D229="",FALSE,TRUE),OR(exact(metadata!D229,"skin"),exact(metadata!D229,"saliva"),exact(metadata!D229,"stool"),exact(metadata!D229,"colon mucosa"),exact(metadata!D229,"colon content"),exact(metadata!D229,"sputum"),exact(metadata!D229,"urine"),exact(metadata!D229,"serum")))</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AND(IF(metadata!C230="",FALSE,TRUE),OR(exact(metadata!C230,"animal-associated habitat"),exact(metadata!C230,"mammalia-associated habitat"),exact(metadata!C230,"livestock-associated habitat")))</f>
        <v>0</v>
      </c>
      <c r="Q230">
        <f>AND(IF(metadata!D230="",FALSE,TRUE),OR(exact(metadata!D230,"skin"),exact(metadata!D230,"saliva"),exact(metadata!D230,"stool"),exact(metadata!D230,"colon mucosa"),exact(metadata!D230,"colon content"),exact(metadata!D230,"sputum"),exact(metadata!D230,"urine"),exact(metadata!D230,"serum")))</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AND(IF(metadata!C231="",FALSE,TRUE),OR(exact(metadata!C231,"animal-associated habitat"),exact(metadata!C231,"mammalia-associated habitat"),exact(metadata!C231,"livestock-associated habitat")))</f>
        <v>0</v>
      </c>
      <c r="Q231">
        <f>AND(IF(metadata!D231="",FALSE,TRUE),OR(exact(metadata!D231,"skin"),exact(metadata!D231,"saliva"),exact(metadata!D231,"stool"),exact(metadata!D231,"colon mucosa"),exact(metadata!D231,"colon content"),exact(metadata!D231,"sputum"),exact(metadata!D231,"urine"),exact(metadata!D231,"serum")))</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AND(IF(metadata!C232="",FALSE,TRUE),OR(exact(metadata!C232,"animal-associated habitat"),exact(metadata!C232,"mammalia-associated habitat"),exact(metadata!C232,"livestock-associated habitat")))</f>
        <v>0</v>
      </c>
      <c r="Q232">
        <f>AND(IF(metadata!D232="",FALSE,TRUE),OR(exact(metadata!D232,"skin"),exact(metadata!D232,"saliva"),exact(metadata!D232,"stool"),exact(metadata!D232,"colon mucosa"),exact(metadata!D232,"colon content"),exact(metadata!D232,"sputum"),exact(metadata!D232,"urine"),exact(metadata!D232,"serum")))</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AND(IF(metadata!C233="",FALSE,TRUE),OR(exact(metadata!C233,"animal-associated habitat"),exact(metadata!C233,"mammalia-associated habitat"),exact(metadata!C233,"livestock-associated habitat")))</f>
        <v>0</v>
      </c>
      <c r="Q233">
        <f>AND(IF(metadata!D233="",FALSE,TRUE),OR(exact(metadata!D233,"skin"),exact(metadata!D233,"saliva"),exact(metadata!D233,"stool"),exact(metadata!D233,"colon mucosa"),exact(metadata!D233,"colon content"),exact(metadata!D233,"sputum"),exact(metadata!D233,"urine"),exact(metadata!D233,"serum")))</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AND(IF(metadata!C234="",FALSE,TRUE),OR(exact(metadata!C234,"animal-associated habitat"),exact(metadata!C234,"mammalia-associated habitat"),exact(metadata!C234,"livestock-associated habitat")))</f>
        <v>0</v>
      </c>
      <c r="Q234">
        <f>AND(IF(metadata!D234="",FALSE,TRUE),OR(exact(metadata!D234,"skin"),exact(metadata!D234,"saliva"),exact(metadata!D234,"stool"),exact(metadata!D234,"colon mucosa"),exact(metadata!D234,"colon content"),exact(metadata!D234,"sputum"),exact(metadata!D234,"urine"),exact(metadata!D234,"serum")))</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AND(IF(metadata!C235="",FALSE,TRUE),OR(exact(metadata!C235,"animal-associated habitat"),exact(metadata!C235,"mammalia-associated habitat"),exact(metadata!C235,"livestock-associated habitat")))</f>
        <v>0</v>
      </c>
      <c r="Q235">
        <f>AND(IF(metadata!D235="",FALSE,TRUE),OR(exact(metadata!D235,"skin"),exact(metadata!D235,"saliva"),exact(metadata!D235,"stool"),exact(metadata!D235,"colon mucosa"),exact(metadata!D235,"colon content"),exact(metadata!D235,"sputum"),exact(metadata!D235,"urine"),exact(metadata!D235,"serum")))</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AND(IF(metadata!C236="",FALSE,TRUE),OR(exact(metadata!C236,"animal-associated habitat"),exact(metadata!C236,"mammalia-associated habitat"),exact(metadata!C236,"livestock-associated habitat")))</f>
        <v>0</v>
      </c>
      <c r="Q236">
        <f>AND(IF(metadata!D236="",FALSE,TRUE),OR(exact(metadata!D236,"skin"),exact(metadata!D236,"saliva"),exact(metadata!D236,"stool"),exact(metadata!D236,"colon mucosa"),exact(metadata!D236,"colon content"),exact(metadata!D236,"sputum"),exact(metadata!D236,"urine"),exact(metadata!D236,"serum")))</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AND(IF(metadata!C237="",FALSE,TRUE),OR(exact(metadata!C237,"animal-associated habitat"),exact(metadata!C237,"mammalia-associated habitat"),exact(metadata!C237,"livestock-associated habitat")))</f>
        <v>0</v>
      </c>
      <c r="Q237">
        <f>AND(IF(metadata!D237="",FALSE,TRUE),OR(exact(metadata!D237,"skin"),exact(metadata!D237,"saliva"),exact(metadata!D237,"stool"),exact(metadata!D237,"colon mucosa"),exact(metadata!D237,"colon content"),exact(metadata!D237,"sputum"),exact(metadata!D237,"urine"),exact(metadata!D237,"serum")))</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AND(IF(metadata!C238="",FALSE,TRUE),OR(exact(metadata!C238,"animal-associated habitat"),exact(metadata!C238,"mammalia-associated habitat"),exact(metadata!C238,"livestock-associated habitat")))</f>
        <v>0</v>
      </c>
      <c r="Q238">
        <f>AND(IF(metadata!D238="",FALSE,TRUE),OR(exact(metadata!D238,"skin"),exact(metadata!D238,"saliva"),exact(metadata!D238,"stool"),exact(metadata!D238,"colon mucosa"),exact(metadata!D238,"colon content"),exact(metadata!D238,"sputum"),exact(metadata!D238,"urine"),exact(metadata!D238,"serum")))</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AND(IF(metadata!C239="",FALSE,TRUE),OR(exact(metadata!C239,"animal-associated habitat"),exact(metadata!C239,"mammalia-associated habitat"),exact(metadata!C239,"livestock-associated habitat")))</f>
        <v>0</v>
      </c>
      <c r="Q239">
        <f>AND(IF(metadata!D239="",FALSE,TRUE),OR(exact(metadata!D239,"skin"),exact(metadata!D239,"saliva"),exact(metadata!D239,"stool"),exact(metadata!D239,"colon mucosa"),exact(metadata!D239,"colon content"),exact(metadata!D239,"sputum"),exact(metadata!D239,"urine"),exact(metadata!D239,"serum")))</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AND(IF(metadata!C240="",FALSE,TRUE),OR(exact(metadata!C240,"animal-associated habitat"),exact(metadata!C240,"mammalia-associated habitat"),exact(metadata!C240,"livestock-associated habitat")))</f>
        <v>0</v>
      </c>
      <c r="Q240">
        <f>AND(IF(metadata!D240="",FALSE,TRUE),OR(exact(metadata!D240,"skin"),exact(metadata!D240,"saliva"),exact(metadata!D240,"stool"),exact(metadata!D240,"colon mucosa"),exact(metadata!D240,"colon content"),exact(metadata!D240,"sputum"),exact(metadata!D240,"urine"),exact(metadata!D240,"serum")))</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AND(IF(metadata!C241="",FALSE,TRUE),OR(exact(metadata!C241,"animal-associated habitat"),exact(metadata!C241,"mammalia-associated habitat"),exact(metadata!C241,"livestock-associated habitat")))</f>
        <v>0</v>
      </c>
      <c r="Q241">
        <f>AND(IF(metadata!D241="",FALSE,TRUE),OR(exact(metadata!D241,"skin"),exact(metadata!D241,"saliva"),exact(metadata!D241,"stool"),exact(metadata!D241,"colon mucosa"),exact(metadata!D241,"colon content"),exact(metadata!D241,"sputum"),exact(metadata!D241,"urine"),exact(metadata!D241,"serum")))</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AND(IF(metadata!C242="",FALSE,TRUE),OR(exact(metadata!C242,"animal-associated habitat"),exact(metadata!C242,"mammalia-associated habitat"),exact(metadata!C242,"livestock-associated habitat")))</f>
        <v>0</v>
      </c>
      <c r="Q242">
        <f>AND(IF(metadata!D242="",FALSE,TRUE),OR(exact(metadata!D242,"skin"),exact(metadata!D242,"saliva"),exact(metadata!D242,"stool"),exact(metadata!D242,"colon mucosa"),exact(metadata!D242,"colon content"),exact(metadata!D242,"sputum"),exact(metadata!D242,"urine"),exact(metadata!D242,"serum")))</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AND(IF(metadata!C243="",FALSE,TRUE),OR(exact(metadata!C243,"animal-associated habitat"),exact(metadata!C243,"mammalia-associated habitat"),exact(metadata!C243,"livestock-associated habitat")))</f>
        <v>0</v>
      </c>
      <c r="Q243">
        <f>AND(IF(metadata!D243="",FALSE,TRUE),OR(exact(metadata!D243,"skin"),exact(metadata!D243,"saliva"),exact(metadata!D243,"stool"),exact(metadata!D243,"colon mucosa"),exact(metadata!D243,"colon content"),exact(metadata!D243,"sputum"),exact(metadata!D243,"urine"),exact(metadata!D243,"serum")))</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AND(IF(metadata!C244="",FALSE,TRUE),OR(exact(metadata!C244,"animal-associated habitat"),exact(metadata!C244,"mammalia-associated habitat"),exact(metadata!C244,"livestock-associated habitat")))</f>
        <v>0</v>
      </c>
      <c r="Q244">
        <f>AND(IF(metadata!D244="",FALSE,TRUE),OR(exact(metadata!D244,"skin"),exact(metadata!D244,"saliva"),exact(metadata!D244,"stool"),exact(metadata!D244,"colon mucosa"),exact(metadata!D244,"colon content"),exact(metadata!D244,"sputum"),exact(metadata!D244,"urine"),exact(metadata!D244,"serum")))</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AND(IF(metadata!C245="",FALSE,TRUE),OR(exact(metadata!C245,"animal-associated habitat"),exact(metadata!C245,"mammalia-associated habitat"),exact(metadata!C245,"livestock-associated habitat")))</f>
        <v>0</v>
      </c>
      <c r="Q245">
        <f>AND(IF(metadata!D245="",FALSE,TRUE),OR(exact(metadata!D245,"skin"),exact(metadata!D245,"saliva"),exact(metadata!D245,"stool"),exact(metadata!D245,"colon mucosa"),exact(metadata!D245,"colon content"),exact(metadata!D245,"sputum"),exact(metadata!D245,"urine"),exact(metadata!D245,"serum")))</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AND(IF(metadata!C246="",FALSE,TRUE),OR(exact(metadata!C246,"animal-associated habitat"),exact(metadata!C246,"mammalia-associated habitat"),exact(metadata!C246,"livestock-associated habitat")))</f>
        <v>0</v>
      </c>
      <c r="Q246">
        <f>AND(IF(metadata!D246="",FALSE,TRUE),OR(exact(metadata!D246,"skin"),exact(metadata!D246,"saliva"),exact(metadata!D246,"stool"),exact(metadata!D246,"colon mucosa"),exact(metadata!D246,"colon content"),exact(metadata!D246,"sputum"),exact(metadata!D246,"urine"),exact(metadata!D246,"serum")))</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AND(IF(metadata!C247="",FALSE,TRUE),OR(exact(metadata!C247,"animal-associated habitat"),exact(metadata!C247,"mammalia-associated habitat"),exact(metadata!C247,"livestock-associated habitat")))</f>
        <v>0</v>
      </c>
      <c r="Q247">
        <f>AND(IF(metadata!D247="",FALSE,TRUE),OR(exact(metadata!D247,"skin"),exact(metadata!D247,"saliva"),exact(metadata!D247,"stool"),exact(metadata!D247,"colon mucosa"),exact(metadata!D247,"colon content"),exact(metadata!D247,"sputum"),exact(metadata!D247,"urine"),exact(metadata!D247,"serum")))</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AND(IF(metadata!C248="",FALSE,TRUE),OR(exact(metadata!C248,"animal-associated habitat"),exact(metadata!C248,"mammalia-associated habitat"),exact(metadata!C248,"livestock-associated habitat")))</f>
        <v>0</v>
      </c>
      <c r="Q248">
        <f>AND(IF(metadata!D248="",FALSE,TRUE),OR(exact(metadata!D248,"skin"),exact(metadata!D248,"saliva"),exact(metadata!D248,"stool"),exact(metadata!D248,"colon mucosa"),exact(metadata!D248,"colon content"),exact(metadata!D248,"sputum"),exact(metadata!D248,"urine"),exact(metadata!D248,"serum")))</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AND(IF(metadata!C249="",FALSE,TRUE),OR(exact(metadata!C249,"animal-associated habitat"),exact(metadata!C249,"mammalia-associated habitat"),exact(metadata!C249,"livestock-associated habitat")))</f>
        <v>0</v>
      </c>
      <c r="Q249">
        <f>AND(IF(metadata!D249="",FALSE,TRUE),OR(exact(metadata!D249,"skin"),exact(metadata!D249,"saliva"),exact(metadata!D249,"stool"),exact(metadata!D249,"colon mucosa"),exact(metadata!D249,"colon content"),exact(metadata!D249,"sputum"),exact(metadata!D249,"urine"),exact(metadata!D249,"serum")))</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AND(IF(metadata!C250="",FALSE,TRUE),OR(exact(metadata!C250,"animal-associated habitat"),exact(metadata!C250,"mammalia-associated habitat"),exact(metadata!C250,"livestock-associated habitat")))</f>
        <v>0</v>
      </c>
      <c r="Q250">
        <f>AND(IF(metadata!D250="",FALSE,TRUE),OR(exact(metadata!D250,"skin"),exact(metadata!D250,"saliva"),exact(metadata!D250,"stool"),exact(metadata!D250,"colon mucosa"),exact(metadata!D250,"colon content"),exact(metadata!D250,"sputum"),exact(metadata!D250,"urine"),exact(metadata!D250,"serum")))</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AND(IF(metadata!C251="",FALSE,TRUE),OR(exact(metadata!C251,"animal-associated habitat"),exact(metadata!C251,"mammalia-associated habitat"),exact(metadata!C251,"livestock-associated habitat")))</f>
        <v>0</v>
      </c>
      <c r="Q251">
        <f>AND(IF(metadata!D251="",FALSE,TRUE),OR(exact(metadata!D251,"skin"),exact(metadata!D251,"saliva"),exact(metadata!D251,"stool"),exact(metadata!D251,"colon mucosa"),exact(metadata!D251,"colon content"),exact(metadata!D251,"sputum"),exact(metadata!D251,"urine"),exact(metadata!D251,"serum")))</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AND(IF(metadata!C252="",FALSE,TRUE),OR(exact(metadata!C252,"animal-associated habitat"),exact(metadata!C252,"mammalia-associated habitat"),exact(metadata!C252,"livestock-associated habitat")))</f>
        <v>0</v>
      </c>
      <c r="Q252">
        <f>AND(IF(metadata!D252="",FALSE,TRUE),OR(exact(metadata!D252,"skin"),exact(metadata!D252,"saliva"),exact(metadata!D252,"stool"),exact(metadata!D252,"colon mucosa"),exact(metadata!D252,"colon content"),exact(metadata!D252,"sputum"),exact(metadata!D252,"urine"),exact(metadata!D252,"serum")))</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AND(IF(metadata!C253="",FALSE,TRUE),OR(exact(metadata!C253,"animal-associated habitat"),exact(metadata!C253,"mammalia-associated habitat"),exact(metadata!C253,"livestock-associated habitat")))</f>
        <v>0</v>
      </c>
      <c r="Q253">
        <f>AND(IF(metadata!D253="",FALSE,TRUE),OR(exact(metadata!D253,"skin"),exact(metadata!D253,"saliva"),exact(metadata!D253,"stool"),exact(metadata!D253,"colon mucosa"),exact(metadata!D253,"colon content"),exact(metadata!D253,"sputum"),exact(metadata!D253,"urine"),exact(metadata!D253,"serum")))</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AND(IF(metadata!C254="",FALSE,TRUE),OR(exact(metadata!C254,"animal-associated habitat"),exact(metadata!C254,"mammalia-associated habitat"),exact(metadata!C254,"livestock-associated habitat")))</f>
        <v>0</v>
      </c>
      <c r="Q254">
        <f>AND(IF(metadata!D254="",FALSE,TRUE),OR(exact(metadata!D254,"skin"),exact(metadata!D254,"saliva"),exact(metadata!D254,"stool"),exact(metadata!D254,"colon mucosa"),exact(metadata!D254,"colon content"),exact(metadata!D254,"sputum"),exact(metadata!D254,"urine"),exact(metadata!D254,"serum")))</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AND(IF(metadata!C255="",FALSE,TRUE),OR(exact(metadata!C255,"animal-associated habitat"),exact(metadata!C255,"mammalia-associated habitat"),exact(metadata!C255,"livestock-associated habitat")))</f>
        <v>0</v>
      </c>
      <c r="Q255">
        <f>AND(IF(metadata!D255="",FALSE,TRUE),OR(exact(metadata!D255,"skin"),exact(metadata!D255,"saliva"),exact(metadata!D255,"stool"),exact(metadata!D255,"colon mucosa"),exact(metadata!D255,"colon content"),exact(metadata!D255,"sputum"),exact(metadata!D255,"urine"),exact(metadata!D255,"serum")))</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AND(IF(metadata!C256="",FALSE,TRUE),OR(exact(metadata!C256,"animal-associated habitat"),exact(metadata!C256,"mammalia-associated habitat"),exact(metadata!C256,"livestock-associated habitat")))</f>
        <v>0</v>
      </c>
      <c r="Q256">
        <f>AND(IF(metadata!D256="",FALSE,TRUE),OR(exact(metadata!D256,"skin"),exact(metadata!D256,"saliva"),exact(metadata!D256,"stool"),exact(metadata!D256,"colon mucosa"),exact(metadata!D256,"colon content"),exact(metadata!D256,"sputum"),exact(metadata!D256,"urine"),exact(metadata!D256,"serum")))</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AND(IF(metadata!C257="",FALSE,TRUE),OR(exact(metadata!C257,"animal-associated habitat"),exact(metadata!C257,"mammalia-associated habitat"),exact(metadata!C257,"livestock-associated habitat")))</f>
        <v>0</v>
      </c>
      <c r="Q257">
        <f>AND(IF(metadata!D257="",FALSE,TRUE),OR(exact(metadata!D257,"skin"),exact(metadata!D257,"saliva"),exact(metadata!D257,"stool"),exact(metadata!D257,"colon mucosa"),exact(metadata!D257,"colon content"),exact(metadata!D257,"sputum"),exact(metadata!D257,"urine"),exact(metadata!D257,"serum")))</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AND(IF(metadata!C258="",FALSE,TRUE),OR(exact(metadata!C258,"animal-associated habitat"),exact(metadata!C258,"mammalia-associated habitat"),exact(metadata!C258,"livestock-associated habitat")))</f>
        <v>0</v>
      </c>
      <c r="Q258">
        <f>AND(IF(metadata!D258="",FALSE,TRUE),OR(exact(metadata!D258,"skin"),exact(metadata!D258,"saliva"),exact(metadata!D258,"stool"),exact(metadata!D258,"colon mucosa"),exact(metadata!D258,"colon content"),exact(metadata!D258,"sputum"),exact(metadata!D258,"urine"),exact(metadata!D258,"serum")))</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AND(IF(metadata!C259="",FALSE,TRUE),OR(exact(metadata!C259,"animal-associated habitat"),exact(metadata!C259,"mammalia-associated habitat"),exact(metadata!C259,"livestock-associated habitat")))</f>
        <v>0</v>
      </c>
      <c r="Q259">
        <f>AND(IF(metadata!D259="",FALSE,TRUE),OR(exact(metadata!D259,"skin"),exact(metadata!D259,"saliva"),exact(metadata!D259,"stool"),exact(metadata!D259,"colon mucosa"),exact(metadata!D259,"colon content"),exact(metadata!D259,"sputum"),exact(metadata!D259,"urine"),exact(metadata!D259,"serum")))</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AND(IF(metadata!C260="",FALSE,TRUE),OR(exact(metadata!C260,"animal-associated habitat"),exact(metadata!C260,"mammalia-associated habitat"),exact(metadata!C260,"livestock-associated habitat")))</f>
        <v>0</v>
      </c>
      <c r="Q260">
        <f>AND(IF(metadata!D260="",FALSE,TRUE),OR(exact(metadata!D260,"skin"),exact(metadata!D260,"saliva"),exact(metadata!D260,"stool"),exact(metadata!D260,"colon mucosa"),exact(metadata!D260,"colon content"),exact(metadata!D260,"sputum"),exact(metadata!D260,"urine"),exact(metadata!D260,"serum")))</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AND(IF(metadata!C261="",FALSE,TRUE),OR(exact(metadata!C261,"animal-associated habitat"),exact(metadata!C261,"mammalia-associated habitat"),exact(metadata!C261,"livestock-associated habitat")))</f>
        <v>0</v>
      </c>
      <c r="Q261">
        <f>AND(IF(metadata!D261="",FALSE,TRUE),OR(exact(metadata!D261,"skin"),exact(metadata!D261,"saliva"),exact(metadata!D261,"stool"),exact(metadata!D261,"colon mucosa"),exact(metadata!D261,"colon content"),exact(metadata!D261,"sputum"),exact(metadata!D261,"urine"),exact(metadata!D261,"serum")))</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AND(IF(metadata!C262="",FALSE,TRUE),OR(exact(metadata!C262,"animal-associated habitat"),exact(metadata!C262,"mammalia-associated habitat"),exact(metadata!C262,"livestock-associated habitat")))</f>
        <v>0</v>
      </c>
      <c r="Q262">
        <f>AND(IF(metadata!D262="",FALSE,TRUE),OR(exact(metadata!D262,"skin"),exact(metadata!D262,"saliva"),exact(metadata!D262,"stool"),exact(metadata!D262,"colon mucosa"),exact(metadata!D262,"colon content"),exact(metadata!D262,"sputum"),exact(metadata!D262,"urine"),exact(metadata!D262,"serum")))</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AND(IF(metadata!C263="",FALSE,TRUE),OR(exact(metadata!C263,"animal-associated habitat"),exact(metadata!C263,"mammalia-associated habitat"),exact(metadata!C263,"livestock-associated habitat")))</f>
        <v>0</v>
      </c>
      <c r="Q263">
        <f>AND(IF(metadata!D263="",FALSE,TRUE),OR(exact(metadata!D263,"skin"),exact(metadata!D263,"saliva"),exact(metadata!D263,"stool"),exact(metadata!D263,"colon mucosa"),exact(metadata!D263,"colon content"),exact(metadata!D263,"sputum"),exact(metadata!D263,"urine"),exact(metadata!D263,"serum")))</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AND(IF(metadata!C264="",FALSE,TRUE),OR(exact(metadata!C264,"animal-associated habitat"),exact(metadata!C264,"mammalia-associated habitat"),exact(metadata!C264,"livestock-associated habitat")))</f>
        <v>0</v>
      </c>
      <c r="Q264">
        <f>AND(IF(metadata!D264="",FALSE,TRUE),OR(exact(metadata!D264,"skin"),exact(metadata!D264,"saliva"),exact(metadata!D264,"stool"),exact(metadata!D264,"colon mucosa"),exact(metadata!D264,"colon content"),exact(metadata!D264,"sputum"),exact(metadata!D264,"urine"),exact(metadata!D264,"serum")))</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AND(IF(metadata!C265="",FALSE,TRUE),OR(exact(metadata!C265,"animal-associated habitat"),exact(metadata!C265,"mammalia-associated habitat"),exact(metadata!C265,"livestock-associated habitat")))</f>
        <v>0</v>
      </c>
      <c r="Q265">
        <f>AND(IF(metadata!D265="",FALSE,TRUE),OR(exact(metadata!D265,"skin"),exact(metadata!D265,"saliva"),exact(metadata!D265,"stool"),exact(metadata!D265,"colon mucosa"),exact(metadata!D265,"colon content"),exact(metadata!D265,"sputum"),exact(metadata!D265,"urine"),exact(metadata!D265,"serum")))</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AND(IF(metadata!C266="",FALSE,TRUE),OR(exact(metadata!C266,"animal-associated habitat"),exact(metadata!C266,"mammalia-associated habitat"),exact(metadata!C266,"livestock-associated habitat")))</f>
        <v>0</v>
      </c>
      <c r="Q266">
        <f>AND(IF(metadata!D266="",FALSE,TRUE),OR(exact(metadata!D266,"skin"),exact(metadata!D266,"saliva"),exact(metadata!D266,"stool"),exact(metadata!D266,"colon mucosa"),exact(metadata!D266,"colon content"),exact(metadata!D266,"sputum"),exact(metadata!D266,"urine"),exact(metadata!D266,"serum")))</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AND(IF(metadata!C267="",FALSE,TRUE),OR(exact(metadata!C267,"animal-associated habitat"),exact(metadata!C267,"mammalia-associated habitat"),exact(metadata!C267,"livestock-associated habitat")))</f>
        <v>0</v>
      </c>
      <c r="Q267">
        <f>AND(IF(metadata!D267="",FALSE,TRUE),OR(exact(metadata!D267,"skin"),exact(metadata!D267,"saliva"),exact(metadata!D267,"stool"),exact(metadata!D267,"colon mucosa"),exact(metadata!D267,"colon content"),exact(metadata!D267,"sputum"),exact(metadata!D267,"urine"),exact(metadata!D267,"serum")))</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AND(IF(metadata!C268="",FALSE,TRUE),OR(exact(metadata!C268,"animal-associated habitat"),exact(metadata!C268,"mammalia-associated habitat"),exact(metadata!C268,"livestock-associated habitat")))</f>
        <v>0</v>
      </c>
      <c r="Q268">
        <f>AND(IF(metadata!D268="",FALSE,TRUE),OR(exact(metadata!D268,"skin"),exact(metadata!D268,"saliva"),exact(metadata!D268,"stool"),exact(metadata!D268,"colon mucosa"),exact(metadata!D268,"colon content"),exact(metadata!D268,"sputum"),exact(metadata!D268,"urine"),exact(metadata!D268,"serum")))</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AND(IF(metadata!C269="",FALSE,TRUE),OR(exact(metadata!C269,"animal-associated habitat"),exact(metadata!C269,"mammalia-associated habitat"),exact(metadata!C269,"livestock-associated habitat")))</f>
        <v>0</v>
      </c>
      <c r="Q269">
        <f>AND(IF(metadata!D269="",FALSE,TRUE),OR(exact(metadata!D269,"skin"),exact(metadata!D269,"saliva"),exact(metadata!D269,"stool"),exact(metadata!D269,"colon mucosa"),exact(metadata!D269,"colon content"),exact(metadata!D269,"sputum"),exact(metadata!D269,"urine"),exact(metadata!D269,"serum")))</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AND(IF(metadata!C270="",FALSE,TRUE),OR(exact(metadata!C270,"animal-associated habitat"),exact(metadata!C270,"mammalia-associated habitat"),exact(metadata!C270,"livestock-associated habitat")))</f>
        <v>0</v>
      </c>
      <c r="Q270">
        <f>AND(IF(metadata!D270="",FALSE,TRUE),OR(exact(metadata!D270,"skin"),exact(metadata!D270,"saliva"),exact(metadata!D270,"stool"),exact(metadata!D270,"colon mucosa"),exact(metadata!D270,"colon content"),exact(metadata!D270,"sputum"),exact(metadata!D270,"urine"),exact(metadata!D270,"serum")))</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AND(IF(metadata!C271="",FALSE,TRUE),OR(exact(metadata!C271,"animal-associated habitat"),exact(metadata!C271,"mammalia-associated habitat"),exact(metadata!C271,"livestock-associated habitat")))</f>
        <v>0</v>
      </c>
      <c r="Q271">
        <f>AND(IF(metadata!D271="",FALSE,TRUE),OR(exact(metadata!D271,"skin"),exact(metadata!D271,"saliva"),exact(metadata!D271,"stool"),exact(metadata!D271,"colon mucosa"),exact(metadata!D271,"colon content"),exact(metadata!D271,"sputum"),exact(metadata!D271,"urine"),exact(metadata!D271,"serum")))</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AND(IF(metadata!C272="",FALSE,TRUE),OR(exact(metadata!C272,"animal-associated habitat"),exact(metadata!C272,"mammalia-associated habitat"),exact(metadata!C272,"livestock-associated habitat")))</f>
        <v>0</v>
      </c>
      <c r="Q272">
        <f>AND(IF(metadata!D272="",FALSE,TRUE),OR(exact(metadata!D272,"skin"),exact(metadata!D272,"saliva"),exact(metadata!D272,"stool"),exact(metadata!D272,"colon mucosa"),exact(metadata!D272,"colon content"),exact(metadata!D272,"sputum"),exact(metadata!D272,"urine"),exact(metadata!D272,"serum")))</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AND(IF(metadata!C273="",FALSE,TRUE),OR(exact(metadata!C273,"animal-associated habitat"),exact(metadata!C273,"mammalia-associated habitat"),exact(metadata!C273,"livestock-associated habitat")))</f>
        <v>0</v>
      </c>
      <c r="Q273">
        <f>AND(IF(metadata!D273="",FALSE,TRUE),OR(exact(metadata!D273,"skin"),exact(metadata!D273,"saliva"),exact(metadata!D273,"stool"),exact(metadata!D273,"colon mucosa"),exact(metadata!D273,"colon content"),exact(metadata!D273,"sputum"),exact(metadata!D273,"urine"),exact(metadata!D273,"serum")))</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AND(IF(metadata!C274="",FALSE,TRUE),OR(exact(metadata!C274,"animal-associated habitat"),exact(metadata!C274,"mammalia-associated habitat"),exact(metadata!C274,"livestock-associated habitat")))</f>
        <v>0</v>
      </c>
      <c r="Q274">
        <f>AND(IF(metadata!D274="",FALSE,TRUE),OR(exact(metadata!D274,"skin"),exact(metadata!D274,"saliva"),exact(metadata!D274,"stool"),exact(metadata!D274,"colon mucosa"),exact(metadata!D274,"colon content"),exact(metadata!D274,"sputum"),exact(metadata!D274,"urine"),exact(metadata!D274,"serum")))</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AND(IF(metadata!C275="",FALSE,TRUE),OR(exact(metadata!C275,"animal-associated habitat"),exact(metadata!C275,"mammalia-associated habitat"),exact(metadata!C275,"livestock-associated habitat")))</f>
        <v>0</v>
      </c>
      <c r="Q275">
        <f>AND(IF(metadata!D275="",FALSE,TRUE),OR(exact(metadata!D275,"skin"),exact(metadata!D275,"saliva"),exact(metadata!D275,"stool"),exact(metadata!D275,"colon mucosa"),exact(metadata!D275,"colon content"),exact(metadata!D275,"sputum"),exact(metadata!D275,"urine"),exact(metadata!D275,"serum")))</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AND(IF(metadata!C276="",FALSE,TRUE),OR(exact(metadata!C276,"animal-associated habitat"),exact(metadata!C276,"mammalia-associated habitat"),exact(metadata!C276,"livestock-associated habitat")))</f>
        <v>0</v>
      </c>
      <c r="Q276">
        <f>AND(IF(metadata!D276="",FALSE,TRUE),OR(exact(metadata!D276,"skin"),exact(metadata!D276,"saliva"),exact(metadata!D276,"stool"),exact(metadata!D276,"colon mucosa"),exact(metadata!D276,"colon content"),exact(metadata!D276,"sputum"),exact(metadata!D276,"urine"),exact(metadata!D276,"serum")))</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AND(IF(metadata!C277="",FALSE,TRUE),OR(exact(metadata!C277,"animal-associated habitat"),exact(metadata!C277,"mammalia-associated habitat"),exact(metadata!C277,"livestock-associated habitat")))</f>
        <v>0</v>
      </c>
      <c r="Q277">
        <f>AND(IF(metadata!D277="",FALSE,TRUE),OR(exact(metadata!D277,"skin"),exact(metadata!D277,"saliva"),exact(metadata!D277,"stool"),exact(metadata!D277,"colon mucosa"),exact(metadata!D277,"colon content"),exact(metadata!D277,"sputum"),exact(metadata!D277,"urine"),exact(metadata!D277,"serum")))</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AND(IF(metadata!C278="",FALSE,TRUE),OR(exact(metadata!C278,"animal-associated habitat"),exact(metadata!C278,"mammalia-associated habitat"),exact(metadata!C278,"livestock-associated habitat")))</f>
        <v>0</v>
      </c>
      <c r="Q278">
        <f>AND(IF(metadata!D278="",FALSE,TRUE),OR(exact(metadata!D278,"skin"),exact(metadata!D278,"saliva"),exact(metadata!D278,"stool"),exact(metadata!D278,"colon mucosa"),exact(metadata!D278,"colon content"),exact(metadata!D278,"sputum"),exact(metadata!D278,"urine"),exact(metadata!D278,"serum")))</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AND(IF(metadata!C279="",FALSE,TRUE),OR(exact(metadata!C279,"animal-associated habitat"),exact(metadata!C279,"mammalia-associated habitat"),exact(metadata!C279,"livestock-associated habitat")))</f>
        <v>0</v>
      </c>
      <c r="Q279">
        <f>AND(IF(metadata!D279="",FALSE,TRUE),OR(exact(metadata!D279,"skin"),exact(metadata!D279,"saliva"),exact(metadata!D279,"stool"),exact(metadata!D279,"colon mucosa"),exact(metadata!D279,"colon content"),exact(metadata!D279,"sputum"),exact(metadata!D279,"urine"),exact(metadata!D279,"serum")))</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AND(IF(metadata!C280="",FALSE,TRUE),OR(exact(metadata!C280,"animal-associated habitat"),exact(metadata!C280,"mammalia-associated habitat"),exact(metadata!C280,"livestock-associated habitat")))</f>
        <v>0</v>
      </c>
      <c r="Q280">
        <f>AND(IF(metadata!D280="",FALSE,TRUE),OR(exact(metadata!D280,"skin"),exact(metadata!D280,"saliva"),exact(metadata!D280,"stool"),exact(metadata!D280,"colon mucosa"),exact(metadata!D280,"colon content"),exact(metadata!D280,"sputum"),exact(metadata!D280,"urine"),exact(metadata!D280,"serum")))</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AND(IF(metadata!C281="",FALSE,TRUE),OR(exact(metadata!C281,"animal-associated habitat"),exact(metadata!C281,"mammalia-associated habitat"),exact(metadata!C281,"livestock-associated habitat")))</f>
        <v>0</v>
      </c>
      <c r="Q281">
        <f>AND(IF(metadata!D281="",FALSE,TRUE),OR(exact(metadata!D281,"skin"),exact(metadata!D281,"saliva"),exact(metadata!D281,"stool"),exact(metadata!D281,"colon mucosa"),exact(metadata!D281,"colon content"),exact(metadata!D281,"sputum"),exact(metadata!D281,"urine"),exact(metadata!D281,"serum")))</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AND(IF(metadata!C282="",FALSE,TRUE),OR(exact(metadata!C282,"animal-associated habitat"),exact(metadata!C282,"mammalia-associated habitat"),exact(metadata!C282,"livestock-associated habitat")))</f>
        <v>0</v>
      </c>
      <c r="Q282">
        <f>AND(IF(metadata!D282="",FALSE,TRUE),OR(exact(metadata!D282,"skin"),exact(metadata!D282,"saliva"),exact(metadata!D282,"stool"),exact(metadata!D282,"colon mucosa"),exact(metadata!D282,"colon content"),exact(metadata!D282,"sputum"),exact(metadata!D282,"urine"),exact(metadata!D282,"serum")))</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AND(IF(metadata!C283="",FALSE,TRUE),OR(exact(metadata!C283,"animal-associated habitat"),exact(metadata!C283,"mammalia-associated habitat"),exact(metadata!C283,"livestock-associated habitat")))</f>
        <v>0</v>
      </c>
      <c r="Q283">
        <f>AND(IF(metadata!D283="",FALSE,TRUE),OR(exact(metadata!D283,"skin"),exact(metadata!D283,"saliva"),exact(metadata!D283,"stool"),exact(metadata!D283,"colon mucosa"),exact(metadata!D283,"colon content"),exact(metadata!D283,"sputum"),exact(metadata!D283,"urine"),exact(metadata!D283,"serum")))</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AND(IF(metadata!C284="",FALSE,TRUE),OR(exact(metadata!C284,"animal-associated habitat"),exact(metadata!C284,"mammalia-associated habitat"),exact(metadata!C284,"livestock-associated habitat")))</f>
        <v>0</v>
      </c>
      <c r="Q284">
        <f>AND(IF(metadata!D284="",FALSE,TRUE),OR(exact(metadata!D284,"skin"),exact(metadata!D284,"saliva"),exact(metadata!D284,"stool"),exact(metadata!D284,"colon mucosa"),exact(metadata!D284,"colon content"),exact(metadata!D284,"sputum"),exact(metadata!D284,"urine"),exact(metadata!D284,"serum")))</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AND(IF(metadata!C285="",FALSE,TRUE),OR(exact(metadata!C285,"animal-associated habitat"),exact(metadata!C285,"mammalia-associated habitat"),exact(metadata!C285,"livestock-associated habitat")))</f>
        <v>0</v>
      </c>
      <c r="Q285">
        <f>AND(IF(metadata!D285="",FALSE,TRUE),OR(exact(metadata!D285,"skin"),exact(metadata!D285,"saliva"),exact(metadata!D285,"stool"),exact(metadata!D285,"colon mucosa"),exact(metadata!D285,"colon content"),exact(metadata!D285,"sputum"),exact(metadata!D285,"urine"),exact(metadata!D285,"serum")))</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AND(IF(metadata!C286="",FALSE,TRUE),OR(exact(metadata!C286,"animal-associated habitat"),exact(metadata!C286,"mammalia-associated habitat"),exact(metadata!C286,"livestock-associated habitat")))</f>
        <v>0</v>
      </c>
      <c r="Q286">
        <f>AND(IF(metadata!D286="",FALSE,TRUE),OR(exact(metadata!D286,"skin"),exact(metadata!D286,"saliva"),exact(metadata!D286,"stool"),exact(metadata!D286,"colon mucosa"),exact(metadata!D286,"colon content"),exact(metadata!D286,"sputum"),exact(metadata!D286,"urine"),exact(metadata!D286,"serum")))</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AND(IF(metadata!C287="",FALSE,TRUE),OR(exact(metadata!C287,"animal-associated habitat"),exact(metadata!C287,"mammalia-associated habitat"),exact(metadata!C287,"livestock-associated habitat")))</f>
        <v>0</v>
      </c>
      <c r="Q287">
        <f>AND(IF(metadata!D287="",FALSE,TRUE),OR(exact(metadata!D287,"skin"),exact(metadata!D287,"saliva"),exact(metadata!D287,"stool"),exact(metadata!D287,"colon mucosa"),exact(metadata!D287,"colon content"),exact(metadata!D287,"sputum"),exact(metadata!D287,"urine"),exact(metadata!D287,"serum")))</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AND(IF(metadata!C288="",FALSE,TRUE),OR(exact(metadata!C288,"animal-associated habitat"),exact(metadata!C288,"mammalia-associated habitat"),exact(metadata!C288,"livestock-associated habitat")))</f>
        <v>0</v>
      </c>
      <c r="Q288">
        <f>AND(IF(metadata!D288="",FALSE,TRUE),OR(exact(metadata!D288,"skin"),exact(metadata!D288,"saliva"),exact(metadata!D288,"stool"),exact(metadata!D288,"colon mucosa"),exact(metadata!D288,"colon content"),exact(metadata!D288,"sputum"),exact(metadata!D288,"urine"),exact(metadata!D288,"serum")))</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AND(IF(metadata!C289="",FALSE,TRUE),OR(exact(metadata!C289,"animal-associated habitat"),exact(metadata!C289,"mammalia-associated habitat"),exact(metadata!C289,"livestock-associated habitat")))</f>
        <v>0</v>
      </c>
      <c r="Q289">
        <f>AND(IF(metadata!D289="",FALSE,TRUE),OR(exact(metadata!D289,"skin"),exact(metadata!D289,"saliva"),exact(metadata!D289,"stool"),exact(metadata!D289,"colon mucosa"),exact(metadata!D289,"colon content"),exact(metadata!D289,"sputum"),exact(metadata!D289,"urine"),exact(metadata!D289,"serum")))</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AND(IF(metadata!C290="",FALSE,TRUE),OR(exact(metadata!C290,"animal-associated habitat"),exact(metadata!C290,"mammalia-associated habitat"),exact(metadata!C290,"livestock-associated habitat")))</f>
        <v>0</v>
      </c>
      <c r="Q290">
        <f>AND(IF(metadata!D290="",FALSE,TRUE),OR(exact(metadata!D290,"skin"),exact(metadata!D290,"saliva"),exact(metadata!D290,"stool"),exact(metadata!D290,"colon mucosa"),exact(metadata!D290,"colon content"),exact(metadata!D290,"sputum"),exact(metadata!D290,"urine"),exact(metadata!D290,"serum")))</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AND(IF(metadata!C291="",FALSE,TRUE),OR(exact(metadata!C291,"animal-associated habitat"),exact(metadata!C291,"mammalia-associated habitat"),exact(metadata!C291,"livestock-associated habitat")))</f>
        <v>0</v>
      </c>
      <c r="Q291">
        <f>AND(IF(metadata!D291="",FALSE,TRUE),OR(exact(metadata!D291,"skin"),exact(metadata!D291,"saliva"),exact(metadata!D291,"stool"),exact(metadata!D291,"colon mucosa"),exact(metadata!D291,"colon content"),exact(metadata!D291,"sputum"),exact(metadata!D291,"urine"),exact(metadata!D291,"serum")))</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AND(IF(metadata!C292="",FALSE,TRUE),OR(exact(metadata!C292,"animal-associated habitat"),exact(metadata!C292,"mammalia-associated habitat"),exact(metadata!C292,"livestock-associated habitat")))</f>
        <v>0</v>
      </c>
      <c r="Q292">
        <f>AND(IF(metadata!D292="",FALSE,TRUE),OR(exact(metadata!D292,"skin"),exact(metadata!D292,"saliva"),exact(metadata!D292,"stool"),exact(metadata!D292,"colon mucosa"),exact(metadata!D292,"colon content"),exact(metadata!D292,"sputum"),exact(metadata!D292,"urine"),exact(metadata!D292,"serum")))</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AND(IF(metadata!C293="",FALSE,TRUE),OR(exact(metadata!C293,"animal-associated habitat"),exact(metadata!C293,"mammalia-associated habitat"),exact(metadata!C293,"livestock-associated habitat")))</f>
        <v>0</v>
      </c>
      <c r="Q293">
        <f>AND(IF(metadata!D293="",FALSE,TRUE),OR(exact(metadata!D293,"skin"),exact(metadata!D293,"saliva"),exact(metadata!D293,"stool"),exact(metadata!D293,"colon mucosa"),exact(metadata!D293,"colon content"),exact(metadata!D293,"sputum"),exact(metadata!D293,"urine"),exact(metadata!D293,"serum")))</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AND(IF(metadata!C294="",FALSE,TRUE),OR(exact(metadata!C294,"animal-associated habitat"),exact(metadata!C294,"mammalia-associated habitat"),exact(metadata!C294,"livestock-associated habitat")))</f>
        <v>0</v>
      </c>
      <c r="Q294">
        <f>AND(IF(metadata!D294="",FALSE,TRUE),OR(exact(metadata!D294,"skin"),exact(metadata!D294,"saliva"),exact(metadata!D294,"stool"),exact(metadata!D294,"colon mucosa"),exact(metadata!D294,"colon content"),exact(metadata!D294,"sputum"),exact(metadata!D294,"urine"),exact(metadata!D294,"serum")))</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AND(IF(metadata!C295="",FALSE,TRUE),OR(exact(metadata!C295,"animal-associated habitat"),exact(metadata!C295,"mammalia-associated habitat"),exact(metadata!C295,"livestock-associated habitat")))</f>
        <v>0</v>
      </c>
      <c r="Q295">
        <f>AND(IF(metadata!D295="",FALSE,TRUE),OR(exact(metadata!D295,"skin"),exact(metadata!D295,"saliva"),exact(metadata!D295,"stool"),exact(metadata!D295,"colon mucosa"),exact(metadata!D295,"colon content"),exact(metadata!D295,"sputum"),exact(metadata!D295,"urine"),exact(metadata!D295,"serum")))</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AND(IF(metadata!C296="",FALSE,TRUE),OR(exact(metadata!C296,"animal-associated habitat"),exact(metadata!C296,"mammalia-associated habitat"),exact(metadata!C296,"livestock-associated habitat")))</f>
        <v>0</v>
      </c>
      <c r="Q296">
        <f>AND(IF(metadata!D296="",FALSE,TRUE),OR(exact(metadata!D296,"skin"),exact(metadata!D296,"saliva"),exact(metadata!D296,"stool"),exact(metadata!D296,"colon mucosa"),exact(metadata!D296,"colon content"),exact(metadata!D296,"sputum"),exact(metadata!D296,"urine"),exact(metadata!D296,"serum")))</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AND(IF(metadata!C297="",FALSE,TRUE),OR(exact(metadata!C297,"animal-associated habitat"),exact(metadata!C297,"mammalia-associated habitat"),exact(metadata!C297,"livestock-associated habitat")))</f>
        <v>0</v>
      </c>
      <c r="Q297">
        <f>AND(IF(metadata!D297="",FALSE,TRUE),OR(exact(metadata!D297,"skin"),exact(metadata!D297,"saliva"),exact(metadata!D297,"stool"),exact(metadata!D297,"colon mucosa"),exact(metadata!D297,"colon content"),exact(metadata!D297,"sputum"),exact(metadata!D297,"urine"),exact(metadata!D297,"serum")))</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AND(IF(metadata!C298="",FALSE,TRUE),OR(exact(metadata!C298,"animal-associated habitat"),exact(metadata!C298,"mammalia-associated habitat"),exact(metadata!C298,"livestock-associated habitat")))</f>
        <v>0</v>
      </c>
      <c r="Q298">
        <f>AND(IF(metadata!D298="",FALSE,TRUE),OR(exact(metadata!D298,"skin"),exact(metadata!D298,"saliva"),exact(metadata!D298,"stool"),exact(metadata!D298,"colon mucosa"),exact(metadata!D298,"colon content"),exact(metadata!D298,"sputum"),exact(metadata!D298,"urine"),exact(metadata!D298,"serum")))</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AND(IF(metadata!C299="",FALSE,TRUE),OR(exact(metadata!C299,"animal-associated habitat"),exact(metadata!C299,"mammalia-associated habitat"),exact(metadata!C299,"livestock-associated habitat")))</f>
        <v>0</v>
      </c>
      <c r="Q299">
        <f>AND(IF(metadata!D299="",FALSE,TRUE),OR(exact(metadata!D299,"skin"),exact(metadata!D299,"saliva"),exact(metadata!D299,"stool"),exact(metadata!D299,"colon mucosa"),exact(metadata!D299,"colon content"),exact(metadata!D299,"sputum"),exact(metadata!D299,"urine"),exact(metadata!D299,"serum")))</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AND(IF(metadata!C300="",FALSE,TRUE),OR(exact(metadata!C300,"animal-associated habitat"),exact(metadata!C300,"mammalia-associated habitat"),exact(metadata!C300,"livestock-associated habitat")))</f>
        <v>0</v>
      </c>
      <c r="Q300">
        <f>AND(IF(metadata!D300="",FALSE,TRUE),OR(exact(metadata!D300,"skin"),exact(metadata!D300,"saliva"),exact(metadata!D300,"stool"),exact(metadata!D300,"colon mucosa"),exact(metadata!D300,"colon content"),exact(metadata!D300,"sputum"),exact(metadata!D300,"urine"),exact(metadata!D300,"serum")))</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AND(IF(metadata!C301="",FALSE,TRUE),OR(exact(metadata!C301,"animal-associated habitat"),exact(metadata!C301,"mammalia-associated habitat"),exact(metadata!C301,"livestock-associated habitat")))</f>
        <v>0</v>
      </c>
      <c r="Q301">
        <f>AND(IF(metadata!D301="",FALSE,TRUE),OR(exact(metadata!D301,"skin"),exact(metadata!D301,"saliva"),exact(metadata!D301,"stool"),exact(metadata!D301,"colon mucosa"),exact(metadata!D301,"colon content"),exact(metadata!D301,"sputum"),exact(metadata!D301,"urine"),exact(metadata!D301,"serum")))</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AND(IF(metadata!C302="",FALSE,TRUE),OR(exact(metadata!C302,"animal-associated habitat"),exact(metadata!C302,"mammalia-associated habitat"),exact(metadata!C302,"livestock-associated habitat")))</f>
        <v>0</v>
      </c>
      <c r="Q302">
        <f>AND(IF(metadata!D302="",FALSE,TRUE),OR(exact(metadata!D302,"skin"),exact(metadata!D302,"saliva"),exact(metadata!D302,"stool"),exact(metadata!D302,"colon mucosa"),exact(metadata!D302,"colon content"),exact(metadata!D302,"sputum"),exact(metadata!D302,"urine"),exact(metadata!D302,"serum")))</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AND(IF(metadata!C303="",FALSE,TRUE),OR(exact(metadata!C303,"animal-associated habitat"),exact(metadata!C303,"mammalia-associated habitat"),exact(metadata!C303,"livestock-associated habitat")))</f>
        <v>0</v>
      </c>
      <c r="Q303">
        <f>AND(IF(metadata!D303="",FALSE,TRUE),OR(exact(metadata!D303,"skin"),exact(metadata!D303,"saliva"),exact(metadata!D303,"stool"),exact(metadata!D303,"colon mucosa"),exact(metadata!D303,"colon content"),exact(metadata!D303,"sputum"),exact(metadata!D303,"urine"),exact(metadata!D303,"serum")))</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AND(IF(metadata!C304="",FALSE,TRUE),OR(exact(metadata!C304,"animal-associated habitat"),exact(metadata!C304,"mammalia-associated habitat"),exact(metadata!C304,"livestock-associated habitat")))</f>
        <v>0</v>
      </c>
      <c r="Q304">
        <f>AND(IF(metadata!D304="",FALSE,TRUE),OR(exact(metadata!D304,"skin"),exact(metadata!D304,"saliva"),exact(metadata!D304,"stool"),exact(metadata!D304,"colon mucosa"),exact(metadata!D304,"colon content"),exact(metadata!D304,"sputum"),exact(metadata!D304,"urine"),exact(metadata!D304,"serum")))</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AND(IF(metadata!C305="",FALSE,TRUE),OR(exact(metadata!C305,"animal-associated habitat"),exact(metadata!C305,"mammalia-associated habitat"),exact(metadata!C305,"livestock-associated habitat")))</f>
        <v>0</v>
      </c>
      <c r="Q305">
        <f>AND(IF(metadata!D305="",FALSE,TRUE),OR(exact(metadata!D305,"skin"),exact(metadata!D305,"saliva"),exact(metadata!D305,"stool"),exact(metadata!D305,"colon mucosa"),exact(metadata!D305,"colon content"),exact(metadata!D305,"sputum"),exact(metadata!D305,"urine"),exact(metadata!D305,"serum")))</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AND(IF(metadata!C306="",FALSE,TRUE),OR(exact(metadata!C306,"animal-associated habitat"),exact(metadata!C306,"mammalia-associated habitat"),exact(metadata!C306,"livestock-associated habitat")))</f>
        <v>0</v>
      </c>
      <c r="Q306">
        <f>AND(IF(metadata!D306="",FALSE,TRUE),OR(exact(metadata!D306,"skin"),exact(metadata!D306,"saliva"),exact(metadata!D306,"stool"),exact(metadata!D306,"colon mucosa"),exact(metadata!D306,"colon content"),exact(metadata!D306,"sputum"),exact(metadata!D306,"urine"),exact(metadata!D306,"serum")))</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AND(IF(metadata!C307="",FALSE,TRUE),OR(exact(metadata!C307,"animal-associated habitat"),exact(metadata!C307,"mammalia-associated habitat"),exact(metadata!C307,"livestock-associated habitat")))</f>
        <v>0</v>
      </c>
      <c r="Q307">
        <f>AND(IF(metadata!D307="",FALSE,TRUE),OR(exact(metadata!D307,"skin"),exact(metadata!D307,"saliva"),exact(metadata!D307,"stool"),exact(metadata!D307,"colon mucosa"),exact(metadata!D307,"colon content"),exact(metadata!D307,"sputum"),exact(metadata!D307,"urine"),exact(metadata!D307,"serum")))</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AND(IF(metadata!C308="",FALSE,TRUE),OR(exact(metadata!C308,"animal-associated habitat"),exact(metadata!C308,"mammalia-associated habitat"),exact(metadata!C308,"livestock-associated habitat")))</f>
        <v>0</v>
      </c>
      <c r="Q308">
        <f>AND(IF(metadata!D308="",FALSE,TRUE),OR(exact(metadata!D308,"skin"),exact(metadata!D308,"saliva"),exact(metadata!D308,"stool"),exact(metadata!D308,"colon mucosa"),exact(metadata!D308,"colon content"),exact(metadata!D308,"sputum"),exact(metadata!D308,"urine"),exact(metadata!D308,"serum")))</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AND(IF(metadata!C309="",FALSE,TRUE),OR(exact(metadata!C309,"animal-associated habitat"),exact(metadata!C309,"mammalia-associated habitat"),exact(metadata!C309,"livestock-associated habitat")))</f>
        <v>0</v>
      </c>
      <c r="Q309">
        <f>AND(IF(metadata!D309="",FALSE,TRUE),OR(exact(metadata!D309,"skin"),exact(metadata!D309,"saliva"),exact(metadata!D309,"stool"),exact(metadata!D309,"colon mucosa"),exact(metadata!D309,"colon content"),exact(metadata!D309,"sputum"),exact(metadata!D309,"urine"),exact(metadata!D309,"serum")))</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AND(IF(metadata!C310="",FALSE,TRUE),OR(exact(metadata!C310,"animal-associated habitat"),exact(metadata!C310,"mammalia-associated habitat"),exact(metadata!C310,"livestock-associated habitat")))</f>
        <v>0</v>
      </c>
      <c r="Q310">
        <f>AND(IF(metadata!D310="",FALSE,TRUE),OR(exact(metadata!D310,"skin"),exact(metadata!D310,"saliva"),exact(metadata!D310,"stool"),exact(metadata!D310,"colon mucosa"),exact(metadata!D310,"colon content"),exact(metadata!D310,"sputum"),exact(metadata!D310,"urine"),exact(metadata!D310,"serum")))</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AND(IF(metadata!C311="",FALSE,TRUE),OR(exact(metadata!C311,"animal-associated habitat"),exact(metadata!C311,"mammalia-associated habitat"),exact(metadata!C311,"livestock-associated habitat")))</f>
        <v>0</v>
      </c>
      <c r="Q311">
        <f>AND(IF(metadata!D311="",FALSE,TRUE),OR(exact(metadata!D311,"skin"),exact(metadata!D311,"saliva"),exact(metadata!D311,"stool"),exact(metadata!D311,"colon mucosa"),exact(metadata!D311,"colon content"),exact(metadata!D311,"sputum"),exact(metadata!D311,"urine"),exact(metadata!D311,"serum")))</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AND(IF(metadata!C312="",FALSE,TRUE),OR(exact(metadata!C312,"animal-associated habitat"),exact(metadata!C312,"mammalia-associated habitat"),exact(metadata!C312,"livestock-associated habitat")))</f>
        <v>0</v>
      </c>
      <c r="Q312">
        <f>AND(IF(metadata!D312="",FALSE,TRUE),OR(exact(metadata!D312,"skin"),exact(metadata!D312,"saliva"),exact(metadata!D312,"stool"),exact(metadata!D312,"colon mucosa"),exact(metadata!D312,"colon content"),exact(metadata!D312,"sputum"),exact(metadata!D312,"urine"),exact(metadata!D312,"serum")))</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AND(IF(metadata!C313="",FALSE,TRUE),OR(exact(metadata!C313,"animal-associated habitat"),exact(metadata!C313,"mammalia-associated habitat"),exact(metadata!C313,"livestock-associated habitat")))</f>
        <v>0</v>
      </c>
      <c r="Q313">
        <f>AND(IF(metadata!D313="",FALSE,TRUE),OR(exact(metadata!D313,"skin"),exact(metadata!D313,"saliva"),exact(metadata!D313,"stool"),exact(metadata!D313,"colon mucosa"),exact(metadata!D313,"colon content"),exact(metadata!D313,"sputum"),exact(metadata!D313,"urine"),exact(metadata!D313,"serum")))</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AND(IF(metadata!C314="",FALSE,TRUE),OR(exact(metadata!C314,"animal-associated habitat"),exact(metadata!C314,"mammalia-associated habitat"),exact(metadata!C314,"livestock-associated habitat")))</f>
        <v>0</v>
      </c>
      <c r="Q314">
        <f>AND(IF(metadata!D314="",FALSE,TRUE),OR(exact(metadata!D314,"skin"),exact(metadata!D314,"saliva"),exact(metadata!D314,"stool"),exact(metadata!D314,"colon mucosa"),exact(metadata!D314,"colon content"),exact(metadata!D314,"sputum"),exact(metadata!D314,"urine"),exact(metadata!D314,"serum")))</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AND(IF(metadata!C315="",FALSE,TRUE),OR(exact(metadata!C315,"animal-associated habitat"),exact(metadata!C315,"mammalia-associated habitat"),exact(metadata!C315,"livestock-associated habitat")))</f>
        <v>0</v>
      </c>
      <c r="Q315">
        <f>AND(IF(metadata!D315="",FALSE,TRUE),OR(exact(metadata!D315,"skin"),exact(metadata!D315,"saliva"),exact(metadata!D315,"stool"),exact(metadata!D315,"colon mucosa"),exact(metadata!D315,"colon content"),exact(metadata!D315,"sputum"),exact(metadata!D315,"urine"),exact(metadata!D315,"serum")))</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AND(IF(metadata!C316="",FALSE,TRUE),OR(exact(metadata!C316,"animal-associated habitat"),exact(metadata!C316,"mammalia-associated habitat"),exact(metadata!C316,"livestock-associated habitat")))</f>
        <v>0</v>
      </c>
      <c r="Q316">
        <f>AND(IF(metadata!D316="",FALSE,TRUE),OR(exact(metadata!D316,"skin"),exact(metadata!D316,"saliva"),exact(metadata!D316,"stool"),exact(metadata!D316,"colon mucosa"),exact(metadata!D316,"colon content"),exact(metadata!D316,"sputum"),exact(metadata!D316,"urine"),exact(metadata!D316,"serum")))</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AND(IF(metadata!C317="",FALSE,TRUE),OR(exact(metadata!C317,"animal-associated habitat"),exact(metadata!C317,"mammalia-associated habitat"),exact(metadata!C317,"livestock-associated habitat")))</f>
        <v>0</v>
      </c>
      <c r="Q317">
        <f>AND(IF(metadata!D317="",FALSE,TRUE),OR(exact(metadata!D317,"skin"),exact(metadata!D317,"saliva"),exact(metadata!D317,"stool"),exact(metadata!D317,"colon mucosa"),exact(metadata!D317,"colon content"),exact(metadata!D317,"sputum"),exact(metadata!D317,"urine"),exact(metadata!D317,"serum")))</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AND(IF(metadata!C318="",FALSE,TRUE),OR(exact(metadata!C318,"animal-associated habitat"),exact(metadata!C318,"mammalia-associated habitat"),exact(metadata!C318,"livestock-associated habitat")))</f>
        <v>0</v>
      </c>
      <c r="Q318">
        <f>AND(IF(metadata!D318="",FALSE,TRUE),OR(exact(metadata!D318,"skin"),exact(metadata!D318,"saliva"),exact(metadata!D318,"stool"),exact(metadata!D318,"colon mucosa"),exact(metadata!D318,"colon content"),exact(metadata!D318,"sputum"),exact(metadata!D318,"urine"),exact(metadata!D318,"serum")))</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AND(IF(metadata!C319="",FALSE,TRUE),OR(exact(metadata!C319,"animal-associated habitat"),exact(metadata!C319,"mammalia-associated habitat"),exact(metadata!C319,"livestock-associated habitat")))</f>
        <v>0</v>
      </c>
      <c r="Q319">
        <f>AND(IF(metadata!D319="",FALSE,TRUE),OR(exact(metadata!D319,"skin"),exact(metadata!D319,"saliva"),exact(metadata!D319,"stool"),exact(metadata!D319,"colon mucosa"),exact(metadata!D319,"colon content"),exact(metadata!D319,"sputum"),exact(metadata!D319,"urine"),exact(metadata!D319,"serum")))</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AND(IF(metadata!C320="",FALSE,TRUE),OR(exact(metadata!C320,"animal-associated habitat"),exact(metadata!C320,"mammalia-associated habitat"),exact(metadata!C320,"livestock-associated habitat")))</f>
        <v>0</v>
      </c>
      <c r="Q320">
        <f>AND(IF(metadata!D320="",FALSE,TRUE),OR(exact(metadata!D320,"skin"),exact(metadata!D320,"saliva"),exact(metadata!D320,"stool"),exact(metadata!D320,"colon mucosa"),exact(metadata!D320,"colon content"),exact(metadata!D320,"sputum"),exact(metadata!D320,"urine"),exact(metadata!D320,"serum")))</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AND(IF(metadata!C321="",FALSE,TRUE),OR(exact(metadata!C321,"animal-associated habitat"),exact(metadata!C321,"mammalia-associated habitat"),exact(metadata!C321,"livestock-associated habitat")))</f>
        <v>0</v>
      </c>
      <c r="Q321">
        <f>AND(IF(metadata!D321="",FALSE,TRUE),OR(exact(metadata!D321,"skin"),exact(metadata!D321,"saliva"),exact(metadata!D321,"stool"),exact(metadata!D321,"colon mucosa"),exact(metadata!D321,"colon content"),exact(metadata!D321,"sputum"),exact(metadata!D321,"urine"),exact(metadata!D321,"serum")))</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AND(IF(metadata!C322="",FALSE,TRUE),OR(exact(metadata!C322,"animal-associated habitat"),exact(metadata!C322,"mammalia-associated habitat"),exact(metadata!C322,"livestock-associated habitat")))</f>
        <v>0</v>
      </c>
      <c r="Q322">
        <f>AND(IF(metadata!D322="",FALSE,TRUE),OR(exact(metadata!D322,"skin"),exact(metadata!D322,"saliva"),exact(metadata!D322,"stool"),exact(metadata!D322,"colon mucosa"),exact(metadata!D322,"colon content"),exact(metadata!D322,"sputum"),exact(metadata!D322,"urine"),exact(metadata!D322,"serum")))</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AND(IF(metadata!C323="",FALSE,TRUE),OR(exact(metadata!C323,"animal-associated habitat"),exact(metadata!C323,"mammalia-associated habitat"),exact(metadata!C323,"livestock-associated habitat")))</f>
        <v>0</v>
      </c>
      <c r="Q323">
        <f>AND(IF(metadata!D323="",FALSE,TRUE),OR(exact(metadata!D323,"skin"),exact(metadata!D323,"saliva"),exact(metadata!D323,"stool"),exact(metadata!D323,"colon mucosa"),exact(metadata!D323,"colon content"),exact(metadata!D323,"sputum"),exact(metadata!D323,"urine"),exact(metadata!D323,"serum")))</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AND(IF(metadata!C324="",FALSE,TRUE),OR(exact(metadata!C324,"animal-associated habitat"),exact(metadata!C324,"mammalia-associated habitat"),exact(metadata!C324,"livestock-associated habitat")))</f>
        <v>0</v>
      </c>
      <c r="Q324">
        <f>AND(IF(metadata!D324="",FALSE,TRUE),OR(exact(metadata!D324,"skin"),exact(metadata!D324,"saliva"),exact(metadata!D324,"stool"),exact(metadata!D324,"colon mucosa"),exact(metadata!D324,"colon content"),exact(metadata!D324,"sputum"),exact(metadata!D324,"urine"),exact(metadata!D324,"serum")))</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AND(IF(metadata!C325="",FALSE,TRUE),OR(exact(metadata!C325,"animal-associated habitat"),exact(metadata!C325,"mammalia-associated habitat"),exact(metadata!C325,"livestock-associated habitat")))</f>
        <v>0</v>
      </c>
      <c r="Q325">
        <f>AND(IF(metadata!D325="",FALSE,TRUE),OR(exact(metadata!D325,"skin"),exact(metadata!D325,"saliva"),exact(metadata!D325,"stool"),exact(metadata!D325,"colon mucosa"),exact(metadata!D325,"colon content"),exact(metadata!D325,"sputum"),exact(metadata!D325,"urine"),exact(metadata!D325,"serum")))</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AND(IF(metadata!C326="",FALSE,TRUE),OR(exact(metadata!C326,"animal-associated habitat"),exact(metadata!C326,"mammalia-associated habitat"),exact(metadata!C326,"livestock-associated habitat")))</f>
        <v>0</v>
      </c>
      <c r="Q326">
        <f>AND(IF(metadata!D326="",FALSE,TRUE),OR(exact(metadata!D326,"skin"),exact(metadata!D326,"saliva"),exact(metadata!D326,"stool"),exact(metadata!D326,"colon mucosa"),exact(metadata!D326,"colon content"),exact(metadata!D326,"sputum"),exact(metadata!D326,"urine"),exact(metadata!D326,"serum")))</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AND(IF(metadata!C327="",FALSE,TRUE),OR(exact(metadata!C327,"animal-associated habitat"),exact(metadata!C327,"mammalia-associated habitat"),exact(metadata!C327,"livestock-associated habitat")))</f>
        <v>0</v>
      </c>
      <c r="Q327">
        <f>AND(IF(metadata!D327="",FALSE,TRUE),OR(exact(metadata!D327,"skin"),exact(metadata!D327,"saliva"),exact(metadata!D327,"stool"),exact(metadata!D327,"colon mucosa"),exact(metadata!D327,"colon content"),exact(metadata!D327,"sputum"),exact(metadata!D327,"urine"),exact(metadata!D327,"serum")))</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AND(IF(metadata!C328="",FALSE,TRUE),OR(exact(metadata!C328,"animal-associated habitat"),exact(metadata!C328,"mammalia-associated habitat"),exact(metadata!C328,"livestock-associated habitat")))</f>
        <v>0</v>
      </c>
      <c r="Q328">
        <f>AND(IF(metadata!D328="",FALSE,TRUE),OR(exact(metadata!D328,"skin"),exact(metadata!D328,"saliva"),exact(metadata!D328,"stool"),exact(metadata!D328,"colon mucosa"),exact(metadata!D328,"colon content"),exact(metadata!D328,"sputum"),exact(metadata!D328,"urine"),exact(metadata!D328,"serum")))</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AND(IF(metadata!C329="",FALSE,TRUE),OR(exact(metadata!C329,"animal-associated habitat"),exact(metadata!C329,"mammalia-associated habitat"),exact(metadata!C329,"livestock-associated habitat")))</f>
        <v>0</v>
      </c>
      <c r="Q329">
        <f>AND(IF(metadata!D329="",FALSE,TRUE),OR(exact(metadata!D329,"skin"),exact(metadata!D329,"saliva"),exact(metadata!D329,"stool"),exact(metadata!D329,"colon mucosa"),exact(metadata!D329,"colon content"),exact(metadata!D329,"sputum"),exact(metadata!D329,"urine"),exact(metadata!D329,"serum")))</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AND(IF(metadata!C330="",FALSE,TRUE),OR(exact(metadata!C330,"animal-associated habitat"),exact(metadata!C330,"mammalia-associated habitat"),exact(metadata!C330,"livestock-associated habitat")))</f>
        <v>0</v>
      </c>
      <c r="Q330">
        <f>AND(IF(metadata!D330="",FALSE,TRUE),OR(exact(metadata!D330,"skin"),exact(metadata!D330,"saliva"),exact(metadata!D330,"stool"),exact(metadata!D330,"colon mucosa"),exact(metadata!D330,"colon content"),exact(metadata!D330,"sputum"),exact(metadata!D330,"urine"),exact(metadata!D330,"serum")))</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AND(IF(metadata!C331="",FALSE,TRUE),OR(exact(metadata!C331,"animal-associated habitat"),exact(metadata!C331,"mammalia-associated habitat"),exact(metadata!C331,"livestock-associated habitat")))</f>
        <v>0</v>
      </c>
      <c r="Q331">
        <f>AND(IF(metadata!D331="",FALSE,TRUE),OR(exact(metadata!D331,"skin"),exact(metadata!D331,"saliva"),exact(metadata!D331,"stool"),exact(metadata!D331,"colon mucosa"),exact(metadata!D331,"colon content"),exact(metadata!D331,"sputum"),exact(metadata!D331,"urine"),exact(metadata!D331,"serum")))</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AND(IF(metadata!C332="",FALSE,TRUE),OR(exact(metadata!C332,"animal-associated habitat"),exact(metadata!C332,"mammalia-associated habitat"),exact(metadata!C332,"livestock-associated habitat")))</f>
        <v>0</v>
      </c>
      <c r="Q332">
        <f>AND(IF(metadata!D332="",FALSE,TRUE),OR(exact(metadata!D332,"skin"),exact(metadata!D332,"saliva"),exact(metadata!D332,"stool"),exact(metadata!D332,"colon mucosa"),exact(metadata!D332,"colon content"),exact(metadata!D332,"sputum"),exact(metadata!D332,"urine"),exact(metadata!D332,"serum")))</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AND(IF(metadata!C333="",FALSE,TRUE),OR(exact(metadata!C333,"animal-associated habitat"),exact(metadata!C333,"mammalia-associated habitat"),exact(metadata!C333,"livestock-associated habitat")))</f>
        <v>0</v>
      </c>
      <c r="Q333">
        <f>AND(IF(metadata!D333="",FALSE,TRUE),OR(exact(metadata!D333,"skin"),exact(metadata!D333,"saliva"),exact(metadata!D333,"stool"),exact(metadata!D333,"colon mucosa"),exact(metadata!D333,"colon content"),exact(metadata!D333,"sputum"),exact(metadata!D333,"urine"),exact(metadata!D333,"serum")))</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AND(IF(metadata!C334="",FALSE,TRUE),OR(exact(metadata!C334,"animal-associated habitat"),exact(metadata!C334,"mammalia-associated habitat"),exact(metadata!C334,"livestock-associated habitat")))</f>
        <v>0</v>
      </c>
      <c r="Q334">
        <f>AND(IF(metadata!D334="",FALSE,TRUE),OR(exact(metadata!D334,"skin"),exact(metadata!D334,"saliva"),exact(metadata!D334,"stool"),exact(metadata!D334,"colon mucosa"),exact(metadata!D334,"colon content"),exact(metadata!D334,"sputum"),exact(metadata!D334,"urine"),exact(metadata!D334,"serum")))</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AND(IF(metadata!C335="",FALSE,TRUE),OR(exact(metadata!C335,"animal-associated habitat"),exact(metadata!C335,"mammalia-associated habitat"),exact(metadata!C335,"livestock-associated habitat")))</f>
        <v>0</v>
      </c>
      <c r="Q335">
        <f>AND(IF(metadata!D335="",FALSE,TRUE),OR(exact(metadata!D335,"skin"),exact(metadata!D335,"saliva"),exact(metadata!D335,"stool"),exact(metadata!D335,"colon mucosa"),exact(metadata!D335,"colon content"),exact(metadata!D335,"sputum"),exact(metadata!D335,"urine"),exact(metadata!D335,"serum")))</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AND(IF(metadata!C336="",FALSE,TRUE),OR(exact(metadata!C336,"animal-associated habitat"),exact(metadata!C336,"mammalia-associated habitat"),exact(metadata!C336,"livestock-associated habitat")))</f>
        <v>0</v>
      </c>
      <c r="Q336">
        <f>AND(IF(metadata!D336="",FALSE,TRUE),OR(exact(metadata!D336,"skin"),exact(metadata!D336,"saliva"),exact(metadata!D336,"stool"),exact(metadata!D336,"colon mucosa"),exact(metadata!D336,"colon content"),exact(metadata!D336,"sputum"),exact(metadata!D336,"urine"),exact(metadata!D336,"serum")))</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AND(IF(metadata!C337="",FALSE,TRUE),OR(exact(metadata!C337,"animal-associated habitat"),exact(metadata!C337,"mammalia-associated habitat"),exact(metadata!C337,"livestock-associated habitat")))</f>
        <v>0</v>
      </c>
      <c r="Q337">
        <f>AND(IF(metadata!D337="",FALSE,TRUE),OR(exact(metadata!D337,"skin"),exact(metadata!D337,"saliva"),exact(metadata!D337,"stool"),exact(metadata!D337,"colon mucosa"),exact(metadata!D337,"colon content"),exact(metadata!D337,"sputum"),exact(metadata!D337,"urine"),exact(metadata!D337,"serum")))</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AND(IF(metadata!C338="",FALSE,TRUE),OR(exact(metadata!C338,"animal-associated habitat"),exact(metadata!C338,"mammalia-associated habitat"),exact(metadata!C338,"livestock-associated habitat")))</f>
        <v>0</v>
      </c>
      <c r="Q338">
        <f>AND(IF(metadata!D338="",FALSE,TRUE),OR(exact(metadata!D338,"skin"),exact(metadata!D338,"saliva"),exact(metadata!D338,"stool"),exact(metadata!D338,"colon mucosa"),exact(metadata!D338,"colon content"),exact(metadata!D338,"sputum"),exact(metadata!D338,"urine"),exact(metadata!D338,"serum")))</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AND(IF(metadata!C339="",FALSE,TRUE),OR(exact(metadata!C339,"animal-associated habitat"),exact(metadata!C339,"mammalia-associated habitat"),exact(metadata!C339,"livestock-associated habitat")))</f>
        <v>0</v>
      </c>
      <c r="Q339">
        <f>AND(IF(metadata!D339="",FALSE,TRUE),OR(exact(metadata!D339,"skin"),exact(metadata!D339,"saliva"),exact(metadata!D339,"stool"),exact(metadata!D339,"colon mucosa"),exact(metadata!D339,"colon content"),exact(metadata!D339,"sputum"),exact(metadata!D339,"urine"),exact(metadata!D339,"serum")))</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AND(IF(metadata!C340="",FALSE,TRUE),OR(exact(metadata!C340,"animal-associated habitat"),exact(metadata!C340,"mammalia-associated habitat"),exact(metadata!C340,"livestock-associated habitat")))</f>
        <v>0</v>
      </c>
      <c r="Q340">
        <f>AND(IF(metadata!D340="",FALSE,TRUE),OR(exact(metadata!D340,"skin"),exact(metadata!D340,"saliva"),exact(metadata!D340,"stool"),exact(metadata!D340,"colon mucosa"),exact(metadata!D340,"colon content"),exact(metadata!D340,"sputum"),exact(metadata!D340,"urine"),exact(metadata!D340,"serum")))</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AND(IF(metadata!C341="",FALSE,TRUE),OR(exact(metadata!C341,"animal-associated habitat"),exact(metadata!C341,"mammalia-associated habitat"),exact(metadata!C341,"livestock-associated habitat")))</f>
        <v>0</v>
      </c>
      <c r="Q341">
        <f>AND(IF(metadata!D341="",FALSE,TRUE),OR(exact(metadata!D341,"skin"),exact(metadata!D341,"saliva"),exact(metadata!D341,"stool"),exact(metadata!D341,"colon mucosa"),exact(metadata!D341,"colon content"),exact(metadata!D341,"sputum"),exact(metadata!D341,"urine"),exact(metadata!D341,"serum")))</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AND(IF(metadata!C342="",FALSE,TRUE),OR(exact(metadata!C342,"animal-associated habitat"),exact(metadata!C342,"mammalia-associated habitat"),exact(metadata!C342,"livestock-associated habitat")))</f>
        <v>0</v>
      </c>
      <c r="Q342">
        <f>AND(IF(metadata!D342="",FALSE,TRUE),OR(exact(metadata!D342,"skin"),exact(metadata!D342,"saliva"),exact(metadata!D342,"stool"),exact(metadata!D342,"colon mucosa"),exact(metadata!D342,"colon content"),exact(metadata!D342,"sputum"),exact(metadata!D342,"urine"),exact(metadata!D342,"serum")))</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AND(IF(metadata!C343="",FALSE,TRUE),OR(exact(metadata!C343,"animal-associated habitat"),exact(metadata!C343,"mammalia-associated habitat"),exact(metadata!C343,"livestock-associated habitat")))</f>
        <v>0</v>
      </c>
      <c r="Q343">
        <f>AND(IF(metadata!D343="",FALSE,TRUE),OR(exact(metadata!D343,"skin"),exact(metadata!D343,"saliva"),exact(metadata!D343,"stool"),exact(metadata!D343,"colon mucosa"),exact(metadata!D343,"colon content"),exact(metadata!D343,"sputum"),exact(metadata!D343,"urine"),exact(metadata!D343,"serum")))</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AND(IF(metadata!C344="",FALSE,TRUE),OR(exact(metadata!C344,"animal-associated habitat"),exact(metadata!C344,"mammalia-associated habitat"),exact(metadata!C344,"livestock-associated habitat")))</f>
        <v>0</v>
      </c>
      <c r="Q344">
        <f>AND(IF(metadata!D344="",FALSE,TRUE),OR(exact(metadata!D344,"skin"),exact(metadata!D344,"saliva"),exact(metadata!D344,"stool"),exact(metadata!D344,"colon mucosa"),exact(metadata!D344,"colon content"),exact(metadata!D344,"sputum"),exact(metadata!D344,"urine"),exact(metadata!D344,"serum")))</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AND(IF(metadata!C345="",FALSE,TRUE),OR(exact(metadata!C345,"animal-associated habitat"),exact(metadata!C345,"mammalia-associated habitat"),exact(metadata!C345,"livestock-associated habitat")))</f>
        <v>0</v>
      </c>
      <c r="Q345">
        <f>AND(IF(metadata!D345="",FALSE,TRUE),OR(exact(metadata!D345,"skin"),exact(metadata!D345,"saliva"),exact(metadata!D345,"stool"),exact(metadata!D345,"colon mucosa"),exact(metadata!D345,"colon content"),exact(metadata!D345,"sputum"),exact(metadata!D345,"urine"),exact(metadata!D345,"serum")))</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AND(IF(metadata!C346="",FALSE,TRUE),OR(exact(metadata!C346,"animal-associated habitat"),exact(metadata!C346,"mammalia-associated habitat"),exact(metadata!C346,"livestock-associated habitat")))</f>
        <v>0</v>
      </c>
      <c r="Q346">
        <f>AND(IF(metadata!D346="",FALSE,TRUE),OR(exact(metadata!D346,"skin"),exact(metadata!D346,"saliva"),exact(metadata!D346,"stool"),exact(metadata!D346,"colon mucosa"),exact(metadata!D346,"colon content"),exact(metadata!D346,"sputum"),exact(metadata!D346,"urine"),exact(metadata!D346,"serum")))</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AND(IF(metadata!C347="",FALSE,TRUE),OR(exact(metadata!C347,"animal-associated habitat"),exact(metadata!C347,"mammalia-associated habitat"),exact(metadata!C347,"livestock-associated habitat")))</f>
        <v>0</v>
      </c>
      <c r="Q347">
        <f>AND(IF(metadata!D347="",FALSE,TRUE),OR(exact(metadata!D347,"skin"),exact(metadata!D347,"saliva"),exact(metadata!D347,"stool"),exact(metadata!D347,"colon mucosa"),exact(metadata!D347,"colon content"),exact(metadata!D347,"sputum"),exact(metadata!D347,"urine"),exact(metadata!D347,"serum")))</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AND(IF(metadata!C348="",FALSE,TRUE),OR(exact(metadata!C348,"animal-associated habitat"),exact(metadata!C348,"mammalia-associated habitat"),exact(metadata!C348,"livestock-associated habitat")))</f>
        <v>0</v>
      </c>
      <c r="Q348">
        <f>AND(IF(metadata!D348="",FALSE,TRUE),OR(exact(metadata!D348,"skin"),exact(metadata!D348,"saliva"),exact(metadata!D348,"stool"),exact(metadata!D348,"colon mucosa"),exact(metadata!D348,"colon content"),exact(metadata!D348,"sputum"),exact(metadata!D348,"urine"),exact(metadata!D348,"serum")))</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AND(IF(metadata!C349="",FALSE,TRUE),OR(exact(metadata!C349,"animal-associated habitat"),exact(metadata!C349,"mammalia-associated habitat"),exact(metadata!C349,"livestock-associated habitat")))</f>
        <v>0</v>
      </c>
      <c r="Q349">
        <f>AND(IF(metadata!D349="",FALSE,TRUE),OR(exact(metadata!D349,"skin"),exact(metadata!D349,"saliva"),exact(metadata!D349,"stool"),exact(metadata!D349,"colon mucosa"),exact(metadata!D349,"colon content"),exact(metadata!D349,"sputum"),exact(metadata!D349,"urine"),exact(metadata!D349,"serum")))</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AND(IF(metadata!C350="",FALSE,TRUE),OR(exact(metadata!C350,"animal-associated habitat"),exact(metadata!C350,"mammalia-associated habitat"),exact(metadata!C350,"livestock-associated habitat")))</f>
        <v>0</v>
      </c>
      <c r="Q350">
        <f>AND(IF(metadata!D350="",FALSE,TRUE),OR(exact(metadata!D350,"skin"),exact(metadata!D350,"saliva"),exact(metadata!D350,"stool"),exact(metadata!D350,"colon mucosa"),exact(metadata!D350,"colon content"),exact(metadata!D350,"sputum"),exact(metadata!D350,"urine"),exact(metadata!D350,"serum")))</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AND(IF(metadata!C351="",FALSE,TRUE),OR(exact(metadata!C351,"animal-associated habitat"),exact(metadata!C351,"mammalia-associated habitat"),exact(metadata!C351,"livestock-associated habitat")))</f>
        <v>0</v>
      </c>
      <c r="Q351">
        <f>AND(IF(metadata!D351="",FALSE,TRUE),OR(exact(metadata!D351,"skin"),exact(metadata!D351,"saliva"),exact(metadata!D351,"stool"),exact(metadata!D351,"colon mucosa"),exact(metadata!D351,"colon content"),exact(metadata!D351,"sputum"),exact(metadata!D351,"urine"),exact(metadata!D351,"serum")))</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AND(IF(metadata!C352="",FALSE,TRUE),OR(exact(metadata!C352,"animal-associated habitat"),exact(metadata!C352,"mammalia-associated habitat"),exact(metadata!C352,"livestock-associated habitat")))</f>
        <v>0</v>
      </c>
      <c r="Q352">
        <f>AND(IF(metadata!D352="",FALSE,TRUE),OR(exact(metadata!D352,"skin"),exact(metadata!D352,"saliva"),exact(metadata!D352,"stool"),exact(metadata!D352,"colon mucosa"),exact(metadata!D352,"colon content"),exact(metadata!D352,"sputum"),exact(metadata!D352,"urine"),exact(metadata!D352,"serum")))</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AND(IF(metadata!C353="",FALSE,TRUE),OR(exact(metadata!C353,"animal-associated habitat"),exact(metadata!C353,"mammalia-associated habitat"),exact(metadata!C353,"livestock-associated habitat")))</f>
        <v>0</v>
      </c>
      <c r="Q353">
        <f>AND(IF(metadata!D353="",FALSE,TRUE),OR(exact(metadata!D353,"skin"),exact(metadata!D353,"saliva"),exact(metadata!D353,"stool"),exact(metadata!D353,"colon mucosa"),exact(metadata!D353,"colon content"),exact(metadata!D353,"sputum"),exact(metadata!D353,"urine"),exact(metadata!D353,"serum")))</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AND(IF(metadata!C354="",FALSE,TRUE),OR(exact(metadata!C354,"animal-associated habitat"),exact(metadata!C354,"mammalia-associated habitat"),exact(metadata!C354,"livestock-associated habitat")))</f>
        <v>0</v>
      </c>
      <c r="Q354">
        <f>AND(IF(metadata!D354="",FALSE,TRUE),OR(exact(metadata!D354,"skin"),exact(metadata!D354,"saliva"),exact(metadata!D354,"stool"),exact(metadata!D354,"colon mucosa"),exact(metadata!D354,"colon content"),exact(metadata!D354,"sputum"),exact(metadata!D354,"urine"),exact(metadata!D354,"serum")))</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AND(IF(metadata!C355="",FALSE,TRUE),OR(exact(metadata!C355,"animal-associated habitat"),exact(metadata!C355,"mammalia-associated habitat"),exact(metadata!C355,"livestock-associated habitat")))</f>
        <v>0</v>
      </c>
      <c r="Q355">
        <f>AND(IF(metadata!D355="",FALSE,TRUE),OR(exact(metadata!D355,"skin"),exact(metadata!D355,"saliva"),exact(metadata!D355,"stool"),exact(metadata!D355,"colon mucosa"),exact(metadata!D355,"colon content"),exact(metadata!D355,"sputum"),exact(metadata!D355,"urine"),exact(metadata!D355,"serum")))</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AND(IF(metadata!C356="",FALSE,TRUE),OR(exact(metadata!C356,"animal-associated habitat"),exact(metadata!C356,"mammalia-associated habitat"),exact(metadata!C356,"livestock-associated habitat")))</f>
        <v>0</v>
      </c>
      <c r="Q356">
        <f>AND(IF(metadata!D356="",FALSE,TRUE),OR(exact(metadata!D356,"skin"),exact(metadata!D356,"saliva"),exact(metadata!D356,"stool"),exact(metadata!D356,"colon mucosa"),exact(metadata!D356,"colon content"),exact(metadata!D356,"sputum"),exact(metadata!D356,"urine"),exact(metadata!D356,"serum")))</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AND(IF(metadata!C357="",FALSE,TRUE),OR(exact(metadata!C357,"animal-associated habitat"),exact(metadata!C357,"mammalia-associated habitat"),exact(metadata!C357,"livestock-associated habitat")))</f>
        <v>0</v>
      </c>
      <c r="Q357">
        <f>AND(IF(metadata!D357="",FALSE,TRUE),OR(exact(metadata!D357,"skin"),exact(metadata!D357,"saliva"),exact(metadata!D357,"stool"),exact(metadata!D357,"colon mucosa"),exact(metadata!D357,"colon content"),exact(metadata!D357,"sputum"),exact(metadata!D357,"urine"),exact(metadata!D357,"serum")))</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AND(IF(metadata!C358="",FALSE,TRUE),OR(exact(metadata!C358,"animal-associated habitat"),exact(metadata!C358,"mammalia-associated habitat"),exact(metadata!C358,"livestock-associated habitat")))</f>
        <v>0</v>
      </c>
      <c r="Q358">
        <f>AND(IF(metadata!D358="",FALSE,TRUE),OR(exact(metadata!D358,"skin"),exact(metadata!D358,"saliva"),exact(metadata!D358,"stool"),exact(metadata!D358,"colon mucosa"),exact(metadata!D358,"colon content"),exact(metadata!D358,"sputum"),exact(metadata!D358,"urine"),exact(metadata!D358,"serum")))</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AND(IF(metadata!C359="",FALSE,TRUE),OR(exact(metadata!C359,"animal-associated habitat"),exact(metadata!C359,"mammalia-associated habitat"),exact(metadata!C359,"livestock-associated habitat")))</f>
        <v>0</v>
      </c>
      <c r="Q359">
        <f>AND(IF(metadata!D359="",FALSE,TRUE),OR(exact(metadata!D359,"skin"),exact(metadata!D359,"saliva"),exact(metadata!D359,"stool"),exact(metadata!D359,"colon mucosa"),exact(metadata!D359,"colon content"),exact(metadata!D359,"sputum"),exact(metadata!D359,"urine"),exact(metadata!D359,"serum")))</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AND(IF(metadata!C360="",FALSE,TRUE),OR(exact(metadata!C360,"animal-associated habitat"),exact(metadata!C360,"mammalia-associated habitat"),exact(metadata!C360,"livestock-associated habitat")))</f>
        <v>0</v>
      </c>
      <c r="Q360">
        <f>AND(IF(metadata!D360="",FALSE,TRUE),OR(exact(metadata!D360,"skin"),exact(metadata!D360,"saliva"),exact(metadata!D360,"stool"),exact(metadata!D360,"colon mucosa"),exact(metadata!D360,"colon content"),exact(metadata!D360,"sputum"),exact(metadata!D360,"urine"),exact(metadata!D360,"serum")))</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AND(IF(metadata!C361="",FALSE,TRUE),OR(exact(metadata!C361,"animal-associated habitat"),exact(metadata!C361,"mammalia-associated habitat"),exact(metadata!C361,"livestock-associated habitat")))</f>
        <v>0</v>
      </c>
      <c r="Q361">
        <f>AND(IF(metadata!D361="",FALSE,TRUE),OR(exact(metadata!D361,"skin"),exact(metadata!D361,"saliva"),exact(metadata!D361,"stool"),exact(metadata!D361,"colon mucosa"),exact(metadata!D361,"colon content"),exact(metadata!D361,"sputum"),exact(metadata!D361,"urine"),exact(metadata!D361,"serum")))</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AND(IF(metadata!C362="",FALSE,TRUE),OR(exact(metadata!C362,"animal-associated habitat"),exact(metadata!C362,"mammalia-associated habitat"),exact(metadata!C362,"livestock-associated habitat")))</f>
        <v>0</v>
      </c>
      <c r="Q362">
        <f>AND(IF(metadata!D362="",FALSE,TRUE),OR(exact(metadata!D362,"skin"),exact(metadata!D362,"saliva"),exact(metadata!D362,"stool"),exact(metadata!D362,"colon mucosa"),exact(metadata!D362,"colon content"),exact(metadata!D362,"sputum"),exact(metadata!D362,"urine"),exact(metadata!D362,"serum")))</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AND(IF(metadata!C363="",FALSE,TRUE),OR(exact(metadata!C363,"animal-associated habitat"),exact(metadata!C363,"mammalia-associated habitat"),exact(metadata!C363,"livestock-associated habitat")))</f>
        <v>0</v>
      </c>
      <c r="Q363">
        <f>AND(IF(metadata!D363="",FALSE,TRUE),OR(exact(metadata!D363,"skin"),exact(metadata!D363,"saliva"),exact(metadata!D363,"stool"),exact(metadata!D363,"colon mucosa"),exact(metadata!D363,"colon content"),exact(metadata!D363,"sputum"),exact(metadata!D363,"urine"),exact(metadata!D363,"serum")))</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AND(IF(metadata!C364="",FALSE,TRUE),OR(exact(metadata!C364,"animal-associated habitat"),exact(metadata!C364,"mammalia-associated habitat"),exact(metadata!C364,"livestock-associated habitat")))</f>
        <v>0</v>
      </c>
      <c r="Q364">
        <f>AND(IF(metadata!D364="",FALSE,TRUE),OR(exact(metadata!D364,"skin"),exact(metadata!D364,"saliva"),exact(metadata!D364,"stool"),exact(metadata!D364,"colon mucosa"),exact(metadata!D364,"colon content"),exact(metadata!D364,"sputum"),exact(metadata!D364,"urine"),exact(metadata!D364,"serum")))</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AND(IF(metadata!C365="",FALSE,TRUE),OR(exact(metadata!C365,"animal-associated habitat"),exact(metadata!C365,"mammalia-associated habitat"),exact(metadata!C365,"livestock-associated habitat")))</f>
        <v>0</v>
      </c>
      <c r="Q365">
        <f>AND(IF(metadata!D365="",FALSE,TRUE),OR(exact(metadata!D365,"skin"),exact(metadata!D365,"saliva"),exact(metadata!D365,"stool"),exact(metadata!D365,"colon mucosa"),exact(metadata!D365,"colon content"),exact(metadata!D365,"sputum"),exact(metadata!D365,"urine"),exact(metadata!D365,"serum")))</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AND(IF(metadata!C366="",FALSE,TRUE),OR(exact(metadata!C366,"animal-associated habitat"),exact(metadata!C366,"mammalia-associated habitat"),exact(metadata!C366,"livestock-associated habitat")))</f>
        <v>0</v>
      </c>
      <c r="Q366">
        <f>AND(IF(metadata!D366="",FALSE,TRUE),OR(exact(metadata!D366,"skin"),exact(metadata!D366,"saliva"),exact(metadata!D366,"stool"),exact(metadata!D366,"colon mucosa"),exact(metadata!D366,"colon content"),exact(metadata!D366,"sputum"),exact(metadata!D366,"urine"),exact(metadata!D366,"serum")))</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AND(IF(metadata!C367="",FALSE,TRUE),OR(exact(metadata!C367,"animal-associated habitat"),exact(metadata!C367,"mammalia-associated habitat"),exact(metadata!C367,"livestock-associated habitat")))</f>
        <v>0</v>
      </c>
      <c r="Q367">
        <f>AND(IF(metadata!D367="",FALSE,TRUE),OR(exact(metadata!D367,"skin"),exact(metadata!D367,"saliva"),exact(metadata!D367,"stool"),exact(metadata!D367,"colon mucosa"),exact(metadata!D367,"colon content"),exact(metadata!D367,"sputum"),exact(metadata!D367,"urine"),exact(metadata!D367,"serum")))</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AND(IF(metadata!C368="",FALSE,TRUE),OR(exact(metadata!C368,"animal-associated habitat"),exact(metadata!C368,"mammalia-associated habitat"),exact(metadata!C368,"livestock-associated habitat")))</f>
        <v>0</v>
      </c>
      <c r="Q368">
        <f>AND(IF(metadata!D368="",FALSE,TRUE),OR(exact(metadata!D368,"skin"),exact(metadata!D368,"saliva"),exact(metadata!D368,"stool"),exact(metadata!D368,"colon mucosa"),exact(metadata!D368,"colon content"),exact(metadata!D368,"sputum"),exact(metadata!D368,"urine"),exact(metadata!D368,"serum")))</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AND(IF(metadata!C369="",FALSE,TRUE),OR(exact(metadata!C369,"animal-associated habitat"),exact(metadata!C369,"mammalia-associated habitat"),exact(metadata!C369,"livestock-associated habitat")))</f>
        <v>0</v>
      </c>
      <c r="Q369">
        <f>AND(IF(metadata!D369="",FALSE,TRUE),OR(exact(metadata!D369,"skin"),exact(metadata!D369,"saliva"),exact(metadata!D369,"stool"),exact(metadata!D369,"colon mucosa"),exact(metadata!D369,"colon content"),exact(metadata!D369,"sputum"),exact(metadata!D369,"urine"),exact(metadata!D369,"serum")))</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AND(IF(metadata!C370="",FALSE,TRUE),OR(exact(metadata!C370,"animal-associated habitat"),exact(metadata!C370,"mammalia-associated habitat"),exact(metadata!C370,"livestock-associated habitat")))</f>
        <v>0</v>
      </c>
      <c r="Q370">
        <f>AND(IF(metadata!D370="",FALSE,TRUE),OR(exact(metadata!D370,"skin"),exact(metadata!D370,"saliva"),exact(metadata!D370,"stool"),exact(metadata!D370,"colon mucosa"),exact(metadata!D370,"colon content"),exact(metadata!D370,"sputum"),exact(metadata!D370,"urine"),exact(metadata!D370,"serum")))</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AND(IF(metadata!C371="",FALSE,TRUE),OR(exact(metadata!C371,"animal-associated habitat"),exact(metadata!C371,"mammalia-associated habitat"),exact(metadata!C371,"livestock-associated habitat")))</f>
        <v>0</v>
      </c>
      <c r="Q371">
        <f>AND(IF(metadata!D371="",FALSE,TRUE),OR(exact(metadata!D371,"skin"),exact(metadata!D371,"saliva"),exact(metadata!D371,"stool"),exact(metadata!D371,"colon mucosa"),exact(metadata!D371,"colon content"),exact(metadata!D371,"sputum"),exact(metadata!D371,"urine"),exact(metadata!D371,"serum")))</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AND(IF(metadata!C372="",FALSE,TRUE),OR(exact(metadata!C372,"animal-associated habitat"),exact(metadata!C372,"mammalia-associated habitat"),exact(metadata!C372,"livestock-associated habitat")))</f>
        <v>0</v>
      </c>
      <c r="Q372">
        <f>AND(IF(metadata!D372="",FALSE,TRUE),OR(exact(metadata!D372,"skin"),exact(metadata!D372,"saliva"),exact(metadata!D372,"stool"),exact(metadata!D372,"colon mucosa"),exact(metadata!D372,"colon content"),exact(metadata!D372,"sputum"),exact(metadata!D372,"urine"),exact(metadata!D372,"serum")))</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AND(IF(metadata!C373="",FALSE,TRUE),OR(exact(metadata!C373,"animal-associated habitat"),exact(metadata!C373,"mammalia-associated habitat"),exact(metadata!C373,"livestock-associated habitat")))</f>
        <v>0</v>
      </c>
      <c r="Q373">
        <f>AND(IF(metadata!D373="",FALSE,TRUE),OR(exact(metadata!D373,"skin"),exact(metadata!D373,"saliva"),exact(metadata!D373,"stool"),exact(metadata!D373,"colon mucosa"),exact(metadata!D373,"colon content"),exact(metadata!D373,"sputum"),exact(metadata!D373,"urine"),exact(metadata!D373,"serum")))</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AND(IF(metadata!C374="",FALSE,TRUE),OR(exact(metadata!C374,"animal-associated habitat"),exact(metadata!C374,"mammalia-associated habitat"),exact(metadata!C374,"livestock-associated habitat")))</f>
        <v>0</v>
      </c>
      <c r="Q374">
        <f>AND(IF(metadata!D374="",FALSE,TRUE),OR(exact(metadata!D374,"skin"),exact(metadata!D374,"saliva"),exact(metadata!D374,"stool"),exact(metadata!D374,"colon mucosa"),exact(metadata!D374,"colon content"),exact(metadata!D374,"sputum"),exact(metadata!D374,"urine"),exact(metadata!D374,"serum")))</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AND(IF(metadata!C375="",FALSE,TRUE),OR(exact(metadata!C375,"animal-associated habitat"),exact(metadata!C375,"mammalia-associated habitat"),exact(metadata!C375,"livestock-associated habitat")))</f>
        <v>0</v>
      </c>
      <c r="Q375">
        <f>AND(IF(metadata!D375="",FALSE,TRUE),OR(exact(metadata!D375,"skin"),exact(metadata!D375,"saliva"),exact(metadata!D375,"stool"),exact(metadata!D375,"colon mucosa"),exact(metadata!D375,"colon content"),exact(metadata!D375,"sputum"),exact(metadata!D375,"urine"),exact(metadata!D375,"serum")))</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AND(IF(metadata!C376="",FALSE,TRUE),OR(exact(metadata!C376,"animal-associated habitat"),exact(metadata!C376,"mammalia-associated habitat"),exact(metadata!C376,"livestock-associated habitat")))</f>
        <v>0</v>
      </c>
      <c r="Q376">
        <f>AND(IF(metadata!D376="",FALSE,TRUE),OR(exact(metadata!D376,"skin"),exact(metadata!D376,"saliva"),exact(metadata!D376,"stool"),exact(metadata!D376,"colon mucosa"),exact(metadata!D376,"colon content"),exact(metadata!D376,"sputum"),exact(metadata!D376,"urine"),exact(metadata!D376,"serum")))</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AND(IF(metadata!C377="",FALSE,TRUE),OR(exact(metadata!C377,"animal-associated habitat"),exact(metadata!C377,"mammalia-associated habitat"),exact(metadata!C377,"livestock-associated habitat")))</f>
        <v>0</v>
      </c>
      <c r="Q377">
        <f>AND(IF(metadata!D377="",FALSE,TRUE),OR(exact(metadata!D377,"skin"),exact(metadata!D377,"saliva"),exact(metadata!D377,"stool"),exact(metadata!D377,"colon mucosa"),exact(metadata!D377,"colon content"),exact(metadata!D377,"sputum"),exact(metadata!D377,"urine"),exact(metadata!D377,"serum")))</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AND(IF(metadata!C378="",FALSE,TRUE),OR(exact(metadata!C378,"animal-associated habitat"),exact(metadata!C378,"mammalia-associated habitat"),exact(metadata!C378,"livestock-associated habitat")))</f>
        <v>0</v>
      </c>
      <c r="Q378">
        <f>AND(IF(metadata!D378="",FALSE,TRUE),OR(exact(metadata!D378,"skin"),exact(metadata!D378,"saliva"),exact(metadata!D378,"stool"),exact(metadata!D378,"colon mucosa"),exact(metadata!D378,"colon content"),exact(metadata!D378,"sputum"),exact(metadata!D378,"urine"),exact(metadata!D378,"serum")))</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AND(IF(metadata!C379="",FALSE,TRUE),OR(exact(metadata!C379,"animal-associated habitat"),exact(metadata!C379,"mammalia-associated habitat"),exact(metadata!C379,"livestock-associated habitat")))</f>
        <v>0</v>
      </c>
      <c r="Q379">
        <f>AND(IF(metadata!D379="",FALSE,TRUE),OR(exact(metadata!D379,"skin"),exact(metadata!D379,"saliva"),exact(metadata!D379,"stool"),exact(metadata!D379,"colon mucosa"),exact(metadata!D379,"colon content"),exact(metadata!D379,"sputum"),exact(metadata!D379,"urine"),exact(metadata!D379,"serum")))</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AND(IF(metadata!C380="",FALSE,TRUE),OR(exact(metadata!C380,"animal-associated habitat"),exact(metadata!C380,"mammalia-associated habitat"),exact(metadata!C380,"livestock-associated habitat")))</f>
        <v>0</v>
      </c>
      <c r="Q380">
        <f>AND(IF(metadata!D380="",FALSE,TRUE),OR(exact(metadata!D380,"skin"),exact(metadata!D380,"saliva"),exact(metadata!D380,"stool"),exact(metadata!D380,"colon mucosa"),exact(metadata!D380,"colon content"),exact(metadata!D380,"sputum"),exact(metadata!D380,"urine"),exact(metadata!D380,"serum")))</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AND(IF(metadata!C381="",FALSE,TRUE),OR(exact(metadata!C381,"animal-associated habitat"),exact(metadata!C381,"mammalia-associated habitat"),exact(metadata!C381,"livestock-associated habitat")))</f>
        <v>0</v>
      </c>
      <c r="Q381">
        <f>AND(IF(metadata!D381="",FALSE,TRUE),OR(exact(metadata!D381,"skin"),exact(metadata!D381,"saliva"),exact(metadata!D381,"stool"),exact(metadata!D381,"colon mucosa"),exact(metadata!D381,"colon content"),exact(metadata!D381,"sputum"),exact(metadata!D381,"urine"),exact(metadata!D381,"serum")))</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AND(IF(metadata!C382="",FALSE,TRUE),OR(exact(metadata!C382,"animal-associated habitat"),exact(metadata!C382,"mammalia-associated habitat"),exact(metadata!C382,"livestock-associated habitat")))</f>
        <v>0</v>
      </c>
      <c r="Q382">
        <f>AND(IF(metadata!D382="",FALSE,TRUE),OR(exact(metadata!D382,"skin"),exact(metadata!D382,"saliva"),exact(metadata!D382,"stool"),exact(metadata!D382,"colon mucosa"),exact(metadata!D382,"colon content"),exact(metadata!D382,"sputum"),exact(metadata!D382,"urine"),exact(metadata!D382,"serum")))</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AND(IF(metadata!C383="",FALSE,TRUE),OR(exact(metadata!C383,"animal-associated habitat"),exact(metadata!C383,"mammalia-associated habitat"),exact(metadata!C383,"livestock-associated habitat")))</f>
        <v>0</v>
      </c>
      <c r="Q383">
        <f>AND(IF(metadata!D383="",FALSE,TRUE),OR(exact(metadata!D383,"skin"),exact(metadata!D383,"saliva"),exact(metadata!D383,"stool"),exact(metadata!D383,"colon mucosa"),exact(metadata!D383,"colon content"),exact(metadata!D383,"sputum"),exact(metadata!D383,"urine"),exact(metadata!D383,"serum")))</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AND(IF(metadata!C384="",FALSE,TRUE),OR(exact(metadata!C384,"animal-associated habitat"),exact(metadata!C384,"mammalia-associated habitat"),exact(metadata!C384,"livestock-associated habitat")))</f>
        <v>0</v>
      </c>
      <c r="Q384">
        <f>AND(IF(metadata!D384="",FALSE,TRUE),OR(exact(metadata!D384,"skin"),exact(metadata!D384,"saliva"),exact(metadata!D384,"stool"),exact(metadata!D384,"colon mucosa"),exact(metadata!D384,"colon content"),exact(metadata!D384,"sputum"),exact(metadata!D384,"urine"),exact(metadata!D384,"serum")))</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AND(IF(metadata!C385="",FALSE,TRUE),OR(exact(metadata!C385,"animal-associated habitat"),exact(metadata!C385,"mammalia-associated habitat"),exact(metadata!C385,"livestock-associated habitat")))</f>
        <v>0</v>
      </c>
      <c r="Q385">
        <f>AND(IF(metadata!D385="",FALSE,TRUE),OR(exact(metadata!D385,"skin"),exact(metadata!D385,"saliva"),exact(metadata!D385,"stool"),exact(metadata!D385,"colon mucosa"),exact(metadata!D385,"colon content"),exact(metadata!D385,"sputum"),exact(metadata!D385,"urine"),exact(metadata!D385,"serum")))</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AND(IF(metadata!C386="",FALSE,TRUE),OR(exact(metadata!C386,"animal-associated habitat"),exact(metadata!C386,"mammalia-associated habitat"),exact(metadata!C386,"livestock-associated habitat")))</f>
        <v>0</v>
      </c>
      <c r="Q386">
        <f>AND(IF(metadata!D386="",FALSE,TRUE),OR(exact(metadata!D386,"skin"),exact(metadata!D386,"saliva"),exact(metadata!D386,"stool"),exact(metadata!D386,"colon mucosa"),exact(metadata!D386,"colon content"),exact(metadata!D386,"sputum"),exact(metadata!D386,"urine"),exact(metadata!D386,"serum")))</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AND(IF(metadata!C387="",FALSE,TRUE),OR(exact(metadata!C387,"animal-associated habitat"),exact(metadata!C387,"mammalia-associated habitat"),exact(metadata!C387,"livestock-associated habitat")))</f>
        <v>0</v>
      </c>
      <c r="Q387">
        <f>AND(IF(metadata!D387="",FALSE,TRUE),OR(exact(metadata!D387,"skin"),exact(metadata!D387,"saliva"),exact(metadata!D387,"stool"),exact(metadata!D387,"colon mucosa"),exact(metadata!D387,"colon content"),exact(metadata!D387,"sputum"),exact(metadata!D387,"urine"),exact(metadata!D387,"serum")))</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AND(IF(metadata!C388="",FALSE,TRUE),OR(exact(metadata!C388,"animal-associated habitat"),exact(metadata!C388,"mammalia-associated habitat"),exact(metadata!C388,"livestock-associated habitat")))</f>
        <v>0</v>
      </c>
      <c r="Q388">
        <f>AND(IF(metadata!D388="",FALSE,TRUE),OR(exact(metadata!D388,"skin"),exact(metadata!D388,"saliva"),exact(metadata!D388,"stool"),exact(metadata!D388,"colon mucosa"),exact(metadata!D388,"colon content"),exact(metadata!D388,"sputum"),exact(metadata!D388,"urine"),exact(metadata!D388,"serum")))</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AND(IF(metadata!C389="",FALSE,TRUE),OR(exact(metadata!C389,"animal-associated habitat"),exact(metadata!C389,"mammalia-associated habitat"),exact(metadata!C389,"livestock-associated habitat")))</f>
        <v>0</v>
      </c>
      <c r="Q389">
        <f>AND(IF(metadata!D389="",FALSE,TRUE),OR(exact(metadata!D389,"skin"),exact(metadata!D389,"saliva"),exact(metadata!D389,"stool"),exact(metadata!D389,"colon mucosa"),exact(metadata!D389,"colon content"),exact(metadata!D389,"sputum"),exact(metadata!D389,"urine"),exact(metadata!D389,"serum")))</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AND(IF(metadata!C390="",FALSE,TRUE),OR(exact(metadata!C390,"animal-associated habitat"),exact(metadata!C390,"mammalia-associated habitat"),exact(metadata!C390,"livestock-associated habitat")))</f>
        <v>0</v>
      </c>
      <c r="Q390">
        <f>AND(IF(metadata!D390="",FALSE,TRUE),OR(exact(metadata!D390,"skin"),exact(metadata!D390,"saliva"),exact(metadata!D390,"stool"),exact(metadata!D390,"colon mucosa"),exact(metadata!D390,"colon content"),exact(metadata!D390,"sputum"),exact(metadata!D390,"urine"),exact(metadata!D390,"serum")))</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AND(IF(metadata!C391="",FALSE,TRUE),OR(exact(metadata!C391,"animal-associated habitat"),exact(metadata!C391,"mammalia-associated habitat"),exact(metadata!C391,"livestock-associated habitat")))</f>
        <v>0</v>
      </c>
      <c r="Q391">
        <f>AND(IF(metadata!D391="",FALSE,TRUE),OR(exact(metadata!D391,"skin"),exact(metadata!D391,"saliva"),exact(metadata!D391,"stool"),exact(metadata!D391,"colon mucosa"),exact(metadata!D391,"colon content"),exact(metadata!D391,"sputum"),exact(metadata!D391,"urine"),exact(metadata!D391,"serum")))</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AND(IF(metadata!C392="",FALSE,TRUE),OR(exact(metadata!C392,"animal-associated habitat"),exact(metadata!C392,"mammalia-associated habitat"),exact(metadata!C392,"livestock-associated habitat")))</f>
        <v>0</v>
      </c>
      <c r="Q392">
        <f>AND(IF(metadata!D392="",FALSE,TRUE),OR(exact(metadata!D392,"skin"),exact(metadata!D392,"saliva"),exact(metadata!D392,"stool"),exact(metadata!D392,"colon mucosa"),exact(metadata!D392,"colon content"),exact(metadata!D392,"sputum"),exact(metadata!D392,"urine"),exact(metadata!D392,"serum")))</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AND(IF(metadata!C393="",FALSE,TRUE),OR(exact(metadata!C393,"animal-associated habitat"),exact(metadata!C393,"mammalia-associated habitat"),exact(metadata!C393,"livestock-associated habitat")))</f>
        <v>0</v>
      </c>
      <c r="Q393">
        <f>AND(IF(metadata!D393="",FALSE,TRUE),OR(exact(metadata!D393,"skin"),exact(metadata!D393,"saliva"),exact(metadata!D393,"stool"),exact(metadata!D393,"colon mucosa"),exact(metadata!D393,"colon content"),exact(metadata!D393,"sputum"),exact(metadata!D393,"urine"),exact(metadata!D393,"serum")))</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AND(IF(metadata!C394="",FALSE,TRUE),OR(exact(metadata!C394,"animal-associated habitat"),exact(metadata!C394,"mammalia-associated habitat"),exact(metadata!C394,"livestock-associated habitat")))</f>
        <v>0</v>
      </c>
      <c r="Q394">
        <f>AND(IF(metadata!D394="",FALSE,TRUE),OR(exact(metadata!D394,"skin"),exact(metadata!D394,"saliva"),exact(metadata!D394,"stool"),exact(metadata!D394,"colon mucosa"),exact(metadata!D394,"colon content"),exact(metadata!D394,"sputum"),exact(metadata!D394,"urine"),exact(metadata!D394,"serum")))</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AND(IF(metadata!C395="",FALSE,TRUE),OR(exact(metadata!C395,"animal-associated habitat"),exact(metadata!C395,"mammalia-associated habitat"),exact(metadata!C395,"livestock-associated habitat")))</f>
        <v>0</v>
      </c>
      <c r="Q395">
        <f>AND(IF(metadata!D395="",FALSE,TRUE),OR(exact(metadata!D395,"skin"),exact(metadata!D395,"saliva"),exact(metadata!D395,"stool"),exact(metadata!D395,"colon mucosa"),exact(metadata!D395,"colon content"),exact(metadata!D395,"sputum"),exact(metadata!D395,"urine"),exact(metadata!D395,"serum")))</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AND(IF(metadata!C396="",FALSE,TRUE),OR(exact(metadata!C396,"animal-associated habitat"),exact(metadata!C396,"mammalia-associated habitat"),exact(metadata!C396,"livestock-associated habitat")))</f>
        <v>0</v>
      </c>
      <c r="Q396">
        <f>AND(IF(metadata!D396="",FALSE,TRUE),OR(exact(metadata!D396,"skin"),exact(metadata!D396,"saliva"),exact(metadata!D396,"stool"),exact(metadata!D396,"colon mucosa"),exact(metadata!D396,"colon content"),exact(metadata!D396,"sputum"),exact(metadata!D396,"urine"),exact(metadata!D396,"serum")))</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AND(IF(metadata!C397="",FALSE,TRUE),OR(exact(metadata!C397,"animal-associated habitat"),exact(metadata!C397,"mammalia-associated habitat"),exact(metadata!C397,"livestock-associated habitat")))</f>
        <v>0</v>
      </c>
      <c r="Q397">
        <f>AND(IF(metadata!D397="",FALSE,TRUE),OR(exact(metadata!D397,"skin"),exact(metadata!D397,"saliva"),exact(metadata!D397,"stool"),exact(metadata!D397,"colon mucosa"),exact(metadata!D397,"colon content"),exact(metadata!D397,"sputum"),exact(metadata!D397,"urine"),exact(metadata!D397,"serum")))</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AND(IF(metadata!C398="",FALSE,TRUE),OR(exact(metadata!C398,"animal-associated habitat"),exact(metadata!C398,"mammalia-associated habitat"),exact(metadata!C398,"livestock-associated habitat")))</f>
        <v>0</v>
      </c>
      <c r="Q398">
        <f>AND(IF(metadata!D398="",FALSE,TRUE),OR(exact(metadata!D398,"skin"),exact(metadata!D398,"saliva"),exact(metadata!D398,"stool"),exact(metadata!D398,"colon mucosa"),exact(metadata!D398,"colon content"),exact(metadata!D398,"sputum"),exact(metadata!D398,"urine"),exact(metadata!D398,"serum")))</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AND(IF(metadata!C399="",FALSE,TRUE),OR(exact(metadata!C399,"animal-associated habitat"),exact(metadata!C399,"mammalia-associated habitat"),exact(metadata!C399,"livestock-associated habitat")))</f>
        <v>0</v>
      </c>
      <c r="Q399">
        <f>AND(IF(metadata!D399="",FALSE,TRUE),OR(exact(metadata!D399,"skin"),exact(metadata!D399,"saliva"),exact(metadata!D399,"stool"),exact(metadata!D399,"colon mucosa"),exact(metadata!D399,"colon content"),exact(metadata!D399,"sputum"),exact(metadata!D399,"urine"),exact(metadata!D399,"serum")))</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AND(IF(metadata!C400="",FALSE,TRUE),OR(exact(metadata!C400,"animal-associated habitat"),exact(metadata!C400,"mammalia-associated habitat"),exact(metadata!C400,"livestock-associated habitat")))</f>
        <v>0</v>
      </c>
      <c r="Q400">
        <f>AND(IF(metadata!D400="",FALSE,TRUE),OR(exact(metadata!D400,"skin"),exact(metadata!D400,"saliva"),exact(metadata!D400,"stool"),exact(metadata!D400,"colon mucosa"),exact(metadata!D400,"colon content"),exact(metadata!D400,"sputum"),exact(metadata!D400,"urine"),exact(metadata!D400,"serum")))</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AND(IF(metadata!C401="",FALSE,TRUE),OR(exact(metadata!C401,"animal-associated habitat"),exact(metadata!C401,"mammalia-associated habitat"),exact(metadata!C401,"livestock-associated habitat")))</f>
        <v>0</v>
      </c>
      <c r="Q401">
        <f>AND(IF(metadata!D401="",FALSE,TRUE),OR(exact(metadata!D401,"skin"),exact(metadata!D401,"saliva"),exact(metadata!D401,"stool"),exact(metadata!D401,"colon mucosa"),exact(metadata!D401,"colon content"),exact(metadata!D401,"sputum"),exact(metadata!D401,"urine"),exact(metadata!D401,"serum")))</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AND(IF(metadata!C402="",FALSE,TRUE),OR(exact(metadata!C402,"animal-associated habitat"),exact(metadata!C402,"mammalia-associated habitat"),exact(metadata!C402,"livestock-associated habitat")))</f>
        <v>0</v>
      </c>
      <c r="Q402">
        <f>AND(IF(metadata!D402="",FALSE,TRUE),OR(exact(metadata!D402,"skin"),exact(metadata!D402,"saliva"),exact(metadata!D402,"stool"),exact(metadata!D402,"colon mucosa"),exact(metadata!D402,"colon content"),exact(metadata!D402,"sputum"),exact(metadata!D402,"urine"),exact(metadata!D402,"serum")))</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AND(IF(metadata!C403="",FALSE,TRUE),OR(exact(metadata!C403,"animal-associated habitat"),exact(metadata!C403,"mammalia-associated habitat"),exact(metadata!C403,"livestock-associated habitat")))</f>
        <v>0</v>
      </c>
      <c r="Q403">
        <f>AND(IF(metadata!D403="",FALSE,TRUE),OR(exact(metadata!D403,"skin"),exact(metadata!D403,"saliva"),exact(metadata!D403,"stool"),exact(metadata!D403,"colon mucosa"),exact(metadata!D403,"colon content"),exact(metadata!D403,"sputum"),exact(metadata!D403,"urine"),exact(metadata!D403,"serum")))</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AND(IF(metadata!C404="",FALSE,TRUE),OR(exact(metadata!C404,"animal-associated habitat"),exact(metadata!C404,"mammalia-associated habitat"),exact(metadata!C404,"livestock-associated habitat")))</f>
        <v>0</v>
      </c>
      <c r="Q404">
        <f>AND(IF(metadata!D404="",FALSE,TRUE),OR(exact(metadata!D404,"skin"),exact(metadata!D404,"saliva"),exact(metadata!D404,"stool"),exact(metadata!D404,"colon mucosa"),exact(metadata!D404,"colon content"),exact(metadata!D404,"sputum"),exact(metadata!D404,"urine"),exact(metadata!D404,"serum")))</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AND(IF(metadata!C405="",FALSE,TRUE),OR(exact(metadata!C405,"animal-associated habitat"),exact(metadata!C405,"mammalia-associated habitat"),exact(metadata!C405,"livestock-associated habitat")))</f>
        <v>0</v>
      </c>
      <c r="Q405">
        <f>AND(IF(metadata!D405="",FALSE,TRUE),OR(exact(metadata!D405,"skin"),exact(metadata!D405,"saliva"),exact(metadata!D405,"stool"),exact(metadata!D405,"colon mucosa"),exact(metadata!D405,"colon content"),exact(metadata!D405,"sputum"),exact(metadata!D405,"urine"),exact(metadata!D405,"serum")))</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AND(IF(metadata!C406="",FALSE,TRUE),OR(exact(metadata!C406,"animal-associated habitat"),exact(metadata!C406,"mammalia-associated habitat"),exact(metadata!C406,"livestock-associated habitat")))</f>
        <v>0</v>
      </c>
      <c r="Q406">
        <f>AND(IF(metadata!D406="",FALSE,TRUE),OR(exact(metadata!D406,"skin"),exact(metadata!D406,"saliva"),exact(metadata!D406,"stool"),exact(metadata!D406,"colon mucosa"),exact(metadata!D406,"colon content"),exact(metadata!D406,"sputum"),exact(metadata!D406,"urine"),exact(metadata!D406,"serum")))</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AND(IF(metadata!C407="",FALSE,TRUE),OR(exact(metadata!C407,"animal-associated habitat"),exact(metadata!C407,"mammalia-associated habitat"),exact(metadata!C407,"livestock-associated habitat")))</f>
        <v>0</v>
      </c>
      <c r="Q407">
        <f>AND(IF(metadata!D407="",FALSE,TRUE),OR(exact(metadata!D407,"skin"),exact(metadata!D407,"saliva"),exact(metadata!D407,"stool"),exact(metadata!D407,"colon mucosa"),exact(metadata!D407,"colon content"),exact(metadata!D407,"sputum"),exact(metadata!D407,"urine"),exact(metadata!D407,"serum")))</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AND(IF(metadata!C408="",FALSE,TRUE),OR(exact(metadata!C408,"animal-associated habitat"),exact(metadata!C408,"mammalia-associated habitat"),exact(metadata!C408,"livestock-associated habitat")))</f>
        <v>0</v>
      </c>
      <c r="Q408">
        <f>AND(IF(metadata!D408="",FALSE,TRUE),OR(exact(metadata!D408,"skin"),exact(metadata!D408,"saliva"),exact(metadata!D408,"stool"),exact(metadata!D408,"colon mucosa"),exact(metadata!D408,"colon content"),exact(metadata!D408,"sputum"),exact(metadata!D408,"urine"),exact(metadata!D408,"serum")))</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AND(IF(metadata!C409="",FALSE,TRUE),OR(exact(metadata!C409,"animal-associated habitat"),exact(metadata!C409,"mammalia-associated habitat"),exact(metadata!C409,"livestock-associated habitat")))</f>
        <v>0</v>
      </c>
      <c r="Q409">
        <f>AND(IF(metadata!D409="",FALSE,TRUE),OR(exact(metadata!D409,"skin"),exact(metadata!D409,"saliva"),exact(metadata!D409,"stool"),exact(metadata!D409,"colon mucosa"),exact(metadata!D409,"colon content"),exact(metadata!D409,"sputum"),exact(metadata!D409,"urine"),exact(metadata!D409,"serum")))</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AND(IF(metadata!C410="",FALSE,TRUE),OR(exact(metadata!C410,"animal-associated habitat"),exact(metadata!C410,"mammalia-associated habitat"),exact(metadata!C410,"livestock-associated habitat")))</f>
        <v>0</v>
      </c>
      <c r="Q410">
        <f>AND(IF(metadata!D410="",FALSE,TRUE),OR(exact(metadata!D410,"skin"),exact(metadata!D410,"saliva"),exact(metadata!D410,"stool"),exact(metadata!D410,"colon mucosa"),exact(metadata!D410,"colon content"),exact(metadata!D410,"sputum"),exact(metadata!D410,"urine"),exact(metadata!D410,"serum")))</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AND(IF(metadata!C411="",FALSE,TRUE),OR(exact(metadata!C411,"animal-associated habitat"),exact(metadata!C411,"mammalia-associated habitat"),exact(metadata!C411,"livestock-associated habitat")))</f>
        <v>0</v>
      </c>
      <c r="Q411">
        <f>AND(IF(metadata!D411="",FALSE,TRUE),OR(exact(metadata!D411,"skin"),exact(metadata!D411,"saliva"),exact(metadata!D411,"stool"),exact(metadata!D411,"colon mucosa"),exact(metadata!D411,"colon content"),exact(metadata!D411,"sputum"),exact(metadata!D411,"urine"),exact(metadata!D411,"serum")))</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AND(IF(metadata!C412="",FALSE,TRUE),OR(exact(metadata!C412,"animal-associated habitat"),exact(metadata!C412,"mammalia-associated habitat"),exact(metadata!C412,"livestock-associated habitat")))</f>
        <v>0</v>
      </c>
      <c r="Q412">
        <f>AND(IF(metadata!D412="",FALSE,TRUE),OR(exact(metadata!D412,"skin"),exact(metadata!D412,"saliva"),exact(metadata!D412,"stool"),exact(metadata!D412,"colon mucosa"),exact(metadata!D412,"colon content"),exact(metadata!D412,"sputum"),exact(metadata!D412,"urine"),exact(metadata!D412,"serum")))</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AND(IF(metadata!C413="",FALSE,TRUE),OR(exact(metadata!C413,"animal-associated habitat"),exact(metadata!C413,"mammalia-associated habitat"),exact(metadata!C413,"livestock-associated habitat")))</f>
        <v>0</v>
      </c>
      <c r="Q413">
        <f>AND(IF(metadata!D413="",FALSE,TRUE),OR(exact(metadata!D413,"skin"),exact(metadata!D413,"saliva"),exact(metadata!D413,"stool"),exact(metadata!D413,"colon mucosa"),exact(metadata!D413,"colon content"),exact(metadata!D413,"sputum"),exact(metadata!D413,"urine"),exact(metadata!D413,"serum")))</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AND(IF(metadata!C414="",FALSE,TRUE),OR(exact(metadata!C414,"animal-associated habitat"),exact(metadata!C414,"mammalia-associated habitat"),exact(metadata!C414,"livestock-associated habitat")))</f>
        <v>0</v>
      </c>
      <c r="Q414">
        <f>AND(IF(metadata!D414="",FALSE,TRUE),OR(exact(metadata!D414,"skin"),exact(metadata!D414,"saliva"),exact(metadata!D414,"stool"),exact(metadata!D414,"colon mucosa"),exact(metadata!D414,"colon content"),exact(metadata!D414,"sputum"),exact(metadata!D414,"urine"),exact(metadata!D414,"serum")))</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AND(IF(metadata!C415="",FALSE,TRUE),OR(exact(metadata!C415,"animal-associated habitat"),exact(metadata!C415,"mammalia-associated habitat"),exact(metadata!C415,"livestock-associated habitat")))</f>
        <v>0</v>
      </c>
      <c r="Q415">
        <f>AND(IF(metadata!D415="",FALSE,TRUE),OR(exact(metadata!D415,"skin"),exact(metadata!D415,"saliva"),exact(metadata!D415,"stool"),exact(metadata!D415,"colon mucosa"),exact(metadata!D415,"colon content"),exact(metadata!D415,"sputum"),exact(metadata!D415,"urine"),exact(metadata!D415,"serum")))</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AND(IF(metadata!C416="",FALSE,TRUE),OR(exact(metadata!C416,"animal-associated habitat"),exact(metadata!C416,"mammalia-associated habitat"),exact(metadata!C416,"livestock-associated habitat")))</f>
        <v>0</v>
      </c>
      <c r="Q416">
        <f>AND(IF(metadata!D416="",FALSE,TRUE),OR(exact(metadata!D416,"skin"),exact(metadata!D416,"saliva"),exact(metadata!D416,"stool"),exact(metadata!D416,"colon mucosa"),exact(metadata!D416,"colon content"),exact(metadata!D416,"sputum"),exact(metadata!D416,"urine"),exact(metadata!D416,"serum")))</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AND(IF(metadata!C417="",FALSE,TRUE),OR(exact(metadata!C417,"animal-associated habitat"),exact(metadata!C417,"mammalia-associated habitat"),exact(metadata!C417,"livestock-associated habitat")))</f>
        <v>0</v>
      </c>
      <c r="Q417">
        <f>AND(IF(metadata!D417="",FALSE,TRUE),OR(exact(metadata!D417,"skin"),exact(metadata!D417,"saliva"),exact(metadata!D417,"stool"),exact(metadata!D417,"colon mucosa"),exact(metadata!D417,"colon content"),exact(metadata!D417,"sputum"),exact(metadata!D417,"urine"),exact(metadata!D417,"serum")))</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AND(IF(metadata!C418="",FALSE,TRUE),OR(exact(metadata!C418,"animal-associated habitat"),exact(metadata!C418,"mammalia-associated habitat"),exact(metadata!C418,"livestock-associated habitat")))</f>
        <v>0</v>
      </c>
      <c r="Q418">
        <f>AND(IF(metadata!D418="",FALSE,TRUE),OR(exact(metadata!D418,"skin"),exact(metadata!D418,"saliva"),exact(metadata!D418,"stool"),exact(metadata!D418,"colon mucosa"),exact(metadata!D418,"colon content"),exact(metadata!D418,"sputum"),exact(metadata!D418,"urine"),exact(metadata!D418,"serum")))</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AND(IF(metadata!C419="",FALSE,TRUE),OR(exact(metadata!C419,"animal-associated habitat"),exact(metadata!C419,"mammalia-associated habitat"),exact(metadata!C419,"livestock-associated habitat")))</f>
        <v>0</v>
      </c>
      <c r="Q419">
        <f>AND(IF(metadata!D419="",FALSE,TRUE),OR(exact(metadata!D419,"skin"),exact(metadata!D419,"saliva"),exact(metadata!D419,"stool"),exact(metadata!D419,"colon mucosa"),exact(metadata!D419,"colon content"),exact(metadata!D419,"sputum"),exact(metadata!D419,"urine"),exact(metadata!D419,"serum")))</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AND(IF(metadata!C420="",FALSE,TRUE),OR(exact(metadata!C420,"animal-associated habitat"),exact(metadata!C420,"mammalia-associated habitat"),exact(metadata!C420,"livestock-associated habitat")))</f>
        <v>0</v>
      </c>
      <c r="Q420">
        <f>AND(IF(metadata!D420="",FALSE,TRUE),OR(exact(metadata!D420,"skin"),exact(metadata!D420,"saliva"),exact(metadata!D420,"stool"),exact(metadata!D420,"colon mucosa"),exact(metadata!D420,"colon content"),exact(metadata!D420,"sputum"),exact(metadata!D420,"urine"),exact(metadata!D420,"serum")))</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AND(IF(metadata!C421="",FALSE,TRUE),OR(exact(metadata!C421,"animal-associated habitat"),exact(metadata!C421,"mammalia-associated habitat"),exact(metadata!C421,"livestock-associated habitat")))</f>
        <v>0</v>
      </c>
      <c r="Q421">
        <f>AND(IF(metadata!D421="",FALSE,TRUE),OR(exact(metadata!D421,"skin"),exact(metadata!D421,"saliva"),exact(metadata!D421,"stool"),exact(metadata!D421,"colon mucosa"),exact(metadata!D421,"colon content"),exact(metadata!D421,"sputum"),exact(metadata!D421,"urine"),exact(metadata!D421,"serum")))</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AND(IF(metadata!C422="",FALSE,TRUE),OR(exact(metadata!C422,"animal-associated habitat"),exact(metadata!C422,"mammalia-associated habitat"),exact(metadata!C422,"livestock-associated habitat")))</f>
        <v>0</v>
      </c>
      <c r="Q422">
        <f>AND(IF(metadata!D422="",FALSE,TRUE),OR(exact(metadata!D422,"skin"),exact(metadata!D422,"saliva"),exact(metadata!D422,"stool"),exact(metadata!D422,"colon mucosa"),exact(metadata!D422,"colon content"),exact(metadata!D422,"sputum"),exact(metadata!D422,"urine"),exact(metadata!D422,"serum")))</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AND(IF(metadata!C423="",FALSE,TRUE),OR(exact(metadata!C423,"animal-associated habitat"),exact(metadata!C423,"mammalia-associated habitat"),exact(metadata!C423,"livestock-associated habitat")))</f>
        <v>0</v>
      </c>
      <c r="Q423">
        <f>AND(IF(metadata!D423="",FALSE,TRUE),OR(exact(metadata!D423,"skin"),exact(metadata!D423,"saliva"),exact(metadata!D423,"stool"),exact(metadata!D423,"colon mucosa"),exact(metadata!D423,"colon content"),exact(metadata!D423,"sputum"),exact(metadata!D423,"urine"),exact(metadata!D423,"serum")))</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AND(IF(metadata!C424="",FALSE,TRUE),OR(exact(metadata!C424,"animal-associated habitat"),exact(metadata!C424,"mammalia-associated habitat"),exact(metadata!C424,"livestock-associated habitat")))</f>
        <v>0</v>
      </c>
      <c r="Q424">
        <f>AND(IF(metadata!D424="",FALSE,TRUE),OR(exact(metadata!D424,"skin"),exact(metadata!D424,"saliva"),exact(metadata!D424,"stool"),exact(metadata!D424,"colon mucosa"),exact(metadata!D424,"colon content"),exact(metadata!D424,"sputum"),exact(metadata!D424,"urine"),exact(metadata!D424,"serum")))</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AND(IF(metadata!C425="",FALSE,TRUE),OR(exact(metadata!C425,"animal-associated habitat"),exact(metadata!C425,"mammalia-associated habitat"),exact(metadata!C425,"livestock-associated habitat")))</f>
        <v>0</v>
      </c>
      <c r="Q425">
        <f>AND(IF(metadata!D425="",FALSE,TRUE),OR(exact(metadata!D425,"skin"),exact(metadata!D425,"saliva"),exact(metadata!D425,"stool"),exact(metadata!D425,"colon mucosa"),exact(metadata!D425,"colon content"),exact(metadata!D425,"sputum"),exact(metadata!D425,"urine"),exact(metadata!D425,"serum")))</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AND(IF(metadata!C426="",FALSE,TRUE),OR(exact(metadata!C426,"animal-associated habitat"),exact(metadata!C426,"mammalia-associated habitat"),exact(metadata!C426,"livestock-associated habitat")))</f>
        <v>0</v>
      </c>
      <c r="Q426">
        <f>AND(IF(metadata!D426="",FALSE,TRUE),OR(exact(metadata!D426,"skin"),exact(metadata!D426,"saliva"),exact(metadata!D426,"stool"),exact(metadata!D426,"colon mucosa"),exact(metadata!D426,"colon content"),exact(metadata!D426,"sputum"),exact(metadata!D426,"urine"),exact(metadata!D426,"serum")))</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AND(IF(metadata!C427="",FALSE,TRUE),OR(exact(metadata!C427,"animal-associated habitat"),exact(metadata!C427,"mammalia-associated habitat"),exact(metadata!C427,"livestock-associated habitat")))</f>
        <v>0</v>
      </c>
      <c r="Q427">
        <f>AND(IF(metadata!D427="",FALSE,TRUE),OR(exact(metadata!D427,"skin"),exact(metadata!D427,"saliva"),exact(metadata!D427,"stool"),exact(metadata!D427,"colon mucosa"),exact(metadata!D427,"colon content"),exact(metadata!D427,"sputum"),exact(metadata!D427,"urine"),exact(metadata!D427,"serum")))</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AND(IF(metadata!C428="",FALSE,TRUE),OR(exact(metadata!C428,"animal-associated habitat"),exact(metadata!C428,"mammalia-associated habitat"),exact(metadata!C428,"livestock-associated habitat")))</f>
        <v>0</v>
      </c>
      <c r="Q428">
        <f>AND(IF(metadata!D428="",FALSE,TRUE),OR(exact(metadata!D428,"skin"),exact(metadata!D428,"saliva"),exact(metadata!D428,"stool"),exact(metadata!D428,"colon mucosa"),exact(metadata!D428,"colon content"),exact(metadata!D428,"sputum"),exact(metadata!D428,"urine"),exact(metadata!D428,"serum")))</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AND(IF(metadata!C429="",FALSE,TRUE),OR(exact(metadata!C429,"animal-associated habitat"),exact(metadata!C429,"mammalia-associated habitat"),exact(metadata!C429,"livestock-associated habitat")))</f>
        <v>0</v>
      </c>
      <c r="Q429">
        <f>AND(IF(metadata!D429="",FALSE,TRUE),OR(exact(metadata!D429,"skin"),exact(metadata!D429,"saliva"),exact(metadata!D429,"stool"),exact(metadata!D429,"colon mucosa"),exact(metadata!D429,"colon content"),exact(metadata!D429,"sputum"),exact(metadata!D429,"urine"),exact(metadata!D429,"serum")))</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AND(IF(metadata!C430="",FALSE,TRUE),OR(exact(metadata!C430,"animal-associated habitat"),exact(metadata!C430,"mammalia-associated habitat"),exact(metadata!C430,"livestock-associated habitat")))</f>
        <v>0</v>
      </c>
      <c r="Q430">
        <f>AND(IF(metadata!D430="",FALSE,TRUE),OR(exact(metadata!D430,"skin"),exact(metadata!D430,"saliva"),exact(metadata!D430,"stool"),exact(metadata!D430,"colon mucosa"),exact(metadata!D430,"colon content"),exact(metadata!D430,"sputum"),exact(metadata!D430,"urine"),exact(metadata!D430,"serum")))</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AND(IF(metadata!C431="",FALSE,TRUE),OR(exact(metadata!C431,"animal-associated habitat"),exact(metadata!C431,"mammalia-associated habitat"),exact(metadata!C431,"livestock-associated habitat")))</f>
        <v>0</v>
      </c>
      <c r="Q431">
        <f>AND(IF(metadata!D431="",FALSE,TRUE),OR(exact(metadata!D431,"skin"),exact(metadata!D431,"saliva"),exact(metadata!D431,"stool"),exact(metadata!D431,"colon mucosa"),exact(metadata!D431,"colon content"),exact(metadata!D431,"sputum"),exact(metadata!D431,"urine"),exact(metadata!D431,"serum")))</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AND(IF(metadata!C432="",FALSE,TRUE),OR(exact(metadata!C432,"animal-associated habitat"),exact(metadata!C432,"mammalia-associated habitat"),exact(metadata!C432,"livestock-associated habitat")))</f>
        <v>0</v>
      </c>
      <c r="Q432">
        <f>AND(IF(metadata!D432="",FALSE,TRUE),OR(exact(metadata!D432,"skin"),exact(metadata!D432,"saliva"),exact(metadata!D432,"stool"),exact(metadata!D432,"colon mucosa"),exact(metadata!D432,"colon content"),exact(metadata!D432,"sputum"),exact(metadata!D432,"urine"),exact(metadata!D432,"serum")))</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AND(IF(metadata!C433="",FALSE,TRUE),OR(exact(metadata!C433,"animal-associated habitat"),exact(metadata!C433,"mammalia-associated habitat"),exact(metadata!C433,"livestock-associated habitat")))</f>
        <v>0</v>
      </c>
      <c r="Q433">
        <f>AND(IF(metadata!D433="",FALSE,TRUE),OR(exact(metadata!D433,"skin"),exact(metadata!D433,"saliva"),exact(metadata!D433,"stool"),exact(metadata!D433,"colon mucosa"),exact(metadata!D433,"colon content"),exact(metadata!D433,"sputum"),exact(metadata!D433,"urine"),exact(metadata!D433,"serum")))</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AND(IF(metadata!C434="",FALSE,TRUE),OR(exact(metadata!C434,"animal-associated habitat"),exact(metadata!C434,"mammalia-associated habitat"),exact(metadata!C434,"livestock-associated habitat")))</f>
        <v>0</v>
      </c>
      <c r="Q434">
        <f>AND(IF(metadata!D434="",FALSE,TRUE),OR(exact(metadata!D434,"skin"),exact(metadata!D434,"saliva"),exact(metadata!D434,"stool"),exact(metadata!D434,"colon mucosa"),exact(metadata!D434,"colon content"),exact(metadata!D434,"sputum"),exact(metadata!D434,"urine"),exact(metadata!D434,"serum")))</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AND(IF(metadata!C435="",FALSE,TRUE),OR(exact(metadata!C435,"animal-associated habitat"),exact(metadata!C435,"mammalia-associated habitat"),exact(metadata!C435,"livestock-associated habitat")))</f>
        <v>0</v>
      </c>
      <c r="Q435">
        <f>AND(IF(metadata!D435="",FALSE,TRUE),OR(exact(metadata!D435,"skin"),exact(metadata!D435,"saliva"),exact(metadata!D435,"stool"),exact(metadata!D435,"colon mucosa"),exact(metadata!D435,"colon content"),exact(metadata!D435,"sputum"),exact(metadata!D435,"urine"),exact(metadata!D435,"serum")))</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AND(IF(metadata!C436="",FALSE,TRUE),OR(exact(metadata!C436,"animal-associated habitat"),exact(metadata!C436,"mammalia-associated habitat"),exact(metadata!C436,"livestock-associated habitat")))</f>
        <v>0</v>
      </c>
      <c r="Q436">
        <f>AND(IF(metadata!D436="",FALSE,TRUE),OR(exact(metadata!D436,"skin"),exact(metadata!D436,"saliva"),exact(metadata!D436,"stool"),exact(metadata!D436,"colon mucosa"),exact(metadata!D436,"colon content"),exact(metadata!D436,"sputum"),exact(metadata!D436,"urine"),exact(metadata!D436,"serum")))</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AND(IF(metadata!C437="",FALSE,TRUE),OR(exact(metadata!C437,"animal-associated habitat"),exact(metadata!C437,"mammalia-associated habitat"),exact(metadata!C437,"livestock-associated habitat")))</f>
        <v>0</v>
      </c>
      <c r="Q437">
        <f>AND(IF(metadata!D437="",FALSE,TRUE),OR(exact(metadata!D437,"skin"),exact(metadata!D437,"saliva"),exact(metadata!D437,"stool"),exact(metadata!D437,"colon mucosa"),exact(metadata!D437,"colon content"),exact(metadata!D437,"sputum"),exact(metadata!D437,"urine"),exact(metadata!D437,"serum")))</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AND(IF(metadata!C438="",FALSE,TRUE),OR(exact(metadata!C438,"animal-associated habitat"),exact(metadata!C438,"mammalia-associated habitat"),exact(metadata!C438,"livestock-associated habitat")))</f>
        <v>0</v>
      </c>
      <c r="Q438">
        <f>AND(IF(metadata!D438="",FALSE,TRUE),OR(exact(metadata!D438,"skin"),exact(metadata!D438,"saliva"),exact(metadata!D438,"stool"),exact(metadata!D438,"colon mucosa"),exact(metadata!D438,"colon content"),exact(metadata!D438,"sputum"),exact(metadata!D438,"urine"),exact(metadata!D438,"serum")))</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AND(IF(metadata!C439="",FALSE,TRUE),OR(exact(metadata!C439,"animal-associated habitat"),exact(metadata!C439,"mammalia-associated habitat"),exact(metadata!C439,"livestock-associated habitat")))</f>
        <v>0</v>
      </c>
      <c r="Q439">
        <f>AND(IF(metadata!D439="",FALSE,TRUE),OR(exact(metadata!D439,"skin"),exact(metadata!D439,"saliva"),exact(metadata!D439,"stool"),exact(metadata!D439,"colon mucosa"),exact(metadata!D439,"colon content"),exact(metadata!D439,"sputum"),exact(metadata!D439,"urine"),exact(metadata!D439,"serum")))</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AND(IF(metadata!C440="",FALSE,TRUE),OR(exact(metadata!C440,"animal-associated habitat"),exact(metadata!C440,"mammalia-associated habitat"),exact(metadata!C440,"livestock-associated habitat")))</f>
        <v>0</v>
      </c>
      <c r="Q440">
        <f>AND(IF(metadata!D440="",FALSE,TRUE),OR(exact(metadata!D440,"skin"),exact(metadata!D440,"saliva"),exact(metadata!D440,"stool"),exact(metadata!D440,"colon mucosa"),exact(metadata!D440,"colon content"),exact(metadata!D440,"sputum"),exact(metadata!D440,"urine"),exact(metadata!D440,"serum")))</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AND(IF(metadata!C441="",FALSE,TRUE),OR(exact(metadata!C441,"animal-associated habitat"),exact(metadata!C441,"mammalia-associated habitat"),exact(metadata!C441,"livestock-associated habitat")))</f>
        <v>0</v>
      </c>
      <c r="Q441">
        <f>AND(IF(metadata!D441="",FALSE,TRUE),OR(exact(metadata!D441,"skin"),exact(metadata!D441,"saliva"),exact(metadata!D441,"stool"),exact(metadata!D441,"colon mucosa"),exact(metadata!D441,"colon content"),exact(metadata!D441,"sputum"),exact(metadata!D441,"urine"),exact(metadata!D441,"serum")))</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AND(IF(metadata!C442="",FALSE,TRUE),OR(exact(metadata!C442,"animal-associated habitat"),exact(metadata!C442,"mammalia-associated habitat"),exact(metadata!C442,"livestock-associated habitat")))</f>
        <v>0</v>
      </c>
      <c r="Q442">
        <f>AND(IF(metadata!D442="",FALSE,TRUE),OR(exact(metadata!D442,"skin"),exact(metadata!D442,"saliva"),exact(metadata!D442,"stool"),exact(metadata!D442,"colon mucosa"),exact(metadata!D442,"colon content"),exact(metadata!D442,"sputum"),exact(metadata!D442,"urine"),exact(metadata!D442,"serum")))</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AND(IF(metadata!C443="",FALSE,TRUE),OR(exact(metadata!C443,"animal-associated habitat"),exact(metadata!C443,"mammalia-associated habitat"),exact(metadata!C443,"livestock-associated habitat")))</f>
        <v>0</v>
      </c>
      <c r="Q443">
        <f>AND(IF(metadata!D443="",FALSE,TRUE),OR(exact(metadata!D443,"skin"),exact(metadata!D443,"saliva"),exact(metadata!D443,"stool"),exact(metadata!D443,"colon mucosa"),exact(metadata!D443,"colon content"),exact(metadata!D443,"sputum"),exact(metadata!D443,"urine"),exact(metadata!D443,"serum")))</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AND(IF(metadata!C444="",FALSE,TRUE),OR(exact(metadata!C444,"animal-associated habitat"),exact(metadata!C444,"mammalia-associated habitat"),exact(metadata!C444,"livestock-associated habitat")))</f>
        <v>0</v>
      </c>
      <c r="Q444">
        <f>AND(IF(metadata!D444="",FALSE,TRUE),OR(exact(metadata!D444,"skin"),exact(metadata!D444,"saliva"),exact(metadata!D444,"stool"),exact(metadata!D444,"colon mucosa"),exact(metadata!D444,"colon content"),exact(metadata!D444,"sputum"),exact(metadata!D444,"urine"),exact(metadata!D444,"serum")))</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AND(IF(metadata!C445="",FALSE,TRUE),OR(exact(metadata!C445,"animal-associated habitat"),exact(metadata!C445,"mammalia-associated habitat"),exact(metadata!C445,"livestock-associated habitat")))</f>
        <v>0</v>
      </c>
      <c r="Q445">
        <f>AND(IF(metadata!D445="",FALSE,TRUE),OR(exact(metadata!D445,"skin"),exact(metadata!D445,"saliva"),exact(metadata!D445,"stool"),exact(metadata!D445,"colon mucosa"),exact(metadata!D445,"colon content"),exact(metadata!D445,"sputum"),exact(metadata!D445,"urine"),exact(metadata!D445,"serum")))</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AND(IF(metadata!C446="",FALSE,TRUE),OR(exact(metadata!C446,"animal-associated habitat"),exact(metadata!C446,"mammalia-associated habitat"),exact(metadata!C446,"livestock-associated habitat")))</f>
        <v>0</v>
      </c>
      <c r="Q446">
        <f>AND(IF(metadata!D446="",FALSE,TRUE),OR(exact(metadata!D446,"skin"),exact(metadata!D446,"saliva"),exact(metadata!D446,"stool"),exact(metadata!D446,"colon mucosa"),exact(metadata!D446,"colon content"),exact(metadata!D446,"sputum"),exact(metadata!D446,"urine"),exact(metadata!D446,"serum")))</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AND(IF(metadata!C447="",FALSE,TRUE),OR(exact(metadata!C447,"animal-associated habitat"),exact(metadata!C447,"mammalia-associated habitat"),exact(metadata!C447,"livestock-associated habitat")))</f>
        <v>0</v>
      </c>
      <c r="Q447">
        <f>AND(IF(metadata!D447="",FALSE,TRUE),OR(exact(metadata!D447,"skin"),exact(metadata!D447,"saliva"),exact(metadata!D447,"stool"),exact(metadata!D447,"colon mucosa"),exact(metadata!D447,"colon content"),exact(metadata!D447,"sputum"),exact(metadata!D447,"urine"),exact(metadata!D447,"serum")))</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AND(IF(metadata!C448="",FALSE,TRUE),OR(exact(metadata!C448,"animal-associated habitat"),exact(metadata!C448,"mammalia-associated habitat"),exact(metadata!C448,"livestock-associated habitat")))</f>
        <v>0</v>
      </c>
      <c r="Q448">
        <f>AND(IF(metadata!D448="",FALSE,TRUE),OR(exact(metadata!D448,"skin"),exact(metadata!D448,"saliva"),exact(metadata!D448,"stool"),exact(metadata!D448,"colon mucosa"),exact(metadata!D448,"colon content"),exact(metadata!D448,"sputum"),exact(metadata!D448,"urine"),exact(metadata!D448,"serum")))</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AND(IF(metadata!C449="",FALSE,TRUE),OR(exact(metadata!C449,"animal-associated habitat"),exact(metadata!C449,"mammalia-associated habitat"),exact(metadata!C449,"livestock-associated habitat")))</f>
        <v>0</v>
      </c>
      <c r="Q449">
        <f>AND(IF(metadata!D449="",FALSE,TRUE),OR(exact(metadata!D449,"skin"),exact(metadata!D449,"saliva"),exact(metadata!D449,"stool"),exact(metadata!D449,"colon mucosa"),exact(metadata!D449,"colon content"),exact(metadata!D449,"sputum"),exact(metadata!D449,"urine"),exact(metadata!D449,"serum")))</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AND(IF(metadata!C450="",FALSE,TRUE),OR(exact(metadata!C450,"animal-associated habitat"),exact(metadata!C450,"mammalia-associated habitat"),exact(metadata!C450,"livestock-associated habitat")))</f>
        <v>0</v>
      </c>
      <c r="Q450">
        <f>AND(IF(metadata!D450="",FALSE,TRUE),OR(exact(metadata!D450,"skin"),exact(metadata!D450,"saliva"),exact(metadata!D450,"stool"),exact(metadata!D450,"colon mucosa"),exact(metadata!D450,"colon content"),exact(metadata!D450,"sputum"),exact(metadata!D450,"urine"),exact(metadata!D450,"serum")))</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AND(IF(metadata!C451="",FALSE,TRUE),OR(exact(metadata!C451,"animal-associated habitat"),exact(metadata!C451,"mammalia-associated habitat"),exact(metadata!C451,"livestock-associated habitat")))</f>
        <v>0</v>
      </c>
      <c r="Q451">
        <f>AND(IF(metadata!D451="",FALSE,TRUE),OR(exact(metadata!D451,"skin"),exact(metadata!D451,"saliva"),exact(metadata!D451,"stool"),exact(metadata!D451,"colon mucosa"),exact(metadata!D451,"colon content"),exact(metadata!D451,"sputum"),exact(metadata!D451,"urine"),exact(metadata!D451,"serum")))</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AND(IF(metadata!C452="",FALSE,TRUE),OR(exact(metadata!C452,"animal-associated habitat"),exact(metadata!C452,"mammalia-associated habitat"),exact(metadata!C452,"livestock-associated habitat")))</f>
        <v>0</v>
      </c>
      <c r="Q452">
        <f>AND(IF(metadata!D452="",FALSE,TRUE),OR(exact(metadata!D452,"skin"),exact(metadata!D452,"saliva"),exact(metadata!D452,"stool"),exact(metadata!D452,"colon mucosa"),exact(metadata!D452,"colon content"),exact(metadata!D452,"sputum"),exact(metadata!D452,"urine"),exact(metadata!D452,"serum")))</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AND(IF(metadata!C453="",FALSE,TRUE),OR(exact(metadata!C453,"animal-associated habitat"),exact(metadata!C453,"mammalia-associated habitat"),exact(metadata!C453,"livestock-associated habitat")))</f>
        <v>0</v>
      </c>
      <c r="Q453">
        <f>AND(IF(metadata!D453="",FALSE,TRUE),OR(exact(metadata!D453,"skin"),exact(metadata!D453,"saliva"),exact(metadata!D453,"stool"),exact(metadata!D453,"colon mucosa"),exact(metadata!D453,"colon content"),exact(metadata!D453,"sputum"),exact(metadata!D453,"urine"),exact(metadata!D453,"serum")))</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AND(IF(metadata!C454="",FALSE,TRUE),OR(exact(metadata!C454,"animal-associated habitat"),exact(metadata!C454,"mammalia-associated habitat"),exact(metadata!C454,"livestock-associated habitat")))</f>
        <v>0</v>
      </c>
      <c r="Q454">
        <f>AND(IF(metadata!D454="",FALSE,TRUE),OR(exact(metadata!D454,"skin"),exact(metadata!D454,"saliva"),exact(metadata!D454,"stool"),exact(metadata!D454,"colon mucosa"),exact(metadata!D454,"colon content"),exact(metadata!D454,"sputum"),exact(metadata!D454,"urine"),exact(metadata!D454,"serum")))</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AND(IF(metadata!C455="",FALSE,TRUE),OR(exact(metadata!C455,"animal-associated habitat"),exact(metadata!C455,"mammalia-associated habitat"),exact(metadata!C455,"livestock-associated habitat")))</f>
        <v>0</v>
      </c>
      <c r="Q455">
        <f>AND(IF(metadata!D455="",FALSE,TRUE),OR(exact(metadata!D455,"skin"),exact(metadata!D455,"saliva"),exact(metadata!D455,"stool"),exact(metadata!D455,"colon mucosa"),exact(metadata!D455,"colon content"),exact(metadata!D455,"sputum"),exact(metadata!D455,"urine"),exact(metadata!D455,"serum")))</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AND(IF(metadata!C456="",FALSE,TRUE),OR(exact(metadata!C456,"animal-associated habitat"),exact(metadata!C456,"mammalia-associated habitat"),exact(metadata!C456,"livestock-associated habitat")))</f>
        <v>0</v>
      </c>
      <c r="Q456">
        <f>AND(IF(metadata!D456="",FALSE,TRUE),OR(exact(metadata!D456,"skin"),exact(metadata!D456,"saliva"),exact(metadata!D456,"stool"),exact(metadata!D456,"colon mucosa"),exact(metadata!D456,"colon content"),exact(metadata!D456,"sputum"),exact(metadata!D456,"urine"),exact(metadata!D456,"serum")))</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AND(IF(metadata!C457="",FALSE,TRUE),OR(exact(metadata!C457,"animal-associated habitat"),exact(metadata!C457,"mammalia-associated habitat"),exact(metadata!C457,"livestock-associated habitat")))</f>
        <v>0</v>
      </c>
      <c r="Q457">
        <f>AND(IF(metadata!D457="",FALSE,TRUE),OR(exact(metadata!D457,"skin"),exact(metadata!D457,"saliva"),exact(metadata!D457,"stool"),exact(metadata!D457,"colon mucosa"),exact(metadata!D457,"colon content"),exact(metadata!D457,"sputum"),exact(metadata!D457,"urine"),exact(metadata!D457,"serum")))</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AND(IF(metadata!C458="",FALSE,TRUE),OR(exact(metadata!C458,"animal-associated habitat"),exact(metadata!C458,"mammalia-associated habitat"),exact(metadata!C458,"livestock-associated habitat")))</f>
        <v>0</v>
      </c>
      <c r="Q458">
        <f>AND(IF(metadata!D458="",FALSE,TRUE),OR(exact(metadata!D458,"skin"),exact(metadata!D458,"saliva"),exact(metadata!D458,"stool"),exact(metadata!D458,"colon mucosa"),exact(metadata!D458,"colon content"),exact(metadata!D458,"sputum"),exact(metadata!D458,"urine"),exact(metadata!D458,"serum")))</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AND(IF(metadata!C459="",FALSE,TRUE),OR(exact(metadata!C459,"animal-associated habitat"),exact(metadata!C459,"mammalia-associated habitat"),exact(metadata!C459,"livestock-associated habitat")))</f>
        <v>0</v>
      </c>
      <c r="Q459">
        <f>AND(IF(metadata!D459="",FALSE,TRUE),OR(exact(metadata!D459,"skin"),exact(metadata!D459,"saliva"),exact(metadata!D459,"stool"),exact(metadata!D459,"colon mucosa"),exact(metadata!D459,"colon content"),exact(metadata!D459,"sputum"),exact(metadata!D459,"urine"),exact(metadata!D459,"serum")))</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AND(IF(metadata!C460="",FALSE,TRUE),OR(exact(metadata!C460,"animal-associated habitat"),exact(metadata!C460,"mammalia-associated habitat"),exact(metadata!C460,"livestock-associated habitat")))</f>
        <v>0</v>
      </c>
      <c r="Q460">
        <f>AND(IF(metadata!D460="",FALSE,TRUE),OR(exact(metadata!D460,"skin"),exact(metadata!D460,"saliva"),exact(metadata!D460,"stool"),exact(metadata!D460,"colon mucosa"),exact(metadata!D460,"colon content"),exact(metadata!D460,"sputum"),exact(metadata!D460,"urine"),exact(metadata!D460,"serum")))</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AND(IF(metadata!C461="",FALSE,TRUE),OR(exact(metadata!C461,"animal-associated habitat"),exact(metadata!C461,"mammalia-associated habitat"),exact(metadata!C461,"livestock-associated habitat")))</f>
        <v>0</v>
      </c>
      <c r="Q461">
        <f>AND(IF(metadata!D461="",FALSE,TRUE),OR(exact(metadata!D461,"skin"),exact(metadata!D461,"saliva"),exact(metadata!D461,"stool"),exact(metadata!D461,"colon mucosa"),exact(metadata!D461,"colon content"),exact(metadata!D461,"sputum"),exact(metadata!D461,"urine"),exact(metadata!D461,"serum")))</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AND(IF(metadata!C462="",FALSE,TRUE),OR(exact(metadata!C462,"animal-associated habitat"),exact(metadata!C462,"mammalia-associated habitat"),exact(metadata!C462,"livestock-associated habitat")))</f>
        <v>0</v>
      </c>
      <c r="Q462">
        <f>AND(IF(metadata!D462="",FALSE,TRUE),OR(exact(metadata!D462,"skin"),exact(metadata!D462,"saliva"),exact(metadata!D462,"stool"),exact(metadata!D462,"colon mucosa"),exact(metadata!D462,"colon content"),exact(metadata!D462,"sputum"),exact(metadata!D462,"urine"),exact(metadata!D462,"serum")))</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AND(IF(metadata!C463="",FALSE,TRUE),OR(exact(metadata!C463,"animal-associated habitat"),exact(metadata!C463,"mammalia-associated habitat"),exact(metadata!C463,"livestock-associated habitat")))</f>
        <v>0</v>
      </c>
      <c r="Q463">
        <f>AND(IF(metadata!D463="",FALSE,TRUE),OR(exact(metadata!D463,"skin"),exact(metadata!D463,"saliva"),exact(metadata!D463,"stool"),exact(metadata!D463,"colon mucosa"),exact(metadata!D463,"colon content"),exact(metadata!D463,"sputum"),exact(metadata!D463,"urine"),exact(metadata!D463,"serum")))</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AND(IF(metadata!C464="",FALSE,TRUE),OR(exact(metadata!C464,"animal-associated habitat"),exact(metadata!C464,"mammalia-associated habitat"),exact(metadata!C464,"livestock-associated habitat")))</f>
        <v>0</v>
      </c>
      <c r="Q464">
        <f>AND(IF(metadata!D464="",FALSE,TRUE),OR(exact(metadata!D464,"skin"),exact(metadata!D464,"saliva"),exact(metadata!D464,"stool"),exact(metadata!D464,"colon mucosa"),exact(metadata!D464,"colon content"),exact(metadata!D464,"sputum"),exact(metadata!D464,"urine"),exact(metadata!D464,"serum")))</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AND(IF(metadata!C465="",FALSE,TRUE),OR(exact(metadata!C465,"animal-associated habitat"),exact(metadata!C465,"mammalia-associated habitat"),exact(metadata!C465,"livestock-associated habitat")))</f>
        <v>0</v>
      </c>
      <c r="Q465">
        <f>AND(IF(metadata!D465="",FALSE,TRUE),OR(exact(metadata!D465,"skin"),exact(metadata!D465,"saliva"),exact(metadata!D465,"stool"),exact(metadata!D465,"colon mucosa"),exact(metadata!D465,"colon content"),exact(metadata!D465,"sputum"),exact(metadata!D465,"urine"),exact(metadata!D465,"serum")))</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AND(IF(metadata!C466="",FALSE,TRUE),OR(exact(metadata!C466,"animal-associated habitat"),exact(metadata!C466,"mammalia-associated habitat"),exact(metadata!C466,"livestock-associated habitat")))</f>
        <v>0</v>
      </c>
      <c r="Q466">
        <f>AND(IF(metadata!D466="",FALSE,TRUE),OR(exact(metadata!D466,"skin"),exact(metadata!D466,"saliva"),exact(metadata!D466,"stool"),exact(metadata!D466,"colon mucosa"),exact(metadata!D466,"colon content"),exact(metadata!D466,"sputum"),exact(metadata!D466,"urine"),exact(metadata!D466,"serum")))</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AND(IF(metadata!C467="",FALSE,TRUE),OR(exact(metadata!C467,"animal-associated habitat"),exact(metadata!C467,"mammalia-associated habitat"),exact(metadata!C467,"livestock-associated habitat")))</f>
        <v>0</v>
      </c>
      <c r="Q467">
        <f>AND(IF(metadata!D467="",FALSE,TRUE),OR(exact(metadata!D467,"skin"),exact(metadata!D467,"saliva"),exact(metadata!D467,"stool"),exact(metadata!D467,"colon mucosa"),exact(metadata!D467,"colon content"),exact(metadata!D467,"sputum"),exact(metadata!D467,"urine"),exact(metadata!D467,"serum")))</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AND(IF(metadata!C468="",FALSE,TRUE),OR(exact(metadata!C468,"animal-associated habitat"),exact(metadata!C468,"mammalia-associated habitat"),exact(metadata!C468,"livestock-associated habitat")))</f>
        <v>0</v>
      </c>
      <c r="Q468">
        <f>AND(IF(metadata!D468="",FALSE,TRUE),OR(exact(metadata!D468,"skin"),exact(metadata!D468,"saliva"),exact(metadata!D468,"stool"),exact(metadata!D468,"colon mucosa"),exact(metadata!D468,"colon content"),exact(metadata!D468,"sputum"),exact(metadata!D468,"urine"),exact(metadata!D468,"serum")))</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AND(IF(metadata!C469="",FALSE,TRUE),OR(exact(metadata!C469,"animal-associated habitat"),exact(metadata!C469,"mammalia-associated habitat"),exact(metadata!C469,"livestock-associated habitat")))</f>
        <v>0</v>
      </c>
      <c r="Q469">
        <f>AND(IF(metadata!D469="",FALSE,TRUE),OR(exact(metadata!D469,"skin"),exact(metadata!D469,"saliva"),exact(metadata!D469,"stool"),exact(metadata!D469,"colon mucosa"),exact(metadata!D469,"colon content"),exact(metadata!D469,"sputum"),exact(metadata!D469,"urine"),exact(metadata!D469,"serum")))</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AND(IF(metadata!C470="",FALSE,TRUE),OR(exact(metadata!C470,"animal-associated habitat"),exact(metadata!C470,"mammalia-associated habitat"),exact(metadata!C470,"livestock-associated habitat")))</f>
        <v>0</v>
      </c>
      <c r="Q470">
        <f>AND(IF(metadata!D470="",FALSE,TRUE),OR(exact(metadata!D470,"skin"),exact(metadata!D470,"saliva"),exact(metadata!D470,"stool"),exact(metadata!D470,"colon mucosa"),exact(metadata!D470,"colon content"),exact(metadata!D470,"sputum"),exact(metadata!D470,"urine"),exact(metadata!D470,"serum")))</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AND(IF(metadata!C471="",FALSE,TRUE),OR(exact(metadata!C471,"animal-associated habitat"),exact(metadata!C471,"mammalia-associated habitat"),exact(metadata!C471,"livestock-associated habitat")))</f>
        <v>0</v>
      </c>
      <c r="Q471">
        <f>AND(IF(metadata!D471="",FALSE,TRUE),OR(exact(metadata!D471,"skin"),exact(metadata!D471,"saliva"),exact(metadata!D471,"stool"),exact(metadata!D471,"colon mucosa"),exact(metadata!D471,"colon content"),exact(metadata!D471,"sputum"),exact(metadata!D471,"urine"),exact(metadata!D471,"serum")))</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AND(IF(metadata!C472="",FALSE,TRUE),OR(exact(metadata!C472,"animal-associated habitat"),exact(metadata!C472,"mammalia-associated habitat"),exact(metadata!C472,"livestock-associated habitat")))</f>
        <v>0</v>
      </c>
      <c r="Q472">
        <f>AND(IF(metadata!D472="",FALSE,TRUE),OR(exact(metadata!D472,"skin"),exact(metadata!D472,"saliva"),exact(metadata!D472,"stool"),exact(metadata!D472,"colon mucosa"),exact(metadata!D472,"colon content"),exact(metadata!D472,"sputum"),exact(metadata!D472,"urine"),exact(metadata!D472,"serum")))</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AND(IF(metadata!C473="",FALSE,TRUE),OR(exact(metadata!C473,"animal-associated habitat"),exact(metadata!C473,"mammalia-associated habitat"),exact(metadata!C473,"livestock-associated habitat")))</f>
        <v>0</v>
      </c>
      <c r="Q473">
        <f>AND(IF(metadata!D473="",FALSE,TRUE),OR(exact(metadata!D473,"skin"),exact(metadata!D473,"saliva"),exact(metadata!D473,"stool"),exact(metadata!D473,"colon mucosa"),exact(metadata!D473,"colon content"),exact(metadata!D473,"sputum"),exact(metadata!D473,"urine"),exact(metadata!D473,"serum")))</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AND(IF(metadata!C474="",FALSE,TRUE),OR(exact(metadata!C474,"animal-associated habitat"),exact(metadata!C474,"mammalia-associated habitat"),exact(metadata!C474,"livestock-associated habitat")))</f>
        <v>0</v>
      </c>
      <c r="Q474">
        <f>AND(IF(metadata!D474="",FALSE,TRUE),OR(exact(metadata!D474,"skin"),exact(metadata!D474,"saliva"),exact(metadata!D474,"stool"),exact(metadata!D474,"colon mucosa"),exact(metadata!D474,"colon content"),exact(metadata!D474,"sputum"),exact(metadata!D474,"urine"),exact(metadata!D474,"serum")))</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AND(IF(metadata!C475="",FALSE,TRUE),OR(exact(metadata!C475,"animal-associated habitat"),exact(metadata!C475,"mammalia-associated habitat"),exact(metadata!C475,"livestock-associated habitat")))</f>
        <v>0</v>
      </c>
      <c r="Q475">
        <f>AND(IF(metadata!D475="",FALSE,TRUE),OR(exact(metadata!D475,"skin"),exact(metadata!D475,"saliva"),exact(metadata!D475,"stool"),exact(metadata!D475,"colon mucosa"),exact(metadata!D475,"colon content"),exact(metadata!D475,"sputum"),exact(metadata!D475,"urine"),exact(metadata!D475,"serum")))</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AND(IF(metadata!C476="",FALSE,TRUE),OR(exact(metadata!C476,"animal-associated habitat"),exact(metadata!C476,"mammalia-associated habitat"),exact(metadata!C476,"livestock-associated habitat")))</f>
        <v>0</v>
      </c>
      <c r="Q476">
        <f>AND(IF(metadata!D476="",FALSE,TRUE),OR(exact(metadata!D476,"skin"),exact(metadata!D476,"saliva"),exact(metadata!D476,"stool"),exact(metadata!D476,"colon mucosa"),exact(metadata!D476,"colon content"),exact(metadata!D476,"sputum"),exact(metadata!D476,"urine"),exact(metadata!D476,"serum")))</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AND(IF(metadata!C477="",FALSE,TRUE),OR(exact(metadata!C477,"animal-associated habitat"),exact(metadata!C477,"mammalia-associated habitat"),exact(metadata!C477,"livestock-associated habitat")))</f>
        <v>0</v>
      </c>
      <c r="Q477">
        <f>AND(IF(metadata!D477="",FALSE,TRUE),OR(exact(metadata!D477,"skin"),exact(metadata!D477,"saliva"),exact(metadata!D477,"stool"),exact(metadata!D477,"colon mucosa"),exact(metadata!D477,"colon content"),exact(metadata!D477,"sputum"),exact(metadata!D477,"urine"),exact(metadata!D477,"serum")))</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AND(IF(metadata!C478="",FALSE,TRUE),OR(exact(metadata!C478,"animal-associated habitat"),exact(metadata!C478,"mammalia-associated habitat"),exact(metadata!C478,"livestock-associated habitat")))</f>
        <v>0</v>
      </c>
      <c r="Q478">
        <f>AND(IF(metadata!D478="",FALSE,TRUE),OR(exact(metadata!D478,"skin"),exact(metadata!D478,"saliva"),exact(metadata!D478,"stool"),exact(metadata!D478,"colon mucosa"),exact(metadata!D478,"colon content"),exact(metadata!D478,"sputum"),exact(metadata!D478,"urine"),exact(metadata!D478,"serum")))</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AND(IF(metadata!C479="",FALSE,TRUE),OR(exact(metadata!C479,"animal-associated habitat"),exact(metadata!C479,"mammalia-associated habitat"),exact(metadata!C479,"livestock-associated habitat")))</f>
        <v>0</v>
      </c>
      <c r="Q479">
        <f>AND(IF(metadata!D479="",FALSE,TRUE),OR(exact(metadata!D479,"skin"),exact(metadata!D479,"saliva"),exact(metadata!D479,"stool"),exact(metadata!D479,"colon mucosa"),exact(metadata!D479,"colon content"),exact(metadata!D479,"sputum"),exact(metadata!D479,"urine"),exact(metadata!D479,"serum")))</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AND(IF(metadata!C480="",FALSE,TRUE),OR(exact(metadata!C480,"animal-associated habitat"),exact(metadata!C480,"mammalia-associated habitat"),exact(metadata!C480,"livestock-associated habitat")))</f>
        <v>0</v>
      </c>
      <c r="Q480">
        <f>AND(IF(metadata!D480="",FALSE,TRUE),OR(exact(metadata!D480,"skin"),exact(metadata!D480,"saliva"),exact(metadata!D480,"stool"),exact(metadata!D480,"colon mucosa"),exact(metadata!D480,"colon content"),exact(metadata!D480,"sputum"),exact(metadata!D480,"urine"),exact(metadata!D480,"serum")))</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AND(IF(metadata!C481="",FALSE,TRUE),OR(exact(metadata!C481,"animal-associated habitat"),exact(metadata!C481,"mammalia-associated habitat"),exact(metadata!C481,"livestock-associated habitat")))</f>
        <v>0</v>
      </c>
      <c r="Q481">
        <f>AND(IF(metadata!D481="",FALSE,TRUE),OR(exact(metadata!D481,"skin"),exact(metadata!D481,"saliva"),exact(metadata!D481,"stool"),exact(metadata!D481,"colon mucosa"),exact(metadata!D481,"colon content"),exact(metadata!D481,"sputum"),exact(metadata!D481,"urine"),exact(metadata!D481,"serum")))</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AND(IF(metadata!C482="",FALSE,TRUE),OR(exact(metadata!C482,"animal-associated habitat"),exact(metadata!C482,"mammalia-associated habitat"),exact(metadata!C482,"livestock-associated habitat")))</f>
        <v>0</v>
      </c>
      <c r="Q482">
        <f>AND(IF(metadata!D482="",FALSE,TRUE),OR(exact(metadata!D482,"skin"),exact(metadata!D482,"saliva"),exact(metadata!D482,"stool"),exact(metadata!D482,"colon mucosa"),exact(metadata!D482,"colon content"),exact(metadata!D482,"sputum"),exact(metadata!D482,"urine"),exact(metadata!D482,"serum")))</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AND(IF(metadata!C483="",FALSE,TRUE),OR(exact(metadata!C483,"animal-associated habitat"),exact(metadata!C483,"mammalia-associated habitat"),exact(metadata!C483,"livestock-associated habitat")))</f>
        <v>0</v>
      </c>
      <c r="Q483">
        <f>AND(IF(metadata!D483="",FALSE,TRUE),OR(exact(metadata!D483,"skin"),exact(metadata!D483,"saliva"),exact(metadata!D483,"stool"),exact(metadata!D483,"colon mucosa"),exact(metadata!D483,"colon content"),exact(metadata!D483,"sputum"),exact(metadata!D483,"urine"),exact(metadata!D483,"serum")))</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AND(IF(metadata!C484="",FALSE,TRUE),OR(exact(metadata!C484,"animal-associated habitat"),exact(metadata!C484,"mammalia-associated habitat"),exact(metadata!C484,"livestock-associated habitat")))</f>
        <v>0</v>
      </c>
      <c r="Q484">
        <f>AND(IF(metadata!D484="",FALSE,TRUE),OR(exact(metadata!D484,"skin"),exact(metadata!D484,"saliva"),exact(metadata!D484,"stool"),exact(metadata!D484,"colon mucosa"),exact(metadata!D484,"colon content"),exact(metadata!D484,"sputum"),exact(metadata!D484,"urine"),exact(metadata!D484,"serum")))</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AND(IF(metadata!C485="",FALSE,TRUE),OR(exact(metadata!C485,"animal-associated habitat"),exact(metadata!C485,"mammalia-associated habitat"),exact(metadata!C485,"livestock-associated habitat")))</f>
        <v>0</v>
      </c>
      <c r="Q485">
        <f>AND(IF(metadata!D485="",FALSE,TRUE),OR(exact(metadata!D485,"skin"),exact(metadata!D485,"saliva"),exact(metadata!D485,"stool"),exact(metadata!D485,"colon mucosa"),exact(metadata!D485,"colon content"),exact(metadata!D485,"sputum"),exact(metadata!D485,"urine"),exact(metadata!D485,"serum")))</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AND(IF(metadata!C486="",FALSE,TRUE),OR(exact(metadata!C486,"animal-associated habitat"),exact(metadata!C486,"mammalia-associated habitat"),exact(metadata!C486,"livestock-associated habitat")))</f>
        <v>0</v>
      </c>
      <c r="Q486">
        <f>AND(IF(metadata!D486="",FALSE,TRUE),OR(exact(metadata!D486,"skin"),exact(metadata!D486,"saliva"),exact(metadata!D486,"stool"),exact(metadata!D486,"colon mucosa"),exact(metadata!D486,"colon content"),exact(metadata!D486,"sputum"),exact(metadata!D486,"urine"),exact(metadata!D486,"serum")))</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AND(IF(metadata!C487="",FALSE,TRUE),OR(exact(metadata!C487,"animal-associated habitat"),exact(metadata!C487,"mammalia-associated habitat"),exact(metadata!C487,"livestock-associated habitat")))</f>
        <v>0</v>
      </c>
      <c r="Q487">
        <f>AND(IF(metadata!D487="",FALSE,TRUE),OR(exact(metadata!D487,"skin"),exact(metadata!D487,"saliva"),exact(metadata!D487,"stool"),exact(metadata!D487,"colon mucosa"),exact(metadata!D487,"colon content"),exact(metadata!D487,"sputum"),exact(metadata!D487,"urine"),exact(metadata!D487,"serum")))</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AND(IF(metadata!C488="",FALSE,TRUE),OR(exact(metadata!C488,"animal-associated habitat"),exact(metadata!C488,"mammalia-associated habitat"),exact(metadata!C488,"livestock-associated habitat")))</f>
        <v>0</v>
      </c>
      <c r="Q488">
        <f>AND(IF(metadata!D488="",FALSE,TRUE),OR(exact(metadata!D488,"skin"),exact(metadata!D488,"saliva"),exact(metadata!D488,"stool"),exact(metadata!D488,"colon mucosa"),exact(metadata!D488,"colon content"),exact(metadata!D488,"sputum"),exact(metadata!D488,"urine"),exact(metadata!D488,"serum")))</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AND(IF(metadata!C489="",FALSE,TRUE),OR(exact(metadata!C489,"animal-associated habitat"),exact(metadata!C489,"mammalia-associated habitat"),exact(metadata!C489,"livestock-associated habitat")))</f>
        <v>0</v>
      </c>
      <c r="Q489">
        <f>AND(IF(metadata!D489="",FALSE,TRUE),OR(exact(metadata!D489,"skin"),exact(metadata!D489,"saliva"),exact(metadata!D489,"stool"),exact(metadata!D489,"colon mucosa"),exact(metadata!D489,"colon content"),exact(metadata!D489,"sputum"),exact(metadata!D489,"urine"),exact(metadata!D489,"serum")))</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AND(IF(metadata!C490="",FALSE,TRUE),OR(exact(metadata!C490,"animal-associated habitat"),exact(metadata!C490,"mammalia-associated habitat"),exact(metadata!C490,"livestock-associated habitat")))</f>
        <v>0</v>
      </c>
      <c r="Q490">
        <f>AND(IF(metadata!D490="",FALSE,TRUE),OR(exact(metadata!D490,"skin"),exact(metadata!D490,"saliva"),exact(metadata!D490,"stool"),exact(metadata!D490,"colon mucosa"),exact(metadata!D490,"colon content"),exact(metadata!D490,"sputum"),exact(metadata!D490,"urine"),exact(metadata!D490,"serum")))</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AND(IF(metadata!C491="",FALSE,TRUE),OR(exact(metadata!C491,"animal-associated habitat"),exact(metadata!C491,"mammalia-associated habitat"),exact(metadata!C491,"livestock-associated habitat")))</f>
        <v>0</v>
      </c>
      <c r="Q491">
        <f>AND(IF(metadata!D491="",FALSE,TRUE),OR(exact(metadata!D491,"skin"),exact(metadata!D491,"saliva"),exact(metadata!D491,"stool"),exact(metadata!D491,"colon mucosa"),exact(metadata!D491,"colon content"),exact(metadata!D491,"sputum"),exact(metadata!D491,"urine"),exact(metadata!D491,"serum")))</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AND(IF(metadata!C492="",FALSE,TRUE),OR(exact(metadata!C492,"animal-associated habitat"),exact(metadata!C492,"mammalia-associated habitat"),exact(metadata!C492,"livestock-associated habitat")))</f>
        <v>0</v>
      </c>
      <c r="Q492">
        <f>AND(IF(metadata!D492="",FALSE,TRUE),OR(exact(metadata!D492,"skin"),exact(metadata!D492,"saliva"),exact(metadata!D492,"stool"),exact(metadata!D492,"colon mucosa"),exact(metadata!D492,"colon content"),exact(metadata!D492,"sputum"),exact(metadata!D492,"urine"),exact(metadata!D492,"serum")))</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AND(IF(metadata!C493="",FALSE,TRUE),OR(exact(metadata!C493,"animal-associated habitat"),exact(metadata!C493,"mammalia-associated habitat"),exact(metadata!C493,"livestock-associated habitat")))</f>
        <v>0</v>
      </c>
      <c r="Q493">
        <f>AND(IF(metadata!D493="",FALSE,TRUE),OR(exact(metadata!D493,"skin"),exact(metadata!D493,"saliva"),exact(metadata!D493,"stool"),exact(metadata!D493,"colon mucosa"),exact(metadata!D493,"colon content"),exact(metadata!D493,"sputum"),exact(metadata!D493,"urine"),exact(metadata!D493,"serum")))</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AND(IF(metadata!C494="",FALSE,TRUE),OR(exact(metadata!C494,"animal-associated habitat"),exact(metadata!C494,"mammalia-associated habitat"),exact(metadata!C494,"livestock-associated habitat")))</f>
        <v>0</v>
      </c>
      <c r="Q494">
        <f>AND(IF(metadata!D494="",FALSE,TRUE),OR(exact(metadata!D494,"skin"),exact(metadata!D494,"saliva"),exact(metadata!D494,"stool"),exact(metadata!D494,"colon mucosa"),exact(metadata!D494,"colon content"),exact(metadata!D494,"sputum"),exact(metadata!D494,"urine"),exact(metadata!D494,"serum")))</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AND(IF(metadata!C495="",FALSE,TRUE),OR(exact(metadata!C495,"animal-associated habitat"),exact(metadata!C495,"mammalia-associated habitat"),exact(metadata!C495,"livestock-associated habitat")))</f>
        <v>0</v>
      </c>
      <c r="Q495">
        <f>AND(IF(metadata!D495="",FALSE,TRUE),OR(exact(metadata!D495,"skin"),exact(metadata!D495,"saliva"),exact(metadata!D495,"stool"),exact(metadata!D495,"colon mucosa"),exact(metadata!D495,"colon content"),exact(metadata!D495,"sputum"),exact(metadata!D495,"urine"),exact(metadata!D495,"serum")))</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AND(IF(metadata!C496="",FALSE,TRUE),OR(exact(metadata!C496,"animal-associated habitat"),exact(metadata!C496,"mammalia-associated habitat"),exact(metadata!C496,"livestock-associated habitat")))</f>
        <v>0</v>
      </c>
      <c r="Q496">
        <f>AND(IF(metadata!D496="",FALSE,TRUE),OR(exact(metadata!D496,"skin"),exact(metadata!D496,"saliva"),exact(metadata!D496,"stool"),exact(metadata!D496,"colon mucosa"),exact(metadata!D496,"colon content"),exact(metadata!D496,"sputum"),exact(metadata!D496,"urine"),exact(metadata!D496,"serum")))</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AND(IF(metadata!C497="",FALSE,TRUE),OR(exact(metadata!C497,"animal-associated habitat"),exact(metadata!C497,"mammalia-associated habitat"),exact(metadata!C497,"livestock-associated habitat")))</f>
        <v>0</v>
      </c>
      <c r="Q497">
        <f>AND(IF(metadata!D497="",FALSE,TRUE),OR(exact(metadata!D497,"skin"),exact(metadata!D497,"saliva"),exact(metadata!D497,"stool"),exact(metadata!D497,"colon mucosa"),exact(metadata!D497,"colon content"),exact(metadata!D497,"sputum"),exact(metadata!D497,"urine"),exact(metadata!D497,"serum")))</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AND(IF(metadata!C498="",FALSE,TRUE),OR(exact(metadata!C498,"animal-associated habitat"),exact(metadata!C498,"mammalia-associated habitat"),exact(metadata!C498,"livestock-associated habitat")))</f>
        <v>0</v>
      </c>
      <c r="Q498">
        <f>AND(IF(metadata!D498="",FALSE,TRUE),OR(exact(metadata!D498,"skin"),exact(metadata!D498,"saliva"),exact(metadata!D498,"stool"),exact(metadata!D498,"colon mucosa"),exact(metadata!D498,"colon content"),exact(metadata!D498,"sputum"),exact(metadata!D498,"urine"),exact(metadata!D498,"serum")))</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AND(IF(metadata!C499="",FALSE,TRUE),OR(exact(metadata!C499,"animal-associated habitat"),exact(metadata!C499,"mammalia-associated habitat"),exact(metadata!C499,"livestock-associated habitat")))</f>
        <v>0</v>
      </c>
      <c r="Q499">
        <f>AND(IF(metadata!D499="",FALSE,TRUE),OR(exact(metadata!D499,"skin"),exact(metadata!D499,"saliva"),exact(metadata!D499,"stool"),exact(metadata!D499,"colon mucosa"),exact(metadata!D499,"colon content"),exact(metadata!D499,"sputum"),exact(metadata!D499,"urine"),exact(metadata!D499,"serum")))</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AND(IF(metadata!C500="",FALSE,TRUE),OR(exact(metadata!C500,"animal-associated habitat"),exact(metadata!C500,"mammalia-associated habitat"),exact(metadata!C500,"livestock-associated habitat")))</f>
        <v>0</v>
      </c>
      <c r="Q500">
        <f>AND(IF(metadata!D500="",FALSE,TRUE),OR(exact(metadata!D500,"skin"),exact(metadata!D500,"saliva"),exact(metadata!D500,"stool"),exact(metadata!D500,"colon mucosa"),exact(metadata!D500,"colon content"),exact(metadata!D500,"sputum"),exact(metadata!D500,"urine"),exact(metadata!D500,"serum")))</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AND(IF(metadata!C501="",FALSE,TRUE),OR(exact(metadata!C501,"animal-associated habitat"),exact(metadata!C501,"mammalia-associated habitat"),exact(metadata!C501,"livestock-associated habitat")))</f>
        <v>0</v>
      </c>
      <c r="Q501">
        <f>AND(IF(metadata!D501="",FALSE,TRUE),OR(exact(metadata!D501,"skin"),exact(metadata!D501,"saliva"),exact(metadata!D501,"stool"),exact(metadata!D501,"colon mucosa"),exact(metadata!D501,"colon content"),exact(metadata!D501,"sputum"),exact(metadata!D501,"urine"),exact(metadata!D501,"serum")))</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AND(IF(metadata!C502="",FALSE,TRUE),OR(exact(metadata!C502,"animal-associated habitat"),exact(metadata!C502,"mammalia-associated habitat"),exact(metadata!C502,"livestock-associated habitat")))</f>
        <v>0</v>
      </c>
      <c r="Q502">
        <f>AND(IF(metadata!D502="",FALSE,TRUE),OR(exact(metadata!D502,"skin"),exact(metadata!D502,"saliva"),exact(metadata!D502,"stool"),exact(metadata!D502,"colon mucosa"),exact(metadata!D502,"colon content"),exact(metadata!D502,"sputum"),exact(metadata!D502,"urine"),exact(metadata!D502,"serum")))</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AND(IF(metadata!C503="",FALSE,TRUE),OR(exact(metadata!C503,"animal-associated habitat"),exact(metadata!C503,"mammalia-associated habitat"),exact(metadata!C503,"livestock-associated habitat")))</f>
        <v>0</v>
      </c>
      <c r="Q503">
        <f>AND(IF(metadata!D503="",FALSE,TRUE),OR(exact(metadata!D503,"skin"),exact(metadata!D503,"saliva"),exact(metadata!D503,"stool"),exact(metadata!D503,"colon mucosa"),exact(metadata!D503,"colon content"),exact(metadata!D503,"sputum"),exact(metadata!D503,"urine"),exact(metadata!D503,"serum")))</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AND(IF(metadata!C504="",FALSE,TRUE),OR(exact(metadata!C504,"animal-associated habitat"),exact(metadata!C504,"mammalia-associated habitat"),exact(metadata!C504,"livestock-associated habitat")))</f>
        <v>0</v>
      </c>
      <c r="Q504">
        <f>AND(IF(metadata!D504="",FALSE,TRUE),OR(exact(metadata!D504,"skin"),exact(metadata!D504,"saliva"),exact(metadata!D504,"stool"),exact(metadata!D504,"colon mucosa"),exact(metadata!D504,"colon content"),exact(metadata!D504,"sputum"),exact(metadata!D504,"urine"),exact(metadata!D504,"serum")))</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AND(IF(metadata!C505="",FALSE,TRUE),OR(exact(metadata!C505,"animal-associated habitat"),exact(metadata!C505,"mammalia-associated habitat"),exact(metadata!C505,"livestock-associated habitat")))</f>
        <v>0</v>
      </c>
      <c r="Q505">
        <f>AND(IF(metadata!D505="",FALSE,TRUE),OR(exact(metadata!D505,"skin"),exact(metadata!D505,"saliva"),exact(metadata!D505,"stool"),exact(metadata!D505,"colon mucosa"),exact(metadata!D505,"colon content"),exact(metadata!D505,"sputum"),exact(metadata!D505,"urine"),exact(metadata!D505,"serum")))</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AND(IF(metadata!C506="",FALSE,TRUE),OR(exact(metadata!C506,"animal-associated habitat"),exact(metadata!C506,"mammalia-associated habitat"),exact(metadata!C506,"livestock-associated habitat")))</f>
        <v>0</v>
      </c>
      <c r="Q506">
        <f>AND(IF(metadata!D506="",FALSE,TRUE),OR(exact(metadata!D506,"skin"),exact(metadata!D506,"saliva"),exact(metadata!D506,"stool"),exact(metadata!D506,"colon mucosa"),exact(metadata!D506,"colon content"),exact(metadata!D506,"sputum"),exact(metadata!D506,"urine"),exact(metadata!D506,"serum")))</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AND(IF(metadata!C507="",FALSE,TRUE),OR(exact(metadata!C507,"animal-associated habitat"),exact(metadata!C507,"mammalia-associated habitat"),exact(metadata!C507,"livestock-associated habitat")))</f>
        <v>0</v>
      </c>
      <c r="Q507">
        <f>AND(IF(metadata!D507="",FALSE,TRUE),OR(exact(metadata!D507,"skin"),exact(metadata!D507,"saliva"),exact(metadata!D507,"stool"),exact(metadata!D507,"colon mucosa"),exact(metadata!D507,"colon content"),exact(metadata!D507,"sputum"),exact(metadata!D507,"urine"),exact(metadata!D507,"serum")))</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AND(IF(metadata!C508="",FALSE,TRUE),OR(exact(metadata!C508,"animal-associated habitat"),exact(metadata!C508,"mammalia-associated habitat"),exact(metadata!C508,"livestock-associated habitat")))</f>
        <v>0</v>
      </c>
      <c r="Q508">
        <f>AND(IF(metadata!D508="",FALSE,TRUE),OR(exact(metadata!D508,"skin"),exact(metadata!D508,"saliva"),exact(metadata!D508,"stool"),exact(metadata!D508,"colon mucosa"),exact(metadata!D508,"colon content"),exact(metadata!D508,"sputum"),exact(metadata!D508,"urine"),exact(metadata!D508,"serum")))</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AND(IF(metadata!C509="",FALSE,TRUE),OR(exact(metadata!C509,"animal-associated habitat"),exact(metadata!C509,"mammalia-associated habitat"),exact(metadata!C509,"livestock-associated habitat")))</f>
        <v>0</v>
      </c>
      <c r="Q509">
        <f>AND(IF(metadata!D509="",FALSE,TRUE),OR(exact(metadata!D509,"skin"),exact(metadata!D509,"saliva"),exact(metadata!D509,"stool"),exact(metadata!D509,"colon mucosa"),exact(metadata!D509,"colon content"),exact(metadata!D509,"sputum"),exact(metadata!D509,"urine"),exact(metadata!D509,"serum")))</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AND(IF(metadata!C510="",FALSE,TRUE),OR(exact(metadata!C510,"animal-associated habitat"),exact(metadata!C510,"mammalia-associated habitat"),exact(metadata!C510,"livestock-associated habitat")))</f>
        <v>0</v>
      </c>
      <c r="Q510">
        <f>AND(IF(metadata!D510="",FALSE,TRUE),OR(exact(metadata!D510,"skin"),exact(metadata!D510,"saliva"),exact(metadata!D510,"stool"),exact(metadata!D510,"colon mucosa"),exact(metadata!D510,"colon content"),exact(metadata!D510,"sputum"),exact(metadata!D510,"urine"),exact(metadata!D510,"serum")))</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AND(IF(metadata!C511="",FALSE,TRUE),OR(exact(metadata!C511,"animal-associated habitat"),exact(metadata!C511,"mammalia-associated habitat"),exact(metadata!C511,"livestock-associated habitat")))</f>
        <v>0</v>
      </c>
      <c r="Q511">
        <f>AND(IF(metadata!D511="",FALSE,TRUE),OR(exact(metadata!D511,"skin"),exact(metadata!D511,"saliva"),exact(metadata!D511,"stool"),exact(metadata!D511,"colon mucosa"),exact(metadata!D511,"colon content"),exact(metadata!D511,"sputum"),exact(metadata!D511,"urine"),exact(metadata!D511,"serum")))</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AND(IF(metadata!C512="",FALSE,TRUE),OR(exact(metadata!C512,"animal-associated habitat"),exact(metadata!C512,"mammalia-associated habitat"),exact(metadata!C512,"livestock-associated habitat")))</f>
        <v>0</v>
      </c>
      <c r="Q512">
        <f>AND(IF(metadata!D512="",FALSE,TRUE),OR(exact(metadata!D512,"skin"),exact(metadata!D512,"saliva"),exact(metadata!D512,"stool"),exact(metadata!D512,"colon mucosa"),exact(metadata!D512,"colon content"),exact(metadata!D512,"sputum"),exact(metadata!D512,"urine"),exact(metadata!D512,"serum")))</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AND(IF(metadata!C513="",FALSE,TRUE),OR(exact(metadata!C513,"animal-associated habitat"),exact(metadata!C513,"mammalia-associated habitat"),exact(metadata!C513,"livestock-associated habitat")))</f>
        <v>0</v>
      </c>
      <c r="Q513">
        <f>AND(IF(metadata!D513="",FALSE,TRUE),OR(exact(metadata!D513,"skin"),exact(metadata!D513,"saliva"),exact(metadata!D513,"stool"),exact(metadata!D513,"colon mucosa"),exact(metadata!D513,"colon content"),exact(metadata!D513,"sputum"),exact(metadata!D513,"urine"),exact(metadata!D513,"serum")))</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AND(IF(metadata!C514="",FALSE,TRUE),OR(exact(metadata!C514,"animal-associated habitat"),exact(metadata!C514,"mammalia-associated habitat"),exact(metadata!C514,"livestock-associated habitat")))</f>
        <v>0</v>
      </c>
      <c r="Q514">
        <f>AND(IF(metadata!D514="",FALSE,TRUE),OR(exact(metadata!D514,"skin"),exact(metadata!D514,"saliva"),exact(metadata!D514,"stool"),exact(metadata!D514,"colon mucosa"),exact(metadata!D514,"colon content"),exact(metadata!D514,"sputum"),exact(metadata!D514,"urine"),exact(metadata!D514,"serum")))</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AND(IF(metadata!C515="",FALSE,TRUE),OR(exact(metadata!C515,"animal-associated habitat"),exact(metadata!C515,"mammalia-associated habitat"),exact(metadata!C515,"livestock-associated habitat")))</f>
        <v>0</v>
      </c>
      <c r="Q515">
        <f>AND(IF(metadata!D515="",FALSE,TRUE),OR(exact(metadata!D515,"skin"),exact(metadata!D515,"saliva"),exact(metadata!D515,"stool"),exact(metadata!D515,"colon mucosa"),exact(metadata!D515,"colon content"),exact(metadata!D515,"sputum"),exact(metadata!D515,"urine"),exact(metadata!D515,"serum")))</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AND(IF(metadata!C516="",FALSE,TRUE),OR(exact(metadata!C516,"animal-associated habitat"),exact(metadata!C516,"mammalia-associated habitat"),exact(metadata!C516,"livestock-associated habitat")))</f>
        <v>0</v>
      </c>
      <c r="Q516">
        <f>AND(IF(metadata!D516="",FALSE,TRUE),OR(exact(metadata!D516,"skin"),exact(metadata!D516,"saliva"),exact(metadata!D516,"stool"),exact(metadata!D516,"colon mucosa"),exact(metadata!D516,"colon content"),exact(metadata!D516,"sputum"),exact(metadata!D516,"urine"),exact(metadata!D516,"serum")))</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AND(IF(metadata!C517="",FALSE,TRUE),OR(exact(metadata!C517,"animal-associated habitat"),exact(metadata!C517,"mammalia-associated habitat"),exact(metadata!C517,"livestock-associated habitat")))</f>
        <v>0</v>
      </c>
      <c r="Q517">
        <f>AND(IF(metadata!D517="",FALSE,TRUE),OR(exact(metadata!D517,"skin"),exact(metadata!D517,"saliva"),exact(metadata!D517,"stool"),exact(metadata!D517,"colon mucosa"),exact(metadata!D517,"colon content"),exact(metadata!D517,"sputum"),exact(metadata!D517,"urine"),exact(metadata!D517,"serum")))</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AND(IF(metadata!C518="",FALSE,TRUE),OR(exact(metadata!C518,"animal-associated habitat"),exact(metadata!C518,"mammalia-associated habitat"),exact(metadata!C518,"livestock-associated habitat")))</f>
        <v>0</v>
      </c>
      <c r="Q518">
        <f>AND(IF(metadata!D518="",FALSE,TRUE),OR(exact(metadata!D518,"skin"),exact(metadata!D518,"saliva"),exact(metadata!D518,"stool"),exact(metadata!D518,"colon mucosa"),exact(metadata!D518,"colon content"),exact(metadata!D518,"sputum"),exact(metadata!D518,"urine"),exact(metadata!D518,"serum")))</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AND(IF(metadata!C519="",FALSE,TRUE),OR(exact(metadata!C519,"animal-associated habitat"),exact(metadata!C519,"mammalia-associated habitat"),exact(metadata!C519,"livestock-associated habitat")))</f>
        <v>0</v>
      </c>
      <c r="Q519">
        <f>AND(IF(metadata!D519="",FALSE,TRUE),OR(exact(metadata!D519,"skin"),exact(metadata!D519,"saliva"),exact(metadata!D519,"stool"),exact(metadata!D519,"colon mucosa"),exact(metadata!D519,"colon content"),exact(metadata!D519,"sputum"),exact(metadata!D519,"urine"),exact(metadata!D519,"serum")))</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AND(IF(metadata!C520="",FALSE,TRUE),OR(exact(metadata!C520,"animal-associated habitat"),exact(metadata!C520,"mammalia-associated habitat"),exact(metadata!C520,"livestock-associated habitat")))</f>
        <v>0</v>
      </c>
      <c r="Q520">
        <f>AND(IF(metadata!D520="",FALSE,TRUE),OR(exact(metadata!D520,"skin"),exact(metadata!D520,"saliva"),exact(metadata!D520,"stool"),exact(metadata!D520,"colon mucosa"),exact(metadata!D520,"colon content"),exact(metadata!D520,"sputum"),exact(metadata!D520,"urine"),exact(metadata!D520,"serum")))</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AND(IF(metadata!C521="",FALSE,TRUE),OR(exact(metadata!C521,"animal-associated habitat"),exact(metadata!C521,"mammalia-associated habitat"),exact(metadata!C521,"livestock-associated habitat")))</f>
        <v>0</v>
      </c>
      <c r="Q521">
        <f>AND(IF(metadata!D521="",FALSE,TRUE),OR(exact(metadata!D521,"skin"),exact(metadata!D521,"saliva"),exact(metadata!D521,"stool"),exact(metadata!D521,"colon mucosa"),exact(metadata!D521,"colon content"),exact(metadata!D521,"sputum"),exact(metadata!D521,"urine"),exact(metadata!D521,"serum")))</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AND(IF(metadata!C522="",FALSE,TRUE),OR(exact(metadata!C522,"animal-associated habitat"),exact(metadata!C522,"mammalia-associated habitat"),exact(metadata!C522,"livestock-associated habitat")))</f>
        <v>0</v>
      </c>
      <c r="Q522">
        <f>AND(IF(metadata!D522="",FALSE,TRUE),OR(exact(metadata!D522,"skin"),exact(metadata!D522,"saliva"),exact(metadata!D522,"stool"),exact(metadata!D522,"colon mucosa"),exact(metadata!D522,"colon content"),exact(metadata!D522,"sputum"),exact(metadata!D522,"urine"),exact(metadata!D522,"serum")))</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AND(IF(metadata!C523="",FALSE,TRUE),OR(exact(metadata!C523,"animal-associated habitat"),exact(metadata!C523,"mammalia-associated habitat"),exact(metadata!C523,"livestock-associated habitat")))</f>
        <v>0</v>
      </c>
      <c r="Q523">
        <f>AND(IF(metadata!D523="",FALSE,TRUE),OR(exact(metadata!D523,"skin"),exact(metadata!D523,"saliva"),exact(metadata!D523,"stool"),exact(metadata!D523,"colon mucosa"),exact(metadata!D523,"colon content"),exact(metadata!D523,"sputum"),exact(metadata!D523,"urine"),exact(metadata!D523,"serum")))</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AND(IF(metadata!C524="",FALSE,TRUE),OR(exact(metadata!C524,"animal-associated habitat"),exact(metadata!C524,"mammalia-associated habitat"),exact(metadata!C524,"livestock-associated habitat")))</f>
        <v>0</v>
      </c>
      <c r="Q524">
        <f>AND(IF(metadata!D524="",FALSE,TRUE),OR(exact(metadata!D524,"skin"),exact(metadata!D524,"saliva"),exact(metadata!D524,"stool"),exact(metadata!D524,"colon mucosa"),exact(metadata!D524,"colon content"),exact(metadata!D524,"sputum"),exact(metadata!D524,"urine"),exact(metadata!D524,"serum")))</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AND(IF(metadata!C525="",FALSE,TRUE),OR(exact(metadata!C525,"animal-associated habitat"),exact(metadata!C525,"mammalia-associated habitat"),exact(metadata!C525,"livestock-associated habitat")))</f>
        <v>0</v>
      </c>
      <c r="Q525">
        <f>AND(IF(metadata!D525="",FALSE,TRUE),OR(exact(metadata!D525,"skin"),exact(metadata!D525,"saliva"),exact(metadata!D525,"stool"),exact(metadata!D525,"colon mucosa"),exact(metadata!D525,"colon content"),exact(metadata!D525,"sputum"),exact(metadata!D525,"urine"),exact(metadata!D525,"serum")))</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AND(IF(metadata!C526="",FALSE,TRUE),OR(exact(metadata!C526,"animal-associated habitat"),exact(metadata!C526,"mammalia-associated habitat"),exact(metadata!C526,"livestock-associated habitat")))</f>
        <v>0</v>
      </c>
      <c r="Q526">
        <f>AND(IF(metadata!D526="",FALSE,TRUE),OR(exact(metadata!D526,"skin"),exact(metadata!D526,"saliva"),exact(metadata!D526,"stool"),exact(metadata!D526,"colon mucosa"),exact(metadata!D526,"colon content"),exact(metadata!D526,"sputum"),exact(metadata!D526,"urine"),exact(metadata!D526,"serum")))</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AND(IF(metadata!C527="",FALSE,TRUE),OR(exact(metadata!C527,"animal-associated habitat"),exact(metadata!C527,"mammalia-associated habitat"),exact(metadata!C527,"livestock-associated habitat")))</f>
        <v>0</v>
      </c>
      <c r="Q527">
        <f>AND(IF(metadata!D527="",FALSE,TRUE),OR(exact(metadata!D527,"skin"),exact(metadata!D527,"saliva"),exact(metadata!D527,"stool"),exact(metadata!D527,"colon mucosa"),exact(metadata!D527,"colon content"),exact(metadata!D527,"sputum"),exact(metadata!D527,"urine"),exact(metadata!D527,"serum")))</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AND(IF(metadata!C528="",FALSE,TRUE),OR(exact(metadata!C528,"animal-associated habitat"),exact(metadata!C528,"mammalia-associated habitat"),exact(metadata!C528,"livestock-associated habitat")))</f>
        <v>0</v>
      </c>
      <c r="Q528">
        <f>AND(IF(metadata!D528="",FALSE,TRUE),OR(exact(metadata!D528,"skin"),exact(metadata!D528,"saliva"),exact(metadata!D528,"stool"),exact(metadata!D528,"colon mucosa"),exact(metadata!D528,"colon content"),exact(metadata!D528,"sputum"),exact(metadata!D528,"urine"),exact(metadata!D528,"serum")))</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AND(IF(metadata!C529="",FALSE,TRUE),OR(exact(metadata!C529,"animal-associated habitat"),exact(metadata!C529,"mammalia-associated habitat"),exact(metadata!C529,"livestock-associated habitat")))</f>
        <v>0</v>
      </c>
      <c r="Q529">
        <f>AND(IF(metadata!D529="",FALSE,TRUE),OR(exact(metadata!D529,"skin"),exact(metadata!D529,"saliva"),exact(metadata!D529,"stool"),exact(metadata!D529,"colon mucosa"),exact(metadata!D529,"colon content"),exact(metadata!D529,"sputum"),exact(metadata!D529,"urine"),exact(metadata!D529,"serum")))</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AND(IF(metadata!C530="",FALSE,TRUE),OR(exact(metadata!C530,"animal-associated habitat"),exact(metadata!C530,"mammalia-associated habitat"),exact(metadata!C530,"livestock-associated habitat")))</f>
        <v>0</v>
      </c>
      <c r="Q530">
        <f>AND(IF(metadata!D530="",FALSE,TRUE),OR(exact(metadata!D530,"skin"),exact(metadata!D530,"saliva"),exact(metadata!D530,"stool"),exact(metadata!D530,"colon mucosa"),exact(metadata!D530,"colon content"),exact(metadata!D530,"sputum"),exact(metadata!D530,"urine"),exact(metadata!D530,"serum")))</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AND(IF(metadata!C531="",FALSE,TRUE),OR(exact(metadata!C531,"animal-associated habitat"),exact(metadata!C531,"mammalia-associated habitat"),exact(metadata!C531,"livestock-associated habitat")))</f>
        <v>0</v>
      </c>
      <c r="Q531">
        <f>AND(IF(metadata!D531="",FALSE,TRUE),OR(exact(metadata!D531,"skin"),exact(metadata!D531,"saliva"),exact(metadata!D531,"stool"),exact(metadata!D531,"colon mucosa"),exact(metadata!D531,"colon content"),exact(metadata!D531,"sputum"),exact(metadata!D531,"urine"),exact(metadata!D531,"serum")))</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AND(IF(metadata!C532="",FALSE,TRUE),OR(exact(metadata!C532,"animal-associated habitat"),exact(metadata!C532,"mammalia-associated habitat"),exact(metadata!C532,"livestock-associated habitat")))</f>
        <v>0</v>
      </c>
      <c r="Q532">
        <f>AND(IF(metadata!D532="",FALSE,TRUE),OR(exact(metadata!D532,"skin"),exact(metadata!D532,"saliva"),exact(metadata!D532,"stool"),exact(metadata!D532,"colon mucosa"),exact(metadata!D532,"colon content"),exact(metadata!D532,"sputum"),exact(metadata!D532,"urine"),exact(metadata!D532,"serum")))</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AND(IF(metadata!C533="",FALSE,TRUE),OR(exact(metadata!C533,"animal-associated habitat"),exact(metadata!C533,"mammalia-associated habitat"),exact(metadata!C533,"livestock-associated habitat")))</f>
        <v>0</v>
      </c>
      <c r="Q533">
        <f>AND(IF(metadata!D533="",FALSE,TRUE),OR(exact(metadata!D533,"skin"),exact(metadata!D533,"saliva"),exact(metadata!D533,"stool"),exact(metadata!D533,"colon mucosa"),exact(metadata!D533,"colon content"),exact(metadata!D533,"sputum"),exact(metadata!D533,"urine"),exact(metadata!D533,"serum")))</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AND(IF(metadata!C534="",FALSE,TRUE),OR(exact(metadata!C534,"animal-associated habitat"),exact(metadata!C534,"mammalia-associated habitat"),exact(metadata!C534,"livestock-associated habitat")))</f>
        <v>0</v>
      </c>
      <c r="Q534">
        <f>AND(IF(metadata!D534="",FALSE,TRUE),OR(exact(metadata!D534,"skin"),exact(metadata!D534,"saliva"),exact(metadata!D534,"stool"),exact(metadata!D534,"colon mucosa"),exact(metadata!D534,"colon content"),exact(metadata!D534,"sputum"),exact(metadata!D534,"urine"),exact(metadata!D534,"serum")))</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AND(IF(metadata!C535="",FALSE,TRUE),OR(exact(metadata!C535,"animal-associated habitat"),exact(metadata!C535,"mammalia-associated habitat"),exact(metadata!C535,"livestock-associated habitat")))</f>
        <v>0</v>
      </c>
      <c r="Q535">
        <f>AND(IF(metadata!D535="",FALSE,TRUE),OR(exact(metadata!D535,"skin"),exact(metadata!D535,"saliva"),exact(metadata!D535,"stool"),exact(metadata!D535,"colon mucosa"),exact(metadata!D535,"colon content"),exact(metadata!D535,"sputum"),exact(metadata!D535,"urine"),exact(metadata!D535,"serum")))</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AND(IF(metadata!C536="",FALSE,TRUE),OR(exact(metadata!C536,"animal-associated habitat"),exact(metadata!C536,"mammalia-associated habitat"),exact(metadata!C536,"livestock-associated habitat")))</f>
        <v>0</v>
      </c>
      <c r="Q536">
        <f>AND(IF(metadata!D536="",FALSE,TRUE),OR(exact(metadata!D536,"skin"),exact(metadata!D536,"saliva"),exact(metadata!D536,"stool"),exact(metadata!D536,"colon mucosa"),exact(metadata!D536,"colon content"),exact(metadata!D536,"sputum"),exact(metadata!D536,"urine"),exact(metadata!D536,"serum")))</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AND(IF(metadata!C537="",FALSE,TRUE),OR(exact(metadata!C537,"animal-associated habitat"),exact(metadata!C537,"mammalia-associated habitat"),exact(metadata!C537,"livestock-associated habitat")))</f>
        <v>0</v>
      </c>
      <c r="Q537">
        <f>AND(IF(metadata!D537="",FALSE,TRUE),OR(exact(metadata!D537,"skin"),exact(metadata!D537,"saliva"),exact(metadata!D537,"stool"),exact(metadata!D537,"colon mucosa"),exact(metadata!D537,"colon content"),exact(metadata!D537,"sputum"),exact(metadata!D537,"urine"),exact(metadata!D537,"serum")))</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AND(IF(metadata!C538="",FALSE,TRUE),OR(exact(metadata!C538,"animal-associated habitat"),exact(metadata!C538,"mammalia-associated habitat"),exact(metadata!C538,"livestock-associated habitat")))</f>
        <v>0</v>
      </c>
      <c r="Q538">
        <f>AND(IF(metadata!D538="",FALSE,TRUE),OR(exact(metadata!D538,"skin"),exact(metadata!D538,"saliva"),exact(metadata!D538,"stool"),exact(metadata!D538,"colon mucosa"),exact(metadata!D538,"colon content"),exact(metadata!D538,"sputum"),exact(metadata!D538,"urine"),exact(metadata!D538,"serum")))</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AND(IF(metadata!C539="",FALSE,TRUE),OR(exact(metadata!C539,"animal-associated habitat"),exact(metadata!C539,"mammalia-associated habitat"),exact(metadata!C539,"livestock-associated habitat")))</f>
        <v>0</v>
      </c>
      <c r="Q539">
        <f>AND(IF(metadata!D539="",FALSE,TRUE),OR(exact(metadata!D539,"skin"),exact(metadata!D539,"saliva"),exact(metadata!D539,"stool"),exact(metadata!D539,"colon mucosa"),exact(metadata!D539,"colon content"),exact(metadata!D539,"sputum"),exact(metadata!D539,"urine"),exact(metadata!D539,"serum")))</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AND(IF(metadata!C540="",FALSE,TRUE),OR(exact(metadata!C540,"animal-associated habitat"),exact(metadata!C540,"mammalia-associated habitat"),exact(metadata!C540,"livestock-associated habitat")))</f>
        <v>0</v>
      </c>
      <c r="Q540">
        <f>AND(IF(metadata!D540="",FALSE,TRUE),OR(exact(metadata!D540,"skin"),exact(metadata!D540,"saliva"),exact(metadata!D540,"stool"),exact(metadata!D540,"colon mucosa"),exact(metadata!D540,"colon content"),exact(metadata!D540,"sputum"),exact(metadata!D540,"urine"),exact(metadata!D540,"serum")))</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AND(IF(metadata!C541="",FALSE,TRUE),OR(exact(metadata!C541,"animal-associated habitat"),exact(metadata!C541,"mammalia-associated habitat"),exact(metadata!C541,"livestock-associated habitat")))</f>
        <v>0</v>
      </c>
      <c r="Q541">
        <f>AND(IF(metadata!D541="",FALSE,TRUE),OR(exact(metadata!D541,"skin"),exact(metadata!D541,"saliva"),exact(metadata!D541,"stool"),exact(metadata!D541,"colon mucosa"),exact(metadata!D541,"colon content"),exact(metadata!D541,"sputum"),exact(metadata!D541,"urine"),exact(metadata!D541,"serum")))</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AND(IF(metadata!C542="",FALSE,TRUE),OR(exact(metadata!C542,"animal-associated habitat"),exact(metadata!C542,"mammalia-associated habitat"),exact(metadata!C542,"livestock-associated habitat")))</f>
        <v>0</v>
      </c>
      <c r="Q542">
        <f>AND(IF(metadata!D542="",FALSE,TRUE),OR(exact(metadata!D542,"skin"),exact(metadata!D542,"saliva"),exact(metadata!D542,"stool"),exact(metadata!D542,"colon mucosa"),exact(metadata!D542,"colon content"),exact(metadata!D542,"sputum"),exact(metadata!D542,"urine"),exact(metadata!D542,"serum")))</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AND(IF(metadata!C543="",FALSE,TRUE),OR(exact(metadata!C543,"animal-associated habitat"),exact(metadata!C543,"mammalia-associated habitat"),exact(metadata!C543,"livestock-associated habitat")))</f>
        <v>0</v>
      </c>
      <c r="Q543">
        <f>AND(IF(metadata!D543="",FALSE,TRUE),OR(exact(metadata!D543,"skin"),exact(metadata!D543,"saliva"),exact(metadata!D543,"stool"),exact(metadata!D543,"colon mucosa"),exact(metadata!D543,"colon content"),exact(metadata!D543,"sputum"),exact(metadata!D543,"urine"),exact(metadata!D543,"serum")))</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AND(IF(metadata!C544="",FALSE,TRUE),OR(exact(metadata!C544,"animal-associated habitat"),exact(metadata!C544,"mammalia-associated habitat"),exact(metadata!C544,"livestock-associated habitat")))</f>
        <v>0</v>
      </c>
      <c r="Q544">
        <f>AND(IF(metadata!D544="",FALSE,TRUE),OR(exact(metadata!D544,"skin"),exact(metadata!D544,"saliva"),exact(metadata!D544,"stool"),exact(metadata!D544,"colon mucosa"),exact(metadata!D544,"colon content"),exact(metadata!D544,"sputum"),exact(metadata!D544,"urine"),exact(metadata!D544,"serum")))</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AND(IF(metadata!C545="",FALSE,TRUE),OR(exact(metadata!C545,"animal-associated habitat"),exact(metadata!C545,"mammalia-associated habitat"),exact(metadata!C545,"livestock-associated habitat")))</f>
        <v>0</v>
      </c>
      <c r="Q545">
        <f>AND(IF(metadata!D545="",FALSE,TRUE),OR(exact(metadata!D545,"skin"),exact(metadata!D545,"saliva"),exact(metadata!D545,"stool"),exact(metadata!D545,"colon mucosa"),exact(metadata!D545,"colon content"),exact(metadata!D545,"sputum"),exact(metadata!D545,"urine"),exact(metadata!D545,"serum")))</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AND(IF(metadata!C546="",FALSE,TRUE),OR(exact(metadata!C546,"animal-associated habitat"),exact(metadata!C546,"mammalia-associated habitat"),exact(metadata!C546,"livestock-associated habitat")))</f>
        <v>0</v>
      </c>
      <c r="Q546">
        <f>AND(IF(metadata!D546="",FALSE,TRUE),OR(exact(metadata!D546,"skin"),exact(metadata!D546,"saliva"),exact(metadata!D546,"stool"),exact(metadata!D546,"colon mucosa"),exact(metadata!D546,"colon content"),exact(metadata!D546,"sputum"),exact(metadata!D546,"urine"),exact(metadata!D546,"serum")))</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AND(IF(metadata!C547="",FALSE,TRUE),OR(exact(metadata!C547,"animal-associated habitat"),exact(metadata!C547,"mammalia-associated habitat"),exact(metadata!C547,"livestock-associated habitat")))</f>
        <v>0</v>
      </c>
      <c r="Q547">
        <f>AND(IF(metadata!D547="",FALSE,TRUE),OR(exact(metadata!D547,"skin"),exact(metadata!D547,"saliva"),exact(metadata!D547,"stool"),exact(metadata!D547,"colon mucosa"),exact(metadata!D547,"colon content"),exact(metadata!D547,"sputum"),exact(metadata!D547,"urine"),exact(metadata!D547,"serum")))</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AND(IF(metadata!C548="",FALSE,TRUE),OR(exact(metadata!C548,"animal-associated habitat"),exact(metadata!C548,"mammalia-associated habitat"),exact(metadata!C548,"livestock-associated habitat")))</f>
        <v>0</v>
      </c>
      <c r="Q548">
        <f>AND(IF(metadata!D548="",FALSE,TRUE),OR(exact(metadata!D548,"skin"),exact(metadata!D548,"saliva"),exact(metadata!D548,"stool"),exact(metadata!D548,"colon mucosa"),exact(metadata!D548,"colon content"),exact(metadata!D548,"sputum"),exact(metadata!D548,"urine"),exact(metadata!D548,"serum")))</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AND(IF(metadata!C549="",FALSE,TRUE),OR(exact(metadata!C549,"animal-associated habitat"),exact(metadata!C549,"mammalia-associated habitat"),exact(metadata!C549,"livestock-associated habitat")))</f>
        <v>0</v>
      </c>
      <c r="Q549">
        <f>AND(IF(metadata!D549="",FALSE,TRUE),OR(exact(metadata!D549,"skin"),exact(metadata!D549,"saliva"),exact(metadata!D549,"stool"),exact(metadata!D549,"colon mucosa"),exact(metadata!D549,"colon content"),exact(metadata!D549,"sputum"),exact(metadata!D549,"urine"),exact(metadata!D549,"serum")))</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AND(IF(metadata!C550="",FALSE,TRUE),OR(exact(metadata!C550,"animal-associated habitat"),exact(metadata!C550,"mammalia-associated habitat"),exact(metadata!C550,"livestock-associated habitat")))</f>
        <v>0</v>
      </c>
      <c r="Q550">
        <f>AND(IF(metadata!D550="",FALSE,TRUE),OR(exact(metadata!D550,"skin"),exact(metadata!D550,"saliva"),exact(metadata!D550,"stool"),exact(metadata!D550,"colon mucosa"),exact(metadata!D550,"colon content"),exact(metadata!D550,"sputum"),exact(metadata!D550,"urine"),exact(metadata!D550,"serum")))</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AND(IF(metadata!C551="",FALSE,TRUE),OR(exact(metadata!C551,"animal-associated habitat"),exact(metadata!C551,"mammalia-associated habitat"),exact(metadata!C551,"livestock-associated habitat")))</f>
        <v>0</v>
      </c>
      <c r="Q551">
        <f>AND(IF(metadata!D551="",FALSE,TRUE),OR(exact(metadata!D551,"skin"),exact(metadata!D551,"saliva"),exact(metadata!D551,"stool"),exact(metadata!D551,"colon mucosa"),exact(metadata!D551,"colon content"),exact(metadata!D551,"sputum"),exact(metadata!D551,"urine"),exact(metadata!D551,"serum")))</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AND(IF(metadata!C552="",FALSE,TRUE),OR(exact(metadata!C552,"animal-associated habitat"),exact(metadata!C552,"mammalia-associated habitat"),exact(metadata!C552,"livestock-associated habitat")))</f>
        <v>0</v>
      </c>
      <c r="Q552">
        <f>AND(IF(metadata!D552="",FALSE,TRUE),OR(exact(metadata!D552,"skin"),exact(metadata!D552,"saliva"),exact(metadata!D552,"stool"),exact(metadata!D552,"colon mucosa"),exact(metadata!D552,"colon content"),exact(metadata!D552,"sputum"),exact(metadata!D552,"urine"),exact(metadata!D552,"serum")))</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AND(IF(metadata!C553="",FALSE,TRUE),OR(exact(metadata!C553,"animal-associated habitat"),exact(metadata!C553,"mammalia-associated habitat"),exact(metadata!C553,"livestock-associated habitat")))</f>
        <v>0</v>
      </c>
      <c r="Q553">
        <f>AND(IF(metadata!D553="",FALSE,TRUE),OR(exact(metadata!D553,"skin"),exact(metadata!D553,"saliva"),exact(metadata!D553,"stool"),exact(metadata!D553,"colon mucosa"),exact(metadata!D553,"colon content"),exact(metadata!D553,"sputum"),exact(metadata!D553,"urine"),exact(metadata!D553,"serum")))</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AND(IF(metadata!C554="",FALSE,TRUE),OR(exact(metadata!C554,"animal-associated habitat"),exact(metadata!C554,"mammalia-associated habitat"),exact(metadata!C554,"livestock-associated habitat")))</f>
        <v>0</v>
      </c>
      <c r="Q554">
        <f>AND(IF(metadata!D554="",FALSE,TRUE),OR(exact(metadata!D554,"skin"),exact(metadata!D554,"saliva"),exact(metadata!D554,"stool"),exact(metadata!D554,"colon mucosa"),exact(metadata!D554,"colon content"),exact(metadata!D554,"sputum"),exact(metadata!D554,"urine"),exact(metadata!D554,"serum")))</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AND(IF(metadata!C555="",FALSE,TRUE),OR(exact(metadata!C555,"animal-associated habitat"),exact(metadata!C555,"mammalia-associated habitat"),exact(metadata!C555,"livestock-associated habitat")))</f>
        <v>0</v>
      </c>
      <c r="Q555">
        <f>AND(IF(metadata!D555="",FALSE,TRUE),OR(exact(metadata!D555,"skin"),exact(metadata!D555,"saliva"),exact(metadata!D555,"stool"),exact(metadata!D555,"colon mucosa"),exact(metadata!D555,"colon content"),exact(metadata!D555,"sputum"),exact(metadata!D555,"urine"),exact(metadata!D555,"serum")))</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AND(IF(metadata!C556="",FALSE,TRUE),OR(exact(metadata!C556,"animal-associated habitat"),exact(metadata!C556,"mammalia-associated habitat"),exact(metadata!C556,"livestock-associated habitat")))</f>
        <v>0</v>
      </c>
      <c r="Q556">
        <f>AND(IF(metadata!D556="",FALSE,TRUE),OR(exact(metadata!D556,"skin"),exact(metadata!D556,"saliva"),exact(metadata!D556,"stool"),exact(metadata!D556,"colon mucosa"),exact(metadata!D556,"colon content"),exact(metadata!D556,"sputum"),exact(metadata!D556,"urine"),exact(metadata!D556,"serum")))</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AND(IF(metadata!C557="",FALSE,TRUE),OR(exact(metadata!C557,"animal-associated habitat"),exact(metadata!C557,"mammalia-associated habitat"),exact(metadata!C557,"livestock-associated habitat")))</f>
        <v>0</v>
      </c>
      <c r="Q557">
        <f>AND(IF(metadata!D557="",FALSE,TRUE),OR(exact(metadata!D557,"skin"),exact(metadata!D557,"saliva"),exact(metadata!D557,"stool"),exact(metadata!D557,"colon mucosa"),exact(metadata!D557,"colon content"),exact(metadata!D557,"sputum"),exact(metadata!D557,"urine"),exact(metadata!D557,"serum")))</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AND(IF(metadata!C558="",FALSE,TRUE),OR(exact(metadata!C558,"animal-associated habitat"),exact(metadata!C558,"mammalia-associated habitat"),exact(metadata!C558,"livestock-associated habitat")))</f>
        <v>0</v>
      </c>
      <c r="Q558">
        <f>AND(IF(metadata!D558="",FALSE,TRUE),OR(exact(metadata!D558,"skin"),exact(metadata!D558,"saliva"),exact(metadata!D558,"stool"),exact(metadata!D558,"colon mucosa"),exact(metadata!D558,"colon content"),exact(metadata!D558,"sputum"),exact(metadata!D558,"urine"),exact(metadata!D558,"serum")))</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AND(IF(metadata!C559="",FALSE,TRUE),OR(exact(metadata!C559,"animal-associated habitat"),exact(metadata!C559,"mammalia-associated habitat"),exact(metadata!C559,"livestock-associated habitat")))</f>
        <v>0</v>
      </c>
      <c r="Q559">
        <f>AND(IF(metadata!D559="",FALSE,TRUE),OR(exact(metadata!D559,"skin"),exact(metadata!D559,"saliva"),exact(metadata!D559,"stool"),exact(metadata!D559,"colon mucosa"),exact(metadata!D559,"colon content"),exact(metadata!D559,"sputum"),exact(metadata!D559,"urine"),exact(metadata!D559,"serum")))</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AND(IF(metadata!C560="",FALSE,TRUE),OR(exact(metadata!C560,"animal-associated habitat"),exact(metadata!C560,"mammalia-associated habitat"),exact(metadata!C560,"livestock-associated habitat")))</f>
        <v>0</v>
      </c>
      <c r="Q560">
        <f>AND(IF(metadata!D560="",FALSE,TRUE),OR(exact(metadata!D560,"skin"),exact(metadata!D560,"saliva"),exact(metadata!D560,"stool"),exact(metadata!D560,"colon mucosa"),exact(metadata!D560,"colon content"),exact(metadata!D560,"sputum"),exact(metadata!D560,"urine"),exact(metadata!D560,"serum")))</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AND(IF(metadata!C561="",FALSE,TRUE),OR(exact(metadata!C561,"animal-associated habitat"),exact(metadata!C561,"mammalia-associated habitat"),exact(metadata!C561,"livestock-associated habitat")))</f>
        <v>0</v>
      </c>
      <c r="Q561">
        <f>AND(IF(metadata!D561="",FALSE,TRUE),OR(exact(metadata!D561,"skin"),exact(metadata!D561,"saliva"),exact(metadata!D561,"stool"),exact(metadata!D561,"colon mucosa"),exact(metadata!D561,"colon content"),exact(metadata!D561,"sputum"),exact(metadata!D561,"urine"),exact(metadata!D561,"serum")))</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AND(IF(metadata!C562="",FALSE,TRUE),OR(exact(metadata!C562,"animal-associated habitat"),exact(metadata!C562,"mammalia-associated habitat"),exact(metadata!C562,"livestock-associated habitat")))</f>
        <v>0</v>
      </c>
      <c r="Q562">
        <f>AND(IF(metadata!D562="",FALSE,TRUE),OR(exact(metadata!D562,"skin"),exact(metadata!D562,"saliva"),exact(metadata!D562,"stool"),exact(metadata!D562,"colon mucosa"),exact(metadata!D562,"colon content"),exact(metadata!D562,"sputum"),exact(metadata!D562,"urine"),exact(metadata!D562,"serum")))</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AND(IF(metadata!C563="",FALSE,TRUE),OR(exact(metadata!C563,"animal-associated habitat"),exact(metadata!C563,"mammalia-associated habitat"),exact(metadata!C563,"livestock-associated habitat")))</f>
        <v>0</v>
      </c>
      <c r="Q563">
        <f>AND(IF(metadata!D563="",FALSE,TRUE),OR(exact(metadata!D563,"skin"),exact(metadata!D563,"saliva"),exact(metadata!D563,"stool"),exact(metadata!D563,"colon mucosa"),exact(metadata!D563,"colon content"),exact(metadata!D563,"sputum"),exact(metadata!D563,"urine"),exact(metadata!D563,"serum")))</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AND(IF(metadata!C564="",FALSE,TRUE),OR(exact(metadata!C564,"animal-associated habitat"),exact(metadata!C564,"mammalia-associated habitat"),exact(metadata!C564,"livestock-associated habitat")))</f>
        <v>0</v>
      </c>
      <c r="Q564">
        <f>AND(IF(metadata!D564="",FALSE,TRUE),OR(exact(metadata!D564,"skin"),exact(metadata!D564,"saliva"),exact(metadata!D564,"stool"),exact(metadata!D564,"colon mucosa"),exact(metadata!D564,"colon content"),exact(metadata!D564,"sputum"),exact(metadata!D564,"urine"),exact(metadata!D564,"serum")))</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AND(IF(metadata!C565="",FALSE,TRUE),OR(exact(metadata!C565,"animal-associated habitat"),exact(metadata!C565,"mammalia-associated habitat"),exact(metadata!C565,"livestock-associated habitat")))</f>
        <v>0</v>
      </c>
      <c r="Q565">
        <f>AND(IF(metadata!D565="",FALSE,TRUE),OR(exact(metadata!D565,"skin"),exact(metadata!D565,"saliva"),exact(metadata!D565,"stool"),exact(metadata!D565,"colon mucosa"),exact(metadata!D565,"colon content"),exact(metadata!D565,"sputum"),exact(metadata!D565,"urine"),exact(metadata!D565,"serum")))</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AND(IF(metadata!C566="",FALSE,TRUE),OR(exact(metadata!C566,"animal-associated habitat"),exact(metadata!C566,"mammalia-associated habitat"),exact(metadata!C566,"livestock-associated habitat")))</f>
        <v>0</v>
      </c>
      <c r="Q566">
        <f>AND(IF(metadata!D566="",FALSE,TRUE),OR(exact(metadata!D566,"skin"),exact(metadata!D566,"saliva"),exact(metadata!D566,"stool"),exact(metadata!D566,"colon mucosa"),exact(metadata!D566,"colon content"),exact(metadata!D566,"sputum"),exact(metadata!D566,"urine"),exact(metadata!D566,"serum")))</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AND(IF(metadata!C567="",FALSE,TRUE),OR(exact(metadata!C567,"animal-associated habitat"),exact(metadata!C567,"mammalia-associated habitat"),exact(metadata!C567,"livestock-associated habitat")))</f>
        <v>0</v>
      </c>
      <c r="Q567">
        <f>AND(IF(metadata!D567="",FALSE,TRUE),OR(exact(metadata!D567,"skin"),exact(metadata!D567,"saliva"),exact(metadata!D567,"stool"),exact(metadata!D567,"colon mucosa"),exact(metadata!D567,"colon content"),exact(metadata!D567,"sputum"),exact(metadata!D567,"urine"),exact(metadata!D567,"serum")))</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AND(IF(metadata!C568="",FALSE,TRUE),OR(exact(metadata!C568,"animal-associated habitat"),exact(metadata!C568,"mammalia-associated habitat"),exact(metadata!C568,"livestock-associated habitat")))</f>
        <v>0</v>
      </c>
      <c r="Q568">
        <f>AND(IF(metadata!D568="",FALSE,TRUE),OR(exact(metadata!D568,"skin"),exact(metadata!D568,"saliva"),exact(metadata!D568,"stool"),exact(metadata!D568,"colon mucosa"),exact(metadata!D568,"colon content"),exact(metadata!D568,"sputum"),exact(metadata!D568,"urine"),exact(metadata!D568,"serum")))</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AND(IF(metadata!C569="",FALSE,TRUE),OR(exact(metadata!C569,"animal-associated habitat"),exact(metadata!C569,"mammalia-associated habitat"),exact(metadata!C569,"livestock-associated habitat")))</f>
        <v>0</v>
      </c>
      <c r="Q569">
        <f>AND(IF(metadata!D569="",FALSE,TRUE),OR(exact(metadata!D569,"skin"),exact(metadata!D569,"saliva"),exact(metadata!D569,"stool"),exact(metadata!D569,"colon mucosa"),exact(metadata!D569,"colon content"),exact(metadata!D569,"sputum"),exact(metadata!D569,"urine"),exact(metadata!D569,"serum")))</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AND(IF(metadata!C570="",FALSE,TRUE),OR(exact(metadata!C570,"animal-associated habitat"),exact(metadata!C570,"mammalia-associated habitat"),exact(metadata!C570,"livestock-associated habitat")))</f>
        <v>0</v>
      </c>
      <c r="Q570">
        <f>AND(IF(metadata!D570="",FALSE,TRUE),OR(exact(metadata!D570,"skin"),exact(metadata!D570,"saliva"),exact(metadata!D570,"stool"),exact(metadata!D570,"colon mucosa"),exact(metadata!D570,"colon content"),exact(metadata!D570,"sputum"),exact(metadata!D570,"urine"),exact(metadata!D570,"serum")))</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AND(IF(metadata!C571="",FALSE,TRUE),OR(exact(metadata!C571,"animal-associated habitat"),exact(metadata!C571,"mammalia-associated habitat"),exact(metadata!C571,"livestock-associated habitat")))</f>
        <v>0</v>
      </c>
      <c r="Q571">
        <f>AND(IF(metadata!D571="",FALSE,TRUE),OR(exact(metadata!D571,"skin"),exact(metadata!D571,"saliva"),exact(metadata!D571,"stool"),exact(metadata!D571,"colon mucosa"),exact(metadata!D571,"colon content"),exact(metadata!D571,"sputum"),exact(metadata!D571,"urine"),exact(metadata!D571,"serum")))</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AND(IF(metadata!C572="",FALSE,TRUE),OR(exact(metadata!C572,"animal-associated habitat"),exact(metadata!C572,"mammalia-associated habitat"),exact(metadata!C572,"livestock-associated habitat")))</f>
        <v>0</v>
      </c>
      <c r="Q572">
        <f>AND(IF(metadata!D572="",FALSE,TRUE),OR(exact(metadata!D572,"skin"),exact(metadata!D572,"saliva"),exact(metadata!D572,"stool"),exact(metadata!D572,"colon mucosa"),exact(metadata!D572,"colon content"),exact(metadata!D572,"sputum"),exact(metadata!D572,"urine"),exact(metadata!D572,"serum")))</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AND(IF(metadata!C573="",FALSE,TRUE),OR(exact(metadata!C573,"animal-associated habitat"),exact(metadata!C573,"mammalia-associated habitat"),exact(metadata!C573,"livestock-associated habitat")))</f>
        <v>0</v>
      </c>
      <c r="Q573">
        <f>AND(IF(metadata!D573="",FALSE,TRUE),OR(exact(metadata!D573,"skin"),exact(metadata!D573,"saliva"),exact(metadata!D573,"stool"),exact(metadata!D573,"colon mucosa"),exact(metadata!D573,"colon content"),exact(metadata!D573,"sputum"),exact(metadata!D573,"urine"),exact(metadata!D573,"serum")))</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AND(IF(metadata!C574="",FALSE,TRUE),OR(exact(metadata!C574,"animal-associated habitat"),exact(metadata!C574,"mammalia-associated habitat"),exact(metadata!C574,"livestock-associated habitat")))</f>
        <v>0</v>
      </c>
      <c r="Q574">
        <f>AND(IF(metadata!D574="",FALSE,TRUE),OR(exact(metadata!D574,"skin"),exact(metadata!D574,"saliva"),exact(metadata!D574,"stool"),exact(metadata!D574,"colon mucosa"),exact(metadata!D574,"colon content"),exact(metadata!D574,"sputum"),exact(metadata!D574,"urine"),exact(metadata!D574,"serum")))</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AND(IF(metadata!C575="",FALSE,TRUE),OR(exact(metadata!C575,"animal-associated habitat"),exact(metadata!C575,"mammalia-associated habitat"),exact(metadata!C575,"livestock-associated habitat")))</f>
        <v>0</v>
      </c>
      <c r="Q575">
        <f>AND(IF(metadata!D575="",FALSE,TRUE),OR(exact(metadata!D575,"skin"),exact(metadata!D575,"saliva"),exact(metadata!D575,"stool"),exact(metadata!D575,"colon mucosa"),exact(metadata!D575,"colon content"),exact(metadata!D575,"sputum"),exact(metadata!D575,"urine"),exact(metadata!D575,"serum")))</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AND(IF(metadata!C576="",FALSE,TRUE),OR(exact(metadata!C576,"animal-associated habitat"),exact(metadata!C576,"mammalia-associated habitat"),exact(metadata!C576,"livestock-associated habitat")))</f>
        <v>0</v>
      </c>
      <c r="Q576">
        <f>AND(IF(metadata!D576="",FALSE,TRUE),OR(exact(metadata!D576,"skin"),exact(metadata!D576,"saliva"),exact(metadata!D576,"stool"),exact(metadata!D576,"colon mucosa"),exact(metadata!D576,"colon content"),exact(metadata!D576,"sputum"),exact(metadata!D576,"urine"),exact(metadata!D576,"serum")))</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AND(IF(metadata!C577="",FALSE,TRUE),OR(exact(metadata!C577,"animal-associated habitat"),exact(metadata!C577,"mammalia-associated habitat"),exact(metadata!C577,"livestock-associated habitat")))</f>
        <v>0</v>
      </c>
      <c r="Q577">
        <f>AND(IF(metadata!D577="",FALSE,TRUE),OR(exact(metadata!D577,"skin"),exact(metadata!D577,"saliva"),exact(metadata!D577,"stool"),exact(metadata!D577,"colon mucosa"),exact(metadata!D577,"colon content"),exact(metadata!D577,"sputum"),exact(metadata!D577,"urine"),exact(metadata!D577,"serum")))</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AND(IF(metadata!C578="",FALSE,TRUE),OR(exact(metadata!C578,"animal-associated habitat"),exact(metadata!C578,"mammalia-associated habitat"),exact(metadata!C578,"livestock-associated habitat")))</f>
        <v>0</v>
      </c>
      <c r="Q578">
        <f>AND(IF(metadata!D578="",FALSE,TRUE),OR(exact(metadata!D578,"skin"),exact(metadata!D578,"saliva"),exact(metadata!D578,"stool"),exact(metadata!D578,"colon mucosa"),exact(metadata!D578,"colon content"),exact(metadata!D578,"sputum"),exact(metadata!D578,"urine"),exact(metadata!D578,"serum")))</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AND(IF(metadata!C579="",FALSE,TRUE),OR(exact(metadata!C579,"animal-associated habitat"),exact(metadata!C579,"mammalia-associated habitat"),exact(metadata!C579,"livestock-associated habitat")))</f>
        <v>0</v>
      </c>
      <c r="Q579">
        <f>AND(IF(metadata!D579="",FALSE,TRUE),OR(exact(metadata!D579,"skin"),exact(metadata!D579,"saliva"),exact(metadata!D579,"stool"),exact(metadata!D579,"colon mucosa"),exact(metadata!D579,"colon content"),exact(metadata!D579,"sputum"),exact(metadata!D579,"urine"),exact(metadata!D579,"serum")))</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AND(IF(metadata!C580="",FALSE,TRUE),OR(exact(metadata!C580,"animal-associated habitat"),exact(metadata!C580,"mammalia-associated habitat"),exact(metadata!C580,"livestock-associated habitat")))</f>
        <v>0</v>
      </c>
      <c r="Q580">
        <f>AND(IF(metadata!D580="",FALSE,TRUE),OR(exact(metadata!D580,"skin"),exact(metadata!D580,"saliva"),exact(metadata!D580,"stool"),exact(metadata!D580,"colon mucosa"),exact(metadata!D580,"colon content"),exact(metadata!D580,"sputum"),exact(metadata!D580,"urine"),exact(metadata!D580,"serum")))</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AND(IF(metadata!C581="",FALSE,TRUE),OR(exact(metadata!C581,"animal-associated habitat"),exact(metadata!C581,"mammalia-associated habitat"),exact(metadata!C581,"livestock-associated habitat")))</f>
        <v>0</v>
      </c>
      <c r="Q581">
        <f>AND(IF(metadata!D581="",FALSE,TRUE),OR(exact(metadata!D581,"skin"),exact(metadata!D581,"saliva"),exact(metadata!D581,"stool"),exact(metadata!D581,"colon mucosa"),exact(metadata!D581,"colon content"),exact(metadata!D581,"sputum"),exact(metadata!D581,"urine"),exact(metadata!D581,"serum")))</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AND(IF(metadata!C582="",FALSE,TRUE),OR(exact(metadata!C582,"animal-associated habitat"),exact(metadata!C582,"mammalia-associated habitat"),exact(metadata!C582,"livestock-associated habitat")))</f>
        <v>0</v>
      </c>
      <c r="Q582">
        <f>AND(IF(metadata!D582="",FALSE,TRUE),OR(exact(metadata!D582,"skin"),exact(metadata!D582,"saliva"),exact(metadata!D582,"stool"),exact(metadata!D582,"colon mucosa"),exact(metadata!D582,"colon content"),exact(metadata!D582,"sputum"),exact(metadata!D582,"urine"),exact(metadata!D582,"serum")))</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AND(IF(metadata!C583="",FALSE,TRUE),OR(exact(metadata!C583,"animal-associated habitat"),exact(metadata!C583,"mammalia-associated habitat"),exact(metadata!C583,"livestock-associated habitat")))</f>
        <v>0</v>
      </c>
      <c r="Q583">
        <f>AND(IF(metadata!D583="",FALSE,TRUE),OR(exact(metadata!D583,"skin"),exact(metadata!D583,"saliva"),exact(metadata!D583,"stool"),exact(metadata!D583,"colon mucosa"),exact(metadata!D583,"colon content"),exact(metadata!D583,"sputum"),exact(metadata!D583,"urine"),exact(metadata!D583,"serum")))</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AND(IF(metadata!C584="",FALSE,TRUE),OR(exact(metadata!C584,"animal-associated habitat"),exact(metadata!C584,"mammalia-associated habitat"),exact(metadata!C584,"livestock-associated habitat")))</f>
        <v>0</v>
      </c>
      <c r="Q584">
        <f>AND(IF(metadata!D584="",FALSE,TRUE),OR(exact(metadata!D584,"skin"),exact(metadata!D584,"saliva"),exact(metadata!D584,"stool"),exact(metadata!D584,"colon mucosa"),exact(metadata!D584,"colon content"),exact(metadata!D584,"sputum"),exact(metadata!D584,"urine"),exact(metadata!D584,"serum")))</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AND(IF(metadata!C585="",FALSE,TRUE),OR(exact(metadata!C585,"animal-associated habitat"),exact(metadata!C585,"mammalia-associated habitat"),exact(metadata!C585,"livestock-associated habitat")))</f>
        <v>0</v>
      </c>
      <c r="Q585">
        <f>AND(IF(metadata!D585="",FALSE,TRUE),OR(exact(metadata!D585,"skin"),exact(metadata!D585,"saliva"),exact(metadata!D585,"stool"),exact(metadata!D585,"colon mucosa"),exact(metadata!D585,"colon content"),exact(metadata!D585,"sputum"),exact(metadata!D585,"urine"),exact(metadata!D585,"serum")))</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AND(IF(metadata!C586="",FALSE,TRUE),OR(exact(metadata!C586,"animal-associated habitat"),exact(metadata!C586,"mammalia-associated habitat"),exact(metadata!C586,"livestock-associated habitat")))</f>
        <v>0</v>
      </c>
      <c r="Q586">
        <f>AND(IF(metadata!D586="",FALSE,TRUE),OR(exact(metadata!D586,"skin"),exact(metadata!D586,"saliva"),exact(metadata!D586,"stool"),exact(metadata!D586,"colon mucosa"),exact(metadata!D586,"colon content"),exact(metadata!D586,"sputum"),exact(metadata!D586,"urine"),exact(metadata!D586,"serum")))</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AND(IF(metadata!C587="",FALSE,TRUE),OR(exact(metadata!C587,"animal-associated habitat"),exact(metadata!C587,"mammalia-associated habitat"),exact(metadata!C587,"livestock-associated habitat")))</f>
        <v>0</v>
      </c>
      <c r="Q587">
        <f>AND(IF(metadata!D587="",FALSE,TRUE),OR(exact(metadata!D587,"skin"),exact(metadata!D587,"saliva"),exact(metadata!D587,"stool"),exact(metadata!D587,"colon mucosa"),exact(metadata!D587,"colon content"),exact(metadata!D587,"sputum"),exact(metadata!D587,"urine"),exact(metadata!D587,"serum")))</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AND(IF(metadata!C588="",FALSE,TRUE),OR(exact(metadata!C588,"animal-associated habitat"),exact(metadata!C588,"mammalia-associated habitat"),exact(metadata!C588,"livestock-associated habitat")))</f>
        <v>0</v>
      </c>
      <c r="Q588">
        <f>AND(IF(metadata!D588="",FALSE,TRUE),OR(exact(metadata!D588,"skin"),exact(metadata!D588,"saliva"),exact(metadata!D588,"stool"),exact(metadata!D588,"colon mucosa"),exact(metadata!D588,"colon content"),exact(metadata!D588,"sputum"),exact(metadata!D588,"urine"),exact(metadata!D588,"serum")))</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AND(IF(metadata!C589="",FALSE,TRUE),OR(exact(metadata!C589,"animal-associated habitat"),exact(metadata!C589,"mammalia-associated habitat"),exact(metadata!C589,"livestock-associated habitat")))</f>
        <v>0</v>
      </c>
      <c r="Q589">
        <f>AND(IF(metadata!D589="",FALSE,TRUE),OR(exact(metadata!D589,"skin"),exact(metadata!D589,"saliva"),exact(metadata!D589,"stool"),exact(metadata!D589,"colon mucosa"),exact(metadata!D589,"colon content"),exact(metadata!D589,"sputum"),exact(metadata!D589,"urine"),exact(metadata!D589,"serum")))</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AND(IF(metadata!C590="",FALSE,TRUE),OR(exact(metadata!C590,"animal-associated habitat"),exact(metadata!C590,"mammalia-associated habitat"),exact(metadata!C590,"livestock-associated habitat")))</f>
        <v>0</v>
      </c>
      <c r="Q590">
        <f>AND(IF(metadata!D590="",FALSE,TRUE),OR(exact(metadata!D590,"skin"),exact(metadata!D590,"saliva"),exact(metadata!D590,"stool"),exact(metadata!D590,"colon mucosa"),exact(metadata!D590,"colon content"),exact(metadata!D590,"sputum"),exact(metadata!D590,"urine"),exact(metadata!D590,"serum")))</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AND(IF(metadata!C591="",FALSE,TRUE),OR(exact(metadata!C591,"animal-associated habitat"),exact(metadata!C591,"mammalia-associated habitat"),exact(metadata!C591,"livestock-associated habitat")))</f>
        <v>0</v>
      </c>
      <c r="Q591">
        <f>AND(IF(metadata!D591="",FALSE,TRUE),OR(exact(metadata!D591,"skin"),exact(metadata!D591,"saliva"),exact(metadata!D591,"stool"),exact(metadata!D591,"colon mucosa"),exact(metadata!D591,"colon content"),exact(metadata!D591,"sputum"),exact(metadata!D591,"urine"),exact(metadata!D591,"serum")))</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AND(IF(metadata!C592="",FALSE,TRUE),OR(exact(metadata!C592,"animal-associated habitat"),exact(metadata!C592,"mammalia-associated habitat"),exact(metadata!C592,"livestock-associated habitat")))</f>
        <v>0</v>
      </c>
      <c r="Q592">
        <f>AND(IF(metadata!D592="",FALSE,TRUE),OR(exact(metadata!D592,"skin"),exact(metadata!D592,"saliva"),exact(metadata!D592,"stool"),exact(metadata!D592,"colon mucosa"),exact(metadata!D592,"colon content"),exact(metadata!D592,"sputum"),exact(metadata!D592,"urine"),exact(metadata!D592,"serum")))</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AND(IF(metadata!C593="",FALSE,TRUE),OR(exact(metadata!C593,"animal-associated habitat"),exact(metadata!C593,"mammalia-associated habitat"),exact(metadata!C593,"livestock-associated habitat")))</f>
        <v>0</v>
      </c>
      <c r="Q593">
        <f>AND(IF(metadata!D593="",FALSE,TRUE),OR(exact(metadata!D593,"skin"),exact(metadata!D593,"saliva"),exact(metadata!D593,"stool"),exact(metadata!D593,"colon mucosa"),exact(metadata!D593,"colon content"),exact(metadata!D593,"sputum"),exact(metadata!D593,"urine"),exact(metadata!D593,"serum")))</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AND(IF(metadata!C594="",FALSE,TRUE),OR(exact(metadata!C594,"animal-associated habitat"),exact(metadata!C594,"mammalia-associated habitat"),exact(metadata!C594,"livestock-associated habitat")))</f>
        <v>0</v>
      </c>
      <c r="Q594">
        <f>AND(IF(metadata!D594="",FALSE,TRUE),OR(exact(metadata!D594,"skin"),exact(metadata!D594,"saliva"),exact(metadata!D594,"stool"),exact(metadata!D594,"colon mucosa"),exact(metadata!D594,"colon content"),exact(metadata!D594,"sputum"),exact(metadata!D594,"urine"),exact(metadata!D594,"serum")))</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AND(IF(metadata!C595="",FALSE,TRUE),OR(exact(metadata!C595,"animal-associated habitat"),exact(metadata!C595,"mammalia-associated habitat"),exact(metadata!C595,"livestock-associated habitat")))</f>
        <v>0</v>
      </c>
      <c r="Q595">
        <f>AND(IF(metadata!D595="",FALSE,TRUE),OR(exact(metadata!D595,"skin"),exact(metadata!D595,"saliva"),exact(metadata!D595,"stool"),exact(metadata!D595,"colon mucosa"),exact(metadata!D595,"colon content"),exact(metadata!D595,"sputum"),exact(metadata!D595,"urine"),exact(metadata!D595,"serum")))</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AND(IF(metadata!C596="",FALSE,TRUE),OR(exact(metadata!C596,"animal-associated habitat"),exact(metadata!C596,"mammalia-associated habitat"),exact(metadata!C596,"livestock-associated habitat")))</f>
        <v>0</v>
      </c>
      <c r="Q596">
        <f>AND(IF(metadata!D596="",FALSE,TRUE),OR(exact(metadata!D596,"skin"),exact(metadata!D596,"saliva"),exact(metadata!D596,"stool"),exact(metadata!D596,"colon mucosa"),exact(metadata!D596,"colon content"),exact(metadata!D596,"sputum"),exact(metadata!D596,"urine"),exact(metadata!D596,"serum")))</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AND(IF(metadata!C597="",FALSE,TRUE),OR(exact(metadata!C597,"animal-associated habitat"),exact(metadata!C597,"mammalia-associated habitat"),exact(metadata!C597,"livestock-associated habitat")))</f>
        <v>0</v>
      </c>
      <c r="Q597">
        <f>AND(IF(metadata!D597="",FALSE,TRUE),OR(exact(metadata!D597,"skin"),exact(metadata!D597,"saliva"),exact(metadata!D597,"stool"),exact(metadata!D597,"colon mucosa"),exact(metadata!D597,"colon content"),exact(metadata!D597,"sputum"),exact(metadata!D597,"urine"),exact(metadata!D597,"serum")))</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AND(IF(metadata!C598="",FALSE,TRUE),OR(exact(metadata!C598,"animal-associated habitat"),exact(metadata!C598,"mammalia-associated habitat"),exact(metadata!C598,"livestock-associated habitat")))</f>
        <v>0</v>
      </c>
      <c r="Q598">
        <f>AND(IF(metadata!D598="",FALSE,TRUE),OR(exact(metadata!D598,"skin"),exact(metadata!D598,"saliva"),exact(metadata!D598,"stool"),exact(metadata!D598,"colon mucosa"),exact(metadata!D598,"colon content"),exact(metadata!D598,"sputum"),exact(metadata!D598,"urine"),exact(metadata!D598,"serum")))</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AND(IF(metadata!C599="",FALSE,TRUE),OR(exact(metadata!C599,"animal-associated habitat"),exact(metadata!C599,"mammalia-associated habitat"),exact(metadata!C599,"livestock-associated habitat")))</f>
        <v>0</v>
      </c>
      <c r="Q599">
        <f>AND(IF(metadata!D599="",FALSE,TRUE),OR(exact(metadata!D599,"skin"),exact(metadata!D599,"saliva"),exact(metadata!D599,"stool"),exact(metadata!D599,"colon mucosa"),exact(metadata!D599,"colon content"),exact(metadata!D599,"sputum"),exact(metadata!D599,"urine"),exact(metadata!D599,"serum")))</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AND(IF(metadata!C600="",FALSE,TRUE),OR(exact(metadata!C600,"animal-associated habitat"),exact(metadata!C600,"mammalia-associated habitat"),exact(metadata!C600,"livestock-associated habitat")))</f>
        <v>0</v>
      </c>
      <c r="Q600">
        <f>AND(IF(metadata!D600="",FALSE,TRUE),OR(exact(metadata!D600,"skin"),exact(metadata!D600,"saliva"),exact(metadata!D600,"stool"),exact(metadata!D600,"colon mucosa"),exact(metadata!D600,"colon content"),exact(metadata!D600,"sputum"),exact(metadata!D600,"urine"),exact(metadata!D600,"serum")))</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AND(IF(metadata!C601="",FALSE,TRUE),OR(exact(metadata!C601,"animal-associated habitat"),exact(metadata!C601,"mammalia-associated habitat"),exact(metadata!C601,"livestock-associated habitat")))</f>
        <v>0</v>
      </c>
      <c r="Q601">
        <f>AND(IF(metadata!D601="",FALSE,TRUE),OR(exact(metadata!D601,"skin"),exact(metadata!D601,"saliva"),exact(metadata!D601,"stool"),exact(metadata!D601,"colon mucosa"),exact(metadata!D601,"colon content"),exact(metadata!D601,"sputum"),exact(metadata!D601,"urine"),exact(metadata!D601,"serum")))</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AND(IF(metadata!C602="",FALSE,TRUE),OR(exact(metadata!C602,"animal-associated habitat"),exact(metadata!C602,"mammalia-associated habitat"),exact(metadata!C602,"livestock-associated habitat")))</f>
        <v>0</v>
      </c>
      <c r="Q602">
        <f>AND(IF(metadata!D602="",FALSE,TRUE),OR(exact(metadata!D602,"skin"),exact(metadata!D602,"saliva"),exact(metadata!D602,"stool"),exact(metadata!D602,"colon mucosa"),exact(metadata!D602,"colon content"),exact(metadata!D602,"sputum"),exact(metadata!D602,"urine"),exact(metadata!D602,"serum")))</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AND(IF(metadata!C603="",FALSE,TRUE),OR(exact(metadata!C603,"animal-associated habitat"),exact(metadata!C603,"mammalia-associated habitat"),exact(metadata!C603,"livestock-associated habitat")))</f>
        <v>0</v>
      </c>
      <c r="Q603">
        <f>AND(IF(metadata!D603="",FALSE,TRUE),OR(exact(metadata!D603,"skin"),exact(metadata!D603,"saliva"),exact(metadata!D603,"stool"),exact(metadata!D603,"colon mucosa"),exact(metadata!D603,"colon content"),exact(metadata!D603,"sputum"),exact(metadata!D603,"urine"),exact(metadata!D603,"serum")))</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AND(IF(metadata!C604="",FALSE,TRUE),OR(exact(metadata!C604,"animal-associated habitat"),exact(metadata!C604,"mammalia-associated habitat"),exact(metadata!C604,"livestock-associated habitat")))</f>
        <v>0</v>
      </c>
      <c r="Q604">
        <f>AND(IF(metadata!D604="",FALSE,TRUE),OR(exact(metadata!D604,"skin"),exact(metadata!D604,"saliva"),exact(metadata!D604,"stool"),exact(metadata!D604,"colon mucosa"),exact(metadata!D604,"colon content"),exact(metadata!D604,"sputum"),exact(metadata!D604,"urine"),exact(metadata!D604,"serum")))</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AND(IF(metadata!C605="",FALSE,TRUE),OR(exact(metadata!C605,"animal-associated habitat"),exact(metadata!C605,"mammalia-associated habitat"),exact(metadata!C605,"livestock-associated habitat")))</f>
        <v>0</v>
      </c>
      <c r="Q605">
        <f>AND(IF(metadata!D605="",FALSE,TRUE),OR(exact(metadata!D605,"skin"),exact(metadata!D605,"saliva"),exact(metadata!D605,"stool"),exact(metadata!D605,"colon mucosa"),exact(metadata!D605,"colon content"),exact(metadata!D605,"sputum"),exact(metadata!D605,"urine"),exact(metadata!D605,"serum")))</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AND(IF(metadata!C606="",FALSE,TRUE),OR(exact(metadata!C606,"animal-associated habitat"),exact(metadata!C606,"mammalia-associated habitat"),exact(metadata!C606,"livestock-associated habitat")))</f>
        <v>0</v>
      </c>
      <c r="Q606">
        <f>AND(IF(metadata!D606="",FALSE,TRUE),OR(exact(metadata!D606,"skin"),exact(metadata!D606,"saliva"),exact(metadata!D606,"stool"),exact(metadata!D606,"colon mucosa"),exact(metadata!D606,"colon content"),exact(metadata!D606,"sputum"),exact(metadata!D606,"urine"),exact(metadata!D606,"serum")))</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AND(IF(metadata!C607="",FALSE,TRUE),OR(exact(metadata!C607,"animal-associated habitat"),exact(metadata!C607,"mammalia-associated habitat"),exact(metadata!C607,"livestock-associated habitat")))</f>
        <v>0</v>
      </c>
      <c r="Q607">
        <f>AND(IF(metadata!D607="",FALSE,TRUE),OR(exact(metadata!D607,"skin"),exact(metadata!D607,"saliva"),exact(metadata!D607,"stool"),exact(metadata!D607,"colon mucosa"),exact(metadata!D607,"colon content"),exact(metadata!D607,"sputum"),exact(metadata!D607,"urine"),exact(metadata!D607,"serum")))</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AND(IF(metadata!C608="",FALSE,TRUE),OR(exact(metadata!C608,"animal-associated habitat"),exact(metadata!C608,"mammalia-associated habitat"),exact(metadata!C608,"livestock-associated habitat")))</f>
        <v>0</v>
      </c>
      <c r="Q608">
        <f>AND(IF(metadata!D608="",FALSE,TRUE),OR(exact(metadata!D608,"skin"),exact(metadata!D608,"saliva"),exact(metadata!D608,"stool"),exact(metadata!D608,"colon mucosa"),exact(metadata!D608,"colon content"),exact(metadata!D608,"sputum"),exact(metadata!D608,"urine"),exact(metadata!D608,"serum")))</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AND(IF(metadata!C609="",FALSE,TRUE),OR(exact(metadata!C609,"animal-associated habitat"),exact(metadata!C609,"mammalia-associated habitat"),exact(metadata!C609,"livestock-associated habitat")))</f>
        <v>0</v>
      </c>
      <c r="Q609">
        <f>AND(IF(metadata!D609="",FALSE,TRUE),OR(exact(metadata!D609,"skin"),exact(metadata!D609,"saliva"),exact(metadata!D609,"stool"),exact(metadata!D609,"colon mucosa"),exact(metadata!D609,"colon content"),exact(metadata!D609,"sputum"),exact(metadata!D609,"urine"),exact(metadata!D609,"serum")))</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AND(IF(metadata!C610="",FALSE,TRUE),OR(exact(metadata!C610,"animal-associated habitat"),exact(metadata!C610,"mammalia-associated habitat"),exact(metadata!C610,"livestock-associated habitat")))</f>
        <v>0</v>
      </c>
      <c r="Q610">
        <f>AND(IF(metadata!D610="",FALSE,TRUE),OR(exact(metadata!D610,"skin"),exact(metadata!D610,"saliva"),exact(metadata!D610,"stool"),exact(metadata!D610,"colon mucosa"),exact(metadata!D610,"colon content"),exact(metadata!D610,"sputum"),exact(metadata!D610,"urine"),exact(metadata!D610,"serum")))</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AND(IF(metadata!C611="",FALSE,TRUE),OR(exact(metadata!C611,"animal-associated habitat"),exact(metadata!C611,"mammalia-associated habitat"),exact(metadata!C611,"livestock-associated habitat")))</f>
        <v>0</v>
      </c>
      <c r="Q611">
        <f>AND(IF(metadata!D611="",FALSE,TRUE),OR(exact(metadata!D611,"skin"),exact(metadata!D611,"saliva"),exact(metadata!D611,"stool"),exact(metadata!D611,"colon mucosa"),exact(metadata!D611,"colon content"),exact(metadata!D611,"sputum"),exact(metadata!D611,"urine"),exact(metadata!D611,"serum")))</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AND(IF(metadata!C612="",FALSE,TRUE),OR(exact(metadata!C612,"animal-associated habitat"),exact(metadata!C612,"mammalia-associated habitat"),exact(metadata!C612,"livestock-associated habitat")))</f>
        <v>0</v>
      </c>
      <c r="Q612">
        <f>AND(IF(metadata!D612="",FALSE,TRUE),OR(exact(metadata!D612,"skin"),exact(metadata!D612,"saliva"),exact(metadata!D612,"stool"),exact(metadata!D612,"colon mucosa"),exact(metadata!D612,"colon content"),exact(metadata!D612,"sputum"),exact(metadata!D612,"urine"),exact(metadata!D612,"serum")))</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AND(IF(metadata!C613="",FALSE,TRUE),OR(exact(metadata!C613,"animal-associated habitat"),exact(metadata!C613,"mammalia-associated habitat"),exact(metadata!C613,"livestock-associated habitat")))</f>
        <v>0</v>
      </c>
      <c r="Q613">
        <f>AND(IF(metadata!D613="",FALSE,TRUE),OR(exact(metadata!D613,"skin"),exact(metadata!D613,"saliva"),exact(metadata!D613,"stool"),exact(metadata!D613,"colon mucosa"),exact(metadata!D613,"colon content"),exact(metadata!D613,"sputum"),exact(metadata!D613,"urine"),exact(metadata!D613,"serum")))</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AND(IF(metadata!C614="",FALSE,TRUE),OR(exact(metadata!C614,"animal-associated habitat"),exact(metadata!C614,"mammalia-associated habitat"),exact(metadata!C614,"livestock-associated habitat")))</f>
        <v>0</v>
      </c>
      <c r="Q614">
        <f>AND(IF(metadata!D614="",FALSE,TRUE),OR(exact(metadata!D614,"skin"),exact(metadata!D614,"saliva"),exact(metadata!D614,"stool"),exact(metadata!D614,"colon mucosa"),exact(metadata!D614,"colon content"),exact(metadata!D614,"sputum"),exact(metadata!D614,"urine"),exact(metadata!D614,"serum")))</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AND(IF(metadata!C615="",FALSE,TRUE),OR(exact(metadata!C615,"animal-associated habitat"),exact(metadata!C615,"mammalia-associated habitat"),exact(metadata!C615,"livestock-associated habitat")))</f>
        <v>0</v>
      </c>
      <c r="Q615">
        <f>AND(IF(metadata!D615="",FALSE,TRUE),OR(exact(metadata!D615,"skin"),exact(metadata!D615,"saliva"),exact(metadata!D615,"stool"),exact(metadata!D615,"colon mucosa"),exact(metadata!D615,"colon content"),exact(metadata!D615,"sputum"),exact(metadata!D615,"urine"),exact(metadata!D615,"serum")))</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AND(IF(metadata!C616="",FALSE,TRUE),OR(exact(metadata!C616,"animal-associated habitat"),exact(metadata!C616,"mammalia-associated habitat"),exact(metadata!C616,"livestock-associated habitat")))</f>
        <v>0</v>
      </c>
      <c r="Q616">
        <f>AND(IF(metadata!D616="",FALSE,TRUE),OR(exact(metadata!D616,"skin"),exact(metadata!D616,"saliva"),exact(metadata!D616,"stool"),exact(metadata!D616,"colon mucosa"),exact(metadata!D616,"colon content"),exact(metadata!D616,"sputum"),exact(metadata!D616,"urine"),exact(metadata!D616,"serum")))</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AND(IF(metadata!C617="",FALSE,TRUE),OR(exact(metadata!C617,"animal-associated habitat"),exact(metadata!C617,"mammalia-associated habitat"),exact(metadata!C617,"livestock-associated habitat")))</f>
        <v>0</v>
      </c>
      <c r="Q617">
        <f>AND(IF(metadata!D617="",FALSE,TRUE),OR(exact(metadata!D617,"skin"),exact(metadata!D617,"saliva"),exact(metadata!D617,"stool"),exact(metadata!D617,"colon mucosa"),exact(metadata!D617,"colon content"),exact(metadata!D617,"sputum"),exact(metadata!D617,"urine"),exact(metadata!D617,"serum")))</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AND(IF(metadata!C618="",FALSE,TRUE),OR(exact(metadata!C618,"animal-associated habitat"),exact(metadata!C618,"mammalia-associated habitat"),exact(metadata!C618,"livestock-associated habitat")))</f>
        <v>0</v>
      </c>
      <c r="Q618">
        <f>AND(IF(metadata!D618="",FALSE,TRUE),OR(exact(metadata!D618,"skin"),exact(metadata!D618,"saliva"),exact(metadata!D618,"stool"),exact(metadata!D618,"colon mucosa"),exact(metadata!D618,"colon content"),exact(metadata!D618,"sputum"),exact(metadata!D618,"urine"),exact(metadata!D618,"serum")))</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AND(IF(metadata!C619="",FALSE,TRUE),OR(exact(metadata!C619,"animal-associated habitat"),exact(metadata!C619,"mammalia-associated habitat"),exact(metadata!C619,"livestock-associated habitat")))</f>
        <v>0</v>
      </c>
      <c r="Q619">
        <f>AND(IF(metadata!D619="",FALSE,TRUE),OR(exact(metadata!D619,"skin"),exact(metadata!D619,"saliva"),exact(metadata!D619,"stool"),exact(metadata!D619,"colon mucosa"),exact(metadata!D619,"colon content"),exact(metadata!D619,"sputum"),exact(metadata!D619,"urine"),exact(metadata!D619,"serum")))</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AND(IF(metadata!C620="",FALSE,TRUE),OR(exact(metadata!C620,"animal-associated habitat"),exact(metadata!C620,"mammalia-associated habitat"),exact(metadata!C620,"livestock-associated habitat")))</f>
        <v>0</v>
      </c>
      <c r="Q620">
        <f>AND(IF(metadata!D620="",FALSE,TRUE),OR(exact(metadata!D620,"skin"),exact(metadata!D620,"saliva"),exact(metadata!D620,"stool"),exact(metadata!D620,"colon mucosa"),exact(metadata!D620,"colon content"),exact(metadata!D620,"sputum"),exact(metadata!D620,"urine"),exact(metadata!D620,"serum")))</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AND(IF(metadata!C621="",FALSE,TRUE),OR(exact(metadata!C621,"animal-associated habitat"),exact(metadata!C621,"mammalia-associated habitat"),exact(metadata!C621,"livestock-associated habitat")))</f>
        <v>0</v>
      </c>
      <c r="Q621">
        <f>AND(IF(metadata!D621="",FALSE,TRUE),OR(exact(metadata!D621,"skin"),exact(metadata!D621,"saliva"),exact(metadata!D621,"stool"),exact(metadata!D621,"colon mucosa"),exact(metadata!D621,"colon content"),exact(metadata!D621,"sputum"),exact(metadata!D621,"urine"),exact(metadata!D621,"serum")))</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AND(IF(metadata!C622="",FALSE,TRUE),OR(exact(metadata!C622,"animal-associated habitat"),exact(metadata!C622,"mammalia-associated habitat"),exact(metadata!C622,"livestock-associated habitat")))</f>
        <v>0</v>
      </c>
      <c r="Q622">
        <f>AND(IF(metadata!D622="",FALSE,TRUE),OR(exact(metadata!D622,"skin"),exact(metadata!D622,"saliva"),exact(metadata!D622,"stool"),exact(metadata!D622,"colon mucosa"),exact(metadata!D622,"colon content"),exact(metadata!D622,"sputum"),exact(metadata!D622,"urine"),exact(metadata!D622,"serum")))</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AND(IF(metadata!C623="",FALSE,TRUE),OR(exact(metadata!C623,"animal-associated habitat"),exact(metadata!C623,"mammalia-associated habitat"),exact(metadata!C623,"livestock-associated habitat")))</f>
        <v>0</v>
      </c>
      <c r="Q623">
        <f>AND(IF(metadata!D623="",FALSE,TRUE),OR(exact(metadata!D623,"skin"),exact(metadata!D623,"saliva"),exact(metadata!D623,"stool"),exact(metadata!D623,"colon mucosa"),exact(metadata!D623,"colon content"),exact(metadata!D623,"sputum"),exact(metadata!D623,"urine"),exact(metadata!D623,"serum")))</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AND(IF(metadata!C624="",FALSE,TRUE),OR(exact(metadata!C624,"animal-associated habitat"),exact(metadata!C624,"mammalia-associated habitat"),exact(metadata!C624,"livestock-associated habitat")))</f>
        <v>0</v>
      </c>
      <c r="Q624">
        <f>AND(IF(metadata!D624="",FALSE,TRUE),OR(exact(metadata!D624,"skin"),exact(metadata!D624,"saliva"),exact(metadata!D624,"stool"),exact(metadata!D624,"colon mucosa"),exact(metadata!D624,"colon content"),exact(metadata!D624,"sputum"),exact(metadata!D624,"urine"),exact(metadata!D624,"serum")))</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AND(IF(metadata!C625="",FALSE,TRUE),OR(exact(metadata!C625,"animal-associated habitat"),exact(metadata!C625,"mammalia-associated habitat"),exact(metadata!C625,"livestock-associated habitat")))</f>
        <v>0</v>
      </c>
      <c r="Q625">
        <f>AND(IF(metadata!D625="",FALSE,TRUE),OR(exact(metadata!D625,"skin"),exact(metadata!D625,"saliva"),exact(metadata!D625,"stool"),exact(metadata!D625,"colon mucosa"),exact(metadata!D625,"colon content"),exact(metadata!D625,"sputum"),exact(metadata!D625,"urine"),exact(metadata!D625,"serum")))</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AND(IF(metadata!C626="",FALSE,TRUE),OR(exact(metadata!C626,"animal-associated habitat"),exact(metadata!C626,"mammalia-associated habitat"),exact(metadata!C626,"livestock-associated habitat")))</f>
        <v>0</v>
      </c>
      <c r="Q626">
        <f>AND(IF(metadata!D626="",FALSE,TRUE),OR(exact(metadata!D626,"skin"),exact(metadata!D626,"saliva"),exact(metadata!D626,"stool"),exact(metadata!D626,"colon mucosa"),exact(metadata!D626,"colon content"),exact(metadata!D626,"sputum"),exact(metadata!D626,"urine"),exact(metadata!D626,"serum")))</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AND(IF(metadata!C627="",FALSE,TRUE),OR(exact(metadata!C627,"animal-associated habitat"),exact(metadata!C627,"mammalia-associated habitat"),exact(metadata!C627,"livestock-associated habitat")))</f>
        <v>0</v>
      </c>
      <c r="Q627">
        <f>AND(IF(metadata!D627="",FALSE,TRUE),OR(exact(metadata!D627,"skin"),exact(metadata!D627,"saliva"),exact(metadata!D627,"stool"),exact(metadata!D627,"colon mucosa"),exact(metadata!D627,"colon content"),exact(metadata!D627,"sputum"),exact(metadata!D627,"urine"),exact(metadata!D627,"serum")))</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AND(IF(metadata!C628="",FALSE,TRUE),OR(exact(metadata!C628,"animal-associated habitat"),exact(metadata!C628,"mammalia-associated habitat"),exact(metadata!C628,"livestock-associated habitat")))</f>
        <v>0</v>
      </c>
      <c r="Q628">
        <f>AND(IF(metadata!D628="",FALSE,TRUE),OR(exact(metadata!D628,"skin"),exact(metadata!D628,"saliva"),exact(metadata!D628,"stool"),exact(metadata!D628,"colon mucosa"),exact(metadata!D628,"colon content"),exact(metadata!D628,"sputum"),exact(metadata!D628,"urine"),exact(metadata!D628,"serum")))</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AND(IF(metadata!C629="",FALSE,TRUE),OR(exact(metadata!C629,"animal-associated habitat"),exact(metadata!C629,"mammalia-associated habitat"),exact(metadata!C629,"livestock-associated habitat")))</f>
        <v>0</v>
      </c>
      <c r="Q629">
        <f>AND(IF(metadata!D629="",FALSE,TRUE),OR(exact(metadata!D629,"skin"),exact(metadata!D629,"saliva"),exact(metadata!D629,"stool"),exact(metadata!D629,"colon mucosa"),exact(metadata!D629,"colon content"),exact(metadata!D629,"sputum"),exact(metadata!D629,"urine"),exact(metadata!D629,"serum")))</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AND(IF(metadata!C630="",FALSE,TRUE),OR(exact(metadata!C630,"animal-associated habitat"),exact(metadata!C630,"mammalia-associated habitat"),exact(metadata!C630,"livestock-associated habitat")))</f>
        <v>0</v>
      </c>
      <c r="Q630">
        <f>AND(IF(metadata!D630="",FALSE,TRUE),OR(exact(metadata!D630,"skin"),exact(metadata!D630,"saliva"),exact(metadata!D630,"stool"),exact(metadata!D630,"colon mucosa"),exact(metadata!D630,"colon content"),exact(metadata!D630,"sputum"),exact(metadata!D630,"urine"),exact(metadata!D630,"serum")))</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AND(IF(metadata!C631="",FALSE,TRUE),OR(exact(metadata!C631,"animal-associated habitat"),exact(metadata!C631,"mammalia-associated habitat"),exact(metadata!C631,"livestock-associated habitat")))</f>
        <v>0</v>
      </c>
      <c r="Q631">
        <f>AND(IF(metadata!D631="",FALSE,TRUE),OR(exact(metadata!D631,"skin"),exact(metadata!D631,"saliva"),exact(metadata!D631,"stool"),exact(metadata!D631,"colon mucosa"),exact(metadata!D631,"colon content"),exact(metadata!D631,"sputum"),exact(metadata!D631,"urine"),exact(metadata!D631,"serum")))</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AND(IF(metadata!C632="",FALSE,TRUE),OR(exact(metadata!C632,"animal-associated habitat"),exact(metadata!C632,"mammalia-associated habitat"),exact(metadata!C632,"livestock-associated habitat")))</f>
        <v>0</v>
      </c>
      <c r="Q632">
        <f>AND(IF(metadata!D632="",FALSE,TRUE),OR(exact(metadata!D632,"skin"),exact(metadata!D632,"saliva"),exact(metadata!D632,"stool"),exact(metadata!D632,"colon mucosa"),exact(metadata!D632,"colon content"),exact(metadata!D632,"sputum"),exact(metadata!D632,"urine"),exact(metadata!D632,"serum")))</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AND(IF(metadata!C633="",FALSE,TRUE),OR(exact(metadata!C633,"animal-associated habitat"),exact(metadata!C633,"mammalia-associated habitat"),exact(metadata!C633,"livestock-associated habitat")))</f>
        <v>0</v>
      </c>
      <c r="Q633">
        <f>AND(IF(metadata!D633="",FALSE,TRUE),OR(exact(metadata!D633,"skin"),exact(metadata!D633,"saliva"),exact(metadata!D633,"stool"),exact(metadata!D633,"colon mucosa"),exact(metadata!D633,"colon content"),exact(metadata!D633,"sputum"),exact(metadata!D633,"urine"),exact(metadata!D633,"serum")))</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AND(IF(metadata!C634="",FALSE,TRUE),OR(exact(metadata!C634,"animal-associated habitat"),exact(metadata!C634,"mammalia-associated habitat"),exact(metadata!C634,"livestock-associated habitat")))</f>
        <v>0</v>
      </c>
      <c r="Q634">
        <f>AND(IF(metadata!D634="",FALSE,TRUE),OR(exact(metadata!D634,"skin"),exact(metadata!D634,"saliva"),exact(metadata!D634,"stool"),exact(metadata!D634,"colon mucosa"),exact(metadata!D634,"colon content"),exact(metadata!D634,"sputum"),exact(metadata!D634,"urine"),exact(metadata!D634,"serum")))</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AND(IF(metadata!C635="",FALSE,TRUE),OR(exact(metadata!C635,"animal-associated habitat"),exact(metadata!C635,"mammalia-associated habitat"),exact(metadata!C635,"livestock-associated habitat")))</f>
        <v>0</v>
      </c>
      <c r="Q635">
        <f>AND(IF(metadata!D635="",FALSE,TRUE),OR(exact(metadata!D635,"skin"),exact(metadata!D635,"saliva"),exact(metadata!D635,"stool"),exact(metadata!D635,"colon mucosa"),exact(metadata!D635,"colon content"),exact(metadata!D635,"sputum"),exact(metadata!D635,"urine"),exact(metadata!D635,"serum")))</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AND(IF(metadata!C636="",FALSE,TRUE),OR(exact(metadata!C636,"animal-associated habitat"),exact(metadata!C636,"mammalia-associated habitat"),exact(metadata!C636,"livestock-associated habitat")))</f>
        <v>0</v>
      </c>
      <c r="Q636">
        <f>AND(IF(metadata!D636="",FALSE,TRUE),OR(exact(metadata!D636,"skin"),exact(metadata!D636,"saliva"),exact(metadata!D636,"stool"),exact(metadata!D636,"colon mucosa"),exact(metadata!D636,"colon content"),exact(metadata!D636,"sputum"),exact(metadata!D636,"urine"),exact(metadata!D636,"serum")))</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AND(IF(metadata!C637="",FALSE,TRUE),OR(exact(metadata!C637,"animal-associated habitat"),exact(metadata!C637,"mammalia-associated habitat"),exact(metadata!C637,"livestock-associated habitat")))</f>
        <v>0</v>
      </c>
      <c r="Q637">
        <f>AND(IF(metadata!D637="",FALSE,TRUE),OR(exact(metadata!D637,"skin"),exact(metadata!D637,"saliva"),exact(metadata!D637,"stool"),exact(metadata!D637,"colon mucosa"),exact(metadata!D637,"colon content"),exact(metadata!D637,"sputum"),exact(metadata!D637,"urine"),exact(metadata!D637,"serum")))</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AND(IF(metadata!C638="",FALSE,TRUE),OR(exact(metadata!C638,"animal-associated habitat"),exact(metadata!C638,"mammalia-associated habitat"),exact(metadata!C638,"livestock-associated habitat")))</f>
        <v>0</v>
      </c>
      <c r="Q638">
        <f>AND(IF(metadata!D638="",FALSE,TRUE),OR(exact(metadata!D638,"skin"),exact(metadata!D638,"saliva"),exact(metadata!D638,"stool"),exact(metadata!D638,"colon mucosa"),exact(metadata!D638,"colon content"),exact(metadata!D638,"sputum"),exact(metadata!D638,"urine"),exact(metadata!D638,"serum")))</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AND(IF(metadata!C639="",FALSE,TRUE),OR(exact(metadata!C639,"animal-associated habitat"),exact(metadata!C639,"mammalia-associated habitat"),exact(metadata!C639,"livestock-associated habitat")))</f>
        <v>0</v>
      </c>
      <c r="Q639">
        <f>AND(IF(metadata!D639="",FALSE,TRUE),OR(exact(metadata!D639,"skin"),exact(metadata!D639,"saliva"),exact(metadata!D639,"stool"),exact(metadata!D639,"colon mucosa"),exact(metadata!D639,"colon content"),exact(metadata!D639,"sputum"),exact(metadata!D639,"urine"),exact(metadata!D639,"serum")))</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AND(IF(metadata!C640="",FALSE,TRUE),OR(exact(metadata!C640,"animal-associated habitat"),exact(metadata!C640,"mammalia-associated habitat"),exact(metadata!C640,"livestock-associated habitat")))</f>
        <v>0</v>
      </c>
      <c r="Q640">
        <f>AND(IF(metadata!D640="",FALSE,TRUE),OR(exact(metadata!D640,"skin"),exact(metadata!D640,"saliva"),exact(metadata!D640,"stool"),exact(metadata!D640,"colon mucosa"),exact(metadata!D640,"colon content"),exact(metadata!D640,"sputum"),exact(metadata!D640,"urine"),exact(metadata!D640,"serum")))</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AND(IF(metadata!C641="",FALSE,TRUE),OR(exact(metadata!C641,"animal-associated habitat"),exact(metadata!C641,"mammalia-associated habitat"),exact(metadata!C641,"livestock-associated habitat")))</f>
        <v>0</v>
      </c>
      <c r="Q641">
        <f>AND(IF(metadata!D641="",FALSE,TRUE),OR(exact(metadata!D641,"skin"),exact(metadata!D641,"saliva"),exact(metadata!D641,"stool"),exact(metadata!D641,"colon mucosa"),exact(metadata!D641,"colon content"),exact(metadata!D641,"sputum"),exact(metadata!D641,"urine"),exact(metadata!D641,"serum")))</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AND(IF(metadata!C642="",FALSE,TRUE),OR(exact(metadata!C642,"animal-associated habitat"),exact(metadata!C642,"mammalia-associated habitat"),exact(metadata!C642,"livestock-associated habitat")))</f>
        <v>0</v>
      </c>
      <c r="Q642">
        <f>AND(IF(metadata!D642="",FALSE,TRUE),OR(exact(metadata!D642,"skin"),exact(metadata!D642,"saliva"),exact(metadata!D642,"stool"),exact(metadata!D642,"colon mucosa"),exact(metadata!D642,"colon content"),exact(metadata!D642,"sputum"),exact(metadata!D642,"urine"),exact(metadata!D642,"serum")))</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AND(IF(metadata!C643="",FALSE,TRUE),OR(exact(metadata!C643,"animal-associated habitat"),exact(metadata!C643,"mammalia-associated habitat"),exact(metadata!C643,"livestock-associated habitat")))</f>
        <v>0</v>
      </c>
      <c r="Q643">
        <f>AND(IF(metadata!D643="",FALSE,TRUE),OR(exact(metadata!D643,"skin"),exact(metadata!D643,"saliva"),exact(metadata!D643,"stool"),exact(metadata!D643,"colon mucosa"),exact(metadata!D643,"colon content"),exact(metadata!D643,"sputum"),exact(metadata!D643,"urine"),exact(metadata!D643,"serum")))</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AND(IF(metadata!C644="",FALSE,TRUE),OR(exact(metadata!C644,"animal-associated habitat"),exact(metadata!C644,"mammalia-associated habitat"),exact(metadata!C644,"livestock-associated habitat")))</f>
        <v>0</v>
      </c>
      <c r="Q644">
        <f>AND(IF(metadata!D644="",FALSE,TRUE),OR(exact(metadata!D644,"skin"),exact(metadata!D644,"saliva"),exact(metadata!D644,"stool"),exact(metadata!D644,"colon mucosa"),exact(metadata!D644,"colon content"),exact(metadata!D644,"sputum"),exact(metadata!D644,"urine"),exact(metadata!D644,"serum")))</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AND(IF(metadata!C645="",FALSE,TRUE),OR(exact(metadata!C645,"animal-associated habitat"),exact(metadata!C645,"mammalia-associated habitat"),exact(metadata!C645,"livestock-associated habitat")))</f>
        <v>0</v>
      </c>
      <c r="Q645">
        <f>AND(IF(metadata!D645="",FALSE,TRUE),OR(exact(metadata!D645,"skin"),exact(metadata!D645,"saliva"),exact(metadata!D645,"stool"),exact(metadata!D645,"colon mucosa"),exact(metadata!D645,"colon content"),exact(metadata!D645,"sputum"),exact(metadata!D645,"urine"),exact(metadata!D645,"serum")))</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AND(IF(metadata!C646="",FALSE,TRUE),OR(exact(metadata!C646,"animal-associated habitat"),exact(metadata!C646,"mammalia-associated habitat"),exact(metadata!C646,"livestock-associated habitat")))</f>
        <v>0</v>
      </c>
      <c r="Q646">
        <f>AND(IF(metadata!D646="",FALSE,TRUE),OR(exact(metadata!D646,"skin"),exact(metadata!D646,"saliva"),exact(metadata!D646,"stool"),exact(metadata!D646,"colon mucosa"),exact(metadata!D646,"colon content"),exact(metadata!D646,"sputum"),exact(metadata!D646,"urine"),exact(metadata!D646,"serum")))</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AND(IF(metadata!C647="",FALSE,TRUE),OR(exact(metadata!C647,"animal-associated habitat"),exact(metadata!C647,"mammalia-associated habitat"),exact(metadata!C647,"livestock-associated habitat")))</f>
        <v>0</v>
      </c>
      <c r="Q647">
        <f>AND(IF(metadata!D647="",FALSE,TRUE),OR(exact(metadata!D647,"skin"),exact(metadata!D647,"saliva"),exact(metadata!D647,"stool"),exact(metadata!D647,"colon mucosa"),exact(metadata!D647,"colon content"),exact(metadata!D647,"sputum"),exact(metadata!D647,"urine"),exact(metadata!D647,"serum")))</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AND(IF(metadata!C648="",FALSE,TRUE),OR(exact(metadata!C648,"animal-associated habitat"),exact(metadata!C648,"mammalia-associated habitat"),exact(metadata!C648,"livestock-associated habitat")))</f>
        <v>0</v>
      </c>
      <c r="Q648">
        <f>AND(IF(metadata!D648="",FALSE,TRUE),OR(exact(metadata!D648,"skin"),exact(metadata!D648,"saliva"),exact(metadata!D648,"stool"),exact(metadata!D648,"colon mucosa"),exact(metadata!D648,"colon content"),exact(metadata!D648,"sputum"),exact(metadata!D648,"urine"),exact(metadata!D648,"serum")))</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AND(IF(metadata!C649="",FALSE,TRUE),OR(exact(metadata!C649,"animal-associated habitat"),exact(metadata!C649,"mammalia-associated habitat"),exact(metadata!C649,"livestock-associated habitat")))</f>
        <v>0</v>
      </c>
      <c r="Q649">
        <f>AND(IF(metadata!D649="",FALSE,TRUE),OR(exact(metadata!D649,"skin"),exact(metadata!D649,"saliva"),exact(metadata!D649,"stool"),exact(metadata!D649,"colon mucosa"),exact(metadata!D649,"colon content"),exact(metadata!D649,"sputum"),exact(metadata!D649,"urine"),exact(metadata!D649,"serum")))</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AND(IF(metadata!C650="",FALSE,TRUE),OR(exact(metadata!C650,"animal-associated habitat"),exact(metadata!C650,"mammalia-associated habitat"),exact(metadata!C650,"livestock-associated habitat")))</f>
        <v>0</v>
      </c>
      <c r="Q650">
        <f>AND(IF(metadata!D650="",FALSE,TRUE),OR(exact(metadata!D650,"skin"),exact(metadata!D650,"saliva"),exact(metadata!D650,"stool"),exact(metadata!D650,"colon mucosa"),exact(metadata!D650,"colon content"),exact(metadata!D650,"sputum"),exact(metadata!D650,"urine"),exact(metadata!D650,"serum")))</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AND(IF(metadata!C651="",FALSE,TRUE),OR(exact(metadata!C651,"animal-associated habitat"),exact(metadata!C651,"mammalia-associated habitat"),exact(metadata!C651,"livestock-associated habitat")))</f>
        <v>0</v>
      </c>
      <c r="Q651">
        <f>AND(IF(metadata!D651="",FALSE,TRUE),OR(exact(metadata!D651,"skin"),exact(metadata!D651,"saliva"),exact(metadata!D651,"stool"),exact(metadata!D651,"colon mucosa"),exact(metadata!D651,"colon content"),exact(metadata!D651,"sputum"),exact(metadata!D651,"urine"),exact(metadata!D651,"serum")))</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AND(IF(metadata!C652="",FALSE,TRUE),OR(exact(metadata!C652,"animal-associated habitat"),exact(metadata!C652,"mammalia-associated habitat"),exact(metadata!C652,"livestock-associated habitat")))</f>
        <v>0</v>
      </c>
      <c r="Q652">
        <f>AND(IF(metadata!D652="",FALSE,TRUE),OR(exact(metadata!D652,"skin"),exact(metadata!D652,"saliva"),exact(metadata!D652,"stool"),exact(metadata!D652,"colon mucosa"),exact(metadata!D652,"colon content"),exact(metadata!D652,"sputum"),exact(metadata!D652,"urine"),exact(metadata!D652,"serum")))</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AND(IF(metadata!C653="",FALSE,TRUE),OR(exact(metadata!C653,"animal-associated habitat"),exact(metadata!C653,"mammalia-associated habitat"),exact(metadata!C653,"livestock-associated habitat")))</f>
        <v>0</v>
      </c>
      <c r="Q653">
        <f>AND(IF(metadata!D653="",FALSE,TRUE),OR(exact(metadata!D653,"skin"),exact(metadata!D653,"saliva"),exact(metadata!D653,"stool"),exact(metadata!D653,"colon mucosa"),exact(metadata!D653,"colon content"),exact(metadata!D653,"sputum"),exact(metadata!D653,"urine"),exact(metadata!D653,"serum")))</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AND(IF(metadata!C654="",FALSE,TRUE),OR(exact(metadata!C654,"animal-associated habitat"),exact(metadata!C654,"mammalia-associated habitat"),exact(metadata!C654,"livestock-associated habitat")))</f>
        <v>0</v>
      </c>
      <c r="Q654">
        <f>AND(IF(metadata!D654="",FALSE,TRUE),OR(exact(metadata!D654,"skin"),exact(metadata!D654,"saliva"),exact(metadata!D654,"stool"),exact(metadata!D654,"colon mucosa"),exact(metadata!D654,"colon content"),exact(metadata!D654,"sputum"),exact(metadata!D654,"urine"),exact(metadata!D654,"serum")))</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AND(IF(metadata!C655="",FALSE,TRUE),OR(exact(metadata!C655,"animal-associated habitat"),exact(metadata!C655,"mammalia-associated habitat"),exact(metadata!C655,"livestock-associated habitat")))</f>
        <v>0</v>
      </c>
      <c r="Q655">
        <f>AND(IF(metadata!D655="",FALSE,TRUE),OR(exact(metadata!D655,"skin"),exact(metadata!D655,"saliva"),exact(metadata!D655,"stool"),exact(metadata!D655,"colon mucosa"),exact(metadata!D655,"colon content"),exact(metadata!D655,"sputum"),exact(metadata!D655,"urine"),exact(metadata!D655,"serum")))</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AND(IF(metadata!C656="",FALSE,TRUE),OR(exact(metadata!C656,"animal-associated habitat"),exact(metadata!C656,"mammalia-associated habitat"),exact(metadata!C656,"livestock-associated habitat")))</f>
        <v>0</v>
      </c>
      <c r="Q656">
        <f>AND(IF(metadata!D656="",FALSE,TRUE),OR(exact(metadata!D656,"skin"),exact(metadata!D656,"saliva"),exact(metadata!D656,"stool"),exact(metadata!D656,"colon mucosa"),exact(metadata!D656,"colon content"),exact(metadata!D656,"sputum"),exact(metadata!D656,"urine"),exact(metadata!D656,"serum")))</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AND(IF(metadata!C657="",FALSE,TRUE),OR(exact(metadata!C657,"animal-associated habitat"),exact(metadata!C657,"mammalia-associated habitat"),exact(metadata!C657,"livestock-associated habitat")))</f>
        <v>0</v>
      </c>
      <c r="Q657">
        <f>AND(IF(metadata!D657="",FALSE,TRUE),OR(exact(metadata!D657,"skin"),exact(metadata!D657,"saliva"),exact(metadata!D657,"stool"),exact(metadata!D657,"colon mucosa"),exact(metadata!D657,"colon content"),exact(metadata!D657,"sputum"),exact(metadata!D657,"urine"),exact(metadata!D657,"serum")))</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AND(IF(metadata!C658="",FALSE,TRUE),OR(exact(metadata!C658,"animal-associated habitat"),exact(metadata!C658,"mammalia-associated habitat"),exact(metadata!C658,"livestock-associated habitat")))</f>
        <v>0</v>
      </c>
      <c r="Q658">
        <f>AND(IF(metadata!D658="",FALSE,TRUE),OR(exact(metadata!D658,"skin"),exact(metadata!D658,"saliva"),exact(metadata!D658,"stool"),exact(metadata!D658,"colon mucosa"),exact(metadata!D658,"colon content"),exact(metadata!D658,"sputum"),exact(metadata!D658,"urine"),exact(metadata!D658,"serum")))</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AND(IF(metadata!C659="",FALSE,TRUE),OR(exact(metadata!C659,"animal-associated habitat"),exact(metadata!C659,"mammalia-associated habitat"),exact(metadata!C659,"livestock-associated habitat")))</f>
        <v>0</v>
      </c>
      <c r="Q659">
        <f>AND(IF(metadata!D659="",FALSE,TRUE),OR(exact(metadata!D659,"skin"),exact(metadata!D659,"saliva"),exact(metadata!D659,"stool"),exact(metadata!D659,"colon mucosa"),exact(metadata!D659,"colon content"),exact(metadata!D659,"sputum"),exact(metadata!D659,"urine"),exact(metadata!D659,"serum")))</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AND(IF(metadata!C660="",FALSE,TRUE),OR(exact(metadata!C660,"animal-associated habitat"),exact(metadata!C660,"mammalia-associated habitat"),exact(metadata!C660,"livestock-associated habitat")))</f>
        <v>0</v>
      </c>
      <c r="Q660">
        <f>AND(IF(metadata!D660="",FALSE,TRUE),OR(exact(metadata!D660,"skin"),exact(metadata!D660,"saliva"),exact(metadata!D660,"stool"),exact(metadata!D660,"colon mucosa"),exact(metadata!D660,"colon content"),exact(metadata!D660,"sputum"),exact(metadata!D660,"urine"),exact(metadata!D660,"serum")))</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AND(IF(metadata!C661="",FALSE,TRUE),OR(exact(metadata!C661,"animal-associated habitat"),exact(metadata!C661,"mammalia-associated habitat"),exact(metadata!C661,"livestock-associated habitat")))</f>
        <v>0</v>
      </c>
      <c r="Q661">
        <f>AND(IF(metadata!D661="",FALSE,TRUE),OR(exact(metadata!D661,"skin"),exact(metadata!D661,"saliva"),exact(metadata!D661,"stool"),exact(metadata!D661,"colon mucosa"),exact(metadata!D661,"colon content"),exact(metadata!D661,"sputum"),exact(metadata!D661,"urine"),exact(metadata!D661,"serum")))</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AND(IF(metadata!C662="",FALSE,TRUE),OR(exact(metadata!C662,"animal-associated habitat"),exact(metadata!C662,"mammalia-associated habitat"),exact(metadata!C662,"livestock-associated habitat")))</f>
        <v>0</v>
      </c>
      <c r="Q662">
        <f>AND(IF(metadata!D662="",FALSE,TRUE),OR(exact(metadata!D662,"skin"),exact(metadata!D662,"saliva"),exact(metadata!D662,"stool"),exact(metadata!D662,"colon mucosa"),exact(metadata!D662,"colon content"),exact(metadata!D662,"sputum"),exact(metadata!D662,"urine"),exact(metadata!D662,"serum")))</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AND(IF(metadata!C663="",FALSE,TRUE),OR(exact(metadata!C663,"animal-associated habitat"),exact(metadata!C663,"mammalia-associated habitat"),exact(metadata!C663,"livestock-associated habitat")))</f>
        <v>0</v>
      </c>
      <c r="Q663">
        <f>AND(IF(metadata!D663="",FALSE,TRUE),OR(exact(metadata!D663,"skin"),exact(metadata!D663,"saliva"),exact(metadata!D663,"stool"),exact(metadata!D663,"colon mucosa"),exact(metadata!D663,"colon content"),exact(metadata!D663,"sputum"),exact(metadata!D663,"urine"),exact(metadata!D663,"serum")))</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AND(IF(metadata!C664="",FALSE,TRUE),OR(exact(metadata!C664,"animal-associated habitat"),exact(metadata!C664,"mammalia-associated habitat"),exact(metadata!C664,"livestock-associated habitat")))</f>
        <v>0</v>
      </c>
      <c r="Q664">
        <f>AND(IF(metadata!D664="",FALSE,TRUE),OR(exact(metadata!D664,"skin"),exact(metadata!D664,"saliva"),exact(metadata!D664,"stool"),exact(metadata!D664,"colon mucosa"),exact(metadata!D664,"colon content"),exact(metadata!D664,"sputum"),exact(metadata!D664,"urine"),exact(metadata!D664,"serum")))</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AND(IF(metadata!C665="",FALSE,TRUE),OR(exact(metadata!C665,"animal-associated habitat"),exact(metadata!C665,"mammalia-associated habitat"),exact(metadata!C665,"livestock-associated habitat")))</f>
        <v>0</v>
      </c>
      <c r="Q665">
        <f>AND(IF(metadata!D665="",FALSE,TRUE),OR(exact(metadata!D665,"skin"),exact(metadata!D665,"saliva"),exact(metadata!D665,"stool"),exact(metadata!D665,"colon mucosa"),exact(metadata!D665,"colon content"),exact(metadata!D665,"sputum"),exact(metadata!D665,"urine"),exact(metadata!D665,"serum")))</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AND(IF(metadata!C666="",FALSE,TRUE),OR(exact(metadata!C666,"animal-associated habitat"),exact(metadata!C666,"mammalia-associated habitat"),exact(metadata!C666,"livestock-associated habitat")))</f>
        <v>0</v>
      </c>
      <c r="Q666">
        <f>AND(IF(metadata!D666="",FALSE,TRUE),OR(exact(metadata!D666,"skin"),exact(metadata!D666,"saliva"),exact(metadata!D666,"stool"),exact(metadata!D666,"colon mucosa"),exact(metadata!D666,"colon content"),exact(metadata!D666,"sputum"),exact(metadata!D666,"urine"),exact(metadata!D666,"serum")))</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AND(IF(metadata!C667="",FALSE,TRUE),OR(exact(metadata!C667,"animal-associated habitat"),exact(metadata!C667,"mammalia-associated habitat"),exact(metadata!C667,"livestock-associated habitat")))</f>
        <v>0</v>
      </c>
      <c r="Q667">
        <f>AND(IF(metadata!D667="",FALSE,TRUE),OR(exact(metadata!D667,"skin"),exact(metadata!D667,"saliva"),exact(metadata!D667,"stool"),exact(metadata!D667,"colon mucosa"),exact(metadata!D667,"colon content"),exact(metadata!D667,"sputum"),exact(metadata!D667,"urine"),exact(metadata!D667,"serum")))</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AND(IF(metadata!C668="",FALSE,TRUE),OR(exact(metadata!C668,"animal-associated habitat"),exact(metadata!C668,"mammalia-associated habitat"),exact(metadata!C668,"livestock-associated habitat")))</f>
        <v>0</v>
      </c>
      <c r="Q668">
        <f>AND(IF(metadata!D668="",FALSE,TRUE),OR(exact(metadata!D668,"skin"),exact(metadata!D668,"saliva"),exact(metadata!D668,"stool"),exact(metadata!D668,"colon mucosa"),exact(metadata!D668,"colon content"),exact(metadata!D668,"sputum"),exact(metadata!D668,"urine"),exact(metadata!D668,"serum")))</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AND(IF(metadata!C669="",FALSE,TRUE),OR(exact(metadata!C669,"animal-associated habitat"),exact(metadata!C669,"mammalia-associated habitat"),exact(metadata!C669,"livestock-associated habitat")))</f>
        <v>0</v>
      </c>
      <c r="Q669">
        <f>AND(IF(metadata!D669="",FALSE,TRUE),OR(exact(metadata!D669,"skin"),exact(metadata!D669,"saliva"),exact(metadata!D669,"stool"),exact(metadata!D669,"colon mucosa"),exact(metadata!D669,"colon content"),exact(metadata!D669,"sputum"),exact(metadata!D669,"urine"),exact(metadata!D669,"serum")))</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AND(IF(metadata!C670="",FALSE,TRUE),OR(exact(metadata!C670,"animal-associated habitat"),exact(metadata!C670,"mammalia-associated habitat"),exact(metadata!C670,"livestock-associated habitat")))</f>
        <v>0</v>
      </c>
      <c r="Q670">
        <f>AND(IF(metadata!D670="",FALSE,TRUE),OR(exact(metadata!D670,"skin"),exact(metadata!D670,"saliva"),exact(metadata!D670,"stool"),exact(metadata!D670,"colon mucosa"),exact(metadata!D670,"colon content"),exact(metadata!D670,"sputum"),exact(metadata!D670,"urine"),exact(metadata!D670,"serum")))</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AND(IF(metadata!C671="",FALSE,TRUE),OR(exact(metadata!C671,"animal-associated habitat"),exact(metadata!C671,"mammalia-associated habitat"),exact(metadata!C671,"livestock-associated habitat")))</f>
        <v>0</v>
      </c>
      <c r="Q671">
        <f>AND(IF(metadata!D671="",FALSE,TRUE),OR(exact(metadata!D671,"skin"),exact(metadata!D671,"saliva"),exact(metadata!D671,"stool"),exact(metadata!D671,"colon mucosa"),exact(metadata!D671,"colon content"),exact(metadata!D671,"sputum"),exact(metadata!D671,"urine"),exact(metadata!D671,"serum")))</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AND(IF(metadata!C672="",FALSE,TRUE),OR(exact(metadata!C672,"animal-associated habitat"),exact(metadata!C672,"mammalia-associated habitat"),exact(metadata!C672,"livestock-associated habitat")))</f>
        <v>0</v>
      </c>
      <c r="Q672">
        <f>AND(IF(metadata!D672="",FALSE,TRUE),OR(exact(metadata!D672,"skin"),exact(metadata!D672,"saliva"),exact(metadata!D672,"stool"),exact(metadata!D672,"colon mucosa"),exact(metadata!D672,"colon content"),exact(metadata!D672,"sputum"),exact(metadata!D672,"urine"),exact(metadata!D672,"serum")))</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AND(IF(metadata!C673="",FALSE,TRUE),OR(exact(metadata!C673,"animal-associated habitat"),exact(metadata!C673,"mammalia-associated habitat"),exact(metadata!C673,"livestock-associated habitat")))</f>
        <v>0</v>
      </c>
      <c r="Q673">
        <f>AND(IF(metadata!D673="",FALSE,TRUE),OR(exact(metadata!D673,"skin"),exact(metadata!D673,"saliva"),exact(metadata!D673,"stool"),exact(metadata!D673,"colon mucosa"),exact(metadata!D673,"colon content"),exact(metadata!D673,"sputum"),exact(metadata!D673,"urine"),exact(metadata!D673,"serum")))</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AND(IF(metadata!C674="",FALSE,TRUE),OR(exact(metadata!C674,"animal-associated habitat"),exact(metadata!C674,"mammalia-associated habitat"),exact(metadata!C674,"livestock-associated habitat")))</f>
        <v>0</v>
      </c>
      <c r="Q674">
        <f>AND(IF(metadata!D674="",FALSE,TRUE),OR(exact(metadata!D674,"skin"),exact(metadata!D674,"saliva"),exact(metadata!D674,"stool"),exact(metadata!D674,"colon mucosa"),exact(metadata!D674,"colon content"),exact(metadata!D674,"sputum"),exact(metadata!D674,"urine"),exact(metadata!D674,"serum")))</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AND(IF(metadata!C675="",FALSE,TRUE),OR(exact(metadata!C675,"animal-associated habitat"),exact(metadata!C675,"mammalia-associated habitat"),exact(metadata!C675,"livestock-associated habitat")))</f>
        <v>0</v>
      </c>
      <c r="Q675">
        <f>AND(IF(metadata!D675="",FALSE,TRUE),OR(exact(metadata!D675,"skin"),exact(metadata!D675,"saliva"),exact(metadata!D675,"stool"),exact(metadata!D675,"colon mucosa"),exact(metadata!D675,"colon content"),exact(metadata!D675,"sputum"),exact(metadata!D675,"urine"),exact(metadata!D675,"serum")))</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AND(IF(metadata!C676="",FALSE,TRUE),OR(exact(metadata!C676,"animal-associated habitat"),exact(metadata!C676,"mammalia-associated habitat"),exact(metadata!C676,"livestock-associated habitat")))</f>
        <v>0</v>
      </c>
      <c r="Q676">
        <f>AND(IF(metadata!D676="",FALSE,TRUE),OR(exact(metadata!D676,"skin"),exact(metadata!D676,"saliva"),exact(metadata!D676,"stool"),exact(metadata!D676,"colon mucosa"),exact(metadata!D676,"colon content"),exact(metadata!D676,"sputum"),exact(metadata!D676,"urine"),exact(metadata!D676,"serum")))</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AND(IF(metadata!C677="",FALSE,TRUE),OR(exact(metadata!C677,"animal-associated habitat"),exact(metadata!C677,"mammalia-associated habitat"),exact(metadata!C677,"livestock-associated habitat")))</f>
        <v>0</v>
      </c>
      <c r="Q677">
        <f>AND(IF(metadata!D677="",FALSE,TRUE),OR(exact(metadata!D677,"skin"),exact(metadata!D677,"saliva"),exact(metadata!D677,"stool"),exact(metadata!D677,"colon mucosa"),exact(metadata!D677,"colon content"),exact(metadata!D677,"sputum"),exact(metadata!D677,"urine"),exact(metadata!D677,"serum")))</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AND(IF(metadata!C678="",FALSE,TRUE),OR(exact(metadata!C678,"animal-associated habitat"),exact(metadata!C678,"mammalia-associated habitat"),exact(metadata!C678,"livestock-associated habitat")))</f>
        <v>0</v>
      </c>
      <c r="Q678">
        <f>AND(IF(metadata!D678="",FALSE,TRUE),OR(exact(metadata!D678,"skin"),exact(metadata!D678,"saliva"),exact(metadata!D678,"stool"),exact(metadata!D678,"colon mucosa"),exact(metadata!D678,"colon content"),exact(metadata!D678,"sputum"),exact(metadata!D678,"urine"),exact(metadata!D678,"serum")))</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AND(IF(metadata!C679="",FALSE,TRUE),OR(exact(metadata!C679,"animal-associated habitat"),exact(metadata!C679,"mammalia-associated habitat"),exact(metadata!C679,"livestock-associated habitat")))</f>
        <v>0</v>
      </c>
      <c r="Q679">
        <f>AND(IF(metadata!D679="",FALSE,TRUE),OR(exact(metadata!D679,"skin"),exact(metadata!D679,"saliva"),exact(metadata!D679,"stool"),exact(metadata!D679,"colon mucosa"),exact(metadata!D679,"colon content"),exact(metadata!D679,"sputum"),exact(metadata!D679,"urine"),exact(metadata!D679,"serum")))</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AND(IF(metadata!C680="",FALSE,TRUE),OR(exact(metadata!C680,"animal-associated habitat"),exact(metadata!C680,"mammalia-associated habitat"),exact(metadata!C680,"livestock-associated habitat")))</f>
        <v>0</v>
      </c>
      <c r="Q680">
        <f>AND(IF(metadata!D680="",FALSE,TRUE),OR(exact(metadata!D680,"skin"),exact(metadata!D680,"saliva"),exact(metadata!D680,"stool"),exact(metadata!D680,"colon mucosa"),exact(metadata!D680,"colon content"),exact(metadata!D680,"sputum"),exact(metadata!D680,"urine"),exact(metadata!D680,"serum")))</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AND(IF(metadata!C681="",FALSE,TRUE),OR(exact(metadata!C681,"animal-associated habitat"),exact(metadata!C681,"mammalia-associated habitat"),exact(metadata!C681,"livestock-associated habitat")))</f>
        <v>0</v>
      </c>
      <c r="Q681">
        <f>AND(IF(metadata!D681="",FALSE,TRUE),OR(exact(metadata!D681,"skin"),exact(metadata!D681,"saliva"),exact(metadata!D681,"stool"),exact(metadata!D681,"colon mucosa"),exact(metadata!D681,"colon content"),exact(metadata!D681,"sputum"),exact(metadata!D681,"urine"),exact(metadata!D681,"serum")))</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AND(IF(metadata!C682="",FALSE,TRUE),OR(exact(metadata!C682,"animal-associated habitat"),exact(metadata!C682,"mammalia-associated habitat"),exact(metadata!C682,"livestock-associated habitat")))</f>
        <v>0</v>
      </c>
      <c r="Q682">
        <f>AND(IF(metadata!D682="",FALSE,TRUE),OR(exact(metadata!D682,"skin"),exact(metadata!D682,"saliva"),exact(metadata!D682,"stool"),exact(metadata!D682,"colon mucosa"),exact(metadata!D682,"colon content"),exact(metadata!D682,"sputum"),exact(metadata!D682,"urine"),exact(metadata!D682,"serum")))</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AND(IF(metadata!C683="",FALSE,TRUE),OR(exact(metadata!C683,"animal-associated habitat"),exact(metadata!C683,"mammalia-associated habitat"),exact(metadata!C683,"livestock-associated habitat")))</f>
        <v>0</v>
      </c>
      <c r="Q683">
        <f>AND(IF(metadata!D683="",FALSE,TRUE),OR(exact(metadata!D683,"skin"),exact(metadata!D683,"saliva"),exact(metadata!D683,"stool"),exact(metadata!D683,"colon mucosa"),exact(metadata!D683,"colon content"),exact(metadata!D683,"sputum"),exact(metadata!D683,"urine"),exact(metadata!D683,"serum")))</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AND(IF(metadata!C684="",FALSE,TRUE),OR(exact(metadata!C684,"animal-associated habitat"),exact(metadata!C684,"mammalia-associated habitat"),exact(metadata!C684,"livestock-associated habitat")))</f>
        <v>0</v>
      </c>
      <c r="Q684">
        <f>AND(IF(metadata!D684="",FALSE,TRUE),OR(exact(metadata!D684,"skin"),exact(metadata!D684,"saliva"),exact(metadata!D684,"stool"),exact(metadata!D684,"colon mucosa"),exact(metadata!D684,"colon content"),exact(metadata!D684,"sputum"),exact(metadata!D684,"urine"),exact(metadata!D684,"serum")))</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AND(IF(metadata!C685="",FALSE,TRUE),OR(exact(metadata!C685,"animal-associated habitat"),exact(metadata!C685,"mammalia-associated habitat"),exact(metadata!C685,"livestock-associated habitat")))</f>
        <v>0</v>
      </c>
      <c r="Q685">
        <f>AND(IF(metadata!D685="",FALSE,TRUE),OR(exact(metadata!D685,"skin"),exact(metadata!D685,"saliva"),exact(metadata!D685,"stool"),exact(metadata!D685,"colon mucosa"),exact(metadata!D685,"colon content"),exact(metadata!D685,"sputum"),exact(metadata!D685,"urine"),exact(metadata!D685,"serum")))</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AND(IF(metadata!C686="",FALSE,TRUE),OR(exact(metadata!C686,"animal-associated habitat"),exact(metadata!C686,"mammalia-associated habitat"),exact(metadata!C686,"livestock-associated habitat")))</f>
        <v>0</v>
      </c>
      <c r="Q686">
        <f>AND(IF(metadata!D686="",FALSE,TRUE),OR(exact(metadata!D686,"skin"),exact(metadata!D686,"saliva"),exact(metadata!D686,"stool"),exact(metadata!D686,"colon mucosa"),exact(metadata!D686,"colon content"),exact(metadata!D686,"sputum"),exact(metadata!D686,"urine"),exact(metadata!D686,"serum")))</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AND(IF(metadata!C687="",FALSE,TRUE),OR(exact(metadata!C687,"animal-associated habitat"),exact(metadata!C687,"mammalia-associated habitat"),exact(metadata!C687,"livestock-associated habitat")))</f>
        <v>0</v>
      </c>
      <c r="Q687">
        <f>AND(IF(metadata!D687="",FALSE,TRUE),OR(exact(metadata!D687,"skin"),exact(metadata!D687,"saliva"),exact(metadata!D687,"stool"),exact(metadata!D687,"colon mucosa"),exact(metadata!D687,"colon content"),exact(metadata!D687,"sputum"),exact(metadata!D687,"urine"),exact(metadata!D687,"serum")))</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AND(IF(metadata!C688="",FALSE,TRUE),OR(exact(metadata!C688,"animal-associated habitat"),exact(metadata!C688,"mammalia-associated habitat"),exact(metadata!C688,"livestock-associated habitat")))</f>
        <v>0</v>
      </c>
      <c r="Q688">
        <f>AND(IF(metadata!D688="",FALSE,TRUE),OR(exact(metadata!D688,"skin"),exact(metadata!D688,"saliva"),exact(metadata!D688,"stool"),exact(metadata!D688,"colon mucosa"),exact(metadata!D688,"colon content"),exact(metadata!D688,"sputum"),exact(metadata!D688,"urine"),exact(metadata!D688,"serum")))</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AND(IF(metadata!C689="",FALSE,TRUE),OR(exact(metadata!C689,"animal-associated habitat"),exact(metadata!C689,"mammalia-associated habitat"),exact(metadata!C689,"livestock-associated habitat")))</f>
        <v>0</v>
      </c>
      <c r="Q689">
        <f>AND(IF(metadata!D689="",FALSE,TRUE),OR(exact(metadata!D689,"skin"),exact(metadata!D689,"saliva"),exact(metadata!D689,"stool"),exact(metadata!D689,"colon mucosa"),exact(metadata!D689,"colon content"),exact(metadata!D689,"sputum"),exact(metadata!D689,"urine"),exact(metadata!D689,"serum")))</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AND(IF(metadata!C690="",FALSE,TRUE),OR(exact(metadata!C690,"animal-associated habitat"),exact(metadata!C690,"mammalia-associated habitat"),exact(metadata!C690,"livestock-associated habitat")))</f>
        <v>0</v>
      </c>
      <c r="Q690">
        <f>AND(IF(metadata!D690="",FALSE,TRUE),OR(exact(metadata!D690,"skin"),exact(metadata!D690,"saliva"),exact(metadata!D690,"stool"),exact(metadata!D690,"colon mucosa"),exact(metadata!D690,"colon content"),exact(metadata!D690,"sputum"),exact(metadata!D690,"urine"),exact(metadata!D690,"serum")))</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AND(IF(metadata!C691="",FALSE,TRUE),OR(exact(metadata!C691,"animal-associated habitat"),exact(metadata!C691,"mammalia-associated habitat"),exact(metadata!C691,"livestock-associated habitat")))</f>
        <v>0</v>
      </c>
      <c r="Q691">
        <f>AND(IF(metadata!D691="",FALSE,TRUE),OR(exact(metadata!D691,"skin"),exact(metadata!D691,"saliva"),exact(metadata!D691,"stool"),exact(metadata!D691,"colon mucosa"),exact(metadata!D691,"colon content"),exact(metadata!D691,"sputum"),exact(metadata!D691,"urine"),exact(metadata!D691,"serum")))</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AND(IF(metadata!C692="",FALSE,TRUE),OR(exact(metadata!C692,"animal-associated habitat"),exact(metadata!C692,"mammalia-associated habitat"),exact(metadata!C692,"livestock-associated habitat")))</f>
        <v>0</v>
      </c>
      <c r="Q692">
        <f>AND(IF(metadata!D692="",FALSE,TRUE),OR(exact(metadata!D692,"skin"),exact(metadata!D692,"saliva"),exact(metadata!D692,"stool"),exact(metadata!D692,"colon mucosa"),exact(metadata!D692,"colon content"),exact(metadata!D692,"sputum"),exact(metadata!D692,"urine"),exact(metadata!D692,"serum")))</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AND(IF(metadata!C693="",FALSE,TRUE),OR(exact(metadata!C693,"animal-associated habitat"),exact(metadata!C693,"mammalia-associated habitat"),exact(metadata!C693,"livestock-associated habitat")))</f>
        <v>0</v>
      </c>
      <c r="Q693">
        <f>AND(IF(metadata!D693="",FALSE,TRUE),OR(exact(metadata!D693,"skin"),exact(metadata!D693,"saliva"),exact(metadata!D693,"stool"),exact(metadata!D693,"colon mucosa"),exact(metadata!D693,"colon content"),exact(metadata!D693,"sputum"),exact(metadata!D693,"urine"),exact(metadata!D693,"serum")))</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AND(IF(metadata!C694="",FALSE,TRUE),OR(exact(metadata!C694,"animal-associated habitat"),exact(metadata!C694,"mammalia-associated habitat"),exact(metadata!C694,"livestock-associated habitat")))</f>
        <v>0</v>
      </c>
      <c r="Q694">
        <f>AND(IF(metadata!D694="",FALSE,TRUE),OR(exact(metadata!D694,"skin"),exact(metadata!D694,"saliva"),exact(metadata!D694,"stool"),exact(metadata!D694,"colon mucosa"),exact(metadata!D694,"colon content"),exact(metadata!D694,"sputum"),exact(metadata!D694,"urine"),exact(metadata!D694,"serum")))</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AND(IF(metadata!C695="",FALSE,TRUE),OR(exact(metadata!C695,"animal-associated habitat"),exact(metadata!C695,"mammalia-associated habitat"),exact(metadata!C695,"livestock-associated habitat")))</f>
        <v>0</v>
      </c>
      <c r="Q695">
        <f>AND(IF(metadata!D695="",FALSE,TRUE),OR(exact(metadata!D695,"skin"),exact(metadata!D695,"saliva"),exact(metadata!D695,"stool"),exact(metadata!D695,"colon mucosa"),exact(metadata!D695,"colon content"),exact(metadata!D695,"sputum"),exact(metadata!D695,"urine"),exact(metadata!D695,"serum")))</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AND(IF(metadata!C696="",FALSE,TRUE),OR(exact(metadata!C696,"animal-associated habitat"),exact(metadata!C696,"mammalia-associated habitat"),exact(metadata!C696,"livestock-associated habitat")))</f>
        <v>0</v>
      </c>
      <c r="Q696">
        <f>AND(IF(metadata!D696="",FALSE,TRUE),OR(exact(metadata!D696,"skin"),exact(metadata!D696,"saliva"),exact(metadata!D696,"stool"),exact(metadata!D696,"colon mucosa"),exact(metadata!D696,"colon content"),exact(metadata!D696,"sputum"),exact(metadata!D696,"urine"),exact(metadata!D696,"serum")))</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AND(IF(metadata!C697="",FALSE,TRUE),OR(exact(metadata!C697,"animal-associated habitat"),exact(metadata!C697,"mammalia-associated habitat"),exact(metadata!C697,"livestock-associated habitat")))</f>
        <v>0</v>
      </c>
      <c r="Q697">
        <f>AND(IF(metadata!D697="",FALSE,TRUE),OR(exact(metadata!D697,"skin"),exact(metadata!D697,"saliva"),exact(metadata!D697,"stool"),exact(metadata!D697,"colon mucosa"),exact(metadata!D697,"colon content"),exact(metadata!D697,"sputum"),exact(metadata!D697,"urine"),exact(metadata!D697,"serum")))</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AND(IF(metadata!C698="",FALSE,TRUE),OR(exact(metadata!C698,"animal-associated habitat"),exact(metadata!C698,"mammalia-associated habitat"),exact(metadata!C698,"livestock-associated habitat")))</f>
        <v>0</v>
      </c>
      <c r="Q698">
        <f>AND(IF(metadata!D698="",FALSE,TRUE),OR(exact(metadata!D698,"skin"),exact(metadata!D698,"saliva"),exact(metadata!D698,"stool"),exact(metadata!D698,"colon mucosa"),exact(metadata!D698,"colon content"),exact(metadata!D698,"sputum"),exact(metadata!D698,"urine"),exact(metadata!D698,"serum")))</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AND(IF(metadata!C699="",FALSE,TRUE),OR(exact(metadata!C699,"animal-associated habitat"),exact(metadata!C699,"mammalia-associated habitat"),exact(metadata!C699,"livestock-associated habitat")))</f>
        <v>0</v>
      </c>
      <c r="Q699">
        <f>AND(IF(metadata!D699="",FALSE,TRUE),OR(exact(metadata!D699,"skin"),exact(metadata!D699,"saliva"),exact(metadata!D699,"stool"),exact(metadata!D699,"colon mucosa"),exact(metadata!D699,"colon content"),exact(metadata!D699,"sputum"),exact(metadata!D699,"urine"),exact(metadata!D699,"serum")))</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AND(IF(metadata!C700="",FALSE,TRUE),OR(exact(metadata!C700,"animal-associated habitat"),exact(metadata!C700,"mammalia-associated habitat"),exact(metadata!C700,"livestock-associated habitat")))</f>
        <v>0</v>
      </c>
      <c r="Q700">
        <f>AND(IF(metadata!D700="",FALSE,TRUE),OR(exact(metadata!D700,"skin"),exact(metadata!D700,"saliva"),exact(metadata!D700,"stool"),exact(metadata!D700,"colon mucosa"),exact(metadata!D700,"colon content"),exact(metadata!D700,"sputum"),exact(metadata!D700,"urine"),exact(metadata!D700,"serum")))</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AND(IF(metadata!C701="",FALSE,TRUE),OR(exact(metadata!C701,"animal-associated habitat"),exact(metadata!C701,"mammalia-associated habitat"),exact(metadata!C701,"livestock-associated habitat")))</f>
        <v>0</v>
      </c>
      <c r="Q701">
        <f>AND(IF(metadata!D701="",FALSE,TRUE),OR(exact(metadata!D701,"skin"),exact(metadata!D701,"saliva"),exact(metadata!D701,"stool"),exact(metadata!D701,"colon mucosa"),exact(metadata!D701,"colon content"),exact(metadata!D701,"sputum"),exact(metadata!D701,"urine"),exact(metadata!D701,"serum")))</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AND(IF(metadata!C702="",FALSE,TRUE),OR(exact(metadata!C702,"animal-associated habitat"),exact(metadata!C702,"mammalia-associated habitat"),exact(metadata!C702,"livestock-associated habitat")))</f>
        <v>0</v>
      </c>
      <c r="Q702">
        <f>AND(IF(metadata!D702="",FALSE,TRUE),OR(exact(metadata!D702,"skin"),exact(metadata!D702,"saliva"),exact(metadata!D702,"stool"),exact(metadata!D702,"colon mucosa"),exact(metadata!D702,"colon content"),exact(metadata!D702,"sputum"),exact(metadata!D702,"urine"),exact(metadata!D702,"serum")))</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AND(IF(metadata!C703="",FALSE,TRUE),OR(exact(metadata!C703,"animal-associated habitat"),exact(metadata!C703,"mammalia-associated habitat"),exact(metadata!C703,"livestock-associated habitat")))</f>
        <v>0</v>
      </c>
      <c r="Q703">
        <f>AND(IF(metadata!D703="",FALSE,TRUE),OR(exact(metadata!D703,"skin"),exact(metadata!D703,"saliva"),exact(metadata!D703,"stool"),exact(metadata!D703,"colon mucosa"),exact(metadata!D703,"colon content"),exact(metadata!D703,"sputum"),exact(metadata!D703,"urine"),exact(metadata!D703,"serum")))</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AND(IF(metadata!C704="",FALSE,TRUE),OR(exact(metadata!C704,"animal-associated habitat"),exact(metadata!C704,"mammalia-associated habitat"),exact(metadata!C704,"livestock-associated habitat")))</f>
        <v>0</v>
      </c>
      <c r="Q704">
        <f>AND(IF(metadata!D704="",FALSE,TRUE),OR(exact(metadata!D704,"skin"),exact(metadata!D704,"saliva"),exact(metadata!D704,"stool"),exact(metadata!D704,"colon mucosa"),exact(metadata!D704,"colon content"),exact(metadata!D704,"sputum"),exact(metadata!D704,"urine"),exact(metadata!D704,"serum")))</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AND(IF(metadata!C705="",FALSE,TRUE),OR(exact(metadata!C705,"animal-associated habitat"),exact(metadata!C705,"mammalia-associated habitat"),exact(metadata!C705,"livestock-associated habitat")))</f>
        <v>0</v>
      </c>
      <c r="Q705">
        <f>AND(IF(metadata!D705="",FALSE,TRUE),OR(exact(metadata!D705,"skin"),exact(metadata!D705,"saliva"),exact(metadata!D705,"stool"),exact(metadata!D705,"colon mucosa"),exact(metadata!D705,"colon content"),exact(metadata!D705,"sputum"),exact(metadata!D705,"urine"),exact(metadata!D705,"serum")))</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AND(IF(metadata!C706="",FALSE,TRUE),OR(exact(metadata!C706,"animal-associated habitat"),exact(metadata!C706,"mammalia-associated habitat"),exact(metadata!C706,"livestock-associated habitat")))</f>
        <v>0</v>
      </c>
      <c r="Q706">
        <f>AND(IF(metadata!D706="",FALSE,TRUE),OR(exact(metadata!D706,"skin"),exact(metadata!D706,"saliva"),exact(metadata!D706,"stool"),exact(metadata!D706,"colon mucosa"),exact(metadata!D706,"colon content"),exact(metadata!D706,"sputum"),exact(metadata!D706,"urine"),exact(metadata!D706,"serum")))</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AND(IF(metadata!C707="",FALSE,TRUE),OR(exact(metadata!C707,"animal-associated habitat"),exact(metadata!C707,"mammalia-associated habitat"),exact(metadata!C707,"livestock-associated habitat")))</f>
        <v>0</v>
      </c>
      <c r="Q707">
        <f>AND(IF(metadata!D707="",FALSE,TRUE),OR(exact(metadata!D707,"skin"),exact(metadata!D707,"saliva"),exact(metadata!D707,"stool"),exact(metadata!D707,"colon mucosa"),exact(metadata!D707,"colon content"),exact(metadata!D707,"sputum"),exact(metadata!D707,"urine"),exact(metadata!D707,"serum")))</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AND(IF(metadata!C708="",FALSE,TRUE),OR(exact(metadata!C708,"animal-associated habitat"),exact(metadata!C708,"mammalia-associated habitat"),exact(metadata!C708,"livestock-associated habitat")))</f>
        <v>0</v>
      </c>
      <c r="Q708">
        <f>AND(IF(metadata!D708="",FALSE,TRUE),OR(exact(metadata!D708,"skin"),exact(metadata!D708,"saliva"),exact(metadata!D708,"stool"),exact(metadata!D708,"colon mucosa"),exact(metadata!D708,"colon content"),exact(metadata!D708,"sputum"),exact(metadata!D708,"urine"),exact(metadata!D708,"serum")))</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AND(IF(metadata!C709="",FALSE,TRUE),OR(exact(metadata!C709,"animal-associated habitat"),exact(metadata!C709,"mammalia-associated habitat"),exact(metadata!C709,"livestock-associated habitat")))</f>
        <v>0</v>
      </c>
      <c r="Q709">
        <f>AND(IF(metadata!D709="",FALSE,TRUE),OR(exact(metadata!D709,"skin"),exact(metadata!D709,"saliva"),exact(metadata!D709,"stool"),exact(metadata!D709,"colon mucosa"),exact(metadata!D709,"colon content"),exact(metadata!D709,"sputum"),exact(metadata!D709,"urine"),exact(metadata!D709,"serum")))</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AND(IF(metadata!C710="",FALSE,TRUE),OR(exact(metadata!C710,"animal-associated habitat"),exact(metadata!C710,"mammalia-associated habitat"),exact(metadata!C710,"livestock-associated habitat")))</f>
        <v>0</v>
      </c>
      <c r="Q710">
        <f>AND(IF(metadata!D710="",FALSE,TRUE),OR(exact(metadata!D710,"skin"),exact(metadata!D710,"saliva"),exact(metadata!D710,"stool"),exact(metadata!D710,"colon mucosa"),exact(metadata!D710,"colon content"),exact(metadata!D710,"sputum"),exact(metadata!D710,"urine"),exact(metadata!D710,"serum")))</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AND(IF(metadata!C711="",FALSE,TRUE),OR(exact(metadata!C711,"animal-associated habitat"),exact(metadata!C711,"mammalia-associated habitat"),exact(metadata!C711,"livestock-associated habitat")))</f>
        <v>0</v>
      </c>
      <c r="Q711">
        <f>AND(IF(metadata!D711="",FALSE,TRUE),OR(exact(metadata!D711,"skin"),exact(metadata!D711,"saliva"),exact(metadata!D711,"stool"),exact(metadata!D711,"colon mucosa"),exact(metadata!D711,"colon content"),exact(metadata!D711,"sputum"),exact(metadata!D711,"urine"),exact(metadata!D711,"serum")))</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AND(IF(metadata!C712="",FALSE,TRUE),OR(exact(metadata!C712,"animal-associated habitat"),exact(metadata!C712,"mammalia-associated habitat"),exact(metadata!C712,"livestock-associated habitat")))</f>
        <v>0</v>
      </c>
      <c r="Q712">
        <f>AND(IF(metadata!D712="",FALSE,TRUE),OR(exact(metadata!D712,"skin"),exact(metadata!D712,"saliva"),exact(metadata!D712,"stool"),exact(metadata!D712,"colon mucosa"),exact(metadata!D712,"colon content"),exact(metadata!D712,"sputum"),exact(metadata!D712,"urine"),exact(metadata!D712,"serum")))</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AND(IF(metadata!C713="",FALSE,TRUE),OR(exact(metadata!C713,"animal-associated habitat"),exact(metadata!C713,"mammalia-associated habitat"),exact(metadata!C713,"livestock-associated habitat")))</f>
        <v>0</v>
      </c>
      <c r="Q713">
        <f>AND(IF(metadata!D713="",FALSE,TRUE),OR(exact(metadata!D713,"skin"),exact(metadata!D713,"saliva"),exact(metadata!D713,"stool"),exact(metadata!D713,"colon mucosa"),exact(metadata!D713,"colon content"),exact(metadata!D713,"sputum"),exact(metadata!D713,"urine"),exact(metadata!D713,"serum")))</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AND(IF(metadata!C714="",FALSE,TRUE),OR(exact(metadata!C714,"animal-associated habitat"),exact(metadata!C714,"mammalia-associated habitat"),exact(metadata!C714,"livestock-associated habitat")))</f>
        <v>0</v>
      </c>
      <c r="Q714">
        <f>AND(IF(metadata!D714="",FALSE,TRUE),OR(exact(metadata!D714,"skin"),exact(metadata!D714,"saliva"),exact(metadata!D714,"stool"),exact(metadata!D714,"colon mucosa"),exact(metadata!D714,"colon content"),exact(metadata!D714,"sputum"),exact(metadata!D714,"urine"),exact(metadata!D714,"serum")))</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AND(IF(metadata!C715="",FALSE,TRUE),OR(exact(metadata!C715,"animal-associated habitat"),exact(metadata!C715,"mammalia-associated habitat"),exact(metadata!C715,"livestock-associated habitat")))</f>
        <v>0</v>
      </c>
      <c r="Q715">
        <f>AND(IF(metadata!D715="",FALSE,TRUE),OR(exact(metadata!D715,"skin"),exact(metadata!D715,"saliva"),exact(metadata!D715,"stool"),exact(metadata!D715,"colon mucosa"),exact(metadata!D715,"colon content"),exact(metadata!D715,"sputum"),exact(metadata!D715,"urine"),exact(metadata!D715,"serum")))</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AND(IF(metadata!C716="",FALSE,TRUE),OR(exact(metadata!C716,"animal-associated habitat"),exact(metadata!C716,"mammalia-associated habitat"),exact(metadata!C716,"livestock-associated habitat")))</f>
        <v>0</v>
      </c>
      <c r="Q716">
        <f>AND(IF(metadata!D716="",FALSE,TRUE),OR(exact(metadata!D716,"skin"),exact(metadata!D716,"saliva"),exact(metadata!D716,"stool"),exact(metadata!D716,"colon mucosa"),exact(metadata!D716,"colon content"),exact(metadata!D716,"sputum"),exact(metadata!D716,"urine"),exact(metadata!D716,"serum")))</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AND(IF(metadata!C717="",FALSE,TRUE),OR(exact(metadata!C717,"animal-associated habitat"),exact(metadata!C717,"mammalia-associated habitat"),exact(metadata!C717,"livestock-associated habitat")))</f>
        <v>0</v>
      </c>
      <c r="Q717">
        <f>AND(IF(metadata!D717="",FALSE,TRUE),OR(exact(metadata!D717,"skin"),exact(metadata!D717,"saliva"),exact(metadata!D717,"stool"),exact(metadata!D717,"colon mucosa"),exact(metadata!D717,"colon content"),exact(metadata!D717,"sputum"),exact(metadata!D717,"urine"),exact(metadata!D717,"serum")))</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AND(IF(metadata!C718="",FALSE,TRUE),OR(exact(metadata!C718,"animal-associated habitat"),exact(metadata!C718,"mammalia-associated habitat"),exact(metadata!C718,"livestock-associated habitat")))</f>
        <v>0</v>
      </c>
      <c r="Q718">
        <f>AND(IF(metadata!D718="",FALSE,TRUE),OR(exact(metadata!D718,"skin"),exact(metadata!D718,"saliva"),exact(metadata!D718,"stool"),exact(metadata!D718,"colon mucosa"),exact(metadata!D718,"colon content"),exact(metadata!D718,"sputum"),exact(metadata!D718,"urine"),exact(metadata!D718,"serum")))</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AND(IF(metadata!C719="",FALSE,TRUE),OR(exact(metadata!C719,"animal-associated habitat"),exact(metadata!C719,"mammalia-associated habitat"),exact(metadata!C719,"livestock-associated habitat")))</f>
        <v>0</v>
      </c>
      <c r="Q719">
        <f>AND(IF(metadata!D719="",FALSE,TRUE),OR(exact(metadata!D719,"skin"),exact(metadata!D719,"saliva"),exact(metadata!D719,"stool"),exact(metadata!D719,"colon mucosa"),exact(metadata!D719,"colon content"),exact(metadata!D719,"sputum"),exact(metadata!D719,"urine"),exact(metadata!D719,"serum")))</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AND(IF(metadata!C720="",FALSE,TRUE),OR(exact(metadata!C720,"animal-associated habitat"),exact(metadata!C720,"mammalia-associated habitat"),exact(metadata!C720,"livestock-associated habitat")))</f>
        <v>0</v>
      </c>
      <c r="Q720">
        <f>AND(IF(metadata!D720="",FALSE,TRUE),OR(exact(metadata!D720,"skin"),exact(metadata!D720,"saliva"),exact(metadata!D720,"stool"),exact(metadata!D720,"colon mucosa"),exact(metadata!D720,"colon content"),exact(metadata!D720,"sputum"),exact(metadata!D720,"urine"),exact(metadata!D720,"serum")))</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AND(IF(metadata!C721="",FALSE,TRUE),OR(exact(metadata!C721,"animal-associated habitat"),exact(metadata!C721,"mammalia-associated habitat"),exact(metadata!C721,"livestock-associated habitat")))</f>
        <v>0</v>
      </c>
      <c r="Q721">
        <f>AND(IF(metadata!D721="",FALSE,TRUE),OR(exact(metadata!D721,"skin"),exact(metadata!D721,"saliva"),exact(metadata!D721,"stool"),exact(metadata!D721,"colon mucosa"),exact(metadata!D721,"colon content"),exact(metadata!D721,"sputum"),exact(metadata!D721,"urine"),exact(metadata!D721,"serum")))</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AND(IF(metadata!C722="",FALSE,TRUE),OR(exact(metadata!C722,"animal-associated habitat"),exact(metadata!C722,"mammalia-associated habitat"),exact(metadata!C722,"livestock-associated habitat")))</f>
        <v>0</v>
      </c>
      <c r="Q722">
        <f>AND(IF(metadata!D722="",FALSE,TRUE),OR(exact(metadata!D722,"skin"),exact(metadata!D722,"saliva"),exact(metadata!D722,"stool"),exact(metadata!D722,"colon mucosa"),exact(metadata!D722,"colon content"),exact(metadata!D722,"sputum"),exact(metadata!D722,"urine"),exact(metadata!D722,"serum")))</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AND(IF(metadata!C723="",FALSE,TRUE),OR(exact(metadata!C723,"animal-associated habitat"),exact(metadata!C723,"mammalia-associated habitat"),exact(metadata!C723,"livestock-associated habitat")))</f>
        <v>0</v>
      </c>
      <c r="Q723">
        <f>AND(IF(metadata!D723="",FALSE,TRUE),OR(exact(metadata!D723,"skin"),exact(metadata!D723,"saliva"),exact(metadata!D723,"stool"),exact(metadata!D723,"colon mucosa"),exact(metadata!D723,"colon content"),exact(metadata!D723,"sputum"),exact(metadata!D723,"urine"),exact(metadata!D723,"serum")))</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AND(IF(metadata!C724="",FALSE,TRUE),OR(exact(metadata!C724,"animal-associated habitat"),exact(metadata!C724,"mammalia-associated habitat"),exact(metadata!C724,"livestock-associated habitat")))</f>
        <v>0</v>
      </c>
      <c r="Q724">
        <f>AND(IF(metadata!D724="",FALSE,TRUE),OR(exact(metadata!D724,"skin"),exact(metadata!D724,"saliva"),exact(metadata!D724,"stool"),exact(metadata!D724,"colon mucosa"),exact(metadata!D724,"colon content"),exact(metadata!D724,"sputum"),exact(metadata!D724,"urine"),exact(metadata!D724,"serum")))</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AND(IF(metadata!C725="",FALSE,TRUE),OR(exact(metadata!C725,"animal-associated habitat"),exact(metadata!C725,"mammalia-associated habitat"),exact(metadata!C725,"livestock-associated habitat")))</f>
        <v>0</v>
      </c>
      <c r="Q725">
        <f>AND(IF(metadata!D725="",FALSE,TRUE),OR(exact(metadata!D725,"skin"),exact(metadata!D725,"saliva"),exact(metadata!D725,"stool"),exact(metadata!D725,"colon mucosa"),exact(metadata!D725,"colon content"),exact(metadata!D725,"sputum"),exact(metadata!D725,"urine"),exact(metadata!D725,"serum")))</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AND(IF(metadata!C726="",FALSE,TRUE),OR(exact(metadata!C726,"animal-associated habitat"),exact(metadata!C726,"mammalia-associated habitat"),exact(metadata!C726,"livestock-associated habitat")))</f>
        <v>0</v>
      </c>
      <c r="Q726">
        <f>AND(IF(metadata!D726="",FALSE,TRUE),OR(exact(metadata!D726,"skin"),exact(metadata!D726,"saliva"),exact(metadata!D726,"stool"),exact(metadata!D726,"colon mucosa"),exact(metadata!D726,"colon content"),exact(metadata!D726,"sputum"),exact(metadata!D726,"urine"),exact(metadata!D726,"serum")))</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AND(IF(metadata!C727="",FALSE,TRUE),OR(exact(metadata!C727,"animal-associated habitat"),exact(metadata!C727,"mammalia-associated habitat"),exact(metadata!C727,"livestock-associated habitat")))</f>
        <v>0</v>
      </c>
      <c r="Q727">
        <f>AND(IF(metadata!D727="",FALSE,TRUE),OR(exact(metadata!D727,"skin"),exact(metadata!D727,"saliva"),exact(metadata!D727,"stool"),exact(metadata!D727,"colon mucosa"),exact(metadata!D727,"colon content"),exact(metadata!D727,"sputum"),exact(metadata!D727,"urine"),exact(metadata!D727,"serum")))</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AND(IF(metadata!C728="",FALSE,TRUE),OR(exact(metadata!C728,"animal-associated habitat"),exact(metadata!C728,"mammalia-associated habitat"),exact(metadata!C728,"livestock-associated habitat")))</f>
        <v>0</v>
      </c>
      <c r="Q728">
        <f>AND(IF(metadata!D728="",FALSE,TRUE),OR(exact(metadata!D728,"skin"),exact(metadata!D728,"saliva"),exact(metadata!D728,"stool"),exact(metadata!D728,"colon mucosa"),exact(metadata!D728,"colon content"),exact(metadata!D728,"sputum"),exact(metadata!D728,"urine"),exact(metadata!D728,"serum")))</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AND(IF(metadata!C729="",FALSE,TRUE),OR(exact(metadata!C729,"animal-associated habitat"),exact(metadata!C729,"mammalia-associated habitat"),exact(metadata!C729,"livestock-associated habitat")))</f>
        <v>0</v>
      </c>
      <c r="Q729">
        <f>AND(IF(metadata!D729="",FALSE,TRUE),OR(exact(metadata!D729,"skin"),exact(metadata!D729,"saliva"),exact(metadata!D729,"stool"),exact(metadata!D729,"colon mucosa"),exact(metadata!D729,"colon content"),exact(metadata!D729,"sputum"),exact(metadata!D729,"urine"),exact(metadata!D729,"serum")))</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AND(IF(metadata!C730="",FALSE,TRUE),OR(exact(metadata!C730,"animal-associated habitat"),exact(metadata!C730,"mammalia-associated habitat"),exact(metadata!C730,"livestock-associated habitat")))</f>
        <v>0</v>
      </c>
      <c r="Q730">
        <f>AND(IF(metadata!D730="",FALSE,TRUE),OR(exact(metadata!D730,"skin"),exact(metadata!D730,"saliva"),exact(metadata!D730,"stool"),exact(metadata!D730,"colon mucosa"),exact(metadata!D730,"colon content"),exact(metadata!D730,"sputum"),exact(metadata!D730,"urine"),exact(metadata!D730,"serum")))</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AND(IF(metadata!C731="",FALSE,TRUE),OR(exact(metadata!C731,"animal-associated habitat"),exact(metadata!C731,"mammalia-associated habitat"),exact(metadata!C731,"livestock-associated habitat")))</f>
        <v>0</v>
      </c>
      <c r="Q731">
        <f>AND(IF(metadata!D731="",FALSE,TRUE),OR(exact(metadata!D731,"skin"),exact(metadata!D731,"saliva"),exact(metadata!D731,"stool"),exact(metadata!D731,"colon mucosa"),exact(metadata!D731,"colon content"),exact(metadata!D731,"sputum"),exact(metadata!D731,"urine"),exact(metadata!D731,"serum")))</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AND(IF(metadata!C732="",FALSE,TRUE),OR(exact(metadata!C732,"animal-associated habitat"),exact(metadata!C732,"mammalia-associated habitat"),exact(metadata!C732,"livestock-associated habitat")))</f>
        <v>0</v>
      </c>
      <c r="Q732">
        <f>AND(IF(metadata!D732="",FALSE,TRUE),OR(exact(metadata!D732,"skin"),exact(metadata!D732,"saliva"),exact(metadata!D732,"stool"),exact(metadata!D732,"colon mucosa"),exact(metadata!D732,"colon content"),exact(metadata!D732,"sputum"),exact(metadata!D732,"urine"),exact(metadata!D732,"serum")))</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AND(IF(metadata!C733="",FALSE,TRUE),OR(exact(metadata!C733,"animal-associated habitat"),exact(metadata!C733,"mammalia-associated habitat"),exact(metadata!C733,"livestock-associated habitat")))</f>
        <v>0</v>
      </c>
      <c r="Q733">
        <f>AND(IF(metadata!D733="",FALSE,TRUE),OR(exact(metadata!D733,"skin"),exact(metadata!D733,"saliva"),exact(metadata!D733,"stool"),exact(metadata!D733,"colon mucosa"),exact(metadata!D733,"colon content"),exact(metadata!D733,"sputum"),exact(metadata!D733,"urine"),exact(metadata!D733,"serum")))</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AND(IF(metadata!C734="",FALSE,TRUE),OR(exact(metadata!C734,"animal-associated habitat"),exact(metadata!C734,"mammalia-associated habitat"),exact(metadata!C734,"livestock-associated habitat")))</f>
        <v>0</v>
      </c>
      <c r="Q734">
        <f>AND(IF(metadata!D734="",FALSE,TRUE),OR(exact(metadata!D734,"skin"),exact(metadata!D734,"saliva"),exact(metadata!D734,"stool"),exact(metadata!D734,"colon mucosa"),exact(metadata!D734,"colon content"),exact(metadata!D734,"sputum"),exact(metadata!D734,"urine"),exact(metadata!D734,"serum")))</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AND(IF(metadata!C735="",FALSE,TRUE),OR(exact(metadata!C735,"animal-associated habitat"),exact(metadata!C735,"mammalia-associated habitat"),exact(metadata!C735,"livestock-associated habitat")))</f>
        <v>0</v>
      </c>
      <c r="Q735">
        <f>AND(IF(metadata!D735="",FALSE,TRUE),OR(exact(metadata!D735,"skin"),exact(metadata!D735,"saliva"),exact(metadata!D735,"stool"),exact(metadata!D735,"colon mucosa"),exact(metadata!D735,"colon content"),exact(metadata!D735,"sputum"),exact(metadata!D735,"urine"),exact(metadata!D735,"serum")))</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AND(IF(metadata!C736="",FALSE,TRUE),OR(exact(metadata!C736,"animal-associated habitat"),exact(metadata!C736,"mammalia-associated habitat"),exact(metadata!C736,"livestock-associated habitat")))</f>
        <v>0</v>
      </c>
      <c r="Q736">
        <f>AND(IF(metadata!D736="",FALSE,TRUE),OR(exact(metadata!D736,"skin"),exact(metadata!D736,"saliva"),exact(metadata!D736,"stool"),exact(metadata!D736,"colon mucosa"),exact(metadata!D736,"colon content"),exact(metadata!D736,"sputum"),exact(metadata!D736,"urine"),exact(metadata!D736,"serum")))</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AND(IF(metadata!C737="",FALSE,TRUE),OR(exact(metadata!C737,"animal-associated habitat"),exact(metadata!C737,"mammalia-associated habitat"),exact(metadata!C737,"livestock-associated habitat")))</f>
        <v>0</v>
      </c>
      <c r="Q737">
        <f>AND(IF(metadata!D737="",FALSE,TRUE),OR(exact(metadata!D737,"skin"),exact(metadata!D737,"saliva"),exact(metadata!D737,"stool"),exact(metadata!D737,"colon mucosa"),exact(metadata!D737,"colon content"),exact(metadata!D737,"sputum"),exact(metadata!D737,"urine"),exact(metadata!D737,"serum")))</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AND(IF(metadata!C738="",FALSE,TRUE),OR(exact(metadata!C738,"animal-associated habitat"),exact(metadata!C738,"mammalia-associated habitat"),exact(metadata!C738,"livestock-associated habitat")))</f>
        <v>0</v>
      </c>
      <c r="Q738">
        <f>AND(IF(metadata!D738="",FALSE,TRUE),OR(exact(metadata!D738,"skin"),exact(metadata!D738,"saliva"),exact(metadata!D738,"stool"),exact(metadata!D738,"colon mucosa"),exact(metadata!D738,"colon content"),exact(metadata!D738,"sputum"),exact(metadata!D738,"urine"),exact(metadata!D738,"serum")))</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AND(IF(metadata!C739="",FALSE,TRUE),OR(exact(metadata!C739,"animal-associated habitat"),exact(metadata!C739,"mammalia-associated habitat"),exact(metadata!C739,"livestock-associated habitat")))</f>
        <v>0</v>
      </c>
      <c r="Q739">
        <f>AND(IF(metadata!D739="",FALSE,TRUE),OR(exact(metadata!D739,"skin"),exact(metadata!D739,"saliva"),exact(metadata!D739,"stool"),exact(metadata!D739,"colon mucosa"),exact(metadata!D739,"colon content"),exact(metadata!D739,"sputum"),exact(metadata!D739,"urine"),exact(metadata!D739,"serum")))</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AND(IF(metadata!C740="",FALSE,TRUE),OR(exact(metadata!C740,"animal-associated habitat"),exact(metadata!C740,"mammalia-associated habitat"),exact(metadata!C740,"livestock-associated habitat")))</f>
        <v>0</v>
      </c>
      <c r="Q740">
        <f>AND(IF(metadata!D740="",FALSE,TRUE),OR(exact(metadata!D740,"skin"),exact(metadata!D740,"saliva"),exact(metadata!D740,"stool"),exact(metadata!D740,"colon mucosa"),exact(metadata!D740,"colon content"),exact(metadata!D740,"sputum"),exact(metadata!D740,"urine"),exact(metadata!D740,"serum")))</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AND(IF(metadata!C741="",FALSE,TRUE),OR(exact(metadata!C741,"animal-associated habitat"),exact(metadata!C741,"mammalia-associated habitat"),exact(metadata!C741,"livestock-associated habitat")))</f>
        <v>0</v>
      </c>
      <c r="Q741">
        <f>AND(IF(metadata!D741="",FALSE,TRUE),OR(exact(metadata!D741,"skin"),exact(metadata!D741,"saliva"),exact(metadata!D741,"stool"),exact(metadata!D741,"colon mucosa"),exact(metadata!D741,"colon content"),exact(metadata!D741,"sputum"),exact(metadata!D741,"urine"),exact(metadata!D741,"serum")))</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AND(IF(metadata!C742="",FALSE,TRUE),OR(exact(metadata!C742,"animal-associated habitat"),exact(metadata!C742,"mammalia-associated habitat"),exact(metadata!C742,"livestock-associated habitat")))</f>
        <v>0</v>
      </c>
      <c r="Q742">
        <f>AND(IF(metadata!D742="",FALSE,TRUE),OR(exact(metadata!D742,"skin"),exact(metadata!D742,"saliva"),exact(metadata!D742,"stool"),exact(metadata!D742,"colon mucosa"),exact(metadata!D742,"colon content"),exact(metadata!D742,"sputum"),exact(metadata!D742,"urine"),exact(metadata!D742,"serum")))</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AND(IF(metadata!C743="",FALSE,TRUE),OR(exact(metadata!C743,"animal-associated habitat"),exact(metadata!C743,"mammalia-associated habitat"),exact(metadata!C743,"livestock-associated habitat")))</f>
        <v>0</v>
      </c>
      <c r="Q743">
        <f>AND(IF(metadata!D743="",FALSE,TRUE),OR(exact(metadata!D743,"skin"),exact(metadata!D743,"saliva"),exact(metadata!D743,"stool"),exact(metadata!D743,"colon mucosa"),exact(metadata!D743,"colon content"),exact(metadata!D743,"sputum"),exact(metadata!D743,"urine"),exact(metadata!D743,"serum")))</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AND(IF(metadata!C744="",FALSE,TRUE),OR(exact(metadata!C744,"animal-associated habitat"),exact(metadata!C744,"mammalia-associated habitat"),exact(metadata!C744,"livestock-associated habitat")))</f>
        <v>0</v>
      </c>
      <c r="Q744">
        <f>AND(IF(metadata!D744="",FALSE,TRUE),OR(exact(metadata!D744,"skin"),exact(metadata!D744,"saliva"),exact(metadata!D744,"stool"),exact(metadata!D744,"colon mucosa"),exact(metadata!D744,"colon content"),exact(metadata!D744,"sputum"),exact(metadata!D744,"urine"),exact(metadata!D744,"serum")))</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AND(IF(metadata!C745="",FALSE,TRUE),OR(exact(metadata!C745,"animal-associated habitat"),exact(metadata!C745,"mammalia-associated habitat"),exact(metadata!C745,"livestock-associated habitat")))</f>
        <v>0</v>
      </c>
      <c r="Q745">
        <f>AND(IF(metadata!D745="",FALSE,TRUE),OR(exact(metadata!D745,"skin"),exact(metadata!D745,"saliva"),exact(metadata!D745,"stool"),exact(metadata!D745,"colon mucosa"),exact(metadata!D745,"colon content"),exact(metadata!D745,"sputum"),exact(metadata!D745,"urine"),exact(metadata!D745,"serum")))</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AND(IF(metadata!C746="",FALSE,TRUE),OR(exact(metadata!C746,"animal-associated habitat"),exact(metadata!C746,"mammalia-associated habitat"),exact(metadata!C746,"livestock-associated habitat")))</f>
        <v>0</v>
      </c>
      <c r="Q746">
        <f>AND(IF(metadata!D746="",FALSE,TRUE),OR(exact(metadata!D746,"skin"),exact(metadata!D746,"saliva"),exact(metadata!D746,"stool"),exact(metadata!D746,"colon mucosa"),exact(metadata!D746,"colon content"),exact(metadata!D746,"sputum"),exact(metadata!D746,"urine"),exact(metadata!D746,"serum")))</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AND(IF(metadata!C747="",FALSE,TRUE),OR(exact(metadata!C747,"animal-associated habitat"),exact(metadata!C747,"mammalia-associated habitat"),exact(metadata!C747,"livestock-associated habitat")))</f>
        <v>0</v>
      </c>
      <c r="Q747">
        <f>AND(IF(metadata!D747="",FALSE,TRUE),OR(exact(metadata!D747,"skin"),exact(metadata!D747,"saliva"),exact(metadata!D747,"stool"),exact(metadata!D747,"colon mucosa"),exact(metadata!D747,"colon content"),exact(metadata!D747,"sputum"),exact(metadata!D747,"urine"),exact(metadata!D747,"serum")))</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AND(IF(metadata!C748="",FALSE,TRUE),OR(exact(metadata!C748,"animal-associated habitat"),exact(metadata!C748,"mammalia-associated habitat"),exact(metadata!C748,"livestock-associated habitat")))</f>
        <v>0</v>
      </c>
      <c r="Q748">
        <f>AND(IF(metadata!D748="",FALSE,TRUE),OR(exact(metadata!D748,"skin"),exact(metadata!D748,"saliva"),exact(metadata!D748,"stool"),exact(metadata!D748,"colon mucosa"),exact(metadata!D748,"colon content"),exact(metadata!D748,"sputum"),exact(metadata!D748,"urine"),exact(metadata!D748,"serum")))</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AND(IF(metadata!C749="",FALSE,TRUE),OR(exact(metadata!C749,"animal-associated habitat"),exact(metadata!C749,"mammalia-associated habitat"),exact(metadata!C749,"livestock-associated habitat")))</f>
        <v>0</v>
      </c>
      <c r="Q749">
        <f>AND(IF(metadata!D749="",FALSE,TRUE),OR(exact(metadata!D749,"skin"),exact(metadata!D749,"saliva"),exact(metadata!D749,"stool"),exact(metadata!D749,"colon mucosa"),exact(metadata!D749,"colon content"),exact(metadata!D749,"sputum"),exact(metadata!D749,"urine"),exact(metadata!D749,"serum")))</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AND(IF(metadata!C750="",FALSE,TRUE),OR(exact(metadata!C750,"animal-associated habitat"),exact(metadata!C750,"mammalia-associated habitat"),exact(metadata!C750,"livestock-associated habitat")))</f>
        <v>0</v>
      </c>
      <c r="Q750">
        <f>AND(IF(metadata!D750="",FALSE,TRUE),OR(exact(metadata!D750,"skin"),exact(metadata!D750,"saliva"),exact(metadata!D750,"stool"),exact(metadata!D750,"colon mucosa"),exact(metadata!D750,"colon content"),exact(metadata!D750,"sputum"),exact(metadata!D750,"urine"),exact(metadata!D750,"serum")))</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AND(IF(metadata!C751="",FALSE,TRUE),OR(exact(metadata!C751,"animal-associated habitat"),exact(metadata!C751,"mammalia-associated habitat"),exact(metadata!C751,"livestock-associated habitat")))</f>
        <v>0</v>
      </c>
      <c r="Q751">
        <f>AND(IF(metadata!D751="",FALSE,TRUE),OR(exact(metadata!D751,"skin"),exact(metadata!D751,"saliva"),exact(metadata!D751,"stool"),exact(metadata!D751,"colon mucosa"),exact(metadata!D751,"colon content"),exact(metadata!D751,"sputum"),exact(metadata!D751,"urine"),exact(metadata!D751,"serum")))</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AND(IF(metadata!C752="",FALSE,TRUE),OR(exact(metadata!C752,"animal-associated habitat"),exact(metadata!C752,"mammalia-associated habitat"),exact(metadata!C752,"livestock-associated habitat")))</f>
        <v>0</v>
      </c>
      <c r="Q752">
        <f>AND(IF(metadata!D752="",FALSE,TRUE),OR(exact(metadata!D752,"skin"),exact(metadata!D752,"saliva"),exact(metadata!D752,"stool"),exact(metadata!D752,"colon mucosa"),exact(metadata!D752,"colon content"),exact(metadata!D752,"sputum"),exact(metadata!D752,"urine"),exact(metadata!D752,"serum")))</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AND(IF(metadata!C753="",FALSE,TRUE),OR(exact(metadata!C753,"animal-associated habitat"),exact(metadata!C753,"mammalia-associated habitat"),exact(metadata!C753,"livestock-associated habitat")))</f>
        <v>0</v>
      </c>
      <c r="Q753">
        <f>AND(IF(metadata!D753="",FALSE,TRUE),OR(exact(metadata!D753,"skin"),exact(metadata!D753,"saliva"),exact(metadata!D753,"stool"),exact(metadata!D753,"colon mucosa"),exact(metadata!D753,"colon content"),exact(metadata!D753,"sputum"),exact(metadata!D753,"urine"),exact(metadata!D753,"serum")))</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AND(IF(metadata!C754="",FALSE,TRUE),OR(exact(metadata!C754,"animal-associated habitat"),exact(metadata!C754,"mammalia-associated habitat"),exact(metadata!C754,"livestock-associated habitat")))</f>
        <v>0</v>
      </c>
      <c r="Q754">
        <f>AND(IF(metadata!D754="",FALSE,TRUE),OR(exact(metadata!D754,"skin"),exact(metadata!D754,"saliva"),exact(metadata!D754,"stool"),exact(metadata!D754,"colon mucosa"),exact(metadata!D754,"colon content"),exact(metadata!D754,"sputum"),exact(metadata!D754,"urine"),exact(metadata!D754,"serum")))</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AND(IF(metadata!C755="",FALSE,TRUE),OR(exact(metadata!C755,"animal-associated habitat"),exact(metadata!C755,"mammalia-associated habitat"),exact(metadata!C755,"livestock-associated habitat")))</f>
        <v>0</v>
      </c>
      <c r="Q755">
        <f>AND(IF(metadata!D755="",FALSE,TRUE),OR(exact(metadata!D755,"skin"),exact(metadata!D755,"saliva"),exact(metadata!D755,"stool"),exact(metadata!D755,"colon mucosa"),exact(metadata!D755,"colon content"),exact(metadata!D755,"sputum"),exact(metadata!D755,"urine"),exact(metadata!D755,"serum")))</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AND(IF(metadata!C756="",FALSE,TRUE),OR(exact(metadata!C756,"animal-associated habitat"),exact(metadata!C756,"mammalia-associated habitat"),exact(metadata!C756,"livestock-associated habitat")))</f>
        <v>0</v>
      </c>
      <c r="Q756">
        <f>AND(IF(metadata!D756="",FALSE,TRUE),OR(exact(metadata!D756,"skin"),exact(metadata!D756,"saliva"),exact(metadata!D756,"stool"),exact(metadata!D756,"colon mucosa"),exact(metadata!D756,"colon content"),exact(metadata!D756,"sputum"),exact(metadata!D756,"urine"),exact(metadata!D756,"serum")))</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AND(IF(metadata!C757="",FALSE,TRUE),OR(exact(metadata!C757,"animal-associated habitat"),exact(metadata!C757,"mammalia-associated habitat"),exact(metadata!C757,"livestock-associated habitat")))</f>
        <v>0</v>
      </c>
      <c r="Q757">
        <f>AND(IF(metadata!D757="",FALSE,TRUE),OR(exact(metadata!D757,"skin"),exact(metadata!D757,"saliva"),exact(metadata!D757,"stool"),exact(metadata!D757,"colon mucosa"),exact(metadata!D757,"colon content"),exact(metadata!D757,"sputum"),exact(metadata!D757,"urine"),exact(metadata!D757,"serum")))</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AND(IF(metadata!C758="",FALSE,TRUE),OR(exact(metadata!C758,"animal-associated habitat"),exact(metadata!C758,"mammalia-associated habitat"),exact(metadata!C758,"livestock-associated habitat")))</f>
        <v>0</v>
      </c>
      <c r="Q758">
        <f>AND(IF(metadata!D758="",FALSE,TRUE),OR(exact(metadata!D758,"skin"),exact(metadata!D758,"saliva"),exact(metadata!D758,"stool"),exact(metadata!D758,"colon mucosa"),exact(metadata!D758,"colon content"),exact(metadata!D758,"sputum"),exact(metadata!D758,"urine"),exact(metadata!D758,"serum")))</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AND(IF(metadata!C759="",FALSE,TRUE),OR(exact(metadata!C759,"animal-associated habitat"),exact(metadata!C759,"mammalia-associated habitat"),exact(metadata!C759,"livestock-associated habitat")))</f>
        <v>0</v>
      </c>
      <c r="Q759">
        <f>AND(IF(metadata!D759="",FALSE,TRUE),OR(exact(metadata!D759,"skin"),exact(metadata!D759,"saliva"),exact(metadata!D759,"stool"),exact(metadata!D759,"colon mucosa"),exact(metadata!D759,"colon content"),exact(metadata!D759,"sputum"),exact(metadata!D759,"urine"),exact(metadata!D759,"serum")))</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AND(IF(metadata!C760="",FALSE,TRUE),OR(exact(metadata!C760,"animal-associated habitat"),exact(metadata!C760,"mammalia-associated habitat"),exact(metadata!C760,"livestock-associated habitat")))</f>
        <v>0</v>
      </c>
      <c r="Q760">
        <f>AND(IF(metadata!D760="",FALSE,TRUE),OR(exact(metadata!D760,"skin"),exact(metadata!D760,"saliva"),exact(metadata!D760,"stool"),exact(metadata!D760,"colon mucosa"),exact(metadata!D760,"colon content"),exact(metadata!D760,"sputum"),exact(metadata!D760,"urine"),exact(metadata!D760,"serum")))</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AND(IF(metadata!C761="",FALSE,TRUE),OR(exact(metadata!C761,"animal-associated habitat"),exact(metadata!C761,"mammalia-associated habitat"),exact(metadata!C761,"livestock-associated habitat")))</f>
        <v>0</v>
      </c>
      <c r="Q761">
        <f>AND(IF(metadata!D761="",FALSE,TRUE),OR(exact(metadata!D761,"skin"),exact(metadata!D761,"saliva"),exact(metadata!D761,"stool"),exact(metadata!D761,"colon mucosa"),exact(metadata!D761,"colon content"),exact(metadata!D761,"sputum"),exact(metadata!D761,"urine"),exact(metadata!D761,"serum")))</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AND(IF(metadata!C762="",FALSE,TRUE),OR(exact(metadata!C762,"animal-associated habitat"),exact(metadata!C762,"mammalia-associated habitat"),exact(metadata!C762,"livestock-associated habitat")))</f>
        <v>0</v>
      </c>
      <c r="Q762">
        <f>AND(IF(metadata!D762="",FALSE,TRUE),OR(exact(metadata!D762,"skin"),exact(metadata!D762,"saliva"),exact(metadata!D762,"stool"),exact(metadata!D762,"colon mucosa"),exact(metadata!D762,"colon content"),exact(metadata!D762,"sputum"),exact(metadata!D762,"urine"),exact(metadata!D762,"serum")))</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AND(IF(metadata!C763="",FALSE,TRUE),OR(exact(metadata!C763,"animal-associated habitat"),exact(metadata!C763,"mammalia-associated habitat"),exact(metadata!C763,"livestock-associated habitat")))</f>
        <v>0</v>
      </c>
      <c r="Q763">
        <f>AND(IF(metadata!D763="",FALSE,TRUE),OR(exact(metadata!D763,"skin"),exact(metadata!D763,"saliva"),exact(metadata!D763,"stool"),exact(metadata!D763,"colon mucosa"),exact(metadata!D763,"colon content"),exact(metadata!D763,"sputum"),exact(metadata!D763,"urine"),exact(metadata!D763,"serum")))</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AND(IF(metadata!C764="",FALSE,TRUE),OR(exact(metadata!C764,"animal-associated habitat"),exact(metadata!C764,"mammalia-associated habitat"),exact(metadata!C764,"livestock-associated habitat")))</f>
        <v>0</v>
      </c>
      <c r="Q764">
        <f>AND(IF(metadata!D764="",FALSE,TRUE),OR(exact(metadata!D764,"skin"),exact(metadata!D764,"saliva"),exact(metadata!D764,"stool"),exact(metadata!D764,"colon mucosa"),exact(metadata!D764,"colon content"),exact(metadata!D764,"sputum"),exact(metadata!D764,"urine"),exact(metadata!D764,"serum")))</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AND(IF(metadata!C765="",FALSE,TRUE),OR(exact(metadata!C765,"animal-associated habitat"),exact(metadata!C765,"mammalia-associated habitat"),exact(metadata!C765,"livestock-associated habitat")))</f>
        <v>0</v>
      </c>
      <c r="Q765">
        <f>AND(IF(metadata!D765="",FALSE,TRUE),OR(exact(metadata!D765,"skin"),exact(metadata!D765,"saliva"),exact(metadata!D765,"stool"),exact(metadata!D765,"colon mucosa"),exact(metadata!D765,"colon content"),exact(metadata!D765,"sputum"),exact(metadata!D765,"urine"),exact(metadata!D765,"serum")))</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AND(IF(metadata!C766="",FALSE,TRUE),OR(exact(metadata!C766,"animal-associated habitat"),exact(metadata!C766,"mammalia-associated habitat"),exact(metadata!C766,"livestock-associated habitat")))</f>
        <v>0</v>
      </c>
      <c r="Q766">
        <f>AND(IF(metadata!D766="",FALSE,TRUE),OR(exact(metadata!D766,"skin"),exact(metadata!D766,"saliva"),exact(metadata!D766,"stool"),exact(metadata!D766,"colon mucosa"),exact(metadata!D766,"colon content"),exact(metadata!D766,"sputum"),exact(metadata!D766,"urine"),exact(metadata!D766,"serum")))</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AND(IF(metadata!C767="",FALSE,TRUE),OR(exact(metadata!C767,"animal-associated habitat"),exact(metadata!C767,"mammalia-associated habitat"),exact(metadata!C767,"livestock-associated habitat")))</f>
        <v>0</v>
      </c>
      <c r="Q767">
        <f>AND(IF(metadata!D767="",FALSE,TRUE),OR(exact(metadata!D767,"skin"),exact(metadata!D767,"saliva"),exact(metadata!D767,"stool"),exact(metadata!D767,"colon mucosa"),exact(metadata!D767,"colon content"),exact(metadata!D767,"sputum"),exact(metadata!D767,"urine"),exact(metadata!D767,"serum")))</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AND(IF(metadata!C768="",FALSE,TRUE),OR(exact(metadata!C768,"animal-associated habitat"),exact(metadata!C768,"mammalia-associated habitat"),exact(metadata!C768,"livestock-associated habitat")))</f>
        <v>0</v>
      </c>
      <c r="Q768">
        <f>AND(IF(metadata!D768="",FALSE,TRUE),OR(exact(metadata!D768,"skin"),exact(metadata!D768,"saliva"),exact(metadata!D768,"stool"),exact(metadata!D768,"colon mucosa"),exact(metadata!D768,"colon content"),exact(metadata!D768,"sputum"),exact(metadata!D768,"urine"),exact(metadata!D768,"serum")))</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AND(IF(metadata!C769="",FALSE,TRUE),OR(exact(metadata!C769,"animal-associated habitat"),exact(metadata!C769,"mammalia-associated habitat"),exact(metadata!C769,"livestock-associated habitat")))</f>
        <v>0</v>
      </c>
      <c r="Q769">
        <f>AND(IF(metadata!D769="",FALSE,TRUE),OR(exact(metadata!D769,"skin"),exact(metadata!D769,"saliva"),exact(metadata!D769,"stool"),exact(metadata!D769,"colon mucosa"),exact(metadata!D769,"colon content"),exact(metadata!D769,"sputum"),exact(metadata!D769,"urine"),exact(metadata!D769,"serum")))</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AND(IF(metadata!C770="",FALSE,TRUE),OR(exact(metadata!C770,"animal-associated habitat"),exact(metadata!C770,"mammalia-associated habitat"),exact(metadata!C770,"livestock-associated habitat")))</f>
        <v>0</v>
      </c>
      <c r="Q770">
        <f>AND(IF(metadata!D770="",FALSE,TRUE),OR(exact(metadata!D770,"skin"),exact(metadata!D770,"saliva"),exact(metadata!D770,"stool"),exact(metadata!D770,"colon mucosa"),exact(metadata!D770,"colon content"),exact(metadata!D770,"sputum"),exact(metadata!D770,"urine"),exact(metadata!D770,"serum")))</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AND(IF(metadata!C771="",FALSE,TRUE),OR(exact(metadata!C771,"animal-associated habitat"),exact(metadata!C771,"mammalia-associated habitat"),exact(metadata!C771,"livestock-associated habitat")))</f>
        <v>0</v>
      </c>
      <c r="Q771">
        <f>AND(IF(metadata!D771="",FALSE,TRUE),OR(exact(metadata!D771,"skin"),exact(metadata!D771,"saliva"),exact(metadata!D771,"stool"),exact(metadata!D771,"colon mucosa"),exact(metadata!D771,"colon content"),exact(metadata!D771,"sputum"),exact(metadata!D771,"urine"),exact(metadata!D771,"serum")))</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AND(IF(metadata!C772="",FALSE,TRUE),OR(exact(metadata!C772,"animal-associated habitat"),exact(metadata!C772,"mammalia-associated habitat"),exact(metadata!C772,"livestock-associated habitat")))</f>
        <v>0</v>
      </c>
      <c r="Q772">
        <f>AND(IF(metadata!D772="",FALSE,TRUE),OR(exact(metadata!D772,"skin"),exact(metadata!D772,"saliva"),exact(metadata!D772,"stool"),exact(metadata!D772,"colon mucosa"),exact(metadata!D772,"colon content"),exact(metadata!D772,"sputum"),exact(metadata!D772,"urine"),exact(metadata!D772,"serum")))</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AND(IF(metadata!C773="",FALSE,TRUE),OR(exact(metadata!C773,"animal-associated habitat"),exact(metadata!C773,"mammalia-associated habitat"),exact(metadata!C773,"livestock-associated habitat")))</f>
        <v>0</v>
      </c>
      <c r="Q773">
        <f>AND(IF(metadata!D773="",FALSE,TRUE),OR(exact(metadata!D773,"skin"),exact(metadata!D773,"saliva"),exact(metadata!D773,"stool"),exact(metadata!D773,"colon mucosa"),exact(metadata!D773,"colon content"),exact(metadata!D773,"sputum"),exact(metadata!D773,"urine"),exact(metadata!D773,"serum")))</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AND(IF(metadata!C774="",FALSE,TRUE),OR(exact(metadata!C774,"animal-associated habitat"),exact(metadata!C774,"mammalia-associated habitat"),exact(metadata!C774,"livestock-associated habitat")))</f>
        <v>0</v>
      </c>
      <c r="Q774">
        <f>AND(IF(metadata!D774="",FALSE,TRUE),OR(exact(metadata!D774,"skin"),exact(metadata!D774,"saliva"),exact(metadata!D774,"stool"),exact(metadata!D774,"colon mucosa"),exact(metadata!D774,"colon content"),exact(metadata!D774,"sputum"),exact(metadata!D774,"urine"),exact(metadata!D774,"serum")))</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AND(IF(metadata!C775="",FALSE,TRUE),OR(exact(metadata!C775,"animal-associated habitat"),exact(metadata!C775,"mammalia-associated habitat"),exact(metadata!C775,"livestock-associated habitat")))</f>
        <v>0</v>
      </c>
      <c r="Q775">
        <f>AND(IF(metadata!D775="",FALSE,TRUE),OR(exact(metadata!D775,"skin"),exact(metadata!D775,"saliva"),exact(metadata!D775,"stool"),exact(metadata!D775,"colon mucosa"),exact(metadata!D775,"colon content"),exact(metadata!D775,"sputum"),exact(metadata!D775,"urine"),exact(metadata!D775,"serum")))</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AND(IF(metadata!C776="",FALSE,TRUE),OR(exact(metadata!C776,"animal-associated habitat"),exact(metadata!C776,"mammalia-associated habitat"),exact(metadata!C776,"livestock-associated habitat")))</f>
        <v>0</v>
      </c>
      <c r="Q776">
        <f>AND(IF(metadata!D776="",FALSE,TRUE),OR(exact(metadata!D776,"skin"),exact(metadata!D776,"saliva"),exact(metadata!D776,"stool"),exact(metadata!D776,"colon mucosa"),exact(metadata!D776,"colon content"),exact(metadata!D776,"sputum"),exact(metadata!D776,"urine"),exact(metadata!D776,"serum")))</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AND(IF(metadata!C777="",FALSE,TRUE),OR(exact(metadata!C777,"animal-associated habitat"),exact(metadata!C777,"mammalia-associated habitat"),exact(metadata!C777,"livestock-associated habitat")))</f>
        <v>0</v>
      </c>
      <c r="Q777">
        <f>AND(IF(metadata!D777="",FALSE,TRUE),OR(exact(metadata!D777,"skin"),exact(metadata!D777,"saliva"),exact(metadata!D777,"stool"),exact(metadata!D777,"colon mucosa"),exact(metadata!D777,"colon content"),exact(metadata!D777,"sputum"),exact(metadata!D777,"urine"),exact(metadata!D777,"serum")))</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AND(IF(metadata!C778="",FALSE,TRUE),OR(exact(metadata!C778,"animal-associated habitat"),exact(metadata!C778,"mammalia-associated habitat"),exact(metadata!C778,"livestock-associated habitat")))</f>
        <v>0</v>
      </c>
      <c r="Q778">
        <f>AND(IF(metadata!D778="",FALSE,TRUE),OR(exact(metadata!D778,"skin"),exact(metadata!D778,"saliva"),exact(metadata!D778,"stool"),exact(metadata!D778,"colon mucosa"),exact(metadata!D778,"colon content"),exact(metadata!D778,"sputum"),exact(metadata!D778,"urine"),exact(metadata!D778,"serum")))</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AND(IF(metadata!C779="",FALSE,TRUE),OR(exact(metadata!C779,"animal-associated habitat"),exact(metadata!C779,"mammalia-associated habitat"),exact(metadata!C779,"livestock-associated habitat")))</f>
        <v>0</v>
      </c>
      <c r="Q779">
        <f>AND(IF(metadata!D779="",FALSE,TRUE),OR(exact(metadata!D779,"skin"),exact(metadata!D779,"saliva"),exact(metadata!D779,"stool"),exact(metadata!D779,"colon mucosa"),exact(metadata!D779,"colon content"),exact(metadata!D779,"sputum"),exact(metadata!D779,"urine"),exact(metadata!D779,"serum")))</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AND(IF(metadata!C780="",FALSE,TRUE),OR(exact(metadata!C780,"animal-associated habitat"),exact(metadata!C780,"mammalia-associated habitat"),exact(metadata!C780,"livestock-associated habitat")))</f>
        <v>0</v>
      </c>
      <c r="Q780">
        <f>AND(IF(metadata!D780="",FALSE,TRUE),OR(exact(metadata!D780,"skin"),exact(metadata!D780,"saliva"),exact(metadata!D780,"stool"),exact(metadata!D780,"colon mucosa"),exact(metadata!D780,"colon content"),exact(metadata!D780,"sputum"),exact(metadata!D780,"urine"),exact(metadata!D780,"serum")))</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AND(IF(metadata!C781="",FALSE,TRUE),OR(exact(metadata!C781,"animal-associated habitat"),exact(metadata!C781,"mammalia-associated habitat"),exact(metadata!C781,"livestock-associated habitat")))</f>
        <v>0</v>
      </c>
      <c r="Q781">
        <f>AND(IF(metadata!D781="",FALSE,TRUE),OR(exact(metadata!D781,"skin"),exact(metadata!D781,"saliva"),exact(metadata!D781,"stool"),exact(metadata!D781,"colon mucosa"),exact(metadata!D781,"colon content"),exact(metadata!D781,"sputum"),exact(metadata!D781,"urine"),exact(metadata!D781,"serum")))</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AND(IF(metadata!C782="",FALSE,TRUE),OR(exact(metadata!C782,"animal-associated habitat"),exact(metadata!C782,"mammalia-associated habitat"),exact(metadata!C782,"livestock-associated habitat")))</f>
        <v>0</v>
      </c>
      <c r="Q782">
        <f>AND(IF(metadata!D782="",FALSE,TRUE),OR(exact(metadata!D782,"skin"),exact(metadata!D782,"saliva"),exact(metadata!D782,"stool"),exact(metadata!D782,"colon mucosa"),exact(metadata!D782,"colon content"),exact(metadata!D782,"sputum"),exact(metadata!D782,"urine"),exact(metadata!D782,"serum")))</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AND(IF(metadata!C783="",FALSE,TRUE),OR(exact(metadata!C783,"animal-associated habitat"),exact(metadata!C783,"mammalia-associated habitat"),exact(metadata!C783,"livestock-associated habitat")))</f>
        <v>0</v>
      </c>
      <c r="Q783">
        <f>AND(IF(metadata!D783="",FALSE,TRUE),OR(exact(metadata!D783,"skin"),exact(metadata!D783,"saliva"),exact(metadata!D783,"stool"),exact(metadata!D783,"colon mucosa"),exact(metadata!D783,"colon content"),exact(metadata!D783,"sputum"),exact(metadata!D783,"urine"),exact(metadata!D783,"serum")))</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AND(IF(metadata!C784="",FALSE,TRUE),OR(exact(metadata!C784,"animal-associated habitat"),exact(metadata!C784,"mammalia-associated habitat"),exact(metadata!C784,"livestock-associated habitat")))</f>
        <v>0</v>
      </c>
      <c r="Q784">
        <f>AND(IF(metadata!D784="",FALSE,TRUE),OR(exact(metadata!D784,"skin"),exact(metadata!D784,"saliva"),exact(metadata!D784,"stool"),exact(metadata!D784,"colon mucosa"),exact(metadata!D784,"colon content"),exact(metadata!D784,"sputum"),exact(metadata!D784,"urine"),exact(metadata!D784,"serum")))</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AND(IF(metadata!C785="",FALSE,TRUE),OR(exact(metadata!C785,"animal-associated habitat"),exact(metadata!C785,"mammalia-associated habitat"),exact(metadata!C785,"livestock-associated habitat")))</f>
        <v>0</v>
      </c>
      <c r="Q785">
        <f>AND(IF(metadata!D785="",FALSE,TRUE),OR(exact(metadata!D785,"skin"),exact(metadata!D785,"saliva"),exact(metadata!D785,"stool"),exact(metadata!D785,"colon mucosa"),exact(metadata!D785,"colon content"),exact(metadata!D785,"sputum"),exact(metadata!D785,"urine"),exact(metadata!D785,"serum")))</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AND(IF(metadata!C786="",FALSE,TRUE),OR(exact(metadata!C786,"animal-associated habitat"),exact(metadata!C786,"mammalia-associated habitat"),exact(metadata!C786,"livestock-associated habitat")))</f>
        <v>0</v>
      </c>
      <c r="Q786">
        <f>AND(IF(metadata!D786="",FALSE,TRUE),OR(exact(metadata!D786,"skin"),exact(metadata!D786,"saliva"),exact(metadata!D786,"stool"),exact(metadata!D786,"colon mucosa"),exact(metadata!D786,"colon content"),exact(metadata!D786,"sputum"),exact(metadata!D786,"urine"),exact(metadata!D786,"serum")))</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AND(IF(metadata!C787="",FALSE,TRUE),OR(exact(metadata!C787,"animal-associated habitat"),exact(metadata!C787,"mammalia-associated habitat"),exact(metadata!C787,"livestock-associated habitat")))</f>
        <v>0</v>
      </c>
      <c r="Q787">
        <f>AND(IF(metadata!D787="",FALSE,TRUE),OR(exact(metadata!D787,"skin"),exact(metadata!D787,"saliva"),exact(metadata!D787,"stool"),exact(metadata!D787,"colon mucosa"),exact(metadata!D787,"colon content"),exact(metadata!D787,"sputum"),exact(metadata!D787,"urine"),exact(metadata!D787,"serum")))</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AND(IF(metadata!C788="",FALSE,TRUE),OR(exact(metadata!C788,"animal-associated habitat"),exact(metadata!C788,"mammalia-associated habitat"),exact(metadata!C788,"livestock-associated habitat")))</f>
        <v>0</v>
      </c>
      <c r="Q788">
        <f>AND(IF(metadata!D788="",FALSE,TRUE),OR(exact(metadata!D788,"skin"),exact(metadata!D788,"saliva"),exact(metadata!D788,"stool"),exact(metadata!D788,"colon mucosa"),exact(metadata!D788,"colon content"),exact(metadata!D788,"sputum"),exact(metadata!D788,"urine"),exact(metadata!D788,"serum")))</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AND(IF(metadata!C789="",FALSE,TRUE),OR(exact(metadata!C789,"animal-associated habitat"),exact(metadata!C789,"mammalia-associated habitat"),exact(metadata!C789,"livestock-associated habitat")))</f>
        <v>0</v>
      </c>
      <c r="Q789">
        <f>AND(IF(metadata!D789="",FALSE,TRUE),OR(exact(metadata!D789,"skin"),exact(metadata!D789,"saliva"),exact(metadata!D789,"stool"),exact(metadata!D789,"colon mucosa"),exact(metadata!D789,"colon content"),exact(metadata!D789,"sputum"),exact(metadata!D789,"urine"),exact(metadata!D789,"serum")))</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AND(IF(metadata!C790="",FALSE,TRUE),OR(exact(metadata!C790,"animal-associated habitat"),exact(metadata!C790,"mammalia-associated habitat"),exact(metadata!C790,"livestock-associated habitat")))</f>
        <v>0</v>
      </c>
      <c r="Q790">
        <f>AND(IF(metadata!D790="",FALSE,TRUE),OR(exact(metadata!D790,"skin"),exact(metadata!D790,"saliva"),exact(metadata!D790,"stool"),exact(metadata!D790,"colon mucosa"),exact(metadata!D790,"colon content"),exact(metadata!D790,"sputum"),exact(metadata!D790,"urine"),exact(metadata!D790,"serum")))</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AND(IF(metadata!C791="",FALSE,TRUE),OR(exact(metadata!C791,"animal-associated habitat"),exact(metadata!C791,"mammalia-associated habitat"),exact(metadata!C791,"livestock-associated habitat")))</f>
        <v>0</v>
      </c>
      <c r="Q791">
        <f>AND(IF(metadata!D791="",FALSE,TRUE),OR(exact(metadata!D791,"skin"),exact(metadata!D791,"saliva"),exact(metadata!D791,"stool"),exact(metadata!D791,"colon mucosa"),exact(metadata!D791,"colon content"),exact(metadata!D791,"sputum"),exact(metadata!D791,"urine"),exact(metadata!D791,"serum")))</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AND(IF(metadata!C792="",FALSE,TRUE),OR(exact(metadata!C792,"animal-associated habitat"),exact(metadata!C792,"mammalia-associated habitat"),exact(metadata!C792,"livestock-associated habitat")))</f>
        <v>0</v>
      </c>
      <c r="Q792">
        <f>AND(IF(metadata!D792="",FALSE,TRUE),OR(exact(metadata!D792,"skin"),exact(metadata!D792,"saliva"),exact(metadata!D792,"stool"),exact(metadata!D792,"colon mucosa"),exact(metadata!D792,"colon content"),exact(metadata!D792,"sputum"),exact(metadata!D792,"urine"),exact(metadata!D792,"serum")))</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AND(IF(metadata!C793="",FALSE,TRUE),OR(exact(metadata!C793,"animal-associated habitat"),exact(metadata!C793,"mammalia-associated habitat"),exact(metadata!C793,"livestock-associated habitat")))</f>
        <v>0</v>
      </c>
      <c r="Q793">
        <f>AND(IF(metadata!D793="",FALSE,TRUE),OR(exact(metadata!D793,"skin"),exact(metadata!D793,"saliva"),exact(metadata!D793,"stool"),exact(metadata!D793,"colon mucosa"),exact(metadata!D793,"colon content"),exact(metadata!D793,"sputum"),exact(metadata!D793,"urine"),exact(metadata!D793,"serum")))</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AND(IF(metadata!C794="",FALSE,TRUE),OR(exact(metadata!C794,"animal-associated habitat"),exact(metadata!C794,"mammalia-associated habitat"),exact(metadata!C794,"livestock-associated habitat")))</f>
        <v>0</v>
      </c>
      <c r="Q794">
        <f>AND(IF(metadata!D794="",FALSE,TRUE),OR(exact(metadata!D794,"skin"),exact(metadata!D794,"saliva"),exact(metadata!D794,"stool"),exact(metadata!D794,"colon mucosa"),exact(metadata!D794,"colon content"),exact(metadata!D794,"sputum"),exact(metadata!D794,"urine"),exact(metadata!D794,"serum")))</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AND(IF(metadata!C795="",FALSE,TRUE),OR(exact(metadata!C795,"animal-associated habitat"),exact(metadata!C795,"mammalia-associated habitat"),exact(metadata!C795,"livestock-associated habitat")))</f>
        <v>0</v>
      </c>
      <c r="Q795">
        <f>AND(IF(metadata!D795="",FALSE,TRUE),OR(exact(metadata!D795,"skin"),exact(metadata!D795,"saliva"),exact(metadata!D795,"stool"),exact(metadata!D795,"colon mucosa"),exact(metadata!D795,"colon content"),exact(metadata!D795,"sputum"),exact(metadata!D795,"urine"),exact(metadata!D795,"serum")))</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AND(IF(metadata!C796="",FALSE,TRUE),OR(exact(metadata!C796,"animal-associated habitat"),exact(metadata!C796,"mammalia-associated habitat"),exact(metadata!C796,"livestock-associated habitat")))</f>
        <v>0</v>
      </c>
      <c r="Q796">
        <f>AND(IF(metadata!D796="",FALSE,TRUE),OR(exact(metadata!D796,"skin"),exact(metadata!D796,"saliva"),exact(metadata!D796,"stool"),exact(metadata!D796,"colon mucosa"),exact(metadata!D796,"colon content"),exact(metadata!D796,"sputum"),exact(metadata!D796,"urine"),exact(metadata!D796,"serum")))</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AND(IF(metadata!C797="",FALSE,TRUE),OR(exact(metadata!C797,"animal-associated habitat"),exact(metadata!C797,"mammalia-associated habitat"),exact(metadata!C797,"livestock-associated habitat")))</f>
        <v>0</v>
      </c>
      <c r="Q797">
        <f>AND(IF(metadata!D797="",FALSE,TRUE),OR(exact(metadata!D797,"skin"),exact(metadata!D797,"saliva"),exact(metadata!D797,"stool"),exact(metadata!D797,"colon mucosa"),exact(metadata!D797,"colon content"),exact(metadata!D797,"sputum"),exact(metadata!D797,"urine"),exact(metadata!D797,"serum")))</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AND(IF(metadata!C798="",FALSE,TRUE),OR(exact(metadata!C798,"animal-associated habitat"),exact(metadata!C798,"mammalia-associated habitat"),exact(metadata!C798,"livestock-associated habitat")))</f>
        <v>0</v>
      </c>
      <c r="Q798">
        <f>AND(IF(metadata!D798="",FALSE,TRUE),OR(exact(metadata!D798,"skin"),exact(metadata!D798,"saliva"),exact(metadata!D798,"stool"),exact(metadata!D798,"colon mucosa"),exact(metadata!D798,"colon content"),exact(metadata!D798,"sputum"),exact(metadata!D798,"urine"),exact(metadata!D798,"serum")))</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AND(IF(metadata!C799="",FALSE,TRUE),OR(exact(metadata!C799,"animal-associated habitat"),exact(metadata!C799,"mammalia-associated habitat"),exact(metadata!C799,"livestock-associated habitat")))</f>
        <v>0</v>
      </c>
      <c r="Q799">
        <f>AND(IF(metadata!D799="",FALSE,TRUE),OR(exact(metadata!D799,"skin"),exact(metadata!D799,"saliva"),exact(metadata!D799,"stool"),exact(metadata!D799,"colon mucosa"),exact(metadata!D799,"colon content"),exact(metadata!D799,"sputum"),exact(metadata!D799,"urine"),exact(metadata!D799,"serum")))</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AND(IF(metadata!C800="",FALSE,TRUE),OR(exact(metadata!C800,"animal-associated habitat"),exact(metadata!C800,"mammalia-associated habitat"),exact(metadata!C800,"livestock-associated habitat")))</f>
        <v>0</v>
      </c>
      <c r="Q800">
        <f>AND(IF(metadata!D800="",FALSE,TRUE),OR(exact(metadata!D800,"skin"),exact(metadata!D800,"saliva"),exact(metadata!D800,"stool"),exact(metadata!D800,"colon mucosa"),exact(metadata!D800,"colon content"),exact(metadata!D800,"sputum"),exact(metadata!D800,"urine"),exact(metadata!D800,"serum")))</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AND(IF(metadata!C801="",FALSE,TRUE),OR(exact(metadata!C801,"animal-associated habitat"),exact(metadata!C801,"mammalia-associated habitat"),exact(metadata!C801,"livestock-associated habitat")))</f>
        <v>0</v>
      </c>
      <c r="Q801">
        <f>AND(IF(metadata!D801="",FALSE,TRUE),OR(exact(metadata!D801,"skin"),exact(metadata!D801,"saliva"),exact(metadata!D801,"stool"),exact(metadata!D801,"colon mucosa"),exact(metadata!D801,"colon content"),exact(metadata!D801,"sputum"),exact(metadata!D801,"urine"),exact(metadata!D801,"serum")))</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AND(IF(metadata!C802="",FALSE,TRUE),OR(exact(metadata!C802,"animal-associated habitat"),exact(metadata!C802,"mammalia-associated habitat"),exact(metadata!C802,"livestock-associated habitat")))</f>
        <v>0</v>
      </c>
      <c r="Q802">
        <f>AND(IF(metadata!D802="",FALSE,TRUE),OR(exact(metadata!D802,"skin"),exact(metadata!D802,"saliva"),exact(metadata!D802,"stool"),exact(metadata!D802,"colon mucosa"),exact(metadata!D802,"colon content"),exact(metadata!D802,"sputum"),exact(metadata!D802,"urine"),exact(metadata!D802,"serum")))</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AND(IF(metadata!C803="",FALSE,TRUE),OR(exact(metadata!C803,"animal-associated habitat"),exact(metadata!C803,"mammalia-associated habitat"),exact(metadata!C803,"livestock-associated habitat")))</f>
        <v>0</v>
      </c>
      <c r="Q803">
        <f>AND(IF(metadata!D803="",FALSE,TRUE),OR(exact(metadata!D803,"skin"),exact(metadata!D803,"saliva"),exact(metadata!D803,"stool"),exact(metadata!D803,"colon mucosa"),exact(metadata!D803,"colon content"),exact(metadata!D803,"sputum"),exact(metadata!D803,"urine"),exact(metadata!D803,"serum")))</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AND(IF(metadata!C804="",FALSE,TRUE),OR(exact(metadata!C804,"animal-associated habitat"),exact(metadata!C804,"mammalia-associated habitat"),exact(metadata!C804,"livestock-associated habitat")))</f>
        <v>0</v>
      </c>
      <c r="Q804">
        <f>AND(IF(metadata!D804="",FALSE,TRUE),OR(exact(metadata!D804,"skin"),exact(metadata!D804,"saliva"),exact(metadata!D804,"stool"),exact(metadata!D804,"colon mucosa"),exact(metadata!D804,"colon content"),exact(metadata!D804,"sputum"),exact(metadata!D804,"urine"),exact(metadata!D804,"serum")))</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AND(IF(metadata!C805="",FALSE,TRUE),OR(exact(metadata!C805,"animal-associated habitat"),exact(metadata!C805,"mammalia-associated habitat"),exact(metadata!C805,"livestock-associated habitat")))</f>
        <v>0</v>
      </c>
      <c r="Q805">
        <f>AND(IF(metadata!D805="",FALSE,TRUE),OR(exact(metadata!D805,"skin"),exact(metadata!D805,"saliva"),exact(metadata!D805,"stool"),exact(metadata!D805,"colon mucosa"),exact(metadata!D805,"colon content"),exact(metadata!D805,"sputum"),exact(metadata!D805,"urine"),exact(metadata!D805,"serum")))</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AND(IF(metadata!C806="",FALSE,TRUE),OR(exact(metadata!C806,"animal-associated habitat"),exact(metadata!C806,"mammalia-associated habitat"),exact(metadata!C806,"livestock-associated habitat")))</f>
        <v>0</v>
      </c>
      <c r="Q806">
        <f>AND(IF(metadata!D806="",FALSE,TRUE),OR(exact(metadata!D806,"skin"),exact(metadata!D806,"saliva"),exact(metadata!D806,"stool"),exact(metadata!D806,"colon mucosa"),exact(metadata!D806,"colon content"),exact(metadata!D806,"sputum"),exact(metadata!D806,"urine"),exact(metadata!D806,"serum")))</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AND(IF(metadata!C807="",FALSE,TRUE),OR(exact(metadata!C807,"animal-associated habitat"),exact(metadata!C807,"mammalia-associated habitat"),exact(metadata!C807,"livestock-associated habitat")))</f>
        <v>0</v>
      </c>
      <c r="Q807">
        <f>AND(IF(metadata!D807="",FALSE,TRUE),OR(exact(metadata!D807,"skin"),exact(metadata!D807,"saliva"),exact(metadata!D807,"stool"),exact(metadata!D807,"colon mucosa"),exact(metadata!D807,"colon content"),exact(metadata!D807,"sputum"),exact(metadata!D807,"urine"),exact(metadata!D807,"serum")))</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AND(IF(metadata!C808="",FALSE,TRUE),OR(exact(metadata!C808,"animal-associated habitat"),exact(metadata!C808,"mammalia-associated habitat"),exact(metadata!C808,"livestock-associated habitat")))</f>
        <v>0</v>
      </c>
      <c r="Q808">
        <f>AND(IF(metadata!D808="",FALSE,TRUE),OR(exact(metadata!D808,"skin"),exact(metadata!D808,"saliva"),exact(metadata!D808,"stool"),exact(metadata!D808,"colon mucosa"),exact(metadata!D808,"colon content"),exact(metadata!D808,"sputum"),exact(metadata!D808,"urine"),exact(metadata!D808,"serum")))</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AND(IF(metadata!C809="",FALSE,TRUE),OR(exact(metadata!C809,"animal-associated habitat"),exact(metadata!C809,"mammalia-associated habitat"),exact(metadata!C809,"livestock-associated habitat")))</f>
        <v>0</v>
      </c>
      <c r="Q809">
        <f>AND(IF(metadata!D809="",FALSE,TRUE),OR(exact(metadata!D809,"skin"),exact(metadata!D809,"saliva"),exact(metadata!D809,"stool"),exact(metadata!D809,"colon mucosa"),exact(metadata!D809,"colon content"),exact(metadata!D809,"sputum"),exact(metadata!D809,"urine"),exact(metadata!D809,"serum")))</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AND(IF(metadata!C810="",FALSE,TRUE),OR(exact(metadata!C810,"animal-associated habitat"),exact(metadata!C810,"mammalia-associated habitat"),exact(metadata!C810,"livestock-associated habitat")))</f>
        <v>0</v>
      </c>
      <c r="Q810">
        <f>AND(IF(metadata!D810="",FALSE,TRUE),OR(exact(metadata!D810,"skin"),exact(metadata!D810,"saliva"),exact(metadata!D810,"stool"),exact(metadata!D810,"colon mucosa"),exact(metadata!D810,"colon content"),exact(metadata!D810,"sputum"),exact(metadata!D810,"urine"),exact(metadata!D810,"serum")))</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AND(IF(metadata!C811="",FALSE,TRUE),OR(exact(metadata!C811,"animal-associated habitat"),exact(metadata!C811,"mammalia-associated habitat"),exact(metadata!C811,"livestock-associated habitat")))</f>
        <v>0</v>
      </c>
      <c r="Q811">
        <f>AND(IF(metadata!D811="",FALSE,TRUE),OR(exact(metadata!D811,"skin"),exact(metadata!D811,"saliva"),exact(metadata!D811,"stool"),exact(metadata!D811,"colon mucosa"),exact(metadata!D811,"colon content"),exact(metadata!D811,"sputum"),exact(metadata!D811,"urine"),exact(metadata!D811,"serum")))</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AND(IF(metadata!C812="",FALSE,TRUE),OR(exact(metadata!C812,"animal-associated habitat"),exact(metadata!C812,"mammalia-associated habitat"),exact(metadata!C812,"livestock-associated habitat")))</f>
        <v>0</v>
      </c>
      <c r="Q812">
        <f>AND(IF(metadata!D812="",FALSE,TRUE),OR(exact(metadata!D812,"skin"),exact(metadata!D812,"saliva"),exact(metadata!D812,"stool"),exact(metadata!D812,"colon mucosa"),exact(metadata!D812,"colon content"),exact(metadata!D812,"sputum"),exact(metadata!D812,"urine"),exact(metadata!D812,"serum")))</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AND(IF(metadata!C813="",FALSE,TRUE),OR(exact(metadata!C813,"animal-associated habitat"),exact(metadata!C813,"mammalia-associated habitat"),exact(metadata!C813,"livestock-associated habitat")))</f>
        <v>0</v>
      </c>
      <c r="Q813">
        <f>AND(IF(metadata!D813="",FALSE,TRUE),OR(exact(metadata!D813,"skin"),exact(metadata!D813,"saliva"),exact(metadata!D813,"stool"),exact(metadata!D813,"colon mucosa"),exact(metadata!D813,"colon content"),exact(metadata!D813,"sputum"),exact(metadata!D813,"urine"),exact(metadata!D813,"serum")))</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AND(IF(metadata!C814="",FALSE,TRUE),OR(exact(metadata!C814,"animal-associated habitat"),exact(metadata!C814,"mammalia-associated habitat"),exact(metadata!C814,"livestock-associated habitat")))</f>
        <v>0</v>
      </c>
      <c r="Q814">
        <f>AND(IF(metadata!D814="",FALSE,TRUE),OR(exact(metadata!D814,"skin"),exact(metadata!D814,"saliva"),exact(metadata!D814,"stool"),exact(metadata!D814,"colon mucosa"),exact(metadata!D814,"colon content"),exact(metadata!D814,"sputum"),exact(metadata!D814,"urine"),exact(metadata!D814,"serum")))</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AND(IF(metadata!C815="",FALSE,TRUE),OR(exact(metadata!C815,"animal-associated habitat"),exact(metadata!C815,"mammalia-associated habitat"),exact(metadata!C815,"livestock-associated habitat")))</f>
        <v>0</v>
      </c>
      <c r="Q815">
        <f>AND(IF(metadata!D815="",FALSE,TRUE),OR(exact(metadata!D815,"skin"),exact(metadata!D815,"saliva"),exact(metadata!D815,"stool"),exact(metadata!D815,"colon mucosa"),exact(metadata!D815,"colon content"),exact(metadata!D815,"sputum"),exact(metadata!D815,"urine"),exact(metadata!D815,"serum")))</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AND(IF(metadata!C816="",FALSE,TRUE),OR(exact(metadata!C816,"animal-associated habitat"),exact(metadata!C816,"mammalia-associated habitat"),exact(metadata!C816,"livestock-associated habitat")))</f>
        <v>0</v>
      </c>
      <c r="Q816">
        <f>AND(IF(metadata!D816="",FALSE,TRUE),OR(exact(metadata!D816,"skin"),exact(metadata!D816,"saliva"),exact(metadata!D816,"stool"),exact(metadata!D816,"colon mucosa"),exact(metadata!D816,"colon content"),exact(metadata!D816,"sputum"),exact(metadata!D816,"urine"),exact(metadata!D816,"serum")))</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AND(IF(metadata!C817="",FALSE,TRUE),OR(exact(metadata!C817,"animal-associated habitat"),exact(metadata!C817,"mammalia-associated habitat"),exact(metadata!C817,"livestock-associated habitat")))</f>
        <v>0</v>
      </c>
      <c r="Q817">
        <f>AND(IF(metadata!D817="",FALSE,TRUE),OR(exact(metadata!D817,"skin"),exact(metadata!D817,"saliva"),exact(metadata!D817,"stool"),exact(metadata!D817,"colon mucosa"),exact(metadata!D817,"colon content"),exact(metadata!D817,"sputum"),exact(metadata!D817,"urine"),exact(metadata!D817,"serum")))</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AND(IF(metadata!C818="",FALSE,TRUE),OR(exact(metadata!C818,"animal-associated habitat"),exact(metadata!C818,"mammalia-associated habitat"),exact(metadata!C818,"livestock-associated habitat")))</f>
        <v>0</v>
      </c>
      <c r="Q818">
        <f>AND(IF(metadata!D818="",FALSE,TRUE),OR(exact(metadata!D818,"skin"),exact(metadata!D818,"saliva"),exact(metadata!D818,"stool"),exact(metadata!D818,"colon mucosa"),exact(metadata!D818,"colon content"),exact(metadata!D818,"sputum"),exact(metadata!D818,"urine"),exact(metadata!D818,"serum")))</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AND(IF(metadata!C819="",FALSE,TRUE),OR(exact(metadata!C819,"animal-associated habitat"),exact(metadata!C819,"mammalia-associated habitat"),exact(metadata!C819,"livestock-associated habitat")))</f>
        <v>0</v>
      </c>
      <c r="Q819">
        <f>AND(IF(metadata!D819="",FALSE,TRUE),OR(exact(metadata!D819,"skin"),exact(metadata!D819,"saliva"),exact(metadata!D819,"stool"),exact(metadata!D819,"colon mucosa"),exact(metadata!D819,"colon content"),exact(metadata!D819,"sputum"),exact(metadata!D819,"urine"),exact(metadata!D819,"serum")))</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AND(IF(metadata!C820="",FALSE,TRUE),OR(exact(metadata!C820,"animal-associated habitat"),exact(metadata!C820,"mammalia-associated habitat"),exact(metadata!C820,"livestock-associated habitat")))</f>
        <v>0</v>
      </c>
      <c r="Q820">
        <f>AND(IF(metadata!D820="",FALSE,TRUE),OR(exact(metadata!D820,"skin"),exact(metadata!D820,"saliva"),exact(metadata!D820,"stool"),exact(metadata!D820,"colon mucosa"),exact(metadata!D820,"colon content"),exact(metadata!D820,"sputum"),exact(metadata!D820,"urine"),exact(metadata!D820,"serum")))</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AND(IF(metadata!C821="",FALSE,TRUE),OR(exact(metadata!C821,"animal-associated habitat"),exact(metadata!C821,"mammalia-associated habitat"),exact(metadata!C821,"livestock-associated habitat")))</f>
        <v>0</v>
      </c>
      <c r="Q821">
        <f>AND(IF(metadata!D821="",FALSE,TRUE),OR(exact(metadata!D821,"skin"),exact(metadata!D821,"saliva"),exact(metadata!D821,"stool"),exact(metadata!D821,"colon mucosa"),exact(metadata!D821,"colon content"),exact(metadata!D821,"sputum"),exact(metadata!D821,"urine"),exact(metadata!D821,"serum")))</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AND(IF(metadata!C822="",FALSE,TRUE),OR(exact(metadata!C822,"animal-associated habitat"),exact(metadata!C822,"mammalia-associated habitat"),exact(metadata!C822,"livestock-associated habitat")))</f>
        <v>0</v>
      </c>
      <c r="Q822">
        <f>AND(IF(metadata!D822="",FALSE,TRUE),OR(exact(metadata!D822,"skin"),exact(metadata!D822,"saliva"),exact(metadata!D822,"stool"),exact(metadata!D822,"colon mucosa"),exact(metadata!D822,"colon content"),exact(metadata!D822,"sputum"),exact(metadata!D822,"urine"),exact(metadata!D822,"serum")))</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AND(IF(metadata!C823="",FALSE,TRUE),OR(exact(metadata!C823,"animal-associated habitat"),exact(metadata!C823,"mammalia-associated habitat"),exact(metadata!C823,"livestock-associated habitat")))</f>
        <v>0</v>
      </c>
      <c r="Q823">
        <f>AND(IF(metadata!D823="",FALSE,TRUE),OR(exact(metadata!D823,"skin"),exact(metadata!D823,"saliva"),exact(metadata!D823,"stool"),exact(metadata!D823,"colon mucosa"),exact(metadata!D823,"colon content"),exact(metadata!D823,"sputum"),exact(metadata!D823,"urine"),exact(metadata!D823,"serum")))</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AND(IF(metadata!C824="",FALSE,TRUE),OR(exact(metadata!C824,"animal-associated habitat"),exact(metadata!C824,"mammalia-associated habitat"),exact(metadata!C824,"livestock-associated habitat")))</f>
        <v>0</v>
      </c>
      <c r="Q824">
        <f>AND(IF(metadata!D824="",FALSE,TRUE),OR(exact(metadata!D824,"skin"),exact(metadata!D824,"saliva"),exact(metadata!D824,"stool"),exact(metadata!D824,"colon mucosa"),exact(metadata!D824,"colon content"),exact(metadata!D824,"sputum"),exact(metadata!D824,"urine"),exact(metadata!D824,"serum")))</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AND(IF(metadata!C825="",FALSE,TRUE),OR(exact(metadata!C825,"animal-associated habitat"),exact(metadata!C825,"mammalia-associated habitat"),exact(metadata!C825,"livestock-associated habitat")))</f>
        <v>0</v>
      </c>
      <c r="Q825">
        <f>AND(IF(metadata!D825="",FALSE,TRUE),OR(exact(metadata!D825,"skin"),exact(metadata!D825,"saliva"),exact(metadata!D825,"stool"),exact(metadata!D825,"colon mucosa"),exact(metadata!D825,"colon content"),exact(metadata!D825,"sputum"),exact(metadata!D825,"urine"),exact(metadata!D825,"serum")))</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AND(IF(metadata!C826="",FALSE,TRUE),OR(exact(metadata!C826,"animal-associated habitat"),exact(metadata!C826,"mammalia-associated habitat"),exact(metadata!C826,"livestock-associated habitat")))</f>
        <v>0</v>
      </c>
      <c r="Q826">
        <f>AND(IF(metadata!D826="",FALSE,TRUE),OR(exact(metadata!D826,"skin"),exact(metadata!D826,"saliva"),exact(metadata!D826,"stool"),exact(metadata!D826,"colon mucosa"),exact(metadata!D826,"colon content"),exact(metadata!D826,"sputum"),exact(metadata!D826,"urine"),exact(metadata!D826,"serum")))</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AND(IF(metadata!C827="",FALSE,TRUE),OR(exact(metadata!C827,"animal-associated habitat"),exact(metadata!C827,"mammalia-associated habitat"),exact(metadata!C827,"livestock-associated habitat")))</f>
        <v>0</v>
      </c>
      <c r="Q827">
        <f>AND(IF(metadata!D827="",FALSE,TRUE),OR(exact(metadata!D827,"skin"),exact(metadata!D827,"saliva"),exact(metadata!D827,"stool"),exact(metadata!D827,"colon mucosa"),exact(metadata!D827,"colon content"),exact(metadata!D827,"sputum"),exact(metadata!D827,"urine"),exact(metadata!D827,"serum")))</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AND(IF(metadata!C828="",FALSE,TRUE),OR(exact(metadata!C828,"animal-associated habitat"),exact(metadata!C828,"mammalia-associated habitat"),exact(metadata!C828,"livestock-associated habitat")))</f>
        <v>0</v>
      </c>
      <c r="Q828">
        <f>AND(IF(metadata!D828="",FALSE,TRUE),OR(exact(metadata!D828,"skin"),exact(metadata!D828,"saliva"),exact(metadata!D828,"stool"),exact(metadata!D828,"colon mucosa"),exact(metadata!D828,"colon content"),exact(metadata!D828,"sputum"),exact(metadata!D828,"urine"),exact(metadata!D828,"serum")))</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AND(IF(metadata!C829="",FALSE,TRUE),OR(exact(metadata!C829,"animal-associated habitat"),exact(metadata!C829,"mammalia-associated habitat"),exact(metadata!C829,"livestock-associated habitat")))</f>
        <v>0</v>
      </c>
      <c r="Q829">
        <f>AND(IF(metadata!D829="",FALSE,TRUE),OR(exact(metadata!D829,"skin"),exact(metadata!D829,"saliva"),exact(metadata!D829,"stool"),exact(metadata!D829,"colon mucosa"),exact(metadata!D829,"colon content"),exact(metadata!D829,"sputum"),exact(metadata!D829,"urine"),exact(metadata!D829,"serum")))</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AND(IF(metadata!C830="",FALSE,TRUE),OR(exact(metadata!C830,"animal-associated habitat"),exact(metadata!C830,"mammalia-associated habitat"),exact(metadata!C830,"livestock-associated habitat")))</f>
        <v>0</v>
      </c>
      <c r="Q830">
        <f>AND(IF(metadata!D830="",FALSE,TRUE),OR(exact(metadata!D830,"skin"),exact(metadata!D830,"saliva"),exact(metadata!D830,"stool"),exact(metadata!D830,"colon mucosa"),exact(metadata!D830,"colon content"),exact(metadata!D830,"sputum"),exact(metadata!D830,"urine"),exact(metadata!D830,"serum")))</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AND(IF(metadata!C831="",FALSE,TRUE),OR(exact(metadata!C831,"animal-associated habitat"),exact(metadata!C831,"mammalia-associated habitat"),exact(metadata!C831,"livestock-associated habitat")))</f>
        <v>0</v>
      </c>
      <c r="Q831">
        <f>AND(IF(metadata!D831="",FALSE,TRUE),OR(exact(metadata!D831,"skin"),exact(metadata!D831,"saliva"),exact(metadata!D831,"stool"),exact(metadata!D831,"colon mucosa"),exact(metadata!D831,"colon content"),exact(metadata!D831,"sputum"),exact(metadata!D831,"urine"),exact(metadata!D831,"serum")))</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AND(IF(metadata!C832="",FALSE,TRUE),OR(exact(metadata!C832,"animal-associated habitat"),exact(metadata!C832,"mammalia-associated habitat"),exact(metadata!C832,"livestock-associated habitat")))</f>
        <v>0</v>
      </c>
      <c r="Q832">
        <f>AND(IF(metadata!D832="",FALSE,TRUE),OR(exact(metadata!D832,"skin"),exact(metadata!D832,"saliva"),exact(metadata!D832,"stool"),exact(metadata!D832,"colon mucosa"),exact(metadata!D832,"colon content"),exact(metadata!D832,"sputum"),exact(metadata!D832,"urine"),exact(metadata!D832,"serum")))</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AND(IF(metadata!C833="",FALSE,TRUE),OR(exact(metadata!C833,"animal-associated habitat"),exact(metadata!C833,"mammalia-associated habitat"),exact(metadata!C833,"livestock-associated habitat")))</f>
        <v>0</v>
      </c>
      <c r="Q833">
        <f>AND(IF(metadata!D833="",FALSE,TRUE),OR(exact(metadata!D833,"skin"),exact(metadata!D833,"saliva"),exact(metadata!D833,"stool"),exact(metadata!D833,"colon mucosa"),exact(metadata!D833,"colon content"),exact(metadata!D833,"sputum"),exact(metadata!D833,"urine"),exact(metadata!D833,"serum")))</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AND(IF(metadata!C834="",FALSE,TRUE),OR(exact(metadata!C834,"animal-associated habitat"),exact(metadata!C834,"mammalia-associated habitat"),exact(metadata!C834,"livestock-associated habitat")))</f>
        <v>0</v>
      </c>
      <c r="Q834">
        <f>AND(IF(metadata!D834="",FALSE,TRUE),OR(exact(metadata!D834,"skin"),exact(metadata!D834,"saliva"),exact(metadata!D834,"stool"),exact(metadata!D834,"colon mucosa"),exact(metadata!D834,"colon content"),exact(metadata!D834,"sputum"),exact(metadata!D834,"urine"),exact(metadata!D834,"serum")))</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AND(IF(metadata!C835="",FALSE,TRUE),OR(exact(metadata!C835,"animal-associated habitat"),exact(metadata!C835,"mammalia-associated habitat"),exact(metadata!C835,"livestock-associated habitat")))</f>
        <v>0</v>
      </c>
      <c r="Q835">
        <f>AND(IF(metadata!D835="",FALSE,TRUE),OR(exact(metadata!D835,"skin"),exact(metadata!D835,"saliva"),exact(metadata!D835,"stool"),exact(metadata!D835,"colon mucosa"),exact(metadata!D835,"colon content"),exact(metadata!D835,"sputum"),exact(metadata!D835,"urine"),exact(metadata!D835,"serum")))</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AND(IF(metadata!C836="",FALSE,TRUE),OR(exact(metadata!C836,"animal-associated habitat"),exact(metadata!C836,"mammalia-associated habitat"),exact(metadata!C836,"livestock-associated habitat")))</f>
        <v>0</v>
      </c>
      <c r="Q836">
        <f>AND(IF(metadata!D836="",FALSE,TRUE),OR(exact(metadata!D836,"skin"),exact(metadata!D836,"saliva"),exact(metadata!D836,"stool"),exact(metadata!D836,"colon mucosa"),exact(metadata!D836,"colon content"),exact(metadata!D836,"sputum"),exact(metadata!D836,"urine"),exact(metadata!D836,"serum")))</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AND(IF(metadata!C837="",FALSE,TRUE),OR(exact(metadata!C837,"animal-associated habitat"),exact(metadata!C837,"mammalia-associated habitat"),exact(metadata!C837,"livestock-associated habitat")))</f>
        <v>0</v>
      </c>
      <c r="Q837">
        <f>AND(IF(metadata!D837="",FALSE,TRUE),OR(exact(metadata!D837,"skin"),exact(metadata!D837,"saliva"),exact(metadata!D837,"stool"),exact(metadata!D837,"colon mucosa"),exact(metadata!D837,"colon content"),exact(metadata!D837,"sputum"),exact(metadata!D837,"urine"),exact(metadata!D837,"serum")))</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AND(IF(metadata!C838="",FALSE,TRUE),OR(exact(metadata!C838,"animal-associated habitat"),exact(metadata!C838,"mammalia-associated habitat"),exact(metadata!C838,"livestock-associated habitat")))</f>
        <v>0</v>
      </c>
      <c r="Q838">
        <f>AND(IF(metadata!D838="",FALSE,TRUE),OR(exact(metadata!D838,"skin"),exact(metadata!D838,"saliva"),exact(metadata!D838,"stool"),exact(metadata!D838,"colon mucosa"),exact(metadata!D838,"colon content"),exact(metadata!D838,"sputum"),exact(metadata!D838,"urine"),exact(metadata!D838,"serum")))</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AND(IF(metadata!C839="",FALSE,TRUE),OR(exact(metadata!C839,"animal-associated habitat"),exact(metadata!C839,"mammalia-associated habitat"),exact(metadata!C839,"livestock-associated habitat")))</f>
        <v>0</v>
      </c>
      <c r="Q839">
        <f>AND(IF(metadata!D839="",FALSE,TRUE),OR(exact(metadata!D839,"skin"),exact(metadata!D839,"saliva"),exact(metadata!D839,"stool"),exact(metadata!D839,"colon mucosa"),exact(metadata!D839,"colon content"),exact(metadata!D839,"sputum"),exact(metadata!D839,"urine"),exact(metadata!D839,"serum")))</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AND(IF(metadata!C840="",FALSE,TRUE),OR(exact(metadata!C840,"animal-associated habitat"),exact(metadata!C840,"mammalia-associated habitat"),exact(metadata!C840,"livestock-associated habitat")))</f>
        <v>0</v>
      </c>
      <c r="Q840">
        <f>AND(IF(metadata!D840="",FALSE,TRUE),OR(exact(metadata!D840,"skin"),exact(metadata!D840,"saliva"),exact(metadata!D840,"stool"),exact(metadata!D840,"colon mucosa"),exact(metadata!D840,"colon content"),exact(metadata!D840,"sputum"),exact(metadata!D840,"urine"),exact(metadata!D840,"serum")))</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AND(IF(metadata!C841="",FALSE,TRUE),OR(exact(metadata!C841,"animal-associated habitat"),exact(metadata!C841,"mammalia-associated habitat"),exact(metadata!C841,"livestock-associated habitat")))</f>
        <v>0</v>
      </c>
      <c r="Q841">
        <f>AND(IF(metadata!D841="",FALSE,TRUE),OR(exact(metadata!D841,"skin"),exact(metadata!D841,"saliva"),exact(metadata!D841,"stool"),exact(metadata!D841,"colon mucosa"),exact(metadata!D841,"colon content"),exact(metadata!D841,"sputum"),exact(metadata!D841,"urine"),exact(metadata!D841,"serum")))</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AND(IF(metadata!C842="",FALSE,TRUE),OR(exact(metadata!C842,"animal-associated habitat"),exact(metadata!C842,"mammalia-associated habitat"),exact(metadata!C842,"livestock-associated habitat")))</f>
        <v>0</v>
      </c>
      <c r="Q842">
        <f>AND(IF(metadata!D842="",FALSE,TRUE),OR(exact(metadata!D842,"skin"),exact(metadata!D842,"saliva"),exact(metadata!D842,"stool"),exact(metadata!D842,"colon mucosa"),exact(metadata!D842,"colon content"),exact(metadata!D842,"sputum"),exact(metadata!D842,"urine"),exact(metadata!D842,"serum")))</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AND(IF(metadata!C843="",FALSE,TRUE),OR(exact(metadata!C843,"animal-associated habitat"),exact(metadata!C843,"mammalia-associated habitat"),exact(metadata!C843,"livestock-associated habitat")))</f>
        <v>0</v>
      </c>
      <c r="Q843">
        <f>AND(IF(metadata!D843="",FALSE,TRUE),OR(exact(metadata!D843,"skin"),exact(metadata!D843,"saliva"),exact(metadata!D843,"stool"),exact(metadata!D843,"colon mucosa"),exact(metadata!D843,"colon content"),exact(metadata!D843,"sputum"),exact(metadata!D843,"urine"),exact(metadata!D843,"serum")))</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AND(IF(metadata!C844="",FALSE,TRUE),OR(exact(metadata!C844,"animal-associated habitat"),exact(metadata!C844,"mammalia-associated habitat"),exact(metadata!C844,"livestock-associated habitat")))</f>
        <v>0</v>
      </c>
      <c r="Q844">
        <f>AND(IF(metadata!D844="",FALSE,TRUE),OR(exact(metadata!D844,"skin"),exact(metadata!D844,"saliva"),exact(metadata!D844,"stool"),exact(metadata!D844,"colon mucosa"),exact(metadata!D844,"colon content"),exact(metadata!D844,"sputum"),exact(metadata!D844,"urine"),exact(metadata!D844,"serum")))</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AND(IF(metadata!C845="",FALSE,TRUE),OR(exact(metadata!C845,"animal-associated habitat"),exact(metadata!C845,"mammalia-associated habitat"),exact(metadata!C845,"livestock-associated habitat")))</f>
        <v>0</v>
      </c>
      <c r="Q845">
        <f>AND(IF(metadata!D845="",FALSE,TRUE),OR(exact(metadata!D845,"skin"),exact(metadata!D845,"saliva"),exact(metadata!D845,"stool"),exact(metadata!D845,"colon mucosa"),exact(metadata!D845,"colon content"),exact(metadata!D845,"sputum"),exact(metadata!D845,"urine"),exact(metadata!D845,"serum")))</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AND(IF(metadata!C846="",FALSE,TRUE),OR(exact(metadata!C846,"animal-associated habitat"),exact(metadata!C846,"mammalia-associated habitat"),exact(metadata!C846,"livestock-associated habitat")))</f>
        <v>0</v>
      </c>
      <c r="Q846">
        <f>AND(IF(metadata!D846="",FALSE,TRUE),OR(exact(metadata!D846,"skin"),exact(metadata!D846,"saliva"),exact(metadata!D846,"stool"),exact(metadata!D846,"colon mucosa"),exact(metadata!D846,"colon content"),exact(metadata!D846,"sputum"),exact(metadata!D846,"urine"),exact(metadata!D846,"serum")))</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AND(IF(metadata!C847="",FALSE,TRUE),OR(exact(metadata!C847,"animal-associated habitat"),exact(metadata!C847,"mammalia-associated habitat"),exact(metadata!C847,"livestock-associated habitat")))</f>
        <v>0</v>
      </c>
      <c r="Q847">
        <f>AND(IF(metadata!D847="",FALSE,TRUE),OR(exact(metadata!D847,"skin"),exact(metadata!D847,"saliva"),exact(metadata!D847,"stool"),exact(metadata!D847,"colon mucosa"),exact(metadata!D847,"colon content"),exact(metadata!D847,"sputum"),exact(metadata!D847,"urine"),exact(metadata!D847,"serum")))</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AND(IF(metadata!C848="",FALSE,TRUE),OR(exact(metadata!C848,"animal-associated habitat"),exact(metadata!C848,"mammalia-associated habitat"),exact(metadata!C848,"livestock-associated habitat")))</f>
        <v>0</v>
      </c>
      <c r="Q848">
        <f>AND(IF(metadata!D848="",FALSE,TRUE),OR(exact(metadata!D848,"skin"),exact(metadata!D848,"saliva"),exact(metadata!D848,"stool"),exact(metadata!D848,"colon mucosa"),exact(metadata!D848,"colon content"),exact(metadata!D848,"sputum"),exact(metadata!D848,"urine"),exact(metadata!D848,"serum")))</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AND(IF(metadata!C849="",FALSE,TRUE),OR(exact(metadata!C849,"animal-associated habitat"),exact(metadata!C849,"mammalia-associated habitat"),exact(metadata!C849,"livestock-associated habitat")))</f>
        <v>0</v>
      </c>
      <c r="Q849">
        <f>AND(IF(metadata!D849="",FALSE,TRUE),OR(exact(metadata!D849,"skin"),exact(metadata!D849,"saliva"),exact(metadata!D849,"stool"),exact(metadata!D849,"colon mucosa"),exact(metadata!D849,"colon content"),exact(metadata!D849,"sputum"),exact(metadata!D849,"urine"),exact(metadata!D849,"serum")))</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AND(IF(metadata!C850="",FALSE,TRUE),OR(exact(metadata!C850,"animal-associated habitat"),exact(metadata!C850,"mammalia-associated habitat"),exact(metadata!C850,"livestock-associated habitat")))</f>
        <v>0</v>
      </c>
      <c r="Q850">
        <f>AND(IF(metadata!D850="",FALSE,TRUE),OR(exact(metadata!D850,"skin"),exact(metadata!D850,"saliva"),exact(metadata!D850,"stool"),exact(metadata!D850,"colon mucosa"),exact(metadata!D850,"colon content"),exact(metadata!D850,"sputum"),exact(metadata!D850,"urine"),exact(metadata!D850,"serum")))</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AND(IF(metadata!C851="",FALSE,TRUE),OR(exact(metadata!C851,"animal-associated habitat"),exact(metadata!C851,"mammalia-associated habitat"),exact(metadata!C851,"livestock-associated habitat")))</f>
        <v>0</v>
      </c>
      <c r="Q851">
        <f>AND(IF(metadata!D851="",FALSE,TRUE),OR(exact(metadata!D851,"skin"),exact(metadata!D851,"saliva"),exact(metadata!D851,"stool"),exact(metadata!D851,"colon mucosa"),exact(metadata!D851,"colon content"),exact(metadata!D851,"sputum"),exact(metadata!D851,"urine"),exact(metadata!D851,"serum")))</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AND(IF(metadata!C852="",FALSE,TRUE),OR(exact(metadata!C852,"animal-associated habitat"),exact(metadata!C852,"mammalia-associated habitat"),exact(metadata!C852,"livestock-associated habitat")))</f>
        <v>0</v>
      </c>
      <c r="Q852">
        <f>AND(IF(metadata!D852="",FALSE,TRUE),OR(exact(metadata!D852,"skin"),exact(metadata!D852,"saliva"),exact(metadata!D852,"stool"),exact(metadata!D852,"colon mucosa"),exact(metadata!D852,"colon content"),exact(metadata!D852,"sputum"),exact(metadata!D852,"urine"),exact(metadata!D852,"serum")))</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AND(IF(metadata!C853="",FALSE,TRUE),OR(exact(metadata!C853,"animal-associated habitat"),exact(metadata!C853,"mammalia-associated habitat"),exact(metadata!C853,"livestock-associated habitat")))</f>
        <v>0</v>
      </c>
      <c r="Q853">
        <f>AND(IF(metadata!D853="",FALSE,TRUE),OR(exact(metadata!D853,"skin"),exact(metadata!D853,"saliva"),exact(metadata!D853,"stool"),exact(metadata!D853,"colon mucosa"),exact(metadata!D853,"colon content"),exact(metadata!D853,"sputum"),exact(metadata!D853,"urine"),exact(metadata!D853,"serum")))</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AND(IF(metadata!C854="",FALSE,TRUE),OR(exact(metadata!C854,"animal-associated habitat"),exact(metadata!C854,"mammalia-associated habitat"),exact(metadata!C854,"livestock-associated habitat")))</f>
        <v>0</v>
      </c>
      <c r="Q854">
        <f>AND(IF(metadata!D854="",FALSE,TRUE),OR(exact(metadata!D854,"skin"),exact(metadata!D854,"saliva"),exact(metadata!D854,"stool"),exact(metadata!D854,"colon mucosa"),exact(metadata!D854,"colon content"),exact(metadata!D854,"sputum"),exact(metadata!D854,"urine"),exact(metadata!D854,"serum")))</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AND(IF(metadata!C855="",FALSE,TRUE),OR(exact(metadata!C855,"animal-associated habitat"),exact(metadata!C855,"mammalia-associated habitat"),exact(metadata!C855,"livestock-associated habitat")))</f>
        <v>0</v>
      </c>
      <c r="Q855">
        <f>AND(IF(metadata!D855="",FALSE,TRUE),OR(exact(metadata!D855,"skin"),exact(metadata!D855,"saliva"),exact(metadata!D855,"stool"),exact(metadata!D855,"colon mucosa"),exact(metadata!D855,"colon content"),exact(metadata!D855,"sputum"),exact(metadata!D855,"urine"),exact(metadata!D855,"serum")))</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AND(IF(metadata!C856="",FALSE,TRUE),OR(exact(metadata!C856,"animal-associated habitat"),exact(metadata!C856,"mammalia-associated habitat"),exact(metadata!C856,"livestock-associated habitat")))</f>
        <v>0</v>
      </c>
      <c r="Q856">
        <f>AND(IF(metadata!D856="",FALSE,TRUE),OR(exact(metadata!D856,"skin"),exact(metadata!D856,"saliva"),exact(metadata!D856,"stool"),exact(metadata!D856,"colon mucosa"),exact(metadata!D856,"colon content"),exact(metadata!D856,"sputum"),exact(metadata!D856,"urine"),exact(metadata!D856,"serum")))</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AND(IF(metadata!C857="",FALSE,TRUE),OR(exact(metadata!C857,"animal-associated habitat"),exact(metadata!C857,"mammalia-associated habitat"),exact(metadata!C857,"livestock-associated habitat")))</f>
        <v>0</v>
      </c>
      <c r="Q857">
        <f>AND(IF(metadata!D857="",FALSE,TRUE),OR(exact(metadata!D857,"skin"),exact(metadata!D857,"saliva"),exact(metadata!D857,"stool"),exact(metadata!D857,"colon mucosa"),exact(metadata!D857,"colon content"),exact(metadata!D857,"sputum"),exact(metadata!D857,"urine"),exact(metadata!D857,"serum")))</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AND(IF(metadata!C858="",FALSE,TRUE),OR(exact(metadata!C858,"animal-associated habitat"),exact(metadata!C858,"mammalia-associated habitat"),exact(metadata!C858,"livestock-associated habitat")))</f>
        <v>0</v>
      </c>
      <c r="Q858">
        <f>AND(IF(metadata!D858="",FALSE,TRUE),OR(exact(metadata!D858,"skin"),exact(metadata!D858,"saliva"),exact(metadata!D858,"stool"),exact(metadata!D858,"colon mucosa"),exact(metadata!D858,"colon content"),exact(metadata!D858,"sputum"),exact(metadata!D858,"urine"),exact(metadata!D858,"serum")))</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AND(IF(metadata!C859="",FALSE,TRUE),OR(exact(metadata!C859,"animal-associated habitat"),exact(metadata!C859,"mammalia-associated habitat"),exact(metadata!C859,"livestock-associated habitat")))</f>
        <v>0</v>
      </c>
      <c r="Q859">
        <f>AND(IF(metadata!D859="",FALSE,TRUE),OR(exact(metadata!D859,"skin"),exact(metadata!D859,"saliva"),exact(metadata!D859,"stool"),exact(metadata!D859,"colon mucosa"),exact(metadata!D859,"colon content"),exact(metadata!D859,"sputum"),exact(metadata!D859,"urine"),exact(metadata!D859,"serum")))</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AND(IF(metadata!C860="",FALSE,TRUE),OR(exact(metadata!C860,"animal-associated habitat"),exact(metadata!C860,"mammalia-associated habitat"),exact(metadata!C860,"livestock-associated habitat")))</f>
        <v>0</v>
      </c>
      <c r="Q860">
        <f>AND(IF(metadata!D860="",FALSE,TRUE),OR(exact(metadata!D860,"skin"),exact(metadata!D860,"saliva"),exact(metadata!D860,"stool"),exact(metadata!D860,"colon mucosa"),exact(metadata!D860,"colon content"),exact(metadata!D860,"sputum"),exact(metadata!D860,"urine"),exact(metadata!D860,"serum")))</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AND(IF(metadata!C861="",FALSE,TRUE),OR(exact(metadata!C861,"animal-associated habitat"),exact(metadata!C861,"mammalia-associated habitat"),exact(metadata!C861,"livestock-associated habitat")))</f>
        <v>0</v>
      </c>
      <c r="Q861">
        <f>AND(IF(metadata!D861="",FALSE,TRUE),OR(exact(metadata!D861,"skin"),exact(metadata!D861,"saliva"),exact(metadata!D861,"stool"),exact(metadata!D861,"colon mucosa"),exact(metadata!D861,"colon content"),exact(metadata!D861,"sputum"),exact(metadata!D861,"urine"),exact(metadata!D861,"serum")))</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AND(IF(metadata!C862="",FALSE,TRUE),OR(exact(metadata!C862,"animal-associated habitat"),exact(metadata!C862,"mammalia-associated habitat"),exact(metadata!C862,"livestock-associated habitat")))</f>
        <v>0</v>
      </c>
      <c r="Q862">
        <f>AND(IF(metadata!D862="",FALSE,TRUE),OR(exact(metadata!D862,"skin"),exact(metadata!D862,"saliva"),exact(metadata!D862,"stool"),exact(metadata!D862,"colon mucosa"),exact(metadata!D862,"colon content"),exact(metadata!D862,"sputum"),exact(metadata!D862,"urine"),exact(metadata!D862,"serum")))</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AND(IF(metadata!C863="",FALSE,TRUE),OR(exact(metadata!C863,"animal-associated habitat"),exact(metadata!C863,"mammalia-associated habitat"),exact(metadata!C863,"livestock-associated habitat")))</f>
        <v>0</v>
      </c>
      <c r="Q863">
        <f>AND(IF(metadata!D863="",FALSE,TRUE),OR(exact(metadata!D863,"skin"),exact(metadata!D863,"saliva"),exact(metadata!D863,"stool"),exact(metadata!D863,"colon mucosa"),exact(metadata!D863,"colon content"),exact(metadata!D863,"sputum"),exact(metadata!D863,"urine"),exact(metadata!D863,"serum")))</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AND(IF(metadata!C864="",FALSE,TRUE),OR(exact(metadata!C864,"animal-associated habitat"),exact(metadata!C864,"mammalia-associated habitat"),exact(metadata!C864,"livestock-associated habitat")))</f>
        <v>0</v>
      </c>
      <c r="Q864">
        <f>AND(IF(metadata!D864="",FALSE,TRUE),OR(exact(metadata!D864,"skin"),exact(metadata!D864,"saliva"),exact(metadata!D864,"stool"),exact(metadata!D864,"colon mucosa"),exact(metadata!D864,"colon content"),exact(metadata!D864,"sputum"),exact(metadata!D864,"urine"),exact(metadata!D864,"serum")))</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AND(IF(metadata!C865="",FALSE,TRUE),OR(exact(metadata!C865,"animal-associated habitat"),exact(metadata!C865,"mammalia-associated habitat"),exact(metadata!C865,"livestock-associated habitat")))</f>
        <v>0</v>
      </c>
      <c r="Q865">
        <f>AND(IF(metadata!D865="",FALSE,TRUE),OR(exact(metadata!D865,"skin"),exact(metadata!D865,"saliva"),exact(metadata!D865,"stool"),exact(metadata!D865,"colon mucosa"),exact(metadata!D865,"colon content"),exact(metadata!D865,"sputum"),exact(metadata!D865,"urine"),exact(metadata!D865,"serum")))</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AND(IF(metadata!C866="",FALSE,TRUE),OR(exact(metadata!C866,"animal-associated habitat"),exact(metadata!C866,"mammalia-associated habitat"),exact(metadata!C866,"livestock-associated habitat")))</f>
        <v>0</v>
      </c>
      <c r="Q866">
        <f>AND(IF(metadata!D866="",FALSE,TRUE),OR(exact(metadata!D866,"skin"),exact(metadata!D866,"saliva"),exact(metadata!D866,"stool"),exact(metadata!D866,"colon mucosa"),exact(metadata!D866,"colon content"),exact(metadata!D866,"sputum"),exact(metadata!D866,"urine"),exact(metadata!D866,"serum")))</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AND(IF(metadata!C867="",FALSE,TRUE),OR(exact(metadata!C867,"animal-associated habitat"),exact(metadata!C867,"mammalia-associated habitat"),exact(metadata!C867,"livestock-associated habitat")))</f>
        <v>0</v>
      </c>
      <c r="Q867">
        <f>AND(IF(metadata!D867="",FALSE,TRUE),OR(exact(metadata!D867,"skin"),exact(metadata!D867,"saliva"),exact(metadata!D867,"stool"),exact(metadata!D867,"colon mucosa"),exact(metadata!D867,"colon content"),exact(metadata!D867,"sputum"),exact(metadata!D867,"urine"),exact(metadata!D867,"serum")))</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AND(IF(metadata!C868="",FALSE,TRUE),OR(exact(metadata!C868,"animal-associated habitat"),exact(metadata!C868,"mammalia-associated habitat"),exact(metadata!C868,"livestock-associated habitat")))</f>
        <v>0</v>
      </c>
      <c r="Q868">
        <f>AND(IF(metadata!D868="",FALSE,TRUE),OR(exact(metadata!D868,"skin"),exact(metadata!D868,"saliva"),exact(metadata!D868,"stool"),exact(metadata!D868,"colon mucosa"),exact(metadata!D868,"colon content"),exact(metadata!D868,"sputum"),exact(metadata!D868,"urine"),exact(metadata!D868,"serum")))</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AND(IF(metadata!C869="",FALSE,TRUE),OR(exact(metadata!C869,"animal-associated habitat"),exact(metadata!C869,"mammalia-associated habitat"),exact(metadata!C869,"livestock-associated habitat")))</f>
        <v>0</v>
      </c>
      <c r="Q869">
        <f>AND(IF(metadata!D869="",FALSE,TRUE),OR(exact(metadata!D869,"skin"),exact(metadata!D869,"saliva"),exact(metadata!D869,"stool"),exact(metadata!D869,"colon mucosa"),exact(metadata!D869,"colon content"),exact(metadata!D869,"sputum"),exact(metadata!D869,"urine"),exact(metadata!D869,"serum")))</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AND(IF(metadata!C870="",FALSE,TRUE),OR(exact(metadata!C870,"animal-associated habitat"),exact(metadata!C870,"mammalia-associated habitat"),exact(metadata!C870,"livestock-associated habitat")))</f>
        <v>0</v>
      </c>
      <c r="Q870">
        <f>AND(IF(metadata!D870="",FALSE,TRUE),OR(exact(metadata!D870,"skin"),exact(metadata!D870,"saliva"),exact(metadata!D870,"stool"),exact(metadata!D870,"colon mucosa"),exact(metadata!D870,"colon content"),exact(metadata!D870,"sputum"),exact(metadata!D870,"urine"),exact(metadata!D870,"serum")))</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AND(IF(metadata!C871="",FALSE,TRUE),OR(exact(metadata!C871,"animal-associated habitat"),exact(metadata!C871,"mammalia-associated habitat"),exact(metadata!C871,"livestock-associated habitat")))</f>
        <v>0</v>
      </c>
      <c r="Q871">
        <f>AND(IF(metadata!D871="",FALSE,TRUE),OR(exact(metadata!D871,"skin"),exact(metadata!D871,"saliva"),exact(metadata!D871,"stool"),exact(metadata!D871,"colon mucosa"),exact(metadata!D871,"colon content"),exact(metadata!D871,"sputum"),exact(metadata!D871,"urine"),exact(metadata!D871,"serum")))</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AND(IF(metadata!C872="",FALSE,TRUE),OR(exact(metadata!C872,"animal-associated habitat"),exact(metadata!C872,"mammalia-associated habitat"),exact(metadata!C872,"livestock-associated habitat")))</f>
        <v>0</v>
      </c>
      <c r="Q872">
        <f>AND(IF(metadata!D872="",FALSE,TRUE),OR(exact(metadata!D872,"skin"),exact(metadata!D872,"saliva"),exact(metadata!D872,"stool"),exact(metadata!D872,"colon mucosa"),exact(metadata!D872,"colon content"),exact(metadata!D872,"sputum"),exact(metadata!D872,"urine"),exact(metadata!D872,"serum")))</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AND(IF(metadata!C873="",FALSE,TRUE),OR(exact(metadata!C873,"animal-associated habitat"),exact(metadata!C873,"mammalia-associated habitat"),exact(metadata!C873,"livestock-associated habitat")))</f>
        <v>0</v>
      </c>
      <c r="Q873">
        <f>AND(IF(metadata!D873="",FALSE,TRUE),OR(exact(metadata!D873,"skin"),exact(metadata!D873,"saliva"),exact(metadata!D873,"stool"),exact(metadata!D873,"colon mucosa"),exact(metadata!D873,"colon content"),exact(metadata!D873,"sputum"),exact(metadata!D873,"urine"),exact(metadata!D873,"serum")))</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AND(IF(metadata!C874="",FALSE,TRUE),OR(exact(metadata!C874,"animal-associated habitat"),exact(metadata!C874,"mammalia-associated habitat"),exact(metadata!C874,"livestock-associated habitat")))</f>
        <v>0</v>
      </c>
      <c r="Q874">
        <f>AND(IF(metadata!D874="",FALSE,TRUE),OR(exact(metadata!D874,"skin"),exact(metadata!D874,"saliva"),exact(metadata!D874,"stool"),exact(metadata!D874,"colon mucosa"),exact(metadata!D874,"colon content"),exact(metadata!D874,"sputum"),exact(metadata!D874,"urine"),exact(metadata!D874,"serum")))</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AND(IF(metadata!C875="",FALSE,TRUE),OR(exact(metadata!C875,"animal-associated habitat"),exact(metadata!C875,"mammalia-associated habitat"),exact(metadata!C875,"livestock-associated habitat")))</f>
        <v>0</v>
      </c>
      <c r="Q875">
        <f>AND(IF(metadata!D875="",FALSE,TRUE),OR(exact(metadata!D875,"skin"),exact(metadata!D875,"saliva"),exact(metadata!D875,"stool"),exact(metadata!D875,"colon mucosa"),exact(metadata!D875,"colon content"),exact(metadata!D875,"sputum"),exact(metadata!D875,"urine"),exact(metadata!D875,"serum")))</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AND(IF(metadata!C876="",FALSE,TRUE),OR(exact(metadata!C876,"animal-associated habitat"),exact(metadata!C876,"mammalia-associated habitat"),exact(metadata!C876,"livestock-associated habitat")))</f>
        <v>0</v>
      </c>
      <c r="Q876">
        <f>AND(IF(metadata!D876="",FALSE,TRUE),OR(exact(metadata!D876,"skin"),exact(metadata!D876,"saliva"),exact(metadata!D876,"stool"),exact(metadata!D876,"colon mucosa"),exact(metadata!D876,"colon content"),exact(metadata!D876,"sputum"),exact(metadata!D876,"urine"),exact(metadata!D876,"serum")))</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AND(IF(metadata!C877="",FALSE,TRUE),OR(exact(metadata!C877,"animal-associated habitat"),exact(metadata!C877,"mammalia-associated habitat"),exact(metadata!C877,"livestock-associated habitat")))</f>
        <v>0</v>
      </c>
      <c r="Q877">
        <f>AND(IF(metadata!D877="",FALSE,TRUE),OR(exact(metadata!D877,"skin"),exact(metadata!D877,"saliva"),exact(metadata!D877,"stool"),exact(metadata!D877,"colon mucosa"),exact(metadata!D877,"colon content"),exact(metadata!D877,"sputum"),exact(metadata!D877,"urine"),exact(metadata!D877,"serum")))</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AND(IF(metadata!C878="",FALSE,TRUE),OR(exact(metadata!C878,"animal-associated habitat"),exact(metadata!C878,"mammalia-associated habitat"),exact(metadata!C878,"livestock-associated habitat")))</f>
        <v>0</v>
      </c>
      <c r="Q878">
        <f>AND(IF(metadata!D878="",FALSE,TRUE),OR(exact(metadata!D878,"skin"),exact(metadata!D878,"saliva"),exact(metadata!D878,"stool"),exact(metadata!D878,"colon mucosa"),exact(metadata!D878,"colon content"),exact(metadata!D878,"sputum"),exact(metadata!D878,"urine"),exact(metadata!D878,"serum")))</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AND(IF(metadata!C879="",FALSE,TRUE),OR(exact(metadata!C879,"animal-associated habitat"),exact(metadata!C879,"mammalia-associated habitat"),exact(metadata!C879,"livestock-associated habitat")))</f>
        <v>0</v>
      </c>
      <c r="Q879">
        <f>AND(IF(metadata!D879="",FALSE,TRUE),OR(exact(metadata!D879,"skin"),exact(metadata!D879,"saliva"),exact(metadata!D879,"stool"),exact(metadata!D879,"colon mucosa"),exact(metadata!D879,"colon content"),exact(metadata!D879,"sputum"),exact(metadata!D879,"urine"),exact(metadata!D879,"serum")))</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AND(IF(metadata!C880="",FALSE,TRUE),OR(exact(metadata!C880,"animal-associated habitat"),exact(metadata!C880,"mammalia-associated habitat"),exact(metadata!C880,"livestock-associated habitat")))</f>
        <v>0</v>
      </c>
      <c r="Q880">
        <f>AND(IF(metadata!D880="",FALSE,TRUE),OR(exact(metadata!D880,"skin"),exact(metadata!D880,"saliva"),exact(metadata!D880,"stool"),exact(metadata!D880,"colon mucosa"),exact(metadata!D880,"colon content"),exact(metadata!D880,"sputum"),exact(metadata!D880,"urine"),exact(metadata!D880,"serum")))</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AND(IF(metadata!C881="",FALSE,TRUE),OR(exact(metadata!C881,"animal-associated habitat"),exact(metadata!C881,"mammalia-associated habitat"),exact(metadata!C881,"livestock-associated habitat")))</f>
        <v>0</v>
      </c>
      <c r="Q881">
        <f>AND(IF(metadata!D881="",FALSE,TRUE),OR(exact(metadata!D881,"skin"),exact(metadata!D881,"saliva"),exact(metadata!D881,"stool"),exact(metadata!D881,"colon mucosa"),exact(metadata!D881,"colon content"),exact(metadata!D881,"sputum"),exact(metadata!D881,"urine"),exact(metadata!D881,"serum")))</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AND(IF(metadata!C882="",FALSE,TRUE),OR(exact(metadata!C882,"animal-associated habitat"),exact(metadata!C882,"mammalia-associated habitat"),exact(metadata!C882,"livestock-associated habitat")))</f>
        <v>0</v>
      </c>
      <c r="Q882">
        <f>AND(IF(metadata!D882="",FALSE,TRUE),OR(exact(metadata!D882,"skin"),exact(metadata!D882,"saliva"),exact(metadata!D882,"stool"),exact(metadata!D882,"colon mucosa"),exact(metadata!D882,"colon content"),exact(metadata!D882,"sputum"),exact(metadata!D882,"urine"),exact(metadata!D882,"serum")))</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AND(IF(metadata!C883="",FALSE,TRUE),OR(exact(metadata!C883,"animal-associated habitat"),exact(metadata!C883,"mammalia-associated habitat"),exact(metadata!C883,"livestock-associated habitat")))</f>
        <v>0</v>
      </c>
      <c r="Q883">
        <f>AND(IF(metadata!D883="",FALSE,TRUE),OR(exact(metadata!D883,"skin"),exact(metadata!D883,"saliva"),exact(metadata!D883,"stool"),exact(metadata!D883,"colon mucosa"),exact(metadata!D883,"colon content"),exact(metadata!D883,"sputum"),exact(metadata!D883,"urine"),exact(metadata!D883,"serum")))</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AND(IF(metadata!C884="",FALSE,TRUE),OR(exact(metadata!C884,"animal-associated habitat"),exact(metadata!C884,"mammalia-associated habitat"),exact(metadata!C884,"livestock-associated habitat")))</f>
        <v>0</v>
      </c>
      <c r="Q884">
        <f>AND(IF(metadata!D884="",FALSE,TRUE),OR(exact(metadata!D884,"skin"),exact(metadata!D884,"saliva"),exact(metadata!D884,"stool"),exact(metadata!D884,"colon mucosa"),exact(metadata!D884,"colon content"),exact(metadata!D884,"sputum"),exact(metadata!D884,"urine"),exact(metadata!D884,"serum")))</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AND(IF(metadata!C885="",FALSE,TRUE),OR(exact(metadata!C885,"animal-associated habitat"),exact(metadata!C885,"mammalia-associated habitat"),exact(metadata!C885,"livestock-associated habitat")))</f>
        <v>0</v>
      </c>
      <c r="Q885">
        <f>AND(IF(metadata!D885="",FALSE,TRUE),OR(exact(metadata!D885,"skin"),exact(metadata!D885,"saliva"),exact(metadata!D885,"stool"),exact(metadata!D885,"colon mucosa"),exact(metadata!D885,"colon content"),exact(metadata!D885,"sputum"),exact(metadata!D885,"urine"),exact(metadata!D885,"serum")))</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AND(IF(metadata!C886="",FALSE,TRUE),OR(exact(metadata!C886,"animal-associated habitat"),exact(metadata!C886,"mammalia-associated habitat"),exact(metadata!C886,"livestock-associated habitat")))</f>
        <v>0</v>
      </c>
      <c r="Q886">
        <f>AND(IF(metadata!D886="",FALSE,TRUE),OR(exact(metadata!D886,"skin"),exact(metadata!D886,"saliva"),exact(metadata!D886,"stool"),exact(metadata!D886,"colon mucosa"),exact(metadata!D886,"colon content"),exact(metadata!D886,"sputum"),exact(metadata!D886,"urine"),exact(metadata!D886,"serum")))</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AND(IF(metadata!C887="",FALSE,TRUE),OR(exact(metadata!C887,"animal-associated habitat"),exact(metadata!C887,"mammalia-associated habitat"),exact(metadata!C887,"livestock-associated habitat")))</f>
        <v>0</v>
      </c>
      <c r="Q887">
        <f>AND(IF(metadata!D887="",FALSE,TRUE),OR(exact(metadata!D887,"skin"),exact(metadata!D887,"saliva"),exact(metadata!D887,"stool"),exact(metadata!D887,"colon mucosa"),exact(metadata!D887,"colon content"),exact(metadata!D887,"sputum"),exact(metadata!D887,"urine"),exact(metadata!D887,"serum")))</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AND(IF(metadata!C888="",FALSE,TRUE),OR(exact(metadata!C888,"animal-associated habitat"),exact(metadata!C888,"mammalia-associated habitat"),exact(metadata!C888,"livestock-associated habitat")))</f>
        <v>0</v>
      </c>
      <c r="Q888">
        <f>AND(IF(metadata!D888="",FALSE,TRUE),OR(exact(metadata!D888,"skin"),exact(metadata!D888,"saliva"),exact(metadata!D888,"stool"),exact(metadata!D888,"colon mucosa"),exact(metadata!D888,"colon content"),exact(metadata!D888,"sputum"),exact(metadata!D888,"urine"),exact(metadata!D888,"serum")))</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AND(IF(metadata!C889="",FALSE,TRUE),OR(exact(metadata!C889,"animal-associated habitat"),exact(metadata!C889,"mammalia-associated habitat"),exact(metadata!C889,"livestock-associated habitat")))</f>
        <v>0</v>
      </c>
      <c r="Q889">
        <f>AND(IF(metadata!D889="",FALSE,TRUE),OR(exact(metadata!D889,"skin"),exact(metadata!D889,"saliva"),exact(metadata!D889,"stool"),exact(metadata!D889,"colon mucosa"),exact(metadata!D889,"colon content"),exact(metadata!D889,"sputum"),exact(metadata!D889,"urine"),exact(metadata!D889,"serum")))</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AND(IF(metadata!C890="",FALSE,TRUE),OR(exact(metadata!C890,"animal-associated habitat"),exact(metadata!C890,"mammalia-associated habitat"),exact(metadata!C890,"livestock-associated habitat")))</f>
        <v>0</v>
      </c>
      <c r="Q890">
        <f>AND(IF(metadata!D890="",FALSE,TRUE),OR(exact(metadata!D890,"skin"),exact(metadata!D890,"saliva"),exact(metadata!D890,"stool"),exact(metadata!D890,"colon mucosa"),exact(metadata!D890,"colon content"),exact(metadata!D890,"sputum"),exact(metadata!D890,"urine"),exact(metadata!D890,"serum")))</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AND(IF(metadata!C891="",FALSE,TRUE),OR(exact(metadata!C891,"animal-associated habitat"),exact(metadata!C891,"mammalia-associated habitat"),exact(metadata!C891,"livestock-associated habitat")))</f>
        <v>0</v>
      </c>
      <c r="Q891">
        <f>AND(IF(metadata!D891="",FALSE,TRUE),OR(exact(metadata!D891,"skin"),exact(metadata!D891,"saliva"),exact(metadata!D891,"stool"),exact(metadata!D891,"colon mucosa"),exact(metadata!D891,"colon content"),exact(metadata!D891,"sputum"),exact(metadata!D891,"urine"),exact(metadata!D891,"serum")))</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AND(IF(metadata!C892="",FALSE,TRUE),OR(exact(metadata!C892,"animal-associated habitat"),exact(metadata!C892,"mammalia-associated habitat"),exact(metadata!C892,"livestock-associated habitat")))</f>
        <v>0</v>
      </c>
      <c r="Q892">
        <f>AND(IF(metadata!D892="",FALSE,TRUE),OR(exact(metadata!D892,"skin"),exact(metadata!D892,"saliva"),exact(metadata!D892,"stool"),exact(metadata!D892,"colon mucosa"),exact(metadata!D892,"colon content"),exact(metadata!D892,"sputum"),exact(metadata!D892,"urine"),exact(metadata!D892,"serum")))</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AND(IF(metadata!C893="",FALSE,TRUE),OR(exact(metadata!C893,"animal-associated habitat"),exact(metadata!C893,"mammalia-associated habitat"),exact(metadata!C893,"livestock-associated habitat")))</f>
        <v>0</v>
      </c>
      <c r="Q893">
        <f>AND(IF(metadata!D893="",FALSE,TRUE),OR(exact(metadata!D893,"skin"),exact(metadata!D893,"saliva"),exact(metadata!D893,"stool"),exact(metadata!D893,"colon mucosa"),exact(metadata!D893,"colon content"),exact(metadata!D893,"sputum"),exact(metadata!D893,"urine"),exact(metadata!D893,"serum")))</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AND(IF(metadata!C894="",FALSE,TRUE),OR(exact(metadata!C894,"animal-associated habitat"),exact(metadata!C894,"mammalia-associated habitat"),exact(metadata!C894,"livestock-associated habitat")))</f>
        <v>0</v>
      </c>
      <c r="Q894">
        <f>AND(IF(metadata!D894="",FALSE,TRUE),OR(exact(metadata!D894,"skin"),exact(metadata!D894,"saliva"),exact(metadata!D894,"stool"),exact(metadata!D894,"colon mucosa"),exact(metadata!D894,"colon content"),exact(metadata!D894,"sputum"),exact(metadata!D894,"urine"),exact(metadata!D894,"serum")))</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AND(IF(metadata!C895="",FALSE,TRUE),OR(exact(metadata!C895,"animal-associated habitat"),exact(metadata!C895,"mammalia-associated habitat"),exact(metadata!C895,"livestock-associated habitat")))</f>
        <v>0</v>
      </c>
      <c r="Q895">
        <f>AND(IF(metadata!D895="",FALSE,TRUE),OR(exact(metadata!D895,"skin"),exact(metadata!D895,"saliva"),exact(metadata!D895,"stool"),exact(metadata!D895,"colon mucosa"),exact(metadata!D895,"colon content"),exact(metadata!D895,"sputum"),exact(metadata!D895,"urine"),exact(metadata!D895,"serum")))</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AND(IF(metadata!C896="",FALSE,TRUE),OR(exact(metadata!C896,"animal-associated habitat"),exact(metadata!C896,"mammalia-associated habitat"),exact(metadata!C896,"livestock-associated habitat")))</f>
        <v>0</v>
      </c>
      <c r="Q896">
        <f>AND(IF(metadata!D896="",FALSE,TRUE),OR(exact(metadata!D896,"skin"),exact(metadata!D896,"saliva"),exact(metadata!D896,"stool"),exact(metadata!D896,"colon mucosa"),exact(metadata!D896,"colon content"),exact(metadata!D896,"sputum"),exact(metadata!D896,"urine"),exact(metadata!D896,"serum")))</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AND(IF(metadata!C897="",FALSE,TRUE),OR(exact(metadata!C897,"animal-associated habitat"),exact(metadata!C897,"mammalia-associated habitat"),exact(metadata!C897,"livestock-associated habitat")))</f>
        <v>0</v>
      </c>
      <c r="Q897">
        <f>AND(IF(metadata!D897="",FALSE,TRUE),OR(exact(metadata!D897,"skin"),exact(metadata!D897,"saliva"),exact(metadata!D897,"stool"),exact(metadata!D897,"colon mucosa"),exact(metadata!D897,"colon content"),exact(metadata!D897,"sputum"),exact(metadata!D897,"urine"),exact(metadata!D897,"serum")))</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AND(IF(metadata!C898="",FALSE,TRUE),OR(exact(metadata!C898,"animal-associated habitat"),exact(metadata!C898,"mammalia-associated habitat"),exact(metadata!C898,"livestock-associated habitat")))</f>
        <v>0</v>
      </c>
      <c r="Q898">
        <f>AND(IF(metadata!D898="",FALSE,TRUE),OR(exact(metadata!D898,"skin"),exact(metadata!D898,"saliva"),exact(metadata!D898,"stool"),exact(metadata!D898,"colon mucosa"),exact(metadata!D898,"colon content"),exact(metadata!D898,"sputum"),exact(metadata!D898,"urine"),exact(metadata!D898,"serum")))</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AND(IF(metadata!C899="",FALSE,TRUE),OR(exact(metadata!C899,"animal-associated habitat"),exact(metadata!C899,"mammalia-associated habitat"),exact(metadata!C899,"livestock-associated habitat")))</f>
        <v>0</v>
      </c>
      <c r="Q899">
        <f>AND(IF(metadata!D899="",FALSE,TRUE),OR(exact(metadata!D899,"skin"),exact(metadata!D899,"saliva"),exact(metadata!D899,"stool"),exact(metadata!D899,"colon mucosa"),exact(metadata!D899,"colon content"),exact(metadata!D899,"sputum"),exact(metadata!D899,"urine"),exact(metadata!D899,"serum")))</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AND(IF(metadata!C900="",FALSE,TRUE),OR(exact(metadata!C900,"animal-associated habitat"),exact(metadata!C900,"mammalia-associated habitat"),exact(metadata!C900,"livestock-associated habitat")))</f>
        <v>0</v>
      </c>
      <c r="Q900">
        <f>AND(IF(metadata!D900="",FALSE,TRUE),OR(exact(metadata!D900,"skin"),exact(metadata!D900,"saliva"),exact(metadata!D900,"stool"),exact(metadata!D900,"colon mucosa"),exact(metadata!D900,"colon content"),exact(metadata!D900,"sputum"),exact(metadata!D900,"urine"),exact(metadata!D900,"serum")))</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AND(IF(metadata!C901="",FALSE,TRUE),OR(exact(metadata!C901,"animal-associated habitat"),exact(metadata!C901,"mammalia-associated habitat"),exact(metadata!C901,"livestock-associated habitat")))</f>
        <v>0</v>
      </c>
      <c r="Q901">
        <f>AND(IF(metadata!D901="",FALSE,TRUE),OR(exact(metadata!D901,"skin"),exact(metadata!D901,"saliva"),exact(metadata!D901,"stool"),exact(metadata!D901,"colon mucosa"),exact(metadata!D901,"colon content"),exact(metadata!D901,"sputum"),exact(metadata!D901,"urine"),exact(metadata!D901,"serum")))</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AND(IF(metadata!C902="",FALSE,TRUE),OR(exact(metadata!C902,"animal-associated habitat"),exact(metadata!C902,"mammalia-associated habitat"),exact(metadata!C902,"livestock-associated habitat")))</f>
        <v>0</v>
      </c>
      <c r="Q902">
        <f>AND(IF(metadata!D902="",FALSE,TRUE),OR(exact(metadata!D902,"skin"),exact(metadata!D902,"saliva"),exact(metadata!D902,"stool"),exact(metadata!D902,"colon mucosa"),exact(metadata!D902,"colon content"),exact(metadata!D902,"sputum"),exact(metadata!D902,"urine"),exact(metadata!D902,"serum")))</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AND(IF(metadata!C903="",FALSE,TRUE),OR(exact(metadata!C903,"animal-associated habitat"),exact(metadata!C903,"mammalia-associated habitat"),exact(metadata!C903,"livestock-associated habitat")))</f>
        <v>0</v>
      </c>
      <c r="Q903">
        <f>AND(IF(metadata!D903="",FALSE,TRUE),OR(exact(metadata!D903,"skin"),exact(metadata!D903,"saliva"),exact(metadata!D903,"stool"),exact(metadata!D903,"colon mucosa"),exact(metadata!D903,"colon content"),exact(metadata!D903,"sputum"),exact(metadata!D903,"urine"),exact(metadata!D903,"serum")))</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AND(IF(metadata!C904="",FALSE,TRUE),OR(exact(metadata!C904,"animal-associated habitat"),exact(metadata!C904,"mammalia-associated habitat"),exact(metadata!C904,"livestock-associated habitat")))</f>
        <v>0</v>
      </c>
      <c r="Q904">
        <f>AND(IF(metadata!D904="",FALSE,TRUE),OR(exact(metadata!D904,"skin"),exact(metadata!D904,"saliva"),exact(metadata!D904,"stool"),exact(metadata!D904,"colon mucosa"),exact(metadata!D904,"colon content"),exact(metadata!D904,"sputum"),exact(metadata!D904,"urine"),exact(metadata!D904,"serum")))</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AND(IF(metadata!C905="",FALSE,TRUE),OR(exact(metadata!C905,"animal-associated habitat"),exact(metadata!C905,"mammalia-associated habitat"),exact(metadata!C905,"livestock-associated habitat")))</f>
        <v>0</v>
      </c>
      <c r="Q905">
        <f>AND(IF(metadata!D905="",FALSE,TRUE),OR(exact(metadata!D905,"skin"),exact(metadata!D905,"saliva"),exact(metadata!D905,"stool"),exact(metadata!D905,"colon mucosa"),exact(metadata!D905,"colon content"),exact(metadata!D905,"sputum"),exact(metadata!D905,"urine"),exact(metadata!D905,"serum")))</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AND(IF(metadata!C906="",FALSE,TRUE),OR(exact(metadata!C906,"animal-associated habitat"),exact(metadata!C906,"mammalia-associated habitat"),exact(metadata!C906,"livestock-associated habitat")))</f>
        <v>0</v>
      </c>
      <c r="Q906">
        <f>AND(IF(metadata!D906="",FALSE,TRUE),OR(exact(metadata!D906,"skin"),exact(metadata!D906,"saliva"),exact(metadata!D906,"stool"),exact(metadata!D906,"colon mucosa"),exact(metadata!D906,"colon content"),exact(metadata!D906,"sputum"),exact(metadata!D906,"urine"),exact(metadata!D906,"serum")))</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AND(IF(metadata!C907="",FALSE,TRUE),OR(exact(metadata!C907,"animal-associated habitat"),exact(metadata!C907,"mammalia-associated habitat"),exact(metadata!C907,"livestock-associated habitat")))</f>
        <v>0</v>
      </c>
      <c r="Q907">
        <f>AND(IF(metadata!D907="",FALSE,TRUE),OR(exact(metadata!D907,"skin"),exact(metadata!D907,"saliva"),exact(metadata!D907,"stool"),exact(metadata!D907,"colon mucosa"),exact(metadata!D907,"colon content"),exact(metadata!D907,"sputum"),exact(metadata!D907,"urine"),exact(metadata!D907,"serum")))</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AND(IF(metadata!C908="",FALSE,TRUE),OR(exact(metadata!C908,"animal-associated habitat"),exact(metadata!C908,"mammalia-associated habitat"),exact(metadata!C908,"livestock-associated habitat")))</f>
        <v>0</v>
      </c>
      <c r="Q908">
        <f>AND(IF(metadata!D908="",FALSE,TRUE),OR(exact(metadata!D908,"skin"),exact(metadata!D908,"saliva"),exact(metadata!D908,"stool"),exact(metadata!D908,"colon mucosa"),exact(metadata!D908,"colon content"),exact(metadata!D908,"sputum"),exact(metadata!D908,"urine"),exact(metadata!D908,"serum")))</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AND(IF(metadata!C909="",FALSE,TRUE),OR(exact(metadata!C909,"animal-associated habitat"),exact(metadata!C909,"mammalia-associated habitat"),exact(metadata!C909,"livestock-associated habitat")))</f>
        <v>0</v>
      </c>
      <c r="Q909">
        <f>AND(IF(metadata!D909="",FALSE,TRUE),OR(exact(metadata!D909,"skin"),exact(metadata!D909,"saliva"),exact(metadata!D909,"stool"),exact(metadata!D909,"colon mucosa"),exact(metadata!D909,"colon content"),exact(metadata!D909,"sputum"),exact(metadata!D909,"urine"),exact(metadata!D909,"serum")))</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AND(IF(metadata!C910="",FALSE,TRUE),OR(exact(metadata!C910,"animal-associated habitat"),exact(metadata!C910,"mammalia-associated habitat"),exact(metadata!C910,"livestock-associated habitat")))</f>
        <v>0</v>
      </c>
      <c r="Q910">
        <f>AND(IF(metadata!D910="",FALSE,TRUE),OR(exact(metadata!D910,"skin"),exact(metadata!D910,"saliva"),exact(metadata!D910,"stool"),exact(metadata!D910,"colon mucosa"),exact(metadata!D910,"colon content"),exact(metadata!D910,"sputum"),exact(metadata!D910,"urine"),exact(metadata!D910,"serum")))</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AND(IF(metadata!C911="",FALSE,TRUE),OR(exact(metadata!C911,"animal-associated habitat"),exact(metadata!C911,"mammalia-associated habitat"),exact(metadata!C911,"livestock-associated habitat")))</f>
        <v>0</v>
      </c>
      <c r="Q911">
        <f>AND(IF(metadata!D911="",FALSE,TRUE),OR(exact(metadata!D911,"skin"),exact(metadata!D911,"saliva"),exact(metadata!D911,"stool"),exact(metadata!D911,"colon mucosa"),exact(metadata!D911,"colon content"),exact(metadata!D911,"sputum"),exact(metadata!D911,"urine"),exact(metadata!D911,"serum")))</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AND(IF(metadata!C912="",FALSE,TRUE),OR(exact(metadata!C912,"animal-associated habitat"),exact(metadata!C912,"mammalia-associated habitat"),exact(metadata!C912,"livestock-associated habitat")))</f>
        <v>0</v>
      </c>
      <c r="Q912">
        <f>AND(IF(metadata!D912="",FALSE,TRUE),OR(exact(metadata!D912,"skin"),exact(metadata!D912,"saliva"),exact(metadata!D912,"stool"),exact(metadata!D912,"colon mucosa"),exact(metadata!D912,"colon content"),exact(metadata!D912,"sputum"),exact(metadata!D912,"urine"),exact(metadata!D912,"serum")))</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AND(IF(metadata!C913="",FALSE,TRUE),OR(exact(metadata!C913,"animal-associated habitat"),exact(metadata!C913,"mammalia-associated habitat"),exact(metadata!C913,"livestock-associated habitat")))</f>
        <v>0</v>
      </c>
      <c r="Q913">
        <f>AND(IF(metadata!D913="",FALSE,TRUE),OR(exact(metadata!D913,"skin"),exact(metadata!D913,"saliva"),exact(metadata!D913,"stool"),exact(metadata!D913,"colon mucosa"),exact(metadata!D913,"colon content"),exact(metadata!D913,"sputum"),exact(metadata!D913,"urine"),exact(metadata!D913,"serum")))</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AND(IF(metadata!C914="",FALSE,TRUE),OR(exact(metadata!C914,"animal-associated habitat"),exact(metadata!C914,"mammalia-associated habitat"),exact(metadata!C914,"livestock-associated habitat")))</f>
        <v>0</v>
      </c>
      <c r="Q914">
        <f>AND(IF(metadata!D914="",FALSE,TRUE),OR(exact(metadata!D914,"skin"),exact(metadata!D914,"saliva"),exact(metadata!D914,"stool"),exact(metadata!D914,"colon mucosa"),exact(metadata!D914,"colon content"),exact(metadata!D914,"sputum"),exact(metadata!D914,"urine"),exact(metadata!D914,"serum")))</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AND(IF(metadata!C915="",FALSE,TRUE),OR(exact(metadata!C915,"animal-associated habitat"),exact(metadata!C915,"mammalia-associated habitat"),exact(metadata!C915,"livestock-associated habitat")))</f>
        <v>0</v>
      </c>
      <c r="Q915">
        <f>AND(IF(metadata!D915="",FALSE,TRUE),OR(exact(metadata!D915,"skin"),exact(metadata!D915,"saliva"),exact(metadata!D915,"stool"),exact(metadata!D915,"colon mucosa"),exact(metadata!D915,"colon content"),exact(metadata!D915,"sputum"),exact(metadata!D915,"urine"),exact(metadata!D915,"serum")))</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AND(IF(metadata!C916="",FALSE,TRUE),OR(exact(metadata!C916,"animal-associated habitat"),exact(metadata!C916,"mammalia-associated habitat"),exact(metadata!C916,"livestock-associated habitat")))</f>
        <v>0</v>
      </c>
      <c r="Q916">
        <f>AND(IF(metadata!D916="",FALSE,TRUE),OR(exact(metadata!D916,"skin"),exact(metadata!D916,"saliva"),exact(metadata!D916,"stool"),exact(metadata!D916,"colon mucosa"),exact(metadata!D916,"colon content"),exact(metadata!D916,"sputum"),exact(metadata!D916,"urine"),exact(metadata!D916,"serum")))</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AND(IF(metadata!C917="",FALSE,TRUE),OR(exact(metadata!C917,"animal-associated habitat"),exact(metadata!C917,"mammalia-associated habitat"),exact(metadata!C917,"livestock-associated habitat")))</f>
        <v>0</v>
      </c>
      <c r="Q917">
        <f>AND(IF(metadata!D917="",FALSE,TRUE),OR(exact(metadata!D917,"skin"),exact(metadata!D917,"saliva"),exact(metadata!D917,"stool"),exact(metadata!D917,"colon mucosa"),exact(metadata!D917,"colon content"),exact(metadata!D917,"sputum"),exact(metadata!D917,"urine"),exact(metadata!D917,"serum")))</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AND(IF(metadata!C918="",FALSE,TRUE),OR(exact(metadata!C918,"animal-associated habitat"),exact(metadata!C918,"mammalia-associated habitat"),exact(metadata!C918,"livestock-associated habitat")))</f>
        <v>0</v>
      </c>
      <c r="Q918">
        <f>AND(IF(metadata!D918="",FALSE,TRUE),OR(exact(metadata!D918,"skin"),exact(metadata!D918,"saliva"),exact(metadata!D918,"stool"),exact(metadata!D918,"colon mucosa"),exact(metadata!D918,"colon content"),exact(metadata!D918,"sputum"),exact(metadata!D918,"urine"),exact(metadata!D918,"serum")))</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AND(IF(metadata!C919="",FALSE,TRUE),OR(exact(metadata!C919,"animal-associated habitat"),exact(metadata!C919,"mammalia-associated habitat"),exact(metadata!C919,"livestock-associated habitat")))</f>
        <v>0</v>
      </c>
      <c r="Q919">
        <f>AND(IF(metadata!D919="",FALSE,TRUE),OR(exact(metadata!D919,"skin"),exact(metadata!D919,"saliva"),exact(metadata!D919,"stool"),exact(metadata!D919,"colon mucosa"),exact(metadata!D919,"colon content"),exact(metadata!D919,"sputum"),exact(metadata!D919,"urine"),exact(metadata!D919,"serum")))</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AND(IF(metadata!C920="",FALSE,TRUE),OR(exact(metadata!C920,"animal-associated habitat"),exact(metadata!C920,"mammalia-associated habitat"),exact(metadata!C920,"livestock-associated habitat")))</f>
        <v>0</v>
      </c>
      <c r="Q920">
        <f>AND(IF(metadata!D920="",FALSE,TRUE),OR(exact(metadata!D920,"skin"),exact(metadata!D920,"saliva"),exact(metadata!D920,"stool"),exact(metadata!D920,"colon mucosa"),exact(metadata!D920,"colon content"),exact(metadata!D920,"sputum"),exact(metadata!D920,"urine"),exact(metadata!D920,"serum")))</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AND(IF(metadata!C921="",FALSE,TRUE),OR(exact(metadata!C921,"animal-associated habitat"),exact(metadata!C921,"mammalia-associated habitat"),exact(metadata!C921,"livestock-associated habitat")))</f>
        <v>0</v>
      </c>
      <c r="Q921">
        <f>AND(IF(metadata!D921="",FALSE,TRUE),OR(exact(metadata!D921,"skin"),exact(metadata!D921,"saliva"),exact(metadata!D921,"stool"),exact(metadata!D921,"colon mucosa"),exact(metadata!D921,"colon content"),exact(metadata!D921,"sputum"),exact(metadata!D921,"urine"),exact(metadata!D921,"serum")))</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AND(IF(metadata!C922="",FALSE,TRUE),OR(exact(metadata!C922,"animal-associated habitat"),exact(metadata!C922,"mammalia-associated habitat"),exact(metadata!C922,"livestock-associated habitat")))</f>
        <v>0</v>
      </c>
      <c r="Q922">
        <f>AND(IF(metadata!D922="",FALSE,TRUE),OR(exact(metadata!D922,"skin"),exact(metadata!D922,"saliva"),exact(metadata!D922,"stool"),exact(metadata!D922,"colon mucosa"),exact(metadata!D922,"colon content"),exact(metadata!D922,"sputum"),exact(metadata!D922,"urine"),exact(metadata!D922,"serum")))</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AND(IF(metadata!C923="",FALSE,TRUE),OR(exact(metadata!C923,"animal-associated habitat"),exact(metadata!C923,"mammalia-associated habitat"),exact(metadata!C923,"livestock-associated habitat")))</f>
        <v>0</v>
      </c>
      <c r="Q923">
        <f>AND(IF(metadata!D923="",FALSE,TRUE),OR(exact(metadata!D923,"skin"),exact(metadata!D923,"saliva"),exact(metadata!D923,"stool"),exact(metadata!D923,"colon mucosa"),exact(metadata!D923,"colon content"),exact(metadata!D923,"sputum"),exact(metadata!D923,"urine"),exact(metadata!D923,"serum")))</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AND(IF(metadata!C924="",FALSE,TRUE),OR(exact(metadata!C924,"animal-associated habitat"),exact(metadata!C924,"mammalia-associated habitat"),exact(metadata!C924,"livestock-associated habitat")))</f>
        <v>0</v>
      </c>
      <c r="Q924">
        <f>AND(IF(metadata!D924="",FALSE,TRUE),OR(exact(metadata!D924,"skin"),exact(metadata!D924,"saliva"),exact(metadata!D924,"stool"),exact(metadata!D924,"colon mucosa"),exact(metadata!D924,"colon content"),exact(metadata!D924,"sputum"),exact(metadata!D924,"urine"),exact(metadata!D924,"serum")))</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AND(IF(metadata!C925="",FALSE,TRUE),OR(exact(metadata!C925,"animal-associated habitat"),exact(metadata!C925,"mammalia-associated habitat"),exact(metadata!C925,"livestock-associated habitat")))</f>
        <v>0</v>
      </c>
      <c r="Q925">
        <f>AND(IF(metadata!D925="",FALSE,TRUE),OR(exact(metadata!D925,"skin"),exact(metadata!D925,"saliva"),exact(metadata!D925,"stool"),exact(metadata!D925,"colon mucosa"),exact(metadata!D925,"colon content"),exact(metadata!D925,"sputum"),exact(metadata!D925,"urine"),exact(metadata!D925,"serum")))</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AND(IF(metadata!C926="",FALSE,TRUE),OR(exact(metadata!C926,"animal-associated habitat"),exact(metadata!C926,"mammalia-associated habitat"),exact(metadata!C926,"livestock-associated habitat")))</f>
        <v>0</v>
      </c>
      <c r="Q926">
        <f>AND(IF(metadata!D926="",FALSE,TRUE),OR(exact(metadata!D926,"skin"),exact(metadata!D926,"saliva"),exact(metadata!D926,"stool"),exact(metadata!D926,"colon mucosa"),exact(metadata!D926,"colon content"),exact(metadata!D926,"sputum"),exact(metadata!D926,"urine"),exact(metadata!D926,"serum")))</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AND(IF(metadata!C927="",FALSE,TRUE),OR(exact(metadata!C927,"animal-associated habitat"),exact(metadata!C927,"mammalia-associated habitat"),exact(metadata!C927,"livestock-associated habitat")))</f>
        <v>0</v>
      </c>
      <c r="Q927">
        <f>AND(IF(metadata!D927="",FALSE,TRUE),OR(exact(metadata!D927,"skin"),exact(metadata!D927,"saliva"),exact(metadata!D927,"stool"),exact(metadata!D927,"colon mucosa"),exact(metadata!D927,"colon content"),exact(metadata!D927,"sputum"),exact(metadata!D927,"urine"),exact(metadata!D927,"serum")))</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AND(IF(metadata!C928="",FALSE,TRUE),OR(exact(metadata!C928,"animal-associated habitat"),exact(metadata!C928,"mammalia-associated habitat"),exact(metadata!C928,"livestock-associated habitat")))</f>
        <v>0</v>
      </c>
      <c r="Q928">
        <f>AND(IF(metadata!D928="",FALSE,TRUE),OR(exact(metadata!D928,"skin"),exact(metadata!D928,"saliva"),exact(metadata!D928,"stool"),exact(metadata!D928,"colon mucosa"),exact(metadata!D928,"colon content"),exact(metadata!D928,"sputum"),exact(metadata!D928,"urine"),exact(metadata!D928,"serum")))</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AND(IF(metadata!C929="",FALSE,TRUE),OR(exact(metadata!C929,"animal-associated habitat"),exact(metadata!C929,"mammalia-associated habitat"),exact(metadata!C929,"livestock-associated habitat")))</f>
        <v>0</v>
      </c>
      <c r="Q929">
        <f>AND(IF(metadata!D929="",FALSE,TRUE),OR(exact(metadata!D929,"skin"),exact(metadata!D929,"saliva"),exact(metadata!D929,"stool"),exact(metadata!D929,"colon mucosa"),exact(metadata!D929,"colon content"),exact(metadata!D929,"sputum"),exact(metadata!D929,"urine"),exact(metadata!D929,"serum")))</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AND(IF(metadata!C930="",FALSE,TRUE),OR(exact(metadata!C930,"animal-associated habitat"),exact(metadata!C930,"mammalia-associated habitat"),exact(metadata!C930,"livestock-associated habitat")))</f>
        <v>0</v>
      </c>
      <c r="Q930">
        <f>AND(IF(metadata!D930="",FALSE,TRUE),OR(exact(metadata!D930,"skin"),exact(metadata!D930,"saliva"),exact(metadata!D930,"stool"),exact(metadata!D930,"colon mucosa"),exact(metadata!D930,"colon content"),exact(metadata!D930,"sputum"),exact(metadata!D930,"urine"),exact(metadata!D930,"serum")))</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AND(IF(metadata!C931="",FALSE,TRUE),OR(exact(metadata!C931,"animal-associated habitat"),exact(metadata!C931,"mammalia-associated habitat"),exact(metadata!C931,"livestock-associated habitat")))</f>
        <v>0</v>
      </c>
      <c r="Q931">
        <f>AND(IF(metadata!D931="",FALSE,TRUE),OR(exact(metadata!D931,"skin"),exact(metadata!D931,"saliva"),exact(metadata!D931,"stool"),exact(metadata!D931,"colon mucosa"),exact(metadata!D931,"colon content"),exact(metadata!D931,"sputum"),exact(metadata!D931,"urine"),exact(metadata!D931,"serum")))</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AND(IF(metadata!C932="",FALSE,TRUE),OR(exact(metadata!C932,"animal-associated habitat"),exact(metadata!C932,"mammalia-associated habitat"),exact(metadata!C932,"livestock-associated habitat")))</f>
        <v>0</v>
      </c>
      <c r="Q932">
        <f>AND(IF(metadata!D932="",FALSE,TRUE),OR(exact(metadata!D932,"skin"),exact(metadata!D932,"saliva"),exact(metadata!D932,"stool"),exact(metadata!D932,"colon mucosa"),exact(metadata!D932,"colon content"),exact(metadata!D932,"sputum"),exact(metadata!D932,"urine"),exact(metadata!D932,"serum")))</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AND(IF(metadata!C933="",FALSE,TRUE),OR(exact(metadata!C933,"animal-associated habitat"),exact(metadata!C933,"mammalia-associated habitat"),exact(metadata!C933,"livestock-associated habitat")))</f>
        <v>0</v>
      </c>
      <c r="Q933">
        <f>AND(IF(metadata!D933="",FALSE,TRUE),OR(exact(metadata!D933,"skin"),exact(metadata!D933,"saliva"),exact(metadata!D933,"stool"),exact(metadata!D933,"colon mucosa"),exact(metadata!D933,"colon content"),exact(metadata!D933,"sputum"),exact(metadata!D933,"urine"),exact(metadata!D933,"serum")))</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AND(IF(metadata!C934="",FALSE,TRUE),OR(exact(metadata!C934,"animal-associated habitat"),exact(metadata!C934,"mammalia-associated habitat"),exact(metadata!C934,"livestock-associated habitat")))</f>
        <v>0</v>
      </c>
      <c r="Q934">
        <f>AND(IF(metadata!D934="",FALSE,TRUE),OR(exact(metadata!D934,"skin"),exact(metadata!D934,"saliva"),exact(metadata!D934,"stool"),exact(metadata!D934,"colon mucosa"),exact(metadata!D934,"colon content"),exact(metadata!D934,"sputum"),exact(metadata!D934,"urine"),exact(metadata!D934,"serum")))</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AND(IF(metadata!C935="",FALSE,TRUE),OR(exact(metadata!C935,"animal-associated habitat"),exact(metadata!C935,"mammalia-associated habitat"),exact(metadata!C935,"livestock-associated habitat")))</f>
        <v>0</v>
      </c>
      <c r="Q935">
        <f>AND(IF(metadata!D935="",FALSE,TRUE),OR(exact(metadata!D935,"skin"),exact(metadata!D935,"saliva"),exact(metadata!D935,"stool"),exact(metadata!D935,"colon mucosa"),exact(metadata!D935,"colon content"),exact(metadata!D935,"sputum"),exact(metadata!D935,"urine"),exact(metadata!D935,"serum")))</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AND(IF(metadata!C936="",FALSE,TRUE),OR(exact(metadata!C936,"animal-associated habitat"),exact(metadata!C936,"mammalia-associated habitat"),exact(metadata!C936,"livestock-associated habitat")))</f>
        <v>0</v>
      </c>
      <c r="Q936">
        <f>AND(IF(metadata!D936="",FALSE,TRUE),OR(exact(metadata!D936,"skin"),exact(metadata!D936,"saliva"),exact(metadata!D936,"stool"),exact(metadata!D936,"colon mucosa"),exact(metadata!D936,"colon content"),exact(metadata!D936,"sputum"),exact(metadata!D936,"urine"),exact(metadata!D936,"serum")))</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AND(IF(metadata!C937="",FALSE,TRUE),OR(exact(metadata!C937,"animal-associated habitat"),exact(metadata!C937,"mammalia-associated habitat"),exact(metadata!C937,"livestock-associated habitat")))</f>
        <v>0</v>
      </c>
      <c r="Q937">
        <f>AND(IF(metadata!D937="",FALSE,TRUE),OR(exact(metadata!D937,"skin"),exact(metadata!D937,"saliva"),exact(metadata!D937,"stool"),exact(metadata!D937,"colon mucosa"),exact(metadata!D937,"colon content"),exact(metadata!D937,"sputum"),exact(metadata!D937,"urine"),exact(metadata!D937,"serum")))</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AND(IF(metadata!C938="",FALSE,TRUE),OR(exact(metadata!C938,"animal-associated habitat"),exact(metadata!C938,"mammalia-associated habitat"),exact(metadata!C938,"livestock-associated habitat")))</f>
        <v>0</v>
      </c>
      <c r="Q938">
        <f>AND(IF(metadata!D938="",FALSE,TRUE),OR(exact(metadata!D938,"skin"),exact(metadata!D938,"saliva"),exact(metadata!D938,"stool"),exact(metadata!D938,"colon mucosa"),exact(metadata!D938,"colon content"),exact(metadata!D938,"sputum"),exact(metadata!D938,"urine"),exact(metadata!D938,"serum")))</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AND(IF(metadata!C939="",FALSE,TRUE),OR(exact(metadata!C939,"animal-associated habitat"),exact(metadata!C939,"mammalia-associated habitat"),exact(metadata!C939,"livestock-associated habitat")))</f>
        <v>0</v>
      </c>
      <c r="Q939">
        <f>AND(IF(metadata!D939="",FALSE,TRUE),OR(exact(metadata!D939,"skin"),exact(metadata!D939,"saliva"),exact(metadata!D939,"stool"),exact(metadata!D939,"colon mucosa"),exact(metadata!D939,"colon content"),exact(metadata!D939,"sputum"),exact(metadata!D939,"urine"),exact(metadata!D939,"serum")))</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AND(IF(metadata!C940="",FALSE,TRUE),OR(exact(metadata!C940,"animal-associated habitat"),exact(metadata!C940,"mammalia-associated habitat"),exact(metadata!C940,"livestock-associated habitat")))</f>
        <v>0</v>
      </c>
      <c r="Q940">
        <f>AND(IF(metadata!D940="",FALSE,TRUE),OR(exact(metadata!D940,"skin"),exact(metadata!D940,"saliva"),exact(metadata!D940,"stool"),exact(metadata!D940,"colon mucosa"),exact(metadata!D940,"colon content"),exact(metadata!D940,"sputum"),exact(metadata!D940,"urine"),exact(metadata!D940,"serum")))</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AND(IF(metadata!C941="",FALSE,TRUE),OR(exact(metadata!C941,"animal-associated habitat"),exact(metadata!C941,"mammalia-associated habitat"),exact(metadata!C941,"livestock-associated habitat")))</f>
        <v>0</v>
      </c>
      <c r="Q941">
        <f>AND(IF(metadata!D941="",FALSE,TRUE),OR(exact(metadata!D941,"skin"),exact(metadata!D941,"saliva"),exact(metadata!D941,"stool"),exact(metadata!D941,"colon mucosa"),exact(metadata!D941,"colon content"),exact(metadata!D941,"sputum"),exact(metadata!D941,"urine"),exact(metadata!D941,"serum")))</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AND(IF(metadata!C942="",FALSE,TRUE),OR(exact(metadata!C942,"animal-associated habitat"),exact(metadata!C942,"mammalia-associated habitat"),exact(metadata!C942,"livestock-associated habitat")))</f>
        <v>0</v>
      </c>
      <c r="Q942">
        <f>AND(IF(metadata!D942="",FALSE,TRUE),OR(exact(metadata!D942,"skin"),exact(metadata!D942,"saliva"),exact(metadata!D942,"stool"),exact(metadata!D942,"colon mucosa"),exact(metadata!D942,"colon content"),exact(metadata!D942,"sputum"),exact(metadata!D942,"urine"),exact(metadata!D942,"serum")))</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AND(IF(metadata!C943="",FALSE,TRUE),OR(exact(metadata!C943,"animal-associated habitat"),exact(metadata!C943,"mammalia-associated habitat"),exact(metadata!C943,"livestock-associated habitat")))</f>
        <v>0</v>
      </c>
      <c r="Q943">
        <f>AND(IF(metadata!D943="",FALSE,TRUE),OR(exact(metadata!D943,"skin"),exact(metadata!D943,"saliva"),exact(metadata!D943,"stool"),exact(metadata!D943,"colon mucosa"),exact(metadata!D943,"colon content"),exact(metadata!D943,"sputum"),exact(metadata!D943,"urine"),exact(metadata!D943,"serum")))</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AND(IF(metadata!C944="",FALSE,TRUE),OR(exact(metadata!C944,"animal-associated habitat"),exact(metadata!C944,"mammalia-associated habitat"),exact(metadata!C944,"livestock-associated habitat")))</f>
        <v>0</v>
      </c>
      <c r="Q944">
        <f>AND(IF(metadata!D944="",FALSE,TRUE),OR(exact(metadata!D944,"skin"),exact(metadata!D944,"saliva"),exact(metadata!D944,"stool"),exact(metadata!D944,"colon mucosa"),exact(metadata!D944,"colon content"),exact(metadata!D944,"sputum"),exact(metadata!D944,"urine"),exact(metadata!D944,"serum")))</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AND(IF(metadata!C945="",FALSE,TRUE),OR(exact(metadata!C945,"animal-associated habitat"),exact(metadata!C945,"mammalia-associated habitat"),exact(metadata!C945,"livestock-associated habitat")))</f>
        <v>0</v>
      </c>
      <c r="Q945">
        <f>AND(IF(metadata!D945="",FALSE,TRUE),OR(exact(metadata!D945,"skin"),exact(metadata!D945,"saliva"),exact(metadata!D945,"stool"),exact(metadata!D945,"colon mucosa"),exact(metadata!D945,"colon content"),exact(metadata!D945,"sputum"),exact(metadata!D945,"urine"),exact(metadata!D945,"serum")))</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AND(IF(metadata!C946="",FALSE,TRUE),OR(exact(metadata!C946,"animal-associated habitat"),exact(metadata!C946,"mammalia-associated habitat"),exact(metadata!C946,"livestock-associated habitat")))</f>
        <v>0</v>
      </c>
      <c r="Q946">
        <f>AND(IF(metadata!D946="",FALSE,TRUE),OR(exact(metadata!D946,"skin"),exact(metadata!D946,"saliva"),exact(metadata!D946,"stool"),exact(metadata!D946,"colon mucosa"),exact(metadata!D946,"colon content"),exact(metadata!D946,"sputum"),exact(metadata!D946,"urine"),exact(metadata!D946,"serum")))</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AND(IF(metadata!C947="",FALSE,TRUE),OR(exact(metadata!C947,"animal-associated habitat"),exact(metadata!C947,"mammalia-associated habitat"),exact(metadata!C947,"livestock-associated habitat")))</f>
        <v>0</v>
      </c>
      <c r="Q947">
        <f>AND(IF(metadata!D947="",FALSE,TRUE),OR(exact(metadata!D947,"skin"),exact(metadata!D947,"saliva"),exact(metadata!D947,"stool"),exact(metadata!D947,"colon mucosa"),exact(metadata!D947,"colon content"),exact(metadata!D947,"sputum"),exact(metadata!D947,"urine"),exact(metadata!D947,"serum")))</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AND(IF(metadata!C948="",FALSE,TRUE),OR(exact(metadata!C948,"animal-associated habitat"),exact(metadata!C948,"mammalia-associated habitat"),exact(metadata!C948,"livestock-associated habitat")))</f>
        <v>0</v>
      </c>
      <c r="Q948">
        <f>AND(IF(metadata!D948="",FALSE,TRUE),OR(exact(metadata!D948,"skin"),exact(metadata!D948,"saliva"),exact(metadata!D948,"stool"),exact(metadata!D948,"colon mucosa"),exact(metadata!D948,"colon content"),exact(metadata!D948,"sputum"),exact(metadata!D948,"urine"),exact(metadata!D948,"serum")))</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AND(IF(metadata!C949="",FALSE,TRUE),OR(exact(metadata!C949,"animal-associated habitat"),exact(metadata!C949,"mammalia-associated habitat"),exact(metadata!C949,"livestock-associated habitat")))</f>
        <v>0</v>
      </c>
      <c r="Q949">
        <f>AND(IF(metadata!D949="",FALSE,TRUE),OR(exact(metadata!D949,"skin"),exact(metadata!D949,"saliva"),exact(metadata!D949,"stool"),exact(metadata!D949,"colon mucosa"),exact(metadata!D949,"colon content"),exact(metadata!D949,"sputum"),exact(metadata!D949,"urine"),exact(metadata!D949,"serum")))</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AND(IF(metadata!C950="",FALSE,TRUE),OR(exact(metadata!C950,"animal-associated habitat"),exact(metadata!C950,"mammalia-associated habitat"),exact(metadata!C950,"livestock-associated habitat")))</f>
        <v>0</v>
      </c>
      <c r="Q950">
        <f>AND(IF(metadata!D950="",FALSE,TRUE),OR(exact(metadata!D950,"skin"),exact(metadata!D950,"saliva"),exact(metadata!D950,"stool"),exact(metadata!D950,"colon mucosa"),exact(metadata!D950,"colon content"),exact(metadata!D950,"sputum"),exact(metadata!D950,"urine"),exact(metadata!D950,"serum")))</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AND(IF(metadata!C951="",FALSE,TRUE),OR(exact(metadata!C951,"animal-associated habitat"),exact(metadata!C951,"mammalia-associated habitat"),exact(metadata!C951,"livestock-associated habitat")))</f>
        <v>0</v>
      </c>
      <c r="Q951">
        <f>AND(IF(metadata!D951="",FALSE,TRUE),OR(exact(metadata!D951,"skin"),exact(metadata!D951,"saliva"),exact(metadata!D951,"stool"),exact(metadata!D951,"colon mucosa"),exact(metadata!D951,"colon content"),exact(metadata!D951,"sputum"),exact(metadata!D951,"urine"),exact(metadata!D951,"serum")))</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AND(IF(metadata!C952="",FALSE,TRUE),OR(exact(metadata!C952,"animal-associated habitat"),exact(metadata!C952,"mammalia-associated habitat"),exact(metadata!C952,"livestock-associated habitat")))</f>
        <v>0</v>
      </c>
      <c r="Q952">
        <f>AND(IF(metadata!D952="",FALSE,TRUE),OR(exact(metadata!D952,"skin"),exact(metadata!D952,"saliva"),exact(metadata!D952,"stool"),exact(metadata!D952,"colon mucosa"),exact(metadata!D952,"colon content"),exact(metadata!D952,"sputum"),exact(metadata!D952,"urine"),exact(metadata!D952,"serum")))</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AND(IF(metadata!C953="",FALSE,TRUE),OR(exact(metadata!C953,"animal-associated habitat"),exact(metadata!C953,"mammalia-associated habitat"),exact(metadata!C953,"livestock-associated habitat")))</f>
        <v>0</v>
      </c>
      <c r="Q953">
        <f>AND(IF(metadata!D953="",FALSE,TRUE),OR(exact(metadata!D953,"skin"),exact(metadata!D953,"saliva"),exact(metadata!D953,"stool"),exact(metadata!D953,"colon mucosa"),exact(metadata!D953,"colon content"),exact(metadata!D953,"sputum"),exact(metadata!D953,"urine"),exact(metadata!D953,"serum")))</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AND(IF(metadata!C954="",FALSE,TRUE),OR(exact(metadata!C954,"animal-associated habitat"),exact(metadata!C954,"mammalia-associated habitat"),exact(metadata!C954,"livestock-associated habitat")))</f>
        <v>0</v>
      </c>
      <c r="Q954">
        <f>AND(IF(metadata!D954="",FALSE,TRUE),OR(exact(metadata!D954,"skin"),exact(metadata!D954,"saliva"),exact(metadata!D954,"stool"),exact(metadata!D954,"colon mucosa"),exact(metadata!D954,"colon content"),exact(metadata!D954,"sputum"),exact(metadata!D954,"urine"),exact(metadata!D954,"serum")))</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AND(IF(metadata!C955="",FALSE,TRUE),OR(exact(metadata!C955,"animal-associated habitat"),exact(metadata!C955,"mammalia-associated habitat"),exact(metadata!C955,"livestock-associated habitat")))</f>
        <v>0</v>
      </c>
      <c r="Q955">
        <f>AND(IF(metadata!D955="",FALSE,TRUE),OR(exact(metadata!D955,"skin"),exact(metadata!D955,"saliva"),exact(metadata!D955,"stool"),exact(metadata!D955,"colon mucosa"),exact(metadata!D955,"colon content"),exact(metadata!D955,"sputum"),exact(metadata!D955,"urine"),exact(metadata!D955,"serum")))</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AND(IF(metadata!C956="",FALSE,TRUE),OR(exact(metadata!C956,"animal-associated habitat"),exact(metadata!C956,"mammalia-associated habitat"),exact(metadata!C956,"livestock-associated habitat")))</f>
        <v>0</v>
      </c>
      <c r="Q956">
        <f>AND(IF(metadata!D956="",FALSE,TRUE),OR(exact(metadata!D956,"skin"),exact(metadata!D956,"saliva"),exact(metadata!D956,"stool"),exact(metadata!D956,"colon mucosa"),exact(metadata!D956,"colon content"),exact(metadata!D956,"sputum"),exact(metadata!D956,"urine"),exact(metadata!D956,"serum")))</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AND(IF(metadata!C957="",FALSE,TRUE),OR(exact(metadata!C957,"animal-associated habitat"),exact(metadata!C957,"mammalia-associated habitat"),exact(metadata!C957,"livestock-associated habitat")))</f>
        <v>0</v>
      </c>
      <c r="Q957">
        <f>AND(IF(metadata!D957="",FALSE,TRUE),OR(exact(metadata!D957,"skin"),exact(metadata!D957,"saliva"),exact(metadata!D957,"stool"),exact(metadata!D957,"colon mucosa"),exact(metadata!D957,"colon content"),exact(metadata!D957,"sputum"),exact(metadata!D957,"urine"),exact(metadata!D957,"serum")))</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AND(IF(metadata!C958="",FALSE,TRUE),OR(exact(metadata!C958,"animal-associated habitat"),exact(metadata!C958,"mammalia-associated habitat"),exact(metadata!C958,"livestock-associated habitat")))</f>
        <v>0</v>
      </c>
      <c r="Q958">
        <f>AND(IF(metadata!D958="",FALSE,TRUE),OR(exact(metadata!D958,"skin"),exact(metadata!D958,"saliva"),exact(metadata!D958,"stool"),exact(metadata!D958,"colon mucosa"),exact(metadata!D958,"colon content"),exact(metadata!D958,"sputum"),exact(metadata!D958,"urine"),exact(metadata!D958,"serum")))</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AND(IF(metadata!C959="",FALSE,TRUE),OR(exact(metadata!C959,"animal-associated habitat"),exact(metadata!C959,"mammalia-associated habitat"),exact(metadata!C959,"livestock-associated habitat")))</f>
        <v>0</v>
      </c>
      <c r="Q959">
        <f>AND(IF(metadata!D959="",FALSE,TRUE),OR(exact(metadata!D959,"skin"),exact(metadata!D959,"saliva"),exact(metadata!D959,"stool"),exact(metadata!D959,"colon mucosa"),exact(metadata!D959,"colon content"),exact(metadata!D959,"sputum"),exact(metadata!D959,"urine"),exact(metadata!D959,"serum")))</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AND(IF(metadata!C960="",FALSE,TRUE),OR(exact(metadata!C960,"animal-associated habitat"),exact(metadata!C960,"mammalia-associated habitat"),exact(metadata!C960,"livestock-associated habitat")))</f>
        <v>0</v>
      </c>
      <c r="Q960">
        <f>AND(IF(metadata!D960="",FALSE,TRUE),OR(exact(metadata!D960,"skin"),exact(metadata!D960,"saliva"),exact(metadata!D960,"stool"),exact(metadata!D960,"colon mucosa"),exact(metadata!D960,"colon content"),exact(metadata!D960,"sputum"),exact(metadata!D960,"urine"),exact(metadata!D960,"serum")))</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AND(IF(metadata!C961="",FALSE,TRUE),OR(exact(metadata!C961,"animal-associated habitat"),exact(metadata!C961,"mammalia-associated habitat"),exact(metadata!C961,"livestock-associated habitat")))</f>
        <v>0</v>
      </c>
      <c r="Q961">
        <f>AND(IF(metadata!D961="",FALSE,TRUE),OR(exact(metadata!D961,"skin"),exact(metadata!D961,"saliva"),exact(metadata!D961,"stool"),exact(metadata!D961,"colon mucosa"),exact(metadata!D961,"colon content"),exact(metadata!D961,"sputum"),exact(metadata!D961,"urine"),exact(metadata!D961,"serum")))</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AND(IF(metadata!C962="",FALSE,TRUE),OR(exact(metadata!C962,"animal-associated habitat"),exact(metadata!C962,"mammalia-associated habitat"),exact(metadata!C962,"livestock-associated habitat")))</f>
        <v>0</v>
      </c>
      <c r="Q962">
        <f>AND(IF(metadata!D962="",FALSE,TRUE),OR(exact(metadata!D962,"skin"),exact(metadata!D962,"saliva"),exact(metadata!D962,"stool"),exact(metadata!D962,"colon mucosa"),exact(metadata!D962,"colon content"),exact(metadata!D962,"sputum"),exact(metadata!D962,"urine"),exact(metadata!D962,"serum")))</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AND(IF(metadata!C963="",FALSE,TRUE),OR(exact(metadata!C963,"animal-associated habitat"),exact(metadata!C963,"mammalia-associated habitat"),exact(metadata!C963,"livestock-associated habitat")))</f>
        <v>0</v>
      </c>
      <c r="Q963">
        <f>AND(IF(metadata!D963="",FALSE,TRUE),OR(exact(metadata!D963,"skin"),exact(metadata!D963,"saliva"),exact(metadata!D963,"stool"),exact(metadata!D963,"colon mucosa"),exact(metadata!D963,"colon content"),exact(metadata!D963,"sputum"),exact(metadata!D963,"urine"),exact(metadata!D963,"serum")))</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AND(IF(metadata!C964="",FALSE,TRUE),OR(exact(metadata!C964,"animal-associated habitat"),exact(metadata!C964,"mammalia-associated habitat"),exact(metadata!C964,"livestock-associated habitat")))</f>
        <v>0</v>
      </c>
      <c r="Q964">
        <f>AND(IF(metadata!D964="",FALSE,TRUE),OR(exact(metadata!D964,"skin"),exact(metadata!D964,"saliva"),exact(metadata!D964,"stool"),exact(metadata!D964,"colon mucosa"),exact(metadata!D964,"colon content"),exact(metadata!D964,"sputum"),exact(metadata!D964,"urine"),exact(metadata!D964,"serum")))</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AND(IF(metadata!C965="",FALSE,TRUE),OR(exact(metadata!C965,"animal-associated habitat"),exact(metadata!C965,"mammalia-associated habitat"),exact(metadata!C965,"livestock-associated habitat")))</f>
        <v>0</v>
      </c>
      <c r="Q965">
        <f>AND(IF(metadata!D965="",FALSE,TRUE),OR(exact(metadata!D965,"skin"),exact(metadata!D965,"saliva"),exact(metadata!D965,"stool"),exact(metadata!D965,"colon mucosa"),exact(metadata!D965,"colon content"),exact(metadata!D965,"sputum"),exact(metadata!D965,"urine"),exact(metadata!D965,"serum")))</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AND(IF(metadata!C966="",FALSE,TRUE),OR(exact(metadata!C966,"animal-associated habitat"),exact(metadata!C966,"mammalia-associated habitat"),exact(metadata!C966,"livestock-associated habitat")))</f>
        <v>0</v>
      </c>
      <c r="Q966">
        <f>AND(IF(metadata!D966="",FALSE,TRUE),OR(exact(metadata!D966,"skin"),exact(metadata!D966,"saliva"),exact(metadata!D966,"stool"),exact(metadata!D966,"colon mucosa"),exact(metadata!D966,"colon content"),exact(metadata!D966,"sputum"),exact(metadata!D966,"urine"),exact(metadata!D966,"serum")))</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AND(IF(metadata!C967="",FALSE,TRUE),OR(exact(metadata!C967,"animal-associated habitat"),exact(metadata!C967,"mammalia-associated habitat"),exact(metadata!C967,"livestock-associated habitat")))</f>
        <v>0</v>
      </c>
      <c r="Q967">
        <f>AND(IF(metadata!D967="",FALSE,TRUE),OR(exact(metadata!D967,"skin"),exact(metadata!D967,"saliva"),exact(metadata!D967,"stool"),exact(metadata!D967,"colon mucosa"),exact(metadata!D967,"colon content"),exact(metadata!D967,"sputum"),exact(metadata!D967,"urine"),exact(metadata!D967,"serum")))</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AND(IF(metadata!C968="",FALSE,TRUE),OR(exact(metadata!C968,"animal-associated habitat"),exact(metadata!C968,"mammalia-associated habitat"),exact(metadata!C968,"livestock-associated habitat")))</f>
        <v>0</v>
      </c>
      <c r="Q968">
        <f>AND(IF(metadata!D968="",FALSE,TRUE),OR(exact(metadata!D968,"skin"),exact(metadata!D968,"saliva"),exact(metadata!D968,"stool"),exact(metadata!D968,"colon mucosa"),exact(metadata!D968,"colon content"),exact(metadata!D968,"sputum"),exact(metadata!D968,"urine"),exact(metadata!D968,"serum")))</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AND(IF(metadata!C969="",FALSE,TRUE),OR(exact(metadata!C969,"animal-associated habitat"),exact(metadata!C969,"mammalia-associated habitat"),exact(metadata!C969,"livestock-associated habitat")))</f>
        <v>0</v>
      </c>
      <c r="Q969">
        <f>AND(IF(metadata!D969="",FALSE,TRUE),OR(exact(metadata!D969,"skin"),exact(metadata!D969,"saliva"),exact(metadata!D969,"stool"),exact(metadata!D969,"colon mucosa"),exact(metadata!D969,"colon content"),exact(metadata!D969,"sputum"),exact(metadata!D969,"urine"),exact(metadata!D969,"serum")))</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AND(IF(metadata!C970="",FALSE,TRUE),OR(exact(metadata!C970,"animal-associated habitat"),exact(metadata!C970,"mammalia-associated habitat"),exact(metadata!C970,"livestock-associated habitat")))</f>
        <v>0</v>
      </c>
      <c r="Q970">
        <f>AND(IF(metadata!D970="",FALSE,TRUE),OR(exact(metadata!D970,"skin"),exact(metadata!D970,"saliva"),exact(metadata!D970,"stool"),exact(metadata!D970,"colon mucosa"),exact(metadata!D970,"colon content"),exact(metadata!D970,"sputum"),exact(metadata!D970,"urine"),exact(metadata!D970,"serum")))</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AND(IF(metadata!C971="",FALSE,TRUE),OR(exact(metadata!C971,"animal-associated habitat"),exact(metadata!C971,"mammalia-associated habitat"),exact(metadata!C971,"livestock-associated habitat")))</f>
        <v>0</v>
      </c>
      <c r="Q971">
        <f>AND(IF(metadata!D971="",FALSE,TRUE),OR(exact(metadata!D971,"skin"),exact(metadata!D971,"saliva"),exact(metadata!D971,"stool"),exact(metadata!D971,"colon mucosa"),exact(metadata!D971,"colon content"),exact(metadata!D971,"sputum"),exact(metadata!D971,"urine"),exact(metadata!D971,"serum")))</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AND(IF(metadata!C972="",FALSE,TRUE),OR(exact(metadata!C972,"animal-associated habitat"),exact(metadata!C972,"mammalia-associated habitat"),exact(metadata!C972,"livestock-associated habitat")))</f>
        <v>0</v>
      </c>
      <c r="Q972">
        <f>AND(IF(metadata!D972="",FALSE,TRUE),OR(exact(metadata!D972,"skin"),exact(metadata!D972,"saliva"),exact(metadata!D972,"stool"),exact(metadata!D972,"colon mucosa"),exact(metadata!D972,"colon content"),exact(metadata!D972,"sputum"),exact(metadata!D972,"urine"),exact(metadata!D972,"serum")))</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AND(IF(metadata!C973="",FALSE,TRUE),OR(exact(metadata!C973,"animal-associated habitat"),exact(metadata!C973,"mammalia-associated habitat"),exact(metadata!C973,"livestock-associated habitat")))</f>
        <v>0</v>
      </c>
      <c r="Q973">
        <f>AND(IF(metadata!D973="",FALSE,TRUE),OR(exact(metadata!D973,"skin"),exact(metadata!D973,"saliva"),exact(metadata!D973,"stool"),exact(metadata!D973,"colon mucosa"),exact(metadata!D973,"colon content"),exact(metadata!D973,"sputum"),exact(metadata!D973,"urine"),exact(metadata!D973,"serum")))</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AND(IF(metadata!C974="",FALSE,TRUE),OR(exact(metadata!C974,"animal-associated habitat"),exact(metadata!C974,"mammalia-associated habitat"),exact(metadata!C974,"livestock-associated habitat")))</f>
        <v>0</v>
      </c>
      <c r="Q974">
        <f>AND(IF(metadata!D974="",FALSE,TRUE),OR(exact(metadata!D974,"skin"),exact(metadata!D974,"saliva"),exact(metadata!D974,"stool"),exact(metadata!D974,"colon mucosa"),exact(metadata!D974,"colon content"),exact(metadata!D974,"sputum"),exact(metadata!D974,"urine"),exact(metadata!D974,"serum")))</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AND(IF(metadata!C975="",FALSE,TRUE),OR(exact(metadata!C975,"animal-associated habitat"),exact(metadata!C975,"mammalia-associated habitat"),exact(metadata!C975,"livestock-associated habitat")))</f>
        <v>0</v>
      </c>
      <c r="Q975">
        <f>AND(IF(metadata!D975="",FALSE,TRUE),OR(exact(metadata!D975,"skin"),exact(metadata!D975,"saliva"),exact(metadata!D975,"stool"),exact(metadata!D975,"colon mucosa"),exact(metadata!D975,"colon content"),exact(metadata!D975,"sputum"),exact(metadata!D975,"urine"),exact(metadata!D975,"serum")))</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AND(IF(metadata!C976="",FALSE,TRUE),OR(exact(metadata!C976,"animal-associated habitat"),exact(metadata!C976,"mammalia-associated habitat"),exact(metadata!C976,"livestock-associated habitat")))</f>
        <v>0</v>
      </c>
      <c r="Q976">
        <f>AND(IF(metadata!D976="",FALSE,TRUE),OR(exact(metadata!D976,"skin"),exact(metadata!D976,"saliva"),exact(metadata!D976,"stool"),exact(metadata!D976,"colon mucosa"),exact(metadata!D976,"colon content"),exact(metadata!D976,"sputum"),exact(metadata!D976,"urine"),exact(metadata!D976,"serum")))</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AND(IF(metadata!C977="",FALSE,TRUE),OR(exact(metadata!C977,"animal-associated habitat"),exact(metadata!C977,"mammalia-associated habitat"),exact(metadata!C977,"livestock-associated habitat")))</f>
        <v>0</v>
      </c>
      <c r="Q977">
        <f>AND(IF(metadata!D977="",FALSE,TRUE),OR(exact(metadata!D977,"skin"),exact(metadata!D977,"saliva"),exact(metadata!D977,"stool"),exact(metadata!D977,"colon mucosa"),exact(metadata!D977,"colon content"),exact(metadata!D977,"sputum"),exact(metadata!D977,"urine"),exact(metadata!D977,"serum")))</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AND(IF(metadata!C978="",FALSE,TRUE),OR(exact(metadata!C978,"animal-associated habitat"),exact(metadata!C978,"mammalia-associated habitat"),exact(metadata!C978,"livestock-associated habitat")))</f>
        <v>0</v>
      </c>
      <c r="Q978">
        <f>AND(IF(metadata!D978="",FALSE,TRUE),OR(exact(metadata!D978,"skin"),exact(metadata!D978,"saliva"),exact(metadata!D978,"stool"),exact(metadata!D978,"colon mucosa"),exact(metadata!D978,"colon content"),exact(metadata!D978,"sputum"),exact(metadata!D978,"urine"),exact(metadata!D978,"serum")))</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AND(IF(metadata!C979="",FALSE,TRUE),OR(exact(metadata!C979,"animal-associated habitat"),exact(metadata!C979,"mammalia-associated habitat"),exact(metadata!C979,"livestock-associated habitat")))</f>
        <v>0</v>
      </c>
      <c r="Q979">
        <f>AND(IF(metadata!D979="",FALSE,TRUE),OR(exact(metadata!D979,"skin"),exact(metadata!D979,"saliva"),exact(metadata!D979,"stool"),exact(metadata!D979,"colon mucosa"),exact(metadata!D979,"colon content"),exact(metadata!D979,"sputum"),exact(metadata!D979,"urine"),exact(metadata!D979,"serum")))</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AND(IF(metadata!C980="",FALSE,TRUE),OR(exact(metadata!C980,"animal-associated habitat"),exact(metadata!C980,"mammalia-associated habitat"),exact(metadata!C980,"livestock-associated habitat")))</f>
        <v>0</v>
      </c>
      <c r="Q980">
        <f>AND(IF(metadata!D980="",FALSE,TRUE),OR(exact(metadata!D980,"skin"),exact(metadata!D980,"saliva"),exact(metadata!D980,"stool"),exact(metadata!D980,"colon mucosa"),exact(metadata!D980,"colon content"),exact(metadata!D980,"sputum"),exact(metadata!D980,"urine"),exact(metadata!D980,"serum")))</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AND(IF(metadata!C981="",FALSE,TRUE),OR(exact(metadata!C981,"animal-associated habitat"),exact(metadata!C981,"mammalia-associated habitat"),exact(metadata!C981,"livestock-associated habitat")))</f>
        <v>0</v>
      </c>
      <c r="Q981">
        <f>AND(IF(metadata!D981="",FALSE,TRUE),OR(exact(metadata!D981,"skin"),exact(metadata!D981,"saliva"),exact(metadata!D981,"stool"),exact(metadata!D981,"colon mucosa"),exact(metadata!D981,"colon content"),exact(metadata!D981,"sputum"),exact(metadata!D981,"urine"),exact(metadata!D981,"serum")))</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AND(IF(metadata!C982="",FALSE,TRUE),OR(exact(metadata!C982,"animal-associated habitat"),exact(metadata!C982,"mammalia-associated habitat"),exact(metadata!C982,"livestock-associated habitat")))</f>
        <v>0</v>
      </c>
      <c r="Q982">
        <f>AND(IF(metadata!D982="",FALSE,TRUE),OR(exact(metadata!D982,"skin"),exact(metadata!D982,"saliva"),exact(metadata!D982,"stool"),exact(metadata!D982,"colon mucosa"),exact(metadata!D982,"colon content"),exact(metadata!D982,"sputum"),exact(metadata!D982,"urine"),exact(metadata!D982,"serum")))</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AND(IF(metadata!C983="",FALSE,TRUE),OR(exact(metadata!C983,"animal-associated habitat"),exact(metadata!C983,"mammalia-associated habitat"),exact(metadata!C983,"livestock-associated habitat")))</f>
        <v>0</v>
      </c>
      <c r="Q983">
        <f>AND(IF(metadata!D983="",FALSE,TRUE),OR(exact(metadata!D983,"skin"),exact(metadata!D983,"saliva"),exact(metadata!D983,"stool"),exact(metadata!D983,"colon mucosa"),exact(metadata!D983,"colon content"),exact(metadata!D983,"sputum"),exact(metadata!D983,"urine"),exact(metadata!D983,"serum")))</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AND(IF(metadata!C984="",FALSE,TRUE),OR(exact(metadata!C984,"animal-associated habitat"),exact(metadata!C984,"mammalia-associated habitat"),exact(metadata!C984,"livestock-associated habitat")))</f>
        <v>0</v>
      </c>
      <c r="Q984">
        <f>AND(IF(metadata!D984="",FALSE,TRUE),OR(exact(metadata!D984,"skin"),exact(metadata!D984,"saliva"),exact(metadata!D984,"stool"),exact(metadata!D984,"colon mucosa"),exact(metadata!D984,"colon content"),exact(metadata!D984,"sputum"),exact(metadata!D984,"urine"),exact(metadata!D984,"serum")))</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AND(IF(metadata!C985="",FALSE,TRUE),OR(exact(metadata!C985,"animal-associated habitat"),exact(metadata!C985,"mammalia-associated habitat"),exact(metadata!C985,"livestock-associated habitat")))</f>
        <v>0</v>
      </c>
      <c r="Q985">
        <f>AND(IF(metadata!D985="",FALSE,TRUE),OR(exact(metadata!D985,"skin"),exact(metadata!D985,"saliva"),exact(metadata!D985,"stool"),exact(metadata!D985,"colon mucosa"),exact(metadata!D985,"colon content"),exact(metadata!D985,"sputum"),exact(metadata!D985,"urine"),exact(metadata!D985,"serum")))</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AND(IF(metadata!C986="",FALSE,TRUE),OR(exact(metadata!C986,"animal-associated habitat"),exact(metadata!C986,"mammalia-associated habitat"),exact(metadata!C986,"livestock-associated habitat")))</f>
        <v>0</v>
      </c>
      <c r="Q986">
        <f>AND(IF(metadata!D986="",FALSE,TRUE),OR(exact(metadata!D986,"skin"),exact(metadata!D986,"saliva"),exact(metadata!D986,"stool"),exact(metadata!D986,"colon mucosa"),exact(metadata!D986,"colon content"),exact(metadata!D986,"sputum"),exact(metadata!D986,"urine"),exact(metadata!D986,"serum")))</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AND(IF(metadata!C987="",FALSE,TRUE),OR(exact(metadata!C987,"animal-associated habitat"),exact(metadata!C987,"mammalia-associated habitat"),exact(metadata!C987,"livestock-associated habitat")))</f>
        <v>0</v>
      </c>
      <c r="Q987">
        <f>AND(IF(metadata!D987="",FALSE,TRUE),OR(exact(metadata!D987,"skin"),exact(metadata!D987,"saliva"),exact(metadata!D987,"stool"),exact(metadata!D987,"colon mucosa"),exact(metadata!D987,"colon content"),exact(metadata!D987,"sputum"),exact(metadata!D987,"urine"),exact(metadata!D987,"serum")))</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AND(IF(metadata!C988="",FALSE,TRUE),OR(exact(metadata!C988,"animal-associated habitat"),exact(metadata!C988,"mammalia-associated habitat"),exact(metadata!C988,"livestock-associated habitat")))</f>
        <v>0</v>
      </c>
      <c r="Q988">
        <f>AND(IF(metadata!D988="",FALSE,TRUE),OR(exact(metadata!D988,"skin"),exact(metadata!D988,"saliva"),exact(metadata!D988,"stool"),exact(metadata!D988,"colon mucosa"),exact(metadata!D988,"colon content"),exact(metadata!D988,"sputum"),exact(metadata!D988,"urine"),exact(metadata!D988,"serum")))</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AND(IF(metadata!C989="",FALSE,TRUE),OR(exact(metadata!C989,"animal-associated habitat"),exact(metadata!C989,"mammalia-associated habitat"),exact(metadata!C989,"livestock-associated habitat")))</f>
        <v>0</v>
      </c>
      <c r="Q989">
        <f>AND(IF(metadata!D989="",FALSE,TRUE),OR(exact(metadata!D989,"skin"),exact(metadata!D989,"saliva"),exact(metadata!D989,"stool"),exact(metadata!D989,"colon mucosa"),exact(metadata!D989,"colon content"),exact(metadata!D989,"sputum"),exact(metadata!D989,"urine"),exact(metadata!D989,"serum")))</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AND(IF(metadata!C990="",FALSE,TRUE),OR(exact(metadata!C990,"animal-associated habitat"),exact(metadata!C990,"mammalia-associated habitat"),exact(metadata!C990,"livestock-associated habitat")))</f>
        <v>0</v>
      </c>
      <c r="Q990">
        <f>AND(IF(metadata!D990="",FALSE,TRUE),OR(exact(metadata!D990,"skin"),exact(metadata!D990,"saliva"),exact(metadata!D990,"stool"),exact(metadata!D990,"colon mucosa"),exact(metadata!D990,"colon content"),exact(metadata!D990,"sputum"),exact(metadata!D990,"urine"),exact(metadata!D990,"serum")))</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AND(IF(metadata!C991="",FALSE,TRUE),OR(exact(metadata!C991,"animal-associated habitat"),exact(metadata!C991,"mammalia-associated habitat"),exact(metadata!C991,"livestock-associated habitat")))</f>
        <v>0</v>
      </c>
      <c r="Q991">
        <f>AND(IF(metadata!D991="",FALSE,TRUE),OR(exact(metadata!D991,"skin"),exact(metadata!D991,"saliva"),exact(metadata!D991,"stool"),exact(metadata!D991,"colon mucosa"),exact(metadata!D991,"colon content"),exact(metadata!D991,"sputum"),exact(metadata!D991,"urine"),exact(metadata!D991,"serum")))</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AND(IF(metadata!C992="",FALSE,TRUE),OR(exact(metadata!C992,"animal-associated habitat"),exact(metadata!C992,"mammalia-associated habitat"),exact(metadata!C992,"livestock-associated habitat")))</f>
        <v>0</v>
      </c>
      <c r="Q992">
        <f>AND(IF(metadata!D992="",FALSE,TRUE),OR(exact(metadata!D992,"skin"),exact(metadata!D992,"saliva"),exact(metadata!D992,"stool"),exact(metadata!D992,"colon mucosa"),exact(metadata!D992,"colon content"),exact(metadata!D992,"sputum"),exact(metadata!D992,"urine"),exact(metadata!D992,"serum")))</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AND(IF(metadata!C993="",FALSE,TRUE),OR(exact(metadata!C993,"animal-associated habitat"),exact(metadata!C993,"mammalia-associated habitat"),exact(metadata!C993,"livestock-associated habitat")))</f>
        <v>0</v>
      </c>
      <c r="Q993">
        <f>AND(IF(metadata!D993="",FALSE,TRUE),OR(exact(metadata!D993,"skin"),exact(metadata!D993,"saliva"),exact(metadata!D993,"stool"),exact(metadata!D993,"colon mucosa"),exact(metadata!D993,"colon content"),exact(metadata!D993,"sputum"),exact(metadata!D993,"urine"),exact(metadata!D993,"serum")))</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AND(IF(metadata!C994="",FALSE,TRUE),OR(exact(metadata!C994,"animal-associated habitat"),exact(metadata!C994,"mammalia-associated habitat"),exact(metadata!C994,"livestock-associated habitat")))</f>
        <v>0</v>
      </c>
      <c r="Q994">
        <f>AND(IF(metadata!D994="",FALSE,TRUE),OR(exact(metadata!D994,"skin"),exact(metadata!D994,"saliva"),exact(metadata!D994,"stool"),exact(metadata!D994,"colon mucosa"),exact(metadata!D994,"colon content"),exact(metadata!D994,"sputum"),exact(metadata!D994,"urine"),exact(metadata!D994,"serum")))</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AND(IF(metadata!C995="",FALSE,TRUE),OR(exact(metadata!C995,"animal-associated habitat"),exact(metadata!C995,"mammalia-associated habitat"),exact(metadata!C995,"livestock-associated habitat")))</f>
        <v>0</v>
      </c>
      <c r="Q995">
        <f>AND(IF(metadata!D995="",FALSE,TRUE),OR(exact(metadata!D995,"skin"),exact(metadata!D995,"saliva"),exact(metadata!D995,"stool"),exact(metadata!D995,"colon mucosa"),exact(metadata!D995,"colon content"),exact(metadata!D995,"sputum"),exact(metadata!D995,"urine"),exact(metadata!D995,"serum")))</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AND(IF(metadata!C996="",FALSE,TRUE),OR(exact(metadata!C996,"animal-associated habitat"),exact(metadata!C996,"mammalia-associated habitat"),exact(metadata!C996,"livestock-associated habitat")))</f>
        <v>0</v>
      </c>
      <c r="Q996">
        <f>AND(IF(metadata!D996="",FALSE,TRUE),OR(exact(metadata!D996,"skin"),exact(metadata!D996,"saliva"),exact(metadata!D996,"stool"),exact(metadata!D996,"colon mucosa"),exact(metadata!D996,"colon content"),exact(metadata!D996,"sputum"),exact(metadata!D996,"urine"),exact(metadata!D996,"serum")))</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AND(IF(metadata!C997="",FALSE,TRUE),OR(exact(metadata!C997,"animal-associated habitat"),exact(metadata!C997,"mammalia-associated habitat"),exact(metadata!C997,"livestock-associated habitat")))</f>
        <v>0</v>
      </c>
      <c r="Q997">
        <f>AND(IF(metadata!D997="",FALSE,TRUE),OR(exact(metadata!D997,"skin"),exact(metadata!D997,"saliva"),exact(metadata!D997,"stool"),exact(metadata!D997,"colon mucosa"),exact(metadata!D997,"colon content"),exact(metadata!D997,"sputum"),exact(metadata!D997,"urine"),exact(metadata!D997,"serum")))</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AND(IF(metadata!C998="",FALSE,TRUE),OR(exact(metadata!C998,"animal-associated habitat"),exact(metadata!C998,"mammalia-associated habitat"),exact(metadata!C998,"livestock-associated habitat")))</f>
        <v>0</v>
      </c>
      <c r="Q998">
        <f>AND(IF(metadata!D998="",FALSE,TRUE),OR(exact(metadata!D998,"skin"),exact(metadata!D998,"saliva"),exact(metadata!D998,"stool"),exact(metadata!D998,"colon mucosa"),exact(metadata!D998,"colon content"),exact(metadata!D998,"sputum"),exact(metadata!D998,"urine"),exact(metadata!D998,"serum")))</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AND(IF(metadata!C999="",FALSE,TRUE),OR(exact(metadata!C999,"animal-associated habitat"),exact(metadata!C999,"mammalia-associated habitat"),exact(metadata!C999,"livestock-associated habitat")))</f>
        <v>0</v>
      </c>
      <c r="Q999">
        <f>AND(IF(metadata!D999="",FALSE,TRUE),OR(exact(metadata!D999,"skin"),exact(metadata!D999,"saliva"),exact(metadata!D999,"stool"),exact(metadata!D999,"colon mucosa"),exact(metadata!D999,"colon content"),exact(metadata!D999,"sputum"),exact(metadata!D999,"urine"),exact(metadata!D999,"serum")))</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AND(IF(metadata!C1000="",FALSE,TRUE),OR(exact(metadata!C1000,"animal-associated habitat"),exact(metadata!C1000,"mammalia-associated habitat"),exact(metadata!C1000,"livestock-associated habitat")))</f>
        <v>0</v>
      </c>
      <c r="Q1000">
        <f>AND(IF(metadata!D1000="",FALSE,TRUE),OR(exact(metadata!D1000,"skin"),exact(metadata!D1000,"saliva"),exact(metadata!D1000,"stool"),exact(metadata!D1000,"colon mucosa"),exact(metadata!D1000,"colon content"),exact(metadata!D1000,"sputum"),exact(metadata!D1000,"urine"),exact(metadata!D1000,"serum")))</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AND(IF(metadata!C1001="",FALSE,TRUE),OR(exact(metadata!C1001,"animal-associated habitat"),exact(metadata!C1001,"mammalia-associated habitat"),exact(metadata!C1001,"livestock-associated habitat")))</f>
        <v>0</v>
      </c>
      <c r="Q1001">
        <f>AND(IF(metadata!D1001="",FALSE,TRUE),OR(exact(metadata!D1001,"skin"),exact(metadata!D1001,"saliva"),exact(metadata!D1001,"stool"),exact(metadata!D1001,"colon mucosa"),exact(metadata!D1001,"colon content"),exact(metadata!D1001,"sputum"),exact(metadata!D1001,"urine"),exact(metadata!D1001,"serum")))</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2018-01-03T23:09:27Z</dcterms:created>
  <dcterms:modified xsi:type="dcterms:W3CDTF">2018-01-03T23:09:27Z</dcterms:modified>
</cp:coreProperties>
</file>