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<sst xmlns="http://schemas.openxmlformats.org/spreadsheetml/2006/main" count="32" uniqueCount="22">
  <si>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</si>
  <si>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</si>
  <si>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</si>
  <si>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env_feature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</si>
  <si>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</si>
  <si>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</si>
  <si>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</si>
  <si>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</si>
  <si>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</si>
  <si>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</si>
  <si>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</si>
  <si>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</si>
  <si>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</si>
  <si>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</si>
  <si>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</si>
  <si>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</si>
  <si>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</si>
  <si>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"animal-associated habitat" or must equal "insect-associated habitat".</t>
  </si>
  <si>
    <t>The value must be a string and must equal "not applicable" or the value must be a string and must equal "sponge" or must equal "coral" or must equal "biofilm" or must equal "whole gut" or must equal "insect" or must equal "insect gut".</t>
  </si>
  <si>
    <t xml:space="preserve">env_feature:
  allowed:
  - animal-associated habitat
  - insect-associated habitat
  empty: false
  is_phi: false
  required: true
  type: string
sample_name:
  empty: false
  is_phi: false
  regex: ^[a-zA-Z0-9\.]+$
  required: true
  type: string
  unique: true
sample_type:
  anyof:
  - allowed:
    - not applicable
    type: string
  - allowed:
    - sponge
    - coral
    - biofilm
    - whole gut
    - insect
    - insect gut
    type: string
  empty: false
  is_phi: false
  required: true
</t>
  </si>
  <si>
    <t xml:space="preserve">0:
  allowed_missing_vals[]:
  - ebi_not_applicable
  categorical_values: "sponge \r\ncoral \r\nbiofilm \r\nwhole gut \r\ninsect \r\n\
    insect gut "
  default_value: no_default
  field_name: sample_type
  field_type: categorical
1:
  categorical_values: "animal-associated habitat\r\ninsect-associated habitat"
  default_value: no_default
  field_name: env_feature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</si>
  <si>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22:44:45.</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</si>
</sst>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row>
    <row r="3" spans="1:4">
      <c r="A3">
        <f>IF(COUNTBLANK(B3:D3)&lt;&gt;COLUMNS(B3:D3),2,"")</f>
        <v>0</v>
      </c>
    </row>
    <row r="4" spans="1:4">
      <c r="A4">
        <f>IF(COUNTBLANK(B4:D4)&lt;&gt;COLUMNS(B4:D4),3,"")</f>
        <v>0</v>
      </c>
    </row>
    <row r="5" spans="1:4">
      <c r="A5">
        <f>IF(COUNTBLANK(B5:D5)&lt;&gt;COLUMNS(B5:D5),4,"")</f>
        <v>0</v>
      </c>
    </row>
    <row r="6" spans="1:4">
      <c r="A6">
        <f>IF(COUNTBLANK(B6:D6)&lt;&gt;COLUMNS(B6:D6),5,"")</f>
        <v>0</v>
      </c>
    </row>
    <row r="7" spans="1:4">
      <c r="A7">
        <f>IF(COUNTBLANK(B7:D7)&lt;&gt;COLUMNS(B7:D7),6,"")</f>
        <v>0</v>
      </c>
    </row>
    <row r="8" spans="1:4">
      <c r="A8">
        <f>IF(COUNTBLANK(B8:D8)&lt;&gt;COLUMNS(B8:D8),7,"")</f>
        <v>0</v>
      </c>
    </row>
    <row r="9" spans="1:4">
      <c r="A9">
        <f>IF(COUNTBLANK(B9:D9)&lt;&gt;COLUMNS(B9:D9),8,"")</f>
        <v>0</v>
      </c>
    </row>
    <row r="10" spans="1:4">
      <c r="A10">
        <f>IF(COUNTBLANK(B10:D10)&lt;&gt;COLUMNS(B10:D10),9,"")</f>
        <v>0</v>
      </c>
    </row>
    <row r="11" spans="1:4">
      <c r="A11">
        <f>IF(COUNTBLANK(B11:D11)&lt;&gt;COLUMNS(B11:D11),10,"")</f>
        <v>0</v>
      </c>
    </row>
    <row r="12" spans="1:4">
      <c r="A12">
        <f>IF(COUNTBLANK(B12:D12)&lt;&gt;COLUMNS(B12:D12),11,"")</f>
        <v>0</v>
      </c>
    </row>
    <row r="13" spans="1:4">
      <c r="A13">
        <f>IF(COUNTBLANK(B13:D13)&lt;&gt;COLUMNS(B13:D13),12,"")</f>
        <v>0</v>
      </c>
    </row>
    <row r="14" spans="1:4">
      <c r="A14">
        <f>IF(COUNTBLANK(B14:D14)&lt;&gt;COLUMNS(B14:D14),13,"")</f>
        <v>0</v>
      </c>
    </row>
    <row r="15" spans="1:4">
      <c r="A15">
        <f>IF(COUNTBLANK(B15:D15)&lt;&gt;COLUMNS(B15:D15),14,"")</f>
        <v>0</v>
      </c>
    </row>
    <row r="16" spans="1:4">
      <c r="A16">
        <f>IF(COUNTBLANK(B16:D16)&lt;&gt;COLUMNS(B16:D16),15,"")</f>
        <v>0</v>
      </c>
    </row>
    <row r="17" spans="1:1">
      <c r="A17">
        <f>IF(COUNTBLANK(B17:D17)&lt;&gt;COLUMNS(B17:D17),16,"")</f>
        <v>0</v>
      </c>
    </row>
    <row r="18" spans="1:1">
      <c r="A18">
        <f>IF(COUNTBLANK(B18:D18)&lt;&gt;COLUMNS(B18:D18),17,"")</f>
        <v>0</v>
      </c>
    </row>
    <row r="19" spans="1:1">
      <c r="A19">
        <f>IF(COUNTBLANK(B19:D19)&lt;&gt;COLUMNS(B19:D19),18,"")</f>
        <v>0</v>
      </c>
    </row>
    <row r="20" spans="1:1">
      <c r="A20">
        <f>IF(COUNTBLANK(B20:D20)&lt;&gt;COLUMNS(B20:D20),19,"")</f>
        <v>0</v>
      </c>
    </row>
    <row r="21" spans="1:1">
      <c r="A21">
        <f>IF(COUNTBLANK(B21:D21)&lt;&gt;COLUMNS(B21:D21),20,"")</f>
        <v>0</v>
      </c>
    </row>
    <row r="22" spans="1:1">
      <c r="A22">
        <f>IF(COUNTBLANK(B22:D22)&lt;&gt;COLUMNS(B22:D22),21,"")</f>
        <v>0</v>
      </c>
    </row>
    <row r="23" spans="1:1">
      <c r="A23">
        <f>IF(COUNTBLANK(B23:D23)&lt;&gt;COLUMNS(B23:D23),22,"")</f>
        <v>0</v>
      </c>
    </row>
    <row r="24" spans="1:1">
      <c r="A24">
        <f>IF(COUNTBLANK(B24:D24)&lt;&gt;COLUMNS(B24:D24),23,"")</f>
        <v>0</v>
      </c>
    </row>
    <row r="25" spans="1:1">
      <c r="A25">
        <f>IF(COUNTBLANK(B25:D25)&lt;&gt;COLUMNS(B25:D25),24,"")</f>
        <v>0</v>
      </c>
    </row>
    <row r="26" spans="1:1">
      <c r="A26">
        <f>IF(COUNTBLANK(B26:D26)&lt;&gt;COLUMNS(B26:D26),25,"")</f>
        <v>0</v>
      </c>
    </row>
    <row r="27" spans="1:1">
      <c r="A27">
        <f>IF(COUNTBLANK(B27:D27)&lt;&gt;COLUMNS(B27:D27),26,"")</f>
        <v>0</v>
      </c>
    </row>
    <row r="28" spans="1:1">
      <c r="A28">
        <f>IF(COUNTBLANK(B28:D28)&lt;&gt;COLUMNS(B28:D28),27,"")</f>
        <v>0</v>
      </c>
    </row>
    <row r="29" spans="1:1">
      <c r="A29">
        <f>IF(COUNTBLANK(B29:D29)&lt;&gt;COLUMNS(B29:D29),28,"")</f>
        <v>0</v>
      </c>
    </row>
    <row r="30" spans="1:1">
      <c r="A30">
        <f>IF(COUNTBLANK(B30:D30)&lt;&gt;COLUMNS(B30:D30),29,"")</f>
        <v>0</v>
      </c>
    </row>
    <row r="31" spans="1:1">
      <c r="A31">
        <f>IF(COUNTBLANK(B31:D31)&lt;&gt;COLUMNS(B31:D31),30,"")</f>
        <v>0</v>
      </c>
    </row>
    <row r="32" spans="1:1">
      <c r="A32">
        <f>IF(COUNTBLANK(B32:D32)&lt;&gt;COLUMNS(B32:D32),31,"")</f>
        <v>0</v>
      </c>
    </row>
    <row r="33" spans="1:1">
      <c r="A33">
        <f>IF(COUNTBLANK(B33:D33)&lt;&gt;COLUMNS(B33:D33),32,"")</f>
        <v>0</v>
      </c>
    </row>
    <row r="34" spans="1:1">
      <c r="A34">
        <f>IF(COUNTBLANK(B34:D34)&lt;&gt;COLUMNS(B34:D34),33,"")</f>
        <v>0</v>
      </c>
    </row>
    <row r="35" spans="1:1">
      <c r="A35">
        <f>IF(COUNTBLANK(B35:D35)&lt;&gt;COLUMNS(B35:D35),34,"")</f>
        <v>0</v>
      </c>
    </row>
    <row r="36" spans="1:1">
      <c r="A36">
        <f>IF(COUNTBLANK(B36:D36)&lt;&gt;COLUMNS(B36:D36),35,"")</f>
        <v>0</v>
      </c>
    </row>
    <row r="37" spans="1:1">
      <c r="A37">
        <f>IF(COUNTBLANK(B37:D37)&lt;&gt;COLUMNS(B37:D37),36,"")</f>
        <v>0</v>
      </c>
    </row>
    <row r="38" spans="1:1">
      <c r="A38">
        <f>IF(COUNTBLANK(B38:D38)&lt;&gt;COLUMNS(B38:D38),37,"")</f>
        <v>0</v>
      </c>
    </row>
    <row r="39" spans="1:1">
      <c r="A39">
        <f>IF(COUNTBLANK(B39:D39)&lt;&gt;COLUMNS(B39:D39),38,"")</f>
        <v>0</v>
      </c>
    </row>
    <row r="40" spans="1:1">
      <c r="A40">
        <f>IF(COUNTBLANK(B40:D40)&lt;&gt;COLUMNS(B40:D40),39,"")</f>
        <v>0</v>
      </c>
    </row>
    <row r="41" spans="1:1">
      <c r="A41">
        <f>IF(COUNTBLANK(B41:D41)&lt;&gt;COLUMNS(B41:D41),40,"")</f>
        <v>0</v>
      </c>
    </row>
    <row r="42" spans="1:1">
      <c r="A42">
        <f>IF(COUNTBLANK(B42:D42)&lt;&gt;COLUMNS(B42:D42),41,"")</f>
        <v>0</v>
      </c>
    </row>
    <row r="43" spans="1:1">
      <c r="A43">
        <f>IF(COUNTBLANK(B43:D43)&lt;&gt;COLUMNS(B43:D43),42,"")</f>
        <v>0</v>
      </c>
    </row>
    <row r="44" spans="1:1">
      <c r="A44">
        <f>IF(COUNTBLANK(B44:D44)&lt;&gt;COLUMNS(B44:D44),43,"")</f>
        <v>0</v>
      </c>
    </row>
    <row r="45" spans="1:1">
      <c r="A45">
        <f>IF(COUNTBLANK(B45:D45)&lt;&gt;COLUMNS(B45:D45),44,"")</f>
        <v>0</v>
      </c>
    </row>
    <row r="46" spans="1:1">
      <c r="A46">
        <f>IF(COUNTBLANK(B46:D46)&lt;&gt;COLUMNS(B46:D46),45,"")</f>
        <v>0</v>
      </c>
    </row>
    <row r="47" spans="1:1">
      <c r="A47">
        <f>IF(COUNTBLANK(B47:D47)&lt;&gt;COLUMNS(B47:D47),46,"")</f>
        <v>0</v>
      </c>
    </row>
    <row r="48" spans="1:1">
      <c r="A48">
        <f>IF(COUNTBLANK(B48:D48)&lt;&gt;COLUMNS(B48:D48),47,"")</f>
        <v>0</v>
      </c>
    </row>
    <row r="49" spans="1:1">
      <c r="A49">
        <f>IF(COUNTBLANK(B49:D49)&lt;&gt;COLUMNS(B49:D49),48,"")</f>
        <v>0</v>
      </c>
    </row>
    <row r="50" spans="1:1">
      <c r="A50">
        <f>IF(COUNTBLANK(B50:D50)&lt;&gt;COLUMNS(B50:D50),49,"")</f>
        <v>0</v>
      </c>
    </row>
    <row r="51" spans="1:1">
      <c r="A51">
        <f>IF(COUNTBLANK(B51:D51)&lt;&gt;COLUMNS(B51:D51),50,"")</f>
        <v>0</v>
      </c>
    </row>
    <row r="52" spans="1:1">
      <c r="A52">
        <f>IF(COUNTBLANK(B52:D52)&lt;&gt;COLUMNS(B52:D52),51,"")</f>
        <v>0</v>
      </c>
    </row>
    <row r="53" spans="1:1">
      <c r="A53">
        <f>IF(COUNTBLANK(B53:D53)&lt;&gt;COLUMNS(B53:D53),52,"")</f>
        <v>0</v>
      </c>
    </row>
    <row r="54" spans="1:1">
      <c r="A54">
        <f>IF(COUNTBLANK(B54:D54)&lt;&gt;COLUMNS(B54:D54),53,"")</f>
        <v>0</v>
      </c>
    </row>
    <row r="55" spans="1:1">
      <c r="A55">
        <f>IF(COUNTBLANK(B55:D55)&lt;&gt;COLUMNS(B55:D55),54,"")</f>
        <v>0</v>
      </c>
    </row>
    <row r="56" spans="1:1">
      <c r="A56">
        <f>IF(COUNTBLANK(B56:D56)&lt;&gt;COLUMNS(B56:D56),55,"")</f>
        <v>0</v>
      </c>
    </row>
    <row r="57" spans="1:1">
      <c r="A57">
        <f>IF(COUNTBLANK(B57:D57)&lt;&gt;COLUMNS(B57:D57),56,"")</f>
        <v>0</v>
      </c>
    </row>
    <row r="58" spans="1:1">
      <c r="A58">
        <f>IF(COUNTBLANK(B58:D58)&lt;&gt;COLUMNS(B58:D58),57,"")</f>
        <v>0</v>
      </c>
    </row>
    <row r="59" spans="1:1">
      <c r="A59">
        <f>IF(COUNTBLANK(B59:D59)&lt;&gt;COLUMNS(B59:D59),58,"")</f>
        <v>0</v>
      </c>
    </row>
    <row r="60" spans="1:1">
      <c r="A60">
        <f>IF(COUNTBLANK(B60:D60)&lt;&gt;COLUMNS(B60:D60),59,"")</f>
        <v>0</v>
      </c>
    </row>
    <row r="61" spans="1:1">
      <c r="A61">
        <f>IF(COUNTBLANK(B61:D61)&lt;&gt;COLUMNS(B61:D61),60,"")</f>
        <v>0</v>
      </c>
    </row>
    <row r="62" spans="1:1">
      <c r="A62">
        <f>IF(COUNTBLANK(B62:D62)&lt;&gt;COLUMNS(B62:D62),61,"")</f>
        <v>0</v>
      </c>
    </row>
    <row r="63" spans="1:1">
      <c r="A63">
        <f>IF(COUNTBLANK(B63:D63)&lt;&gt;COLUMNS(B63:D63),62,"")</f>
        <v>0</v>
      </c>
    </row>
    <row r="64" spans="1:1">
      <c r="A64">
        <f>IF(COUNTBLANK(B64:D64)&lt;&gt;COLUMNS(B64:D64),63,"")</f>
        <v>0</v>
      </c>
    </row>
    <row r="65" spans="1:1">
      <c r="A65">
        <f>IF(COUNTBLANK(B65:D65)&lt;&gt;COLUMNS(B65:D65),64,"")</f>
        <v>0</v>
      </c>
    </row>
    <row r="66" spans="1:1">
      <c r="A66">
        <f>IF(COUNTBLANK(B66:D66)&lt;&gt;COLUMNS(B66:D66),65,"")</f>
        <v>0</v>
      </c>
    </row>
    <row r="67" spans="1:1">
      <c r="A67">
        <f>IF(COUNTBLANK(B67:D67)&lt;&gt;COLUMNS(B67:D67),66,"")</f>
        <v>0</v>
      </c>
    </row>
    <row r="68" spans="1:1">
      <c r="A68">
        <f>IF(COUNTBLANK(B68:D68)&lt;&gt;COLUMNS(B68:D68),67,"")</f>
        <v>0</v>
      </c>
    </row>
    <row r="69" spans="1:1">
      <c r="A69">
        <f>IF(COUNTBLANK(B69:D69)&lt;&gt;COLUMNS(B69:D69),68,"")</f>
        <v>0</v>
      </c>
    </row>
    <row r="70" spans="1:1">
      <c r="A70">
        <f>IF(COUNTBLANK(B70:D70)&lt;&gt;COLUMNS(B70:D70),69,"")</f>
        <v>0</v>
      </c>
    </row>
    <row r="71" spans="1:1">
      <c r="A71">
        <f>IF(COUNTBLANK(B71:D71)&lt;&gt;COLUMNS(B71:D71),70,"")</f>
        <v>0</v>
      </c>
    </row>
    <row r="72" spans="1:1">
      <c r="A72">
        <f>IF(COUNTBLANK(B72:D72)&lt;&gt;COLUMNS(B72:D72),71,"")</f>
        <v>0</v>
      </c>
    </row>
    <row r="73" spans="1:1">
      <c r="A73">
        <f>IF(COUNTBLANK(B73:D73)&lt;&gt;COLUMNS(B73:D73),72,"")</f>
        <v>0</v>
      </c>
    </row>
    <row r="74" spans="1:1">
      <c r="A74">
        <f>IF(COUNTBLANK(B74:D74)&lt;&gt;COLUMNS(B74:D74),73,"")</f>
        <v>0</v>
      </c>
    </row>
    <row r="75" spans="1:1">
      <c r="A75">
        <f>IF(COUNTBLANK(B75:D75)&lt;&gt;COLUMNS(B75:D75),74,"")</f>
        <v>0</v>
      </c>
    </row>
    <row r="76" spans="1:1">
      <c r="A76">
        <f>IF(COUNTBLANK(B76:D76)&lt;&gt;COLUMNS(B76:D76),75,"")</f>
        <v>0</v>
      </c>
    </row>
    <row r="77" spans="1:1">
      <c r="A77">
        <f>IF(COUNTBLANK(B77:D77)&lt;&gt;COLUMNS(B77:D77),76,"")</f>
        <v>0</v>
      </c>
    </row>
    <row r="78" spans="1:1">
      <c r="A78">
        <f>IF(COUNTBLANK(B78:D78)&lt;&gt;COLUMNS(B78:D78),77,"")</f>
        <v>0</v>
      </c>
    </row>
    <row r="79" spans="1:1">
      <c r="A79">
        <f>IF(COUNTBLANK(B79:D79)&lt;&gt;COLUMNS(B79:D79),78,"")</f>
        <v>0</v>
      </c>
    </row>
    <row r="80" spans="1:1">
      <c r="A80">
        <f>IF(COUNTBLANK(B80:D80)&lt;&gt;COLUMNS(B80:D80),79,"")</f>
        <v>0</v>
      </c>
    </row>
    <row r="81" spans="1:1">
      <c r="A81">
        <f>IF(COUNTBLANK(B81:D81)&lt;&gt;COLUMNS(B81:D81),80,"")</f>
        <v>0</v>
      </c>
    </row>
    <row r="82" spans="1:1">
      <c r="A82">
        <f>IF(COUNTBLANK(B82:D82)&lt;&gt;COLUMNS(B82:D82),81,"")</f>
        <v>0</v>
      </c>
    </row>
    <row r="83" spans="1:1">
      <c r="A83">
        <f>IF(COUNTBLANK(B83:D83)&lt;&gt;COLUMNS(B83:D83),82,"")</f>
        <v>0</v>
      </c>
    </row>
    <row r="84" spans="1:1">
      <c r="A84">
        <f>IF(COUNTBLANK(B84:D84)&lt;&gt;COLUMNS(B84:D84),83,"")</f>
        <v>0</v>
      </c>
    </row>
    <row r="85" spans="1:1">
      <c r="A85">
        <f>IF(COUNTBLANK(B85:D85)&lt;&gt;COLUMNS(B85:D85),84,"")</f>
        <v>0</v>
      </c>
    </row>
    <row r="86" spans="1:1">
      <c r="A86">
        <f>IF(COUNTBLANK(B86:D86)&lt;&gt;COLUMNS(B86:D86),85,"")</f>
        <v>0</v>
      </c>
    </row>
    <row r="87" spans="1:1">
      <c r="A87">
        <f>IF(COUNTBLANK(B87:D87)&lt;&gt;COLUMNS(B87:D87),86,"")</f>
        <v>0</v>
      </c>
    </row>
    <row r="88" spans="1:1">
      <c r="A88">
        <f>IF(COUNTBLANK(B88:D88)&lt;&gt;COLUMNS(B88:D88),87,"")</f>
        <v>0</v>
      </c>
    </row>
    <row r="89" spans="1:1">
      <c r="A89">
        <f>IF(COUNTBLANK(B89:D89)&lt;&gt;COLUMNS(B89:D89),88,"")</f>
        <v>0</v>
      </c>
    </row>
    <row r="90" spans="1:1">
      <c r="A90">
        <f>IF(COUNTBLANK(B90:D90)&lt;&gt;COLUMNS(B90:D90),89,"")</f>
        <v>0</v>
      </c>
    </row>
    <row r="91" spans="1:1">
      <c r="A91">
        <f>IF(COUNTBLANK(B91:D91)&lt;&gt;COLUMNS(B91:D91),90,"")</f>
        <v>0</v>
      </c>
    </row>
    <row r="92" spans="1:1">
      <c r="A92">
        <f>IF(COUNTBLANK(B92:D92)&lt;&gt;COLUMNS(B92:D92),91,"")</f>
        <v>0</v>
      </c>
    </row>
    <row r="93" spans="1:1">
      <c r="A93">
        <f>IF(COUNTBLANK(B93:D93)&lt;&gt;COLUMNS(B93:D93),92,"")</f>
        <v>0</v>
      </c>
    </row>
    <row r="94" spans="1:1">
      <c r="A94">
        <f>IF(COUNTBLANK(B94:D94)&lt;&gt;COLUMNS(B94:D94),93,"")</f>
        <v>0</v>
      </c>
    </row>
    <row r="95" spans="1:1">
      <c r="A95">
        <f>IF(COUNTBLANK(B95:D95)&lt;&gt;COLUMNS(B95:D95),94,"")</f>
        <v>0</v>
      </c>
    </row>
    <row r="96" spans="1:1">
      <c r="A96">
        <f>IF(COUNTBLANK(B96:D96)&lt;&gt;COLUMNS(B96:D96),95,"")</f>
        <v>0</v>
      </c>
    </row>
    <row r="97" spans="1:1">
      <c r="A97">
        <f>IF(COUNTBLANK(B97:D97)&lt;&gt;COLUMNS(B97:D97),96,"")</f>
        <v>0</v>
      </c>
    </row>
    <row r="98" spans="1:1">
      <c r="A98">
        <f>IF(COUNTBLANK(B98:D98)&lt;&gt;COLUMNS(B98:D98),97,"")</f>
        <v>0</v>
      </c>
    </row>
    <row r="99" spans="1:1">
      <c r="A99">
        <f>IF(COUNTBLANK(B99:D99)&lt;&gt;COLUMNS(B99:D99),98,"")</f>
        <v>0</v>
      </c>
    </row>
    <row r="100" spans="1:1">
      <c r="A100">
        <f>IF(COUNTBLANK(B100:D100)&lt;&gt;COLUMNS(B100:D100),99,"")</f>
        <v>0</v>
      </c>
    </row>
    <row r="101" spans="1:1">
      <c r="A101">
        <f>IF(COUNTBLANK(B101:D101)&lt;&gt;COLUMNS(B101:D101),100,"")</f>
        <v>0</v>
      </c>
    </row>
    <row r="102" spans="1:1">
      <c r="A102">
        <f>IF(COUNTBLANK(B102:D102)&lt;&gt;COLUMNS(B102:D102),101,"")</f>
        <v>0</v>
      </c>
    </row>
    <row r="103" spans="1:1">
      <c r="A103">
        <f>IF(COUNTBLANK(B103:D103)&lt;&gt;COLUMNS(B103:D103),102,"")</f>
        <v>0</v>
      </c>
    </row>
    <row r="104" spans="1:1">
      <c r="A104">
        <f>IF(COUNTBLANK(B104:D104)&lt;&gt;COLUMNS(B104:D104),103,"")</f>
        <v>0</v>
      </c>
    </row>
    <row r="105" spans="1:1">
      <c r="A105">
        <f>IF(COUNTBLANK(B105:D105)&lt;&gt;COLUMNS(B105:D105),104,"")</f>
        <v>0</v>
      </c>
    </row>
    <row r="106" spans="1:1">
      <c r="A106">
        <f>IF(COUNTBLANK(B106:D106)&lt;&gt;COLUMNS(B106:D106),105,"")</f>
        <v>0</v>
      </c>
    </row>
    <row r="107" spans="1:1">
      <c r="A107">
        <f>IF(COUNTBLANK(B107:D107)&lt;&gt;COLUMNS(B107:D107),106,"")</f>
        <v>0</v>
      </c>
    </row>
    <row r="108" spans="1:1">
      <c r="A108">
        <f>IF(COUNTBLANK(B108:D108)&lt;&gt;COLUMNS(B108:D108),107,"")</f>
        <v>0</v>
      </c>
    </row>
    <row r="109" spans="1:1">
      <c r="A109">
        <f>IF(COUNTBLANK(B109:D109)&lt;&gt;COLUMNS(B109:D109),108,"")</f>
        <v>0</v>
      </c>
    </row>
    <row r="110" spans="1:1">
      <c r="A110">
        <f>IF(COUNTBLANK(B110:D110)&lt;&gt;COLUMNS(B110:D110),109,"")</f>
        <v>0</v>
      </c>
    </row>
    <row r="111" spans="1:1">
      <c r="A111">
        <f>IF(COUNTBLANK(B111:D111)&lt;&gt;COLUMNS(B111:D111),110,"")</f>
        <v>0</v>
      </c>
    </row>
    <row r="112" spans="1:1">
      <c r="A112">
        <f>IF(COUNTBLANK(B112:D112)&lt;&gt;COLUMNS(B112:D112),111,"")</f>
        <v>0</v>
      </c>
    </row>
    <row r="113" spans="1:1">
      <c r="A113">
        <f>IF(COUNTBLANK(B113:D113)&lt;&gt;COLUMNS(B113:D113),112,"")</f>
        <v>0</v>
      </c>
    </row>
    <row r="114" spans="1:1">
      <c r="A114">
        <f>IF(COUNTBLANK(B114:D114)&lt;&gt;COLUMNS(B114:D114),113,"")</f>
        <v>0</v>
      </c>
    </row>
    <row r="115" spans="1:1">
      <c r="A115">
        <f>IF(COUNTBLANK(B115:D115)&lt;&gt;COLUMNS(B115:D115),114,"")</f>
        <v>0</v>
      </c>
    </row>
    <row r="116" spans="1:1">
      <c r="A116">
        <f>IF(COUNTBLANK(B116:D116)&lt;&gt;COLUMNS(B116:D116),115,"")</f>
        <v>0</v>
      </c>
    </row>
    <row r="117" spans="1:1">
      <c r="A117">
        <f>IF(COUNTBLANK(B117:D117)&lt;&gt;COLUMNS(B117:D117),116,"")</f>
        <v>0</v>
      </c>
    </row>
    <row r="118" spans="1:1">
      <c r="A118">
        <f>IF(COUNTBLANK(B118:D118)&lt;&gt;COLUMNS(B118:D118),117,"")</f>
        <v>0</v>
      </c>
    </row>
    <row r="119" spans="1:1">
      <c r="A119">
        <f>IF(COUNTBLANK(B119:D119)&lt;&gt;COLUMNS(B119:D119),118,"")</f>
        <v>0</v>
      </c>
    </row>
    <row r="120" spans="1:1">
      <c r="A120">
        <f>IF(COUNTBLANK(B120:D120)&lt;&gt;COLUMNS(B120:D120),119,"")</f>
        <v>0</v>
      </c>
    </row>
    <row r="121" spans="1:1">
      <c r="A121">
        <f>IF(COUNTBLANK(B121:D121)&lt;&gt;COLUMNS(B121:D121),120,"")</f>
        <v>0</v>
      </c>
    </row>
    <row r="122" spans="1:1">
      <c r="A122">
        <f>IF(COUNTBLANK(B122:D122)&lt;&gt;COLUMNS(B122:D122),121,"")</f>
        <v>0</v>
      </c>
    </row>
    <row r="123" spans="1:1">
      <c r="A123">
        <f>IF(COUNTBLANK(B123:D123)&lt;&gt;COLUMNS(B123:D123),122,"")</f>
        <v>0</v>
      </c>
    </row>
    <row r="124" spans="1:1">
      <c r="A124">
        <f>IF(COUNTBLANK(B124:D124)&lt;&gt;COLUMNS(B124:D124),123,"")</f>
        <v>0</v>
      </c>
    </row>
    <row r="125" spans="1:1">
      <c r="A125">
        <f>IF(COUNTBLANK(B125:D125)&lt;&gt;COLUMNS(B125:D125),124,"")</f>
        <v>0</v>
      </c>
    </row>
    <row r="126" spans="1:1">
      <c r="A126">
        <f>IF(COUNTBLANK(B126:D126)&lt;&gt;COLUMNS(B126:D126),125,"")</f>
        <v>0</v>
      </c>
    </row>
    <row r="127" spans="1:1">
      <c r="A127">
        <f>IF(COUNTBLANK(B127:D127)&lt;&gt;COLUMNS(B127:D127),126,"")</f>
        <v>0</v>
      </c>
    </row>
    <row r="128" spans="1:1">
      <c r="A128">
        <f>IF(COUNTBLANK(B128:D128)&lt;&gt;COLUMNS(B128:D128),127,"")</f>
        <v>0</v>
      </c>
    </row>
    <row r="129" spans="1:1">
      <c r="A129">
        <f>IF(COUNTBLANK(B129:D129)&lt;&gt;COLUMNS(B129:D129),128,"")</f>
        <v>0</v>
      </c>
    </row>
    <row r="130" spans="1:1">
      <c r="A130">
        <f>IF(COUNTBLANK(B130:D130)&lt;&gt;COLUMNS(B130:D130),129,"")</f>
        <v>0</v>
      </c>
    </row>
    <row r="131" spans="1:1">
      <c r="A131">
        <f>IF(COUNTBLANK(B131:D131)&lt;&gt;COLUMNS(B131:D131),130,"")</f>
        <v>0</v>
      </c>
    </row>
    <row r="132" spans="1:1">
      <c r="A132">
        <f>IF(COUNTBLANK(B132:D132)&lt;&gt;COLUMNS(B132:D132),131,"")</f>
        <v>0</v>
      </c>
    </row>
    <row r="133" spans="1:1">
      <c r="A133">
        <f>IF(COUNTBLANK(B133:D133)&lt;&gt;COLUMNS(B133:D133),132,"")</f>
        <v>0</v>
      </c>
    </row>
    <row r="134" spans="1:1">
      <c r="A134">
        <f>IF(COUNTBLANK(B134:D134)&lt;&gt;COLUMNS(B134:D134),133,"")</f>
        <v>0</v>
      </c>
    </row>
    <row r="135" spans="1:1">
      <c r="A135">
        <f>IF(COUNTBLANK(B135:D135)&lt;&gt;COLUMNS(B135:D135),134,"")</f>
        <v>0</v>
      </c>
    </row>
    <row r="136" spans="1:1">
      <c r="A136">
        <f>IF(COUNTBLANK(B136:D136)&lt;&gt;COLUMNS(B136:D136),135,"")</f>
        <v>0</v>
      </c>
    </row>
    <row r="137" spans="1:1">
      <c r="A137">
        <f>IF(COUNTBLANK(B137:D137)&lt;&gt;COLUMNS(B137:D137),136,"")</f>
        <v>0</v>
      </c>
    </row>
    <row r="138" spans="1:1">
      <c r="A138">
        <f>IF(COUNTBLANK(B138:D138)&lt;&gt;COLUMNS(B138:D138),137,"")</f>
        <v>0</v>
      </c>
    </row>
    <row r="139" spans="1:1">
      <c r="A139">
        <f>IF(COUNTBLANK(B139:D139)&lt;&gt;COLUMNS(B139:D139),138,"")</f>
        <v>0</v>
      </c>
    </row>
    <row r="140" spans="1:1">
      <c r="A140">
        <f>IF(COUNTBLANK(B140:D140)&lt;&gt;COLUMNS(B140:D140),139,"")</f>
        <v>0</v>
      </c>
    </row>
    <row r="141" spans="1:1">
      <c r="A141">
        <f>IF(COUNTBLANK(B141:D141)&lt;&gt;COLUMNS(B141:D141),140,"")</f>
        <v>0</v>
      </c>
    </row>
    <row r="142" spans="1:1">
      <c r="A142">
        <f>IF(COUNTBLANK(B142:D142)&lt;&gt;COLUMNS(B142:D142),141,"")</f>
        <v>0</v>
      </c>
    </row>
    <row r="143" spans="1:1">
      <c r="A143">
        <f>IF(COUNTBLANK(B143:D143)&lt;&gt;COLUMNS(B143:D143),142,"")</f>
        <v>0</v>
      </c>
    </row>
    <row r="144" spans="1:1">
      <c r="A144">
        <f>IF(COUNTBLANK(B144:D144)&lt;&gt;COLUMNS(B144:D144),143,"")</f>
        <v>0</v>
      </c>
    </row>
    <row r="145" spans="1:1">
      <c r="A145">
        <f>IF(COUNTBLANK(B145:D145)&lt;&gt;COLUMNS(B145:D145),144,"")</f>
        <v>0</v>
      </c>
    </row>
    <row r="146" spans="1:1">
      <c r="A146">
        <f>IF(COUNTBLANK(B146:D146)&lt;&gt;COLUMNS(B146:D146),145,"")</f>
        <v>0</v>
      </c>
    </row>
    <row r="147" spans="1:1">
      <c r="A147">
        <f>IF(COUNTBLANK(B147:D147)&lt;&gt;COLUMNS(B147:D147),146,"")</f>
        <v>0</v>
      </c>
    </row>
    <row r="148" spans="1:1">
      <c r="A148">
        <f>IF(COUNTBLANK(B148:D148)&lt;&gt;COLUMNS(B148:D148),147,"")</f>
        <v>0</v>
      </c>
    </row>
    <row r="149" spans="1:1">
      <c r="A149">
        <f>IF(COUNTBLANK(B149:D149)&lt;&gt;COLUMNS(B149:D149),148,"")</f>
        <v>0</v>
      </c>
    </row>
    <row r="150" spans="1:1">
      <c r="A150">
        <f>IF(COUNTBLANK(B150:D150)&lt;&gt;COLUMNS(B150:D150),149,"")</f>
        <v>0</v>
      </c>
    </row>
    <row r="151" spans="1:1">
      <c r="A151">
        <f>IF(COUNTBLANK(B151:D151)&lt;&gt;COLUMNS(B151:D151),150,"")</f>
        <v>0</v>
      </c>
    </row>
    <row r="152" spans="1:1">
      <c r="A152">
        <f>IF(COUNTBLANK(B152:D152)&lt;&gt;COLUMNS(B152:D152),151,"")</f>
        <v>0</v>
      </c>
    </row>
    <row r="153" spans="1:1">
      <c r="A153">
        <f>IF(COUNTBLANK(B153:D153)&lt;&gt;COLUMNS(B153:D153),152,"")</f>
        <v>0</v>
      </c>
    </row>
    <row r="154" spans="1:1">
      <c r="A154">
        <f>IF(COUNTBLANK(B154:D154)&lt;&gt;COLUMNS(B154:D154),153,"")</f>
        <v>0</v>
      </c>
    </row>
    <row r="155" spans="1:1">
      <c r="A155">
        <f>IF(COUNTBLANK(B155:D155)&lt;&gt;COLUMNS(B155:D155),154,"")</f>
        <v>0</v>
      </c>
    </row>
    <row r="156" spans="1:1">
      <c r="A156">
        <f>IF(COUNTBLANK(B156:D156)&lt;&gt;COLUMNS(B156:D156),155,"")</f>
        <v>0</v>
      </c>
    </row>
    <row r="157" spans="1:1">
      <c r="A157">
        <f>IF(COUNTBLANK(B157:D157)&lt;&gt;COLUMNS(B157:D157),156,"")</f>
        <v>0</v>
      </c>
    </row>
    <row r="158" spans="1:1">
      <c r="A158">
        <f>IF(COUNTBLANK(B158:D158)&lt;&gt;COLUMNS(B158:D158),157,"")</f>
        <v>0</v>
      </c>
    </row>
    <row r="159" spans="1:1">
      <c r="A159">
        <f>IF(COUNTBLANK(B159:D159)&lt;&gt;COLUMNS(B159:D159),158,"")</f>
        <v>0</v>
      </c>
    </row>
    <row r="160" spans="1:1">
      <c r="A160">
        <f>IF(COUNTBLANK(B160:D160)&lt;&gt;COLUMNS(B160:D160),159,"")</f>
        <v>0</v>
      </c>
    </row>
    <row r="161" spans="1:1">
      <c r="A161">
        <f>IF(COUNTBLANK(B161:D161)&lt;&gt;COLUMNS(B161:D161),160,"")</f>
        <v>0</v>
      </c>
    </row>
    <row r="162" spans="1:1">
      <c r="A162">
        <f>IF(COUNTBLANK(B162:D162)&lt;&gt;COLUMNS(B162:D162),161,"")</f>
        <v>0</v>
      </c>
    </row>
    <row r="163" spans="1:1">
      <c r="A163">
        <f>IF(COUNTBLANK(B163:D163)&lt;&gt;COLUMNS(B163:D163),162,"")</f>
        <v>0</v>
      </c>
    </row>
    <row r="164" spans="1:1">
      <c r="A164">
        <f>IF(COUNTBLANK(B164:D164)&lt;&gt;COLUMNS(B164:D164),163,"")</f>
        <v>0</v>
      </c>
    </row>
    <row r="165" spans="1:1">
      <c r="A165">
        <f>IF(COUNTBLANK(B165:D165)&lt;&gt;COLUMNS(B165:D165),164,"")</f>
        <v>0</v>
      </c>
    </row>
    <row r="166" spans="1:1">
      <c r="A166">
        <f>IF(COUNTBLANK(B166:D166)&lt;&gt;COLUMNS(B166:D166),165,"")</f>
        <v>0</v>
      </c>
    </row>
    <row r="167" spans="1:1">
      <c r="A167">
        <f>IF(COUNTBLANK(B167:D167)&lt;&gt;COLUMNS(B167:D167),166,"")</f>
        <v>0</v>
      </c>
    </row>
    <row r="168" spans="1:1">
      <c r="A168">
        <f>IF(COUNTBLANK(B168:D168)&lt;&gt;COLUMNS(B168:D168),167,"")</f>
        <v>0</v>
      </c>
    </row>
    <row r="169" spans="1:1">
      <c r="A169">
        <f>IF(COUNTBLANK(B169:D169)&lt;&gt;COLUMNS(B169:D169),168,"")</f>
        <v>0</v>
      </c>
    </row>
    <row r="170" spans="1:1">
      <c r="A170">
        <f>IF(COUNTBLANK(B170:D170)&lt;&gt;COLUMNS(B170:D170),169,"")</f>
        <v>0</v>
      </c>
    </row>
    <row r="171" spans="1:1">
      <c r="A171">
        <f>IF(COUNTBLANK(B171:D171)&lt;&gt;COLUMNS(B171:D171),170,"")</f>
        <v>0</v>
      </c>
    </row>
    <row r="172" spans="1:1">
      <c r="A172">
        <f>IF(COUNTBLANK(B172:D172)&lt;&gt;COLUMNS(B172:D172),171,"")</f>
        <v>0</v>
      </c>
    </row>
    <row r="173" spans="1:1">
      <c r="A173">
        <f>IF(COUNTBLANK(B173:D173)&lt;&gt;COLUMNS(B173:D173),172,"")</f>
        <v>0</v>
      </c>
    </row>
    <row r="174" spans="1:1">
      <c r="A174">
        <f>IF(COUNTBLANK(B174:D174)&lt;&gt;COLUMNS(B174:D174),173,"")</f>
        <v>0</v>
      </c>
    </row>
    <row r="175" spans="1:1">
      <c r="A175">
        <f>IF(COUNTBLANK(B175:D175)&lt;&gt;COLUMNS(B175:D175),174,"")</f>
        <v>0</v>
      </c>
    </row>
    <row r="176" spans="1:1">
      <c r="A176">
        <f>IF(COUNTBLANK(B176:D176)&lt;&gt;COLUMNS(B176:D176),175,"")</f>
        <v>0</v>
      </c>
    </row>
    <row r="177" spans="1:1">
      <c r="A177">
        <f>IF(COUNTBLANK(B177:D177)&lt;&gt;COLUMNS(B177:D177),176,"")</f>
        <v>0</v>
      </c>
    </row>
    <row r="178" spans="1:1">
      <c r="A178">
        <f>IF(COUNTBLANK(B178:D178)&lt;&gt;COLUMNS(B178:D178),177,"")</f>
        <v>0</v>
      </c>
    </row>
    <row r="179" spans="1:1">
      <c r="A179">
        <f>IF(COUNTBLANK(B179:D179)&lt;&gt;COLUMNS(B179:D179),178,"")</f>
        <v>0</v>
      </c>
    </row>
    <row r="180" spans="1:1">
      <c r="A180">
        <f>IF(COUNTBLANK(B180:D180)&lt;&gt;COLUMNS(B180:D180),179,"")</f>
        <v>0</v>
      </c>
    </row>
    <row r="181" spans="1:1">
      <c r="A181">
        <f>IF(COUNTBLANK(B181:D181)&lt;&gt;COLUMNS(B181:D181),180,"")</f>
        <v>0</v>
      </c>
    </row>
    <row r="182" spans="1:1">
      <c r="A182">
        <f>IF(COUNTBLANK(B182:D182)&lt;&gt;COLUMNS(B182:D182),181,"")</f>
        <v>0</v>
      </c>
    </row>
    <row r="183" spans="1:1">
      <c r="A183">
        <f>IF(COUNTBLANK(B183:D183)&lt;&gt;COLUMNS(B183:D183),182,"")</f>
        <v>0</v>
      </c>
    </row>
    <row r="184" spans="1:1">
      <c r="A184">
        <f>IF(COUNTBLANK(B184:D184)&lt;&gt;COLUMNS(B184:D184),183,"")</f>
        <v>0</v>
      </c>
    </row>
    <row r="185" spans="1:1">
      <c r="A185">
        <f>IF(COUNTBLANK(B185:D185)&lt;&gt;COLUMNS(B185:D185),184,"")</f>
        <v>0</v>
      </c>
    </row>
    <row r="186" spans="1:1">
      <c r="A186">
        <f>IF(COUNTBLANK(B186:D186)&lt;&gt;COLUMNS(B186:D186),185,"")</f>
        <v>0</v>
      </c>
    </row>
    <row r="187" spans="1:1">
      <c r="A187">
        <f>IF(COUNTBLANK(B187:D187)&lt;&gt;COLUMNS(B187:D187),186,"")</f>
        <v>0</v>
      </c>
    </row>
    <row r="188" spans="1:1">
      <c r="A188">
        <f>IF(COUNTBLANK(B188:D188)&lt;&gt;COLUMNS(B188:D188),187,"")</f>
        <v>0</v>
      </c>
    </row>
    <row r="189" spans="1:1">
      <c r="A189">
        <f>IF(COUNTBLANK(B189:D189)&lt;&gt;COLUMNS(B189:D189),188,"")</f>
        <v>0</v>
      </c>
    </row>
    <row r="190" spans="1:1">
      <c r="A190">
        <f>IF(COUNTBLANK(B190:D190)&lt;&gt;COLUMNS(B190:D190),189,"")</f>
        <v>0</v>
      </c>
    </row>
    <row r="191" spans="1:1">
      <c r="A191">
        <f>IF(COUNTBLANK(B191:D191)&lt;&gt;COLUMNS(B191:D191),190,"")</f>
        <v>0</v>
      </c>
    </row>
    <row r="192" spans="1:1">
      <c r="A192">
        <f>IF(COUNTBLANK(B192:D192)&lt;&gt;COLUMNS(B192:D192),191,"")</f>
        <v>0</v>
      </c>
    </row>
    <row r="193" spans="1:1">
      <c r="A193">
        <f>IF(COUNTBLANK(B193:D193)&lt;&gt;COLUMNS(B193:D193),192,"")</f>
        <v>0</v>
      </c>
    </row>
    <row r="194" spans="1:1">
      <c r="A194">
        <f>IF(COUNTBLANK(B194:D194)&lt;&gt;COLUMNS(B194:D194),193,"")</f>
        <v>0</v>
      </c>
    </row>
    <row r="195" spans="1:1">
      <c r="A195">
        <f>IF(COUNTBLANK(B195:D195)&lt;&gt;COLUMNS(B195:D195),194,"")</f>
        <v>0</v>
      </c>
    </row>
    <row r="196" spans="1:1">
      <c r="A196">
        <f>IF(COUNTBLANK(B196:D196)&lt;&gt;COLUMNS(B196:D196),195,"")</f>
        <v>0</v>
      </c>
    </row>
    <row r="197" spans="1:1">
      <c r="A197">
        <f>IF(COUNTBLANK(B197:D197)&lt;&gt;COLUMNS(B197:D197),196,"")</f>
        <v>0</v>
      </c>
    </row>
    <row r="198" spans="1:1">
      <c r="A198">
        <f>IF(COUNTBLANK(B198:D198)&lt;&gt;COLUMNS(B198:D198),197,"")</f>
        <v>0</v>
      </c>
    </row>
    <row r="199" spans="1:1">
      <c r="A199">
        <f>IF(COUNTBLANK(B199:D199)&lt;&gt;COLUMNS(B199:D199),198,"")</f>
        <v>0</v>
      </c>
    </row>
    <row r="200" spans="1:1">
      <c r="A200">
        <f>IF(COUNTBLANK(B200:D200)&lt;&gt;COLUMNS(B200:D200),199,"")</f>
        <v>0</v>
      </c>
    </row>
    <row r="201" spans="1:1">
      <c r="A201">
        <f>IF(COUNTBLANK(B201:D201)&lt;&gt;COLUMNS(B201:D201),200,"")</f>
        <v>0</v>
      </c>
    </row>
    <row r="202" spans="1:1">
      <c r="A202">
        <f>IF(COUNTBLANK(B202:D202)&lt;&gt;COLUMNS(B202:D202),201,"")</f>
        <v>0</v>
      </c>
    </row>
    <row r="203" spans="1:1">
      <c r="A203">
        <f>IF(COUNTBLANK(B203:D203)&lt;&gt;COLUMNS(B203:D203),202,"")</f>
        <v>0</v>
      </c>
    </row>
    <row r="204" spans="1:1">
      <c r="A204">
        <f>IF(COUNTBLANK(B204:D204)&lt;&gt;COLUMNS(B204:D204),203,"")</f>
        <v>0</v>
      </c>
    </row>
    <row r="205" spans="1:1">
      <c r="A205">
        <f>IF(COUNTBLANK(B205:D205)&lt;&gt;COLUMNS(B205:D205),204,"")</f>
        <v>0</v>
      </c>
    </row>
    <row r="206" spans="1:1">
      <c r="A206">
        <f>IF(COUNTBLANK(B206:D206)&lt;&gt;COLUMNS(B206:D206),205,"")</f>
        <v>0</v>
      </c>
    </row>
    <row r="207" spans="1:1">
      <c r="A207">
        <f>IF(COUNTBLANK(B207:D207)&lt;&gt;COLUMNS(B207:D207),206,"")</f>
        <v>0</v>
      </c>
    </row>
    <row r="208" spans="1:1">
      <c r="A208">
        <f>IF(COUNTBLANK(B208:D208)&lt;&gt;COLUMNS(B208:D208),207,"")</f>
        <v>0</v>
      </c>
    </row>
    <row r="209" spans="1:1">
      <c r="A209">
        <f>IF(COUNTBLANK(B209:D209)&lt;&gt;COLUMNS(B209:D209),208,"")</f>
        <v>0</v>
      </c>
    </row>
    <row r="210" spans="1:1">
      <c r="A210">
        <f>IF(COUNTBLANK(B210:D210)&lt;&gt;COLUMNS(B210:D210),209,"")</f>
        <v>0</v>
      </c>
    </row>
    <row r="211" spans="1:1">
      <c r="A211">
        <f>IF(COUNTBLANK(B211:D211)&lt;&gt;COLUMNS(B211:D211),210,"")</f>
        <v>0</v>
      </c>
    </row>
    <row r="212" spans="1:1">
      <c r="A212">
        <f>IF(COUNTBLANK(B212:D212)&lt;&gt;COLUMNS(B212:D212),211,"")</f>
        <v>0</v>
      </c>
    </row>
    <row r="213" spans="1:1">
      <c r="A213">
        <f>IF(COUNTBLANK(B213:D213)&lt;&gt;COLUMNS(B213:D213),212,"")</f>
        <v>0</v>
      </c>
    </row>
    <row r="214" spans="1:1">
      <c r="A214">
        <f>IF(COUNTBLANK(B214:D214)&lt;&gt;COLUMNS(B214:D214),213,"")</f>
        <v>0</v>
      </c>
    </row>
    <row r="215" spans="1:1">
      <c r="A215">
        <f>IF(COUNTBLANK(B215:D215)&lt;&gt;COLUMNS(B215:D215),214,"")</f>
        <v>0</v>
      </c>
    </row>
    <row r="216" spans="1:1">
      <c r="A216">
        <f>IF(COUNTBLANK(B216:D216)&lt;&gt;COLUMNS(B216:D216),215,"")</f>
        <v>0</v>
      </c>
    </row>
    <row r="217" spans="1:1">
      <c r="A217">
        <f>IF(COUNTBLANK(B217:D217)&lt;&gt;COLUMNS(B217:D217),216,"")</f>
        <v>0</v>
      </c>
    </row>
    <row r="218" spans="1:1">
      <c r="A218">
        <f>IF(COUNTBLANK(B218:D218)&lt;&gt;COLUMNS(B218:D218),217,"")</f>
        <v>0</v>
      </c>
    </row>
    <row r="219" spans="1:1">
      <c r="A219">
        <f>IF(COUNTBLANK(B219:D219)&lt;&gt;COLUMNS(B219:D219),218,"")</f>
        <v>0</v>
      </c>
    </row>
    <row r="220" spans="1:1">
      <c r="A220">
        <f>IF(COUNTBLANK(B220:D220)&lt;&gt;COLUMNS(B220:D220),219,"")</f>
        <v>0</v>
      </c>
    </row>
    <row r="221" spans="1:1">
      <c r="A221">
        <f>IF(COUNTBLANK(B221:D221)&lt;&gt;COLUMNS(B221:D221),220,"")</f>
        <v>0</v>
      </c>
    </row>
    <row r="222" spans="1:1">
      <c r="A222">
        <f>IF(COUNTBLANK(B222:D222)&lt;&gt;COLUMNS(B222:D222),221,"")</f>
        <v>0</v>
      </c>
    </row>
    <row r="223" spans="1:1">
      <c r="A223">
        <f>IF(COUNTBLANK(B223:D223)&lt;&gt;COLUMNS(B223:D223),222,"")</f>
        <v>0</v>
      </c>
    </row>
    <row r="224" spans="1:1">
      <c r="A224">
        <f>IF(COUNTBLANK(B224:D224)&lt;&gt;COLUMNS(B224:D224),223,"")</f>
        <v>0</v>
      </c>
    </row>
    <row r="225" spans="1:1">
      <c r="A225">
        <f>IF(COUNTBLANK(B225:D225)&lt;&gt;COLUMNS(B225:D225),224,"")</f>
        <v>0</v>
      </c>
    </row>
    <row r="226" spans="1:1">
      <c r="A226">
        <f>IF(COUNTBLANK(B226:D226)&lt;&gt;COLUMNS(B226:D226),225,"")</f>
        <v>0</v>
      </c>
    </row>
    <row r="227" spans="1:1">
      <c r="A227">
        <f>IF(COUNTBLANK(B227:D227)&lt;&gt;COLUMNS(B227:D227),226,"")</f>
        <v>0</v>
      </c>
    </row>
    <row r="228" spans="1:1">
      <c r="A228">
        <f>IF(COUNTBLANK(B228:D228)&lt;&gt;COLUMNS(B228:D228),227,"")</f>
        <v>0</v>
      </c>
    </row>
    <row r="229" spans="1:1">
      <c r="A229">
        <f>IF(COUNTBLANK(B229:D229)&lt;&gt;COLUMNS(B229:D229),228,"")</f>
        <v>0</v>
      </c>
    </row>
    <row r="230" spans="1:1">
      <c r="A230">
        <f>IF(COUNTBLANK(B230:D230)&lt;&gt;COLUMNS(B230:D230),229,"")</f>
        <v>0</v>
      </c>
    </row>
    <row r="231" spans="1:1">
      <c r="A231">
        <f>IF(COUNTBLANK(B231:D231)&lt;&gt;COLUMNS(B231:D231),230,"")</f>
        <v>0</v>
      </c>
    </row>
    <row r="232" spans="1:1">
      <c r="A232">
        <f>IF(COUNTBLANK(B232:D232)&lt;&gt;COLUMNS(B232:D232),231,"")</f>
        <v>0</v>
      </c>
    </row>
    <row r="233" spans="1:1">
      <c r="A233">
        <f>IF(COUNTBLANK(B233:D233)&lt;&gt;COLUMNS(B233:D233),232,"")</f>
        <v>0</v>
      </c>
    </row>
    <row r="234" spans="1:1">
      <c r="A234">
        <f>IF(COUNTBLANK(B234:D234)&lt;&gt;COLUMNS(B234:D234),233,"")</f>
        <v>0</v>
      </c>
    </row>
    <row r="235" spans="1:1">
      <c r="A235">
        <f>IF(COUNTBLANK(B235:D235)&lt;&gt;COLUMNS(B235:D235),234,"")</f>
        <v>0</v>
      </c>
    </row>
    <row r="236" spans="1:1">
      <c r="A236">
        <f>IF(COUNTBLANK(B236:D236)&lt;&gt;COLUMNS(B236:D236),235,"")</f>
        <v>0</v>
      </c>
    </row>
    <row r="237" spans="1:1">
      <c r="A237">
        <f>IF(COUNTBLANK(B237:D237)&lt;&gt;COLUMNS(B237:D237),236,"")</f>
        <v>0</v>
      </c>
    </row>
    <row r="238" spans="1:1">
      <c r="A238">
        <f>IF(COUNTBLANK(B238:D238)&lt;&gt;COLUMNS(B238:D238),237,"")</f>
        <v>0</v>
      </c>
    </row>
    <row r="239" spans="1:1">
      <c r="A239">
        <f>IF(COUNTBLANK(B239:D239)&lt;&gt;COLUMNS(B239:D239),238,"")</f>
        <v>0</v>
      </c>
    </row>
    <row r="240" spans="1:1">
      <c r="A240">
        <f>IF(COUNTBLANK(B240:D240)&lt;&gt;COLUMNS(B240:D240),239,"")</f>
        <v>0</v>
      </c>
    </row>
    <row r="241" spans="1:1">
      <c r="A241">
        <f>IF(COUNTBLANK(B241:D241)&lt;&gt;COLUMNS(B241:D241),240,"")</f>
        <v>0</v>
      </c>
    </row>
    <row r="242" spans="1:1">
      <c r="A242">
        <f>IF(COUNTBLANK(B242:D242)&lt;&gt;COLUMNS(B242:D242),241,"")</f>
        <v>0</v>
      </c>
    </row>
    <row r="243" spans="1:1">
      <c r="A243">
        <f>IF(COUNTBLANK(B243:D243)&lt;&gt;COLUMNS(B243:D243),242,"")</f>
        <v>0</v>
      </c>
    </row>
    <row r="244" spans="1:1">
      <c r="A244">
        <f>IF(COUNTBLANK(B244:D244)&lt;&gt;COLUMNS(B244:D244),243,"")</f>
        <v>0</v>
      </c>
    </row>
    <row r="245" spans="1:1">
      <c r="A245">
        <f>IF(COUNTBLANK(B245:D245)&lt;&gt;COLUMNS(B245:D245),244,"")</f>
        <v>0</v>
      </c>
    </row>
    <row r="246" spans="1:1">
      <c r="A246">
        <f>IF(COUNTBLANK(B246:D246)&lt;&gt;COLUMNS(B246:D246),245,"")</f>
        <v>0</v>
      </c>
    </row>
    <row r="247" spans="1:1">
      <c r="A247">
        <f>IF(COUNTBLANK(B247:D247)&lt;&gt;COLUMNS(B247:D247),246,"")</f>
        <v>0</v>
      </c>
    </row>
    <row r="248" spans="1:1">
      <c r="A248">
        <f>IF(COUNTBLANK(B248:D248)&lt;&gt;COLUMNS(B248:D248),247,"")</f>
        <v>0</v>
      </c>
    </row>
    <row r="249" spans="1:1">
      <c r="A249">
        <f>IF(COUNTBLANK(B249:D249)&lt;&gt;COLUMNS(B249:D249),248,"")</f>
        <v>0</v>
      </c>
    </row>
    <row r="250" spans="1:1">
      <c r="A250">
        <f>IF(COUNTBLANK(B250:D250)&lt;&gt;COLUMNS(B250:D250),249,"")</f>
        <v>0</v>
      </c>
    </row>
    <row r="251" spans="1:1">
      <c r="A251">
        <f>IF(COUNTBLANK(B251:D251)&lt;&gt;COLUMNS(B251:D251),250,"")</f>
        <v>0</v>
      </c>
    </row>
    <row r="252" spans="1:1">
      <c r="A252">
        <f>IF(COUNTBLANK(B252:D252)&lt;&gt;COLUMNS(B252:D252),251,"")</f>
        <v>0</v>
      </c>
    </row>
    <row r="253" spans="1:1">
      <c r="A253">
        <f>IF(COUNTBLANK(B253:D253)&lt;&gt;COLUMNS(B253:D253),252,"")</f>
        <v>0</v>
      </c>
    </row>
    <row r="254" spans="1:1">
      <c r="A254">
        <f>IF(COUNTBLANK(B254:D254)&lt;&gt;COLUMNS(B254:D254),253,"")</f>
        <v>0</v>
      </c>
    </row>
    <row r="255" spans="1:1">
      <c r="A255">
        <f>IF(COUNTBLANK(B255:D255)&lt;&gt;COLUMNS(B255:D255),254,"")</f>
        <v>0</v>
      </c>
    </row>
    <row r="256" spans="1:1">
      <c r="A256">
        <f>IF(COUNTBLANK(B256:D256)&lt;&gt;COLUMNS(B256:D256),255,"")</f>
        <v>0</v>
      </c>
    </row>
    <row r="257" spans="1:1">
      <c r="A257">
        <f>IF(COUNTBLANK(B257:D257)&lt;&gt;COLUMNS(B257:D257),256,"")</f>
        <v>0</v>
      </c>
    </row>
    <row r="258" spans="1:1">
      <c r="A258">
        <f>IF(COUNTBLANK(B258:D258)&lt;&gt;COLUMNS(B258:D258),257,"")</f>
        <v>0</v>
      </c>
    </row>
    <row r="259" spans="1:1">
      <c r="A259">
        <f>IF(COUNTBLANK(B259:D259)&lt;&gt;COLUMNS(B259:D259),258,"")</f>
        <v>0</v>
      </c>
    </row>
    <row r="260" spans="1:1">
      <c r="A260">
        <f>IF(COUNTBLANK(B260:D260)&lt;&gt;COLUMNS(B260:D260),259,"")</f>
        <v>0</v>
      </c>
    </row>
    <row r="261" spans="1:1">
      <c r="A261">
        <f>IF(COUNTBLANK(B261:D261)&lt;&gt;COLUMNS(B261:D261),260,"")</f>
        <v>0</v>
      </c>
    </row>
    <row r="262" spans="1:1">
      <c r="A262">
        <f>IF(COUNTBLANK(B262:D262)&lt;&gt;COLUMNS(B262:D262),261,"")</f>
        <v>0</v>
      </c>
    </row>
    <row r="263" spans="1:1">
      <c r="A263">
        <f>IF(COUNTBLANK(B263:D263)&lt;&gt;COLUMNS(B263:D263),262,"")</f>
        <v>0</v>
      </c>
    </row>
    <row r="264" spans="1:1">
      <c r="A264">
        <f>IF(COUNTBLANK(B264:D264)&lt;&gt;COLUMNS(B264:D264),263,"")</f>
        <v>0</v>
      </c>
    </row>
    <row r="265" spans="1:1">
      <c r="A265">
        <f>IF(COUNTBLANK(B265:D265)&lt;&gt;COLUMNS(B265:D265),264,"")</f>
        <v>0</v>
      </c>
    </row>
    <row r="266" spans="1:1">
      <c r="A266">
        <f>IF(COUNTBLANK(B266:D266)&lt;&gt;COLUMNS(B266:D266),265,"")</f>
        <v>0</v>
      </c>
    </row>
    <row r="267" spans="1:1">
      <c r="A267">
        <f>IF(COUNTBLANK(B267:D267)&lt;&gt;COLUMNS(B267:D267),266,"")</f>
        <v>0</v>
      </c>
    </row>
    <row r="268" spans="1:1">
      <c r="A268">
        <f>IF(COUNTBLANK(B268:D268)&lt;&gt;COLUMNS(B268:D268),267,"")</f>
        <v>0</v>
      </c>
    </row>
    <row r="269" spans="1:1">
      <c r="A269">
        <f>IF(COUNTBLANK(B269:D269)&lt;&gt;COLUMNS(B269:D269),268,"")</f>
        <v>0</v>
      </c>
    </row>
    <row r="270" spans="1:1">
      <c r="A270">
        <f>IF(COUNTBLANK(B270:D270)&lt;&gt;COLUMNS(B270:D270),269,"")</f>
        <v>0</v>
      </c>
    </row>
    <row r="271" spans="1:1">
      <c r="A271">
        <f>IF(COUNTBLANK(B271:D271)&lt;&gt;COLUMNS(B271:D271),270,"")</f>
        <v>0</v>
      </c>
    </row>
    <row r="272" spans="1:1">
      <c r="A272">
        <f>IF(COUNTBLANK(B272:D272)&lt;&gt;COLUMNS(B272:D272),271,"")</f>
        <v>0</v>
      </c>
    </row>
    <row r="273" spans="1:1">
      <c r="A273">
        <f>IF(COUNTBLANK(B273:D273)&lt;&gt;COLUMNS(B273:D273),272,"")</f>
        <v>0</v>
      </c>
    </row>
    <row r="274" spans="1:1">
      <c r="A274">
        <f>IF(COUNTBLANK(B274:D274)&lt;&gt;COLUMNS(B274:D274),273,"")</f>
        <v>0</v>
      </c>
    </row>
    <row r="275" spans="1:1">
      <c r="A275">
        <f>IF(COUNTBLANK(B275:D275)&lt;&gt;COLUMNS(B275:D275),274,"")</f>
        <v>0</v>
      </c>
    </row>
    <row r="276" spans="1:1">
      <c r="A276">
        <f>IF(COUNTBLANK(B276:D276)&lt;&gt;COLUMNS(B276:D276),275,"")</f>
        <v>0</v>
      </c>
    </row>
    <row r="277" spans="1:1">
      <c r="A277">
        <f>IF(COUNTBLANK(B277:D277)&lt;&gt;COLUMNS(B277:D277),276,"")</f>
        <v>0</v>
      </c>
    </row>
    <row r="278" spans="1:1">
      <c r="A278">
        <f>IF(COUNTBLANK(B278:D278)&lt;&gt;COLUMNS(B278:D278),277,"")</f>
        <v>0</v>
      </c>
    </row>
    <row r="279" spans="1:1">
      <c r="A279">
        <f>IF(COUNTBLANK(B279:D279)&lt;&gt;COLUMNS(B279:D279),278,"")</f>
        <v>0</v>
      </c>
    </row>
    <row r="280" spans="1:1">
      <c r="A280">
        <f>IF(COUNTBLANK(B280:D280)&lt;&gt;COLUMNS(B280:D280),279,"")</f>
        <v>0</v>
      </c>
    </row>
    <row r="281" spans="1:1">
      <c r="A281">
        <f>IF(COUNTBLANK(B281:D281)&lt;&gt;COLUMNS(B281:D281),280,"")</f>
        <v>0</v>
      </c>
    </row>
    <row r="282" spans="1:1">
      <c r="A282">
        <f>IF(COUNTBLANK(B282:D282)&lt;&gt;COLUMNS(B282:D282),281,"")</f>
        <v>0</v>
      </c>
    </row>
    <row r="283" spans="1:1">
      <c r="A283">
        <f>IF(COUNTBLANK(B283:D283)&lt;&gt;COLUMNS(B283:D283),282,"")</f>
        <v>0</v>
      </c>
    </row>
    <row r="284" spans="1:1">
      <c r="A284">
        <f>IF(COUNTBLANK(B284:D284)&lt;&gt;COLUMNS(B284:D284),283,"")</f>
        <v>0</v>
      </c>
    </row>
    <row r="285" spans="1:1">
      <c r="A285">
        <f>IF(COUNTBLANK(B285:D285)&lt;&gt;COLUMNS(B285:D285),284,"")</f>
        <v>0</v>
      </c>
    </row>
    <row r="286" spans="1:1">
      <c r="A286">
        <f>IF(COUNTBLANK(B286:D286)&lt;&gt;COLUMNS(B286:D286),285,"")</f>
        <v>0</v>
      </c>
    </row>
    <row r="287" spans="1:1">
      <c r="A287">
        <f>IF(COUNTBLANK(B287:D287)&lt;&gt;COLUMNS(B287:D287),286,"")</f>
        <v>0</v>
      </c>
    </row>
    <row r="288" spans="1:1">
      <c r="A288">
        <f>IF(COUNTBLANK(B288:D288)&lt;&gt;COLUMNS(B288:D288),287,"")</f>
        <v>0</v>
      </c>
    </row>
    <row r="289" spans="1:1">
      <c r="A289">
        <f>IF(COUNTBLANK(B289:D289)&lt;&gt;COLUMNS(B289:D289),288,"")</f>
        <v>0</v>
      </c>
    </row>
    <row r="290" spans="1:1">
      <c r="A290">
        <f>IF(COUNTBLANK(B290:D290)&lt;&gt;COLUMNS(B290:D290),289,"")</f>
        <v>0</v>
      </c>
    </row>
    <row r="291" spans="1:1">
      <c r="A291">
        <f>IF(COUNTBLANK(B291:D291)&lt;&gt;COLUMNS(B291:D291),290,"")</f>
        <v>0</v>
      </c>
    </row>
    <row r="292" spans="1:1">
      <c r="A292">
        <f>IF(COUNTBLANK(B292:D292)&lt;&gt;COLUMNS(B292:D292),291,"")</f>
        <v>0</v>
      </c>
    </row>
    <row r="293" spans="1:1">
      <c r="A293">
        <f>IF(COUNTBLANK(B293:D293)&lt;&gt;COLUMNS(B293:D293),292,"")</f>
        <v>0</v>
      </c>
    </row>
    <row r="294" spans="1:1">
      <c r="A294">
        <f>IF(COUNTBLANK(B294:D294)&lt;&gt;COLUMNS(B294:D294),293,"")</f>
        <v>0</v>
      </c>
    </row>
    <row r="295" spans="1:1">
      <c r="A295">
        <f>IF(COUNTBLANK(B295:D295)&lt;&gt;COLUMNS(B295:D295),294,"")</f>
        <v>0</v>
      </c>
    </row>
    <row r="296" spans="1:1">
      <c r="A296">
        <f>IF(COUNTBLANK(B296:D296)&lt;&gt;COLUMNS(B296:D296),295,"")</f>
        <v>0</v>
      </c>
    </row>
    <row r="297" spans="1:1">
      <c r="A297">
        <f>IF(COUNTBLANK(B297:D297)&lt;&gt;COLUMNS(B297:D297),296,"")</f>
        <v>0</v>
      </c>
    </row>
    <row r="298" spans="1:1">
      <c r="A298">
        <f>IF(COUNTBLANK(B298:D298)&lt;&gt;COLUMNS(B298:D298),297,"")</f>
        <v>0</v>
      </c>
    </row>
    <row r="299" spans="1:1">
      <c r="A299">
        <f>IF(COUNTBLANK(B299:D299)&lt;&gt;COLUMNS(B299:D299),298,"")</f>
        <v>0</v>
      </c>
    </row>
    <row r="300" spans="1:1">
      <c r="A300">
        <f>IF(COUNTBLANK(B300:D300)&lt;&gt;COLUMNS(B300:D300),299,"")</f>
        <v>0</v>
      </c>
    </row>
    <row r="301" spans="1:1">
      <c r="A301">
        <f>IF(COUNTBLANK(B301:D301)&lt;&gt;COLUMNS(B301:D301),300,"")</f>
        <v>0</v>
      </c>
    </row>
    <row r="302" spans="1:1">
      <c r="A302">
        <f>IF(COUNTBLANK(B302:D302)&lt;&gt;COLUMNS(B302:D302),301,"")</f>
        <v>0</v>
      </c>
    </row>
    <row r="303" spans="1:1">
      <c r="A303">
        <f>IF(COUNTBLANK(B303:D303)&lt;&gt;COLUMNS(B303:D303),302,"")</f>
        <v>0</v>
      </c>
    </row>
    <row r="304" spans="1:1">
      <c r="A304">
        <f>IF(COUNTBLANK(B304:D304)&lt;&gt;COLUMNS(B304:D304),303,"")</f>
        <v>0</v>
      </c>
    </row>
    <row r="305" spans="1:1">
      <c r="A305">
        <f>IF(COUNTBLANK(B305:D305)&lt;&gt;COLUMNS(B305:D305),304,"")</f>
        <v>0</v>
      </c>
    </row>
    <row r="306" spans="1:1">
      <c r="A306">
        <f>IF(COUNTBLANK(B306:D306)&lt;&gt;COLUMNS(B306:D306),305,"")</f>
        <v>0</v>
      </c>
    </row>
    <row r="307" spans="1:1">
      <c r="A307">
        <f>IF(COUNTBLANK(B307:D307)&lt;&gt;COLUMNS(B307:D307),306,"")</f>
        <v>0</v>
      </c>
    </row>
    <row r="308" spans="1:1">
      <c r="A308">
        <f>IF(COUNTBLANK(B308:D308)&lt;&gt;COLUMNS(B308:D308),307,"")</f>
        <v>0</v>
      </c>
    </row>
    <row r="309" spans="1:1">
      <c r="A309">
        <f>IF(COUNTBLANK(B309:D309)&lt;&gt;COLUMNS(B309:D309),308,"")</f>
        <v>0</v>
      </c>
    </row>
    <row r="310" spans="1:1">
      <c r="A310">
        <f>IF(COUNTBLANK(B310:D310)&lt;&gt;COLUMNS(B310:D310),309,"")</f>
        <v>0</v>
      </c>
    </row>
    <row r="311" spans="1:1">
      <c r="A311">
        <f>IF(COUNTBLANK(B311:D311)&lt;&gt;COLUMNS(B311:D311),310,"")</f>
        <v>0</v>
      </c>
    </row>
    <row r="312" spans="1:1">
      <c r="A312">
        <f>IF(COUNTBLANK(B312:D312)&lt;&gt;COLUMNS(B312:D312),311,"")</f>
        <v>0</v>
      </c>
    </row>
    <row r="313" spans="1:1">
      <c r="A313">
        <f>IF(COUNTBLANK(B313:D313)&lt;&gt;COLUMNS(B313:D313),312,"")</f>
        <v>0</v>
      </c>
    </row>
    <row r="314" spans="1:1">
      <c r="A314">
        <f>IF(COUNTBLANK(B314:D314)&lt;&gt;COLUMNS(B314:D314),313,"")</f>
        <v>0</v>
      </c>
    </row>
    <row r="315" spans="1:1">
      <c r="A315">
        <f>IF(COUNTBLANK(B315:D315)&lt;&gt;COLUMNS(B315:D315),314,"")</f>
        <v>0</v>
      </c>
    </row>
    <row r="316" spans="1:1">
      <c r="A316">
        <f>IF(COUNTBLANK(B316:D316)&lt;&gt;COLUMNS(B316:D316),315,"")</f>
        <v>0</v>
      </c>
    </row>
    <row r="317" spans="1:1">
      <c r="A317">
        <f>IF(COUNTBLANK(B317:D317)&lt;&gt;COLUMNS(B317:D317),316,"")</f>
        <v>0</v>
      </c>
    </row>
    <row r="318" spans="1:1">
      <c r="A318">
        <f>IF(COUNTBLANK(B318:D318)&lt;&gt;COLUMNS(B318:D318),317,"")</f>
        <v>0</v>
      </c>
    </row>
    <row r="319" spans="1:1">
      <c r="A319">
        <f>IF(COUNTBLANK(B319:D319)&lt;&gt;COLUMNS(B319:D319),318,"")</f>
        <v>0</v>
      </c>
    </row>
    <row r="320" spans="1:1">
      <c r="A320">
        <f>IF(COUNTBLANK(B320:D320)&lt;&gt;COLUMNS(B320:D320),319,"")</f>
        <v>0</v>
      </c>
    </row>
    <row r="321" spans="1:1">
      <c r="A321">
        <f>IF(COUNTBLANK(B321:D321)&lt;&gt;COLUMNS(B321:D321),320,"")</f>
        <v>0</v>
      </c>
    </row>
    <row r="322" spans="1:1">
      <c r="A322">
        <f>IF(COUNTBLANK(B322:D322)&lt;&gt;COLUMNS(B322:D322),321,"")</f>
        <v>0</v>
      </c>
    </row>
    <row r="323" spans="1:1">
      <c r="A323">
        <f>IF(COUNTBLANK(B323:D323)&lt;&gt;COLUMNS(B323:D323),322,"")</f>
        <v>0</v>
      </c>
    </row>
    <row r="324" spans="1:1">
      <c r="A324">
        <f>IF(COUNTBLANK(B324:D324)&lt;&gt;COLUMNS(B324:D324),323,"")</f>
        <v>0</v>
      </c>
    </row>
    <row r="325" spans="1:1">
      <c r="A325">
        <f>IF(COUNTBLANK(B325:D325)&lt;&gt;COLUMNS(B325:D325),324,"")</f>
        <v>0</v>
      </c>
    </row>
    <row r="326" spans="1:1">
      <c r="A326">
        <f>IF(COUNTBLANK(B326:D326)&lt;&gt;COLUMNS(B326:D326),325,"")</f>
        <v>0</v>
      </c>
    </row>
    <row r="327" spans="1:1">
      <c r="A327">
        <f>IF(COUNTBLANK(B327:D327)&lt;&gt;COLUMNS(B327:D327),326,"")</f>
        <v>0</v>
      </c>
    </row>
    <row r="328" spans="1:1">
      <c r="A328">
        <f>IF(COUNTBLANK(B328:D328)&lt;&gt;COLUMNS(B328:D328),327,"")</f>
        <v>0</v>
      </c>
    </row>
    <row r="329" spans="1:1">
      <c r="A329">
        <f>IF(COUNTBLANK(B329:D329)&lt;&gt;COLUMNS(B329:D329),328,"")</f>
        <v>0</v>
      </c>
    </row>
    <row r="330" spans="1:1">
      <c r="A330">
        <f>IF(COUNTBLANK(B330:D330)&lt;&gt;COLUMNS(B330:D330),329,"")</f>
        <v>0</v>
      </c>
    </row>
    <row r="331" spans="1:1">
      <c r="A331">
        <f>IF(COUNTBLANK(B331:D331)&lt;&gt;COLUMNS(B331:D331),330,"")</f>
        <v>0</v>
      </c>
    </row>
    <row r="332" spans="1:1">
      <c r="A332">
        <f>IF(COUNTBLANK(B332:D332)&lt;&gt;COLUMNS(B332:D332),331,"")</f>
        <v>0</v>
      </c>
    </row>
    <row r="333" spans="1:1">
      <c r="A333">
        <f>IF(COUNTBLANK(B333:D333)&lt;&gt;COLUMNS(B333:D333),332,"")</f>
        <v>0</v>
      </c>
    </row>
    <row r="334" spans="1:1">
      <c r="A334">
        <f>IF(COUNTBLANK(B334:D334)&lt;&gt;COLUMNS(B334:D334),333,"")</f>
        <v>0</v>
      </c>
    </row>
    <row r="335" spans="1:1">
      <c r="A335">
        <f>IF(COUNTBLANK(B335:D335)&lt;&gt;COLUMNS(B335:D335),334,"")</f>
        <v>0</v>
      </c>
    </row>
    <row r="336" spans="1:1">
      <c r="A336">
        <f>IF(COUNTBLANK(B336:D336)&lt;&gt;COLUMNS(B336:D336),335,"")</f>
        <v>0</v>
      </c>
    </row>
    <row r="337" spans="1:1">
      <c r="A337">
        <f>IF(COUNTBLANK(B337:D337)&lt;&gt;COLUMNS(B337:D337),336,"")</f>
        <v>0</v>
      </c>
    </row>
    <row r="338" spans="1:1">
      <c r="A338">
        <f>IF(COUNTBLANK(B338:D338)&lt;&gt;COLUMNS(B338:D338),337,"")</f>
        <v>0</v>
      </c>
    </row>
    <row r="339" spans="1:1">
      <c r="A339">
        <f>IF(COUNTBLANK(B339:D339)&lt;&gt;COLUMNS(B339:D339),338,"")</f>
        <v>0</v>
      </c>
    </row>
    <row r="340" spans="1:1">
      <c r="A340">
        <f>IF(COUNTBLANK(B340:D340)&lt;&gt;COLUMNS(B340:D340),339,"")</f>
        <v>0</v>
      </c>
    </row>
    <row r="341" spans="1:1">
      <c r="A341">
        <f>IF(COUNTBLANK(B341:D341)&lt;&gt;COLUMNS(B341:D341),340,"")</f>
        <v>0</v>
      </c>
    </row>
    <row r="342" spans="1:1">
      <c r="A342">
        <f>IF(COUNTBLANK(B342:D342)&lt;&gt;COLUMNS(B342:D342),341,"")</f>
        <v>0</v>
      </c>
    </row>
    <row r="343" spans="1:1">
      <c r="A343">
        <f>IF(COUNTBLANK(B343:D343)&lt;&gt;COLUMNS(B343:D343),342,"")</f>
        <v>0</v>
      </c>
    </row>
    <row r="344" spans="1:1">
      <c r="A344">
        <f>IF(COUNTBLANK(B344:D344)&lt;&gt;COLUMNS(B344:D344),343,"")</f>
        <v>0</v>
      </c>
    </row>
    <row r="345" spans="1:1">
      <c r="A345">
        <f>IF(COUNTBLANK(B345:D345)&lt;&gt;COLUMNS(B345:D345),344,"")</f>
        <v>0</v>
      </c>
    </row>
    <row r="346" spans="1:1">
      <c r="A346">
        <f>IF(COUNTBLANK(B346:D346)&lt;&gt;COLUMNS(B346:D346),345,"")</f>
        <v>0</v>
      </c>
    </row>
    <row r="347" spans="1:1">
      <c r="A347">
        <f>IF(COUNTBLANK(B347:D347)&lt;&gt;COLUMNS(B347:D347),346,"")</f>
        <v>0</v>
      </c>
    </row>
    <row r="348" spans="1:1">
      <c r="A348">
        <f>IF(COUNTBLANK(B348:D348)&lt;&gt;COLUMNS(B348:D348),347,"")</f>
        <v>0</v>
      </c>
    </row>
    <row r="349" spans="1:1">
      <c r="A349">
        <f>IF(COUNTBLANK(B349:D349)&lt;&gt;COLUMNS(B349:D349),348,"")</f>
        <v>0</v>
      </c>
    </row>
    <row r="350" spans="1:1">
      <c r="A350">
        <f>IF(COUNTBLANK(B350:D350)&lt;&gt;COLUMNS(B350:D350),349,"")</f>
        <v>0</v>
      </c>
    </row>
    <row r="351" spans="1:1">
      <c r="A351">
        <f>IF(COUNTBLANK(B351:D351)&lt;&gt;COLUMNS(B351:D351),350,"")</f>
        <v>0</v>
      </c>
    </row>
    <row r="352" spans="1:1">
      <c r="A352">
        <f>IF(COUNTBLANK(B352:D352)&lt;&gt;COLUMNS(B352:D352),351,"")</f>
        <v>0</v>
      </c>
    </row>
    <row r="353" spans="1:1">
      <c r="A353">
        <f>IF(COUNTBLANK(B353:D353)&lt;&gt;COLUMNS(B353:D353),352,"")</f>
        <v>0</v>
      </c>
    </row>
    <row r="354" spans="1:1">
      <c r="A354">
        <f>IF(COUNTBLANK(B354:D354)&lt;&gt;COLUMNS(B354:D354),353,"")</f>
        <v>0</v>
      </c>
    </row>
    <row r="355" spans="1:1">
      <c r="A355">
        <f>IF(COUNTBLANK(B355:D355)&lt;&gt;COLUMNS(B355:D355),354,"")</f>
        <v>0</v>
      </c>
    </row>
    <row r="356" spans="1:1">
      <c r="A356">
        <f>IF(COUNTBLANK(B356:D356)&lt;&gt;COLUMNS(B356:D356),355,"")</f>
        <v>0</v>
      </c>
    </row>
    <row r="357" spans="1:1">
      <c r="A357">
        <f>IF(COUNTBLANK(B357:D357)&lt;&gt;COLUMNS(B357:D357),356,"")</f>
        <v>0</v>
      </c>
    </row>
    <row r="358" spans="1:1">
      <c r="A358">
        <f>IF(COUNTBLANK(B358:D358)&lt;&gt;COLUMNS(B358:D358),357,"")</f>
        <v>0</v>
      </c>
    </row>
    <row r="359" spans="1:1">
      <c r="A359">
        <f>IF(COUNTBLANK(B359:D359)&lt;&gt;COLUMNS(B359:D359),358,"")</f>
        <v>0</v>
      </c>
    </row>
    <row r="360" spans="1:1">
      <c r="A360">
        <f>IF(COUNTBLANK(B360:D360)&lt;&gt;COLUMNS(B360:D360),359,"")</f>
        <v>0</v>
      </c>
    </row>
    <row r="361" spans="1:1">
      <c r="A361">
        <f>IF(COUNTBLANK(B361:D361)&lt;&gt;COLUMNS(B361:D361),360,"")</f>
        <v>0</v>
      </c>
    </row>
    <row r="362" spans="1:1">
      <c r="A362">
        <f>IF(COUNTBLANK(B362:D362)&lt;&gt;COLUMNS(B362:D362),361,"")</f>
        <v>0</v>
      </c>
    </row>
    <row r="363" spans="1:1">
      <c r="A363">
        <f>IF(COUNTBLANK(B363:D363)&lt;&gt;COLUMNS(B363:D363),362,"")</f>
        <v>0</v>
      </c>
    </row>
    <row r="364" spans="1:1">
      <c r="A364">
        <f>IF(COUNTBLANK(B364:D364)&lt;&gt;COLUMNS(B364:D364),363,"")</f>
        <v>0</v>
      </c>
    </row>
    <row r="365" spans="1:1">
      <c r="A365">
        <f>IF(COUNTBLANK(B365:D365)&lt;&gt;COLUMNS(B365:D365),364,"")</f>
        <v>0</v>
      </c>
    </row>
    <row r="366" spans="1:1">
      <c r="A366">
        <f>IF(COUNTBLANK(B366:D366)&lt;&gt;COLUMNS(B366:D366),365,"")</f>
        <v>0</v>
      </c>
    </row>
    <row r="367" spans="1:1">
      <c r="A367">
        <f>IF(COUNTBLANK(B367:D367)&lt;&gt;COLUMNS(B367:D367),366,"")</f>
        <v>0</v>
      </c>
    </row>
    <row r="368" spans="1:1">
      <c r="A368">
        <f>IF(COUNTBLANK(B368:D368)&lt;&gt;COLUMNS(B368:D368),367,"")</f>
        <v>0</v>
      </c>
    </row>
    <row r="369" spans="1:1">
      <c r="A369">
        <f>IF(COUNTBLANK(B369:D369)&lt;&gt;COLUMNS(B369:D369),368,"")</f>
        <v>0</v>
      </c>
    </row>
    <row r="370" spans="1:1">
      <c r="A370">
        <f>IF(COUNTBLANK(B370:D370)&lt;&gt;COLUMNS(B370:D370),369,"")</f>
        <v>0</v>
      </c>
    </row>
    <row r="371" spans="1:1">
      <c r="A371">
        <f>IF(COUNTBLANK(B371:D371)&lt;&gt;COLUMNS(B371:D371),370,"")</f>
        <v>0</v>
      </c>
    </row>
    <row r="372" spans="1:1">
      <c r="A372">
        <f>IF(COUNTBLANK(B372:D372)&lt;&gt;COLUMNS(B372:D372),371,"")</f>
        <v>0</v>
      </c>
    </row>
    <row r="373" spans="1:1">
      <c r="A373">
        <f>IF(COUNTBLANK(B373:D373)&lt;&gt;COLUMNS(B373:D373),372,"")</f>
        <v>0</v>
      </c>
    </row>
    <row r="374" spans="1:1">
      <c r="A374">
        <f>IF(COUNTBLANK(B374:D374)&lt;&gt;COLUMNS(B374:D374),373,"")</f>
        <v>0</v>
      </c>
    </row>
    <row r="375" spans="1:1">
      <c r="A375">
        <f>IF(COUNTBLANK(B375:D375)&lt;&gt;COLUMNS(B375:D375),374,"")</f>
        <v>0</v>
      </c>
    </row>
    <row r="376" spans="1:1">
      <c r="A376">
        <f>IF(COUNTBLANK(B376:D376)&lt;&gt;COLUMNS(B376:D376),375,"")</f>
        <v>0</v>
      </c>
    </row>
    <row r="377" spans="1:1">
      <c r="A377">
        <f>IF(COUNTBLANK(B377:D377)&lt;&gt;COLUMNS(B377:D377),376,"")</f>
        <v>0</v>
      </c>
    </row>
    <row r="378" spans="1:1">
      <c r="A378">
        <f>IF(COUNTBLANK(B378:D378)&lt;&gt;COLUMNS(B378:D378),377,"")</f>
        <v>0</v>
      </c>
    </row>
    <row r="379" spans="1:1">
      <c r="A379">
        <f>IF(COUNTBLANK(B379:D379)&lt;&gt;COLUMNS(B379:D379),378,"")</f>
        <v>0</v>
      </c>
    </row>
    <row r="380" spans="1:1">
      <c r="A380">
        <f>IF(COUNTBLANK(B380:D380)&lt;&gt;COLUMNS(B380:D380),379,"")</f>
        <v>0</v>
      </c>
    </row>
    <row r="381" spans="1:1">
      <c r="A381">
        <f>IF(COUNTBLANK(B381:D381)&lt;&gt;COLUMNS(B381:D381),380,"")</f>
        <v>0</v>
      </c>
    </row>
    <row r="382" spans="1:1">
      <c r="A382">
        <f>IF(COUNTBLANK(B382:D382)&lt;&gt;COLUMNS(B382:D382),381,"")</f>
        <v>0</v>
      </c>
    </row>
    <row r="383" spans="1:1">
      <c r="A383">
        <f>IF(COUNTBLANK(B383:D383)&lt;&gt;COLUMNS(B383:D383),382,"")</f>
        <v>0</v>
      </c>
    </row>
    <row r="384" spans="1:1">
      <c r="A384">
        <f>IF(COUNTBLANK(B384:D384)&lt;&gt;COLUMNS(B384:D384),383,"")</f>
        <v>0</v>
      </c>
    </row>
    <row r="385" spans="1:1">
      <c r="A385">
        <f>IF(COUNTBLANK(B385:D385)&lt;&gt;COLUMNS(B385:D385),384,"")</f>
        <v>0</v>
      </c>
    </row>
    <row r="386" spans="1:1">
      <c r="A386">
        <f>IF(COUNTBLANK(B386:D386)&lt;&gt;COLUMNS(B386:D386),385,"")</f>
        <v>0</v>
      </c>
    </row>
    <row r="387" spans="1:1">
      <c r="A387">
        <f>IF(COUNTBLANK(B387:D387)&lt;&gt;COLUMNS(B387:D387),386,"")</f>
        <v>0</v>
      </c>
    </row>
    <row r="388" spans="1:1">
      <c r="A388">
        <f>IF(COUNTBLANK(B388:D388)&lt;&gt;COLUMNS(B388:D388),387,"")</f>
        <v>0</v>
      </c>
    </row>
    <row r="389" spans="1:1">
      <c r="A389">
        <f>IF(COUNTBLANK(B389:D389)&lt;&gt;COLUMNS(B389:D389),388,"")</f>
        <v>0</v>
      </c>
    </row>
    <row r="390" spans="1:1">
      <c r="A390">
        <f>IF(COUNTBLANK(B390:D390)&lt;&gt;COLUMNS(B390:D390),389,"")</f>
        <v>0</v>
      </c>
    </row>
    <row r="391" spans="1:1">
      <c r="A391">
        <f>IF(COUNTBLANK(B391:D391)&lt;&gt;COLUMNS(B391:D391),390,"")</f>
        <v>0</v>
      </c>
    </row>
    <row r="392" spans="1:1">
      <c r="A392">
        <f>IF(COUNTBLANK(B392:D392)&lt;&gt;COLUMNS(B392:D392),391,"")</f>
        <v>0</v>
      </c>
    </row>
    <row r="393" spans="1:1">
      <c r="A393">
        <f>IF(COUNTBLANK(B393:D393)&lt;&gt;COLUMNS(B393:D393),392,"")</f>
        <v>0</v>
      </c>
    </row>
    <row r="394" spans="1:1">
      <c r="A394">
        <f>IF(COUNTBLANK(B394:D394)&lt;&gt;COLUMNS(B394:D394),393,"")</f>
        <v>0</v>
      </c>
    </row>
    <row r="395" spans="1:1">
      <c r="A395">
        <f>IF(COUNTBLANK(B395:D395)&lt;&gt;COLUMNS(B395:D395),394,"")</f>
        <v>0</v>
      </c>
    </row>
    <row r="396" spans="1:1">
      <c r="A396">
        <f>IF(COUNTBLANK(B396:D396)&lt;&gt;COLUMNS(B396:D396),395,"")</f>
        <v>0</v>
      </c>
    </row>
    <row r="397" spans="1:1">
      <c r="A397">
        <f>IF(COUNTBLANK(B397:D397)&lt;&gt;COLUMNS(B397:D397),396,"")</f>
        <v>0</v>
      </c>
    </row>
    <row r="398" spans="1:1">
      <c r="A398">
        <f>IF(COUNTBLANK(B398:D398)&lt;&gt;COLUMNS(B398:D398),397,"")</f>
        <v>0</v>
      </c>
    </row>
    <row r="399" spans="1:1">
      <c r="A399">
        <f>IF(COUNTBLANK(B399:D399)&lt;&gt;COLUMNS(B399:D399),398,"")</f>
        <v>0</v>
      </c>
    </row>
    <row r="400" spans="1:1">
      <c r="A400">
        <f>IF(COUNTBLANK(B400:D400)&lt;&gt;COLUMNS(B400:D400),399,"")</f>
        <v>0</v>
      </c>
    </row>
    <row r="401" spans="1:1">
      <c r="A401">
        <f>IF(COUNTBLANK(B401:D401)&lt;&gt;COLUMNS(B401:D401),400,"")</f>
        <v>0</v>
      </c>
    </row>
    <row r="402" spans="1:1">
      <c r="A402">
        <f>IF(COUNTBLANK(B402:D402)&lt;&gt;COLUMNS(B402:D402),401,"")</f>
        <v>0</v>
      </c>
    </row>
    <row r="403" spans="1:1">
      <c r="A403">
        <f>IF(COUNTBLANK(B403:D403)&lt;&gt;COLUMNS(B403:D403),402,"")</f>
        <v>0</v>
      </c>
    </row>
    <row r="404" spans="1:1">
      <c r="A404">
        <f>IF(COUNTBLANK(B404:D404)&lt;&gt;COLUMNS(B404:D404),403,"")</f>
        <v>0</v>
      </c>
    </row>
    <row r="405" spans="1:1">
      <c r="A405">
        <f>IF(COUNTBLANK(B405:D405)&lt;&gt;COLUMNS(B405:D405),404,"")</f>
        <v>0</v>
      </c>
    </row>
    <row r="406" spans="1:1">
      <c r="A406">
        <f>IF(COUNTBLANK(B406:D406)&lt;&gt;COLUMNS(B406:D406),405,"")</f>
        <v>0</v>
      </c>
    </row>
    <row r="407" spans="1:1">
      <c r="A407">
        <f>IF(COUNTBLANK(B407:D407)&lt;&gt;COLUMNS(B407:D407),406,"")</f>
        <v>0</v>
      </c>
    </row>
    <row r="408" spans="1:1">
      <c r="A408">
        <f>IF(COUNTBLANK(B408:D408)&lt;&gt;COLUMNS(B408:D408),407,"")</f>
        <v>0</v>
      </c>
    </row>
    <row r="409" spans="1:1">
      <c r="A409">
        <f>IF(COUNTBLANK(B409:D409)&lt;&gt;COLUMNS(B409:D409),408,"")</f>
        <v>0</v>
      </c>
    </row>
    <row r="410" spans="1:1">
      <c r="A410">
        <f>IF(COUNTBLANK(B410:D410)&lt;&gt;COLUMNS(B410:D410),409,"")</f>
        <v>0</v>
      </c>
    </row>
    <row r="411" spans="1:1">
      <c r="A411">
        <f>IF(COUNTBLANK(B411:D411)&lt;&gt;COLUMNS(B411:D411),410,"")</f>
        <v>0</v>
      </c>
    </row>
    <row r="412" spans="1:1">
      <c r="A412">
        <f>IF(COUNTBLANK(B412:D412)&lt;&gt;COLUMNS(B412:D412),411,"")</f>
        <v>0</v>
      </c>
    </row>
    <row r="413" spans="1:1">
      <c r="A413">
        <f>IF(COUNTBLANK(B413:D413)&lt;&gt;COLUMNS(B413:D413),412,"")</f>
        <v>0</v>
      </c>
    </row>
    <row r="414" spans="1:1">
      <c r="A414">
        <f>IF(COUNTBLANK(B414:D414)&lt;&gt;COLUMNS(B414:D414),413,"")</f>
        <v>0</v>
      </c>
    </row>
    <row r="415" spans="1:1">
      <c r="A415">
        <f>IF(COUNTBLANK(B415:D415)&lt;&gt;COLUMNS(B415:D415),414,"")</f>
        <v>0</v>
      </c>
    </row>
    <row r="416" spans="1:1">
      <c r="A416">
        <f>IF(COUNTBLANK(B416:D416)&lt;&gt;COLUMNS(B416:D416),415,"")</f>
        <v>0</v>
      </c>
    </row>
    <row r="417" spans="1:1">
      <c r="A417">
        <f>IF(COUNTBLANK(B417:D417)&lt;&gt;COLUMNS(B417:D417),416,"")</f>
        <v>0</v>
      </c>
    </row>
    <row r="418" spans="1:1">
      <c r="A418">
        <f>IF(COUNTBLANK(B418:D418)&lt;&gt;COLUMNS(B418:D418),417,"")</f>
        <v>0</v>
      </c>
    </row>
    <row r="419" spans="1:1">
      <c r="A419">
        <f>IF(COUNTBLANK(B419:D419)&lt;&gt;COLUMNS(B419:D419),418,"")</f>
        <v>0</v>
      </c>
    </row>
    <row r="420" spans="1:1">
      <c r="A420">
        <f>IF(COUNTBLANK(B420:D420)&lt;&gt;COLUMNS(B420:D420),419,"")</f>
        <v>0</v>
      </c>
    </row>
    <row r="421" spans="1:1">
      <c r="A421">
        <f>IF(COUNTBLANK(B421:D421)&lt;&gt;COLUMNS(B421:D421),420,"")</f>
        <v>0</v>
      </c>
    </row>
    <row r="422" spans="1:1">
      <c r="A422">
        <f>IF(COUNTBLANK(B422:D422)&lt;&gt;COLUMNS(B422:D422),421,"")</f>
        <v>0</v>
      </c>
    </row>
    <row r="423" spans="1:1">
      <c r="A423">
        <f>IF(COUNTBLANK(B423:D423)&lt;&gt;COLUMNS(B423:D423),422,"")</f>
        <v>0</v>
      </c>
    </row>
    <row r="424" spans="1:1">
      <c r="A424">
        <f>IF(COUNTBLANK(B424:D424)&lt;&gt;COLUMNS(B424:D424),423,"")</f>
        <v>0</v>
      </c>
    </row>
    <row r="425" spans="1:1">
      <c r="A425">
        <f>IF(COUNTBLANK(B425:D425)&lt;&gt;COLUMNS(B425:D425),424,"")</f>
        <v>0</v>
      </c>
    </row>
    <row r="426" spans="1:1">
      <c r="A426">
        <f>IF(COUNTBLANK(B426:D426)&lt;&gt;COLUMNS(B426:D426),425,"")</f>
        <v>0</v>
      </c>
    </row>
    <row r="427" spans="1:1">
      <c r="A427">
        <f>IF(COUNTBLANK(B427:D427)&lt;&gt;COLUMNS(B427:D427),426,"")</f>
        <v>0</v>
      </c>
    </row>
    <row r="428" spans="1:1">
      <c r="A428">
        <f>IF(COUNTBLANK(B428:D428)&lt;&gt;COLUMNS(B428:D428),427,"")</f>
        <v>0</v>
      </c>
    </row>
    <row r="429" spans="1:1">
      <c r="A429">
        <f>IF(COUNTBLANK(B429:D429)&lt;&gt;COLUMNS(B429:D429),428,"")</f>
        <v>0</v>
      </c>
    </row>
    <row r="430" spans="1:1">
      <c r="A430">
        <f>IF(COUNTBLANK(B430:D430)&lt;&gt;COLUMNS(B430:D430),429,"")</f>
        <v>0</v>
      </c>
    </row>
    <row r="431" spans="1:1">
      <c r="A431">
        <f>IF(COUNTBLANK(B431:D431)&lt;&gt;COLUMNS(B431:D431),430,"")</f>
        <v>0</v>
      </c>
    </row>
    <row r="432" spans="1:1">
      <c r="A432">
        <f>IF(COUNTBLANK(B432:D432)&lt;&gt;COLUMNS(B432:D432),431,"")</f>
        <v>0</v>
      </c>
    </row>
    <row r="433" spans="1:1">
      <c r="A433">
        <f>IF(COUNTBLANK(B433:D433)&lt;&gt;COLUMNS(B433:D433),432,"")</f>
        <v>0</v>
      </c>
    </row>
    <row r="434" spans="1:1">
      <c r="A434">
        <f>IF(COUNTBLANK(B434:D434)&lt;&gt;COLUMNS(B434:D434),433,"")</f>
        <v>0</v>
      </c>
    </row>
    <row r="435" spans="1:1">
      <c r="A435">
        <f>IF(COUNTBLANK(B435:D435)&lt;&gt;COLUMNS(B435:D435),434,"")</f>
        <v>0</v>
      </c>
    </row>
    <row r="436" spans="1:1">
      <c r="A436">
        <f>IF(COUNTBLANK(B436:D436)&lt;&gt;COLUMNS(B436:D436),435,"")</f>
        <v>0</v>
      </c>
    </row>
    <row r="437" spans="1:1">
      <c r="A437">
        <f>IF(COUNTBLANK(B437:D437)&lt;&gt;COLUMNS(B437:D437),436,"")</f>
        <v>0</v>
      </c>
    </row>
    <row r="438" spans="1:1">
      <c r="A438">
        <f>IF(COUNTBLANK(B438:D438)&lt;&gt;COLUMNS(B438:D438),437,"")</f>
        <v>0</v>
      </c>
    </row>
    <row r="439" spans="1:1">
      <c r="A439">
        <f>IF(COUNTBLANK(B439:D439)&lt;&gt;COLUMNS(B439:D439),438,"")</f>
        <v>0</v>
      </c>
    </row>
    <row r="440" spans="1:1">
      <c r="A440">
        <f>IF(COUNTBLANK(B440:D440)&lt;&gt;COLUMNS(B440:D440),439,"")</f>
        <v>0</v>
      </c>
    </row>
    <row r="441" spans="1:1">
      <c r="A441">
        <f>IF(COUNTBLANK(B441:D441)&lt;&gt;COLUMNS(B441:D441),440,"")</f>
        <v>0</v>
      </c>
    </row>
    <row r="442" spans="1:1">
      <c r="A442">
        <f>IF(COUNTBLANK(B442:D442)&lt;&gt;COLUMNS(B442:D442),441,"")</f>
        <v>0</v>
      </c>
    </row>
    <row r="443" spans="1:1">
      <c r="A443">
        <f>IF(COUNTBLANK(B443:D443)&lt;&gt;COLUMNS(B443:D443),442,"")</f>
        <v>0</v>
      </c>
    </row>
    <row r="444" spans="1:1">
      <c r="A444">
        <f>IF(COUNTBLANK(B444:D444)&lt;&gt;COLUMNS(B444:D444),443,"")</f>
        <v>0</v>
      </c>
    </row>
    <row r="445" spans="1:1">
      <c r="A445">
        <f>IF(COUNTBLANK(B445:D445)&lt;&gt;COLUMNS(B445:D445),444,"")</f>
        <v>0</v>
      </c>
    </row>
    <row r="446" spans="1:1">
      <c r="A446">
        <f>IF(COUNTBLANK(B446:D446)&lt;&gt;COLUMNS(B446:D446),445,"")</f>
        <v>0</v>
      </c>
    </row>
    <row r="447" spans="1:1">
      <c r="A447">
        <f>IF(COUNTBLANK(B447:D447)&lt;&gt;COLUMNS(B447:D447),446,"")</f>
        <v>0</v>
      </c>
    </row>
    <row r="448" spans="1:1">
      <c r="A448">
        <f>IF(COUNTBLANK(B448:D448)&lt;&gt;COLUMNS(B448:D448),447,"")</f>
        <v>0</v>
      </c>
    </row>
    <row r="449" spans="1:1">
      <c r="A449">
        <f>IF(COUNTBLANK(B449:D449)&lt;&gt;COLUMNS(B449:D449),448,"")</f>
        <v>0</v>
      </c>
    </row>
    <row r="450" spans="1:1">
      <c r="A450">
        <f>IF(COUNTBLANK(B450:D450)&lt;&gt;COLUMNS(B450:D450),449,"")</f>
        <v>0</v>
      </c>
    </row>
    <row r="451" spans="1:1">
      <c r="A451">
        <f>IF(COUNTBLANK(B451:D451)&lt;&gt;COLUMNS(B451:D451),450,"")</f>
        <v>0</v>
      </c>
    </row>
    <row r="452" spans="1:1">
      <c r="A452">
        <f>IF(COUNTBLANK(B452:D452)&lt;&gt;COLUMNS(B452:D452),451,"")</f>
        <v>0</v>
      </c>
    </row>
    <row r="453" spans="1:1">
      <c r="A453">
        <f>IF(COUNTBLANK(B453:D453)&lt;&gt;COLUMNS(B453:D453),452,"")</f>
        <v>0</v>
      </c>
    </row>
    <row r="454" spans="1:1">
      <c r="A454">
        <f>IF(COUNTBLANK(B454:D454)&lt;&gt;COLUMNS(B454:D454),453,"")</f>
        <v>0</v>
      </c>
    </row>
    <row r="455" spans="1:1">
      <c r="A455">
        <f>IF(COUNTBLANK(B455:D455)&lt;&gt;COLUMNS(B455:D455),454,"")</f>
        <v>0</v>
      </c>
    </row>
    <row r="456" spans="1:1">
      <c r="A456">
        <f>IF(COUNTBLANK(B456:D456)&lt;&gt;COLUMNS(B456:D456),455,"")</f>
        <v>0</v>
      </c>
    </row>
    <row r="457" spans="1:1">
      <c r="A457">
        <f>IF(COUNTBLANK(B457:D457)&lt;&gt;COLUMNS(B457:D457),456,"")</f>
        <v>0</v>
      </c>
    </row>
    <row r="458" spans="1:1">
      <c r="A458">
        <f>IF(COUNTBLANK(B458:D458)&lt;&gt;COLUMNS(B458:D458),457,"")</f>
        <v>0</v>
      </c>
    </row>
    <row r="459" spans="1:1">
      <c r="A459">
        <f>IF(COUNTBLANK(B459:D459)&lt;&gt;COLUMNS(B459:D459),458,"")</f>
        <v>0</v>
      </c>
    </row>
    <row r="460" spans="1:1">
      <c r="A460">
        <f>IF(COUNTBLANK(B460:D460)&lt;&gt;COLUMNS(B460:D460),459,"")</f>
        <v>0</v>
      </c>
    </row>
    <row r="461" spans="1:1">
      <c r="A461">
        <f>IF(COUNTBLANK(B461:D461)&lt;&gt;COLUMNS(B461:D461),460,"")</f>
        <v>0</v>
      </c>
    </row>
    <row r="462" spans="1:1">
      <c r="A462">
        <f>IF(COUNTBLANK(B462:D462)&lt;&gt;COLUMNS(B462:D462),461,"")</f>
        <v>0</v>
      </c>
    </row>
    <row r="463" spans="1:1">
      <c r="A463">
        <f>IF(COUNTBLANK(B463:D463)&lt;&gt;COLUMNS(B463:D463),462,"")</f>
        <v>0</v>
      </c>
    </row>
    <row r="464" spans="1:1">
      <c r="A464">
        <f>IF(COUNTBLANK(B464:D464)&lt;&gt;COLUMNS(B464:D464),463,"")</f>
        <v>0</v>
      </c>
    </row>
    <row r="465" spans="1:1">
      <c r="A465">
        <f>IF(COUNTBLANK(B465:D465)&lt;&gt;COLUMNS(B465:D465),464,"")</f>
        <v>0</v>
      </c>
    </row>
    <row r="466" spans="1:1">
      <c r="A466">
        <f>IF(COUNTBLANK(B466:D466)&lt;&gt;COLUMNS(B466:D466),465,"")</f>
        <v>0</v>
      </c>
    </row>
    <row r="467" spans="1:1">
      <c r="A467">
        <f>IF(COUNTBLANK(B467:D467)&lt;&gt;COLUMNS(B467:D467),466,"")</f>
        <v>0</v>
      </c>
    </row>
    <row r="468" spans="1:1">
      <c r="A468">
        <f>IF(COUNTBLANK(B468:D468)&lt;&gt;COLUMNS(B468:D468),467,"")</f>
        <v>0</v>
      </c>
    </row>
    <row r="469" spans="1:1">
      <c r="A469">
        <f>IF(COUNTBLANK(B469:D469)&lt;&gt;COLUMNS(B469:D469),468,"")</f>
        <v>0</v>
      </c>
    </row>
    <row r="470" spans="1:1">
      <c r="A470">
        <f>IF(COUNTBLANK(B470:D470)&lt;&gt;COLUMNS(B470:D470),469,"")</f>
        <v>0</v>
      </c>
    </row>
    <row r="471" spans="1:1">
      <c r="A471">
        <f>IF(COUNTBLANK(B471:D471)&lt;&gt;COLUMNS(B471:D471),470,"")</f>
        <v>0</v>
      </c>
    </row>
    <row r="472" spans="1:1">
      <c r="A472">
        <f>IF(COUNTBLANK(B472:D472)&lt;&gt;COLUMNS(B472:D472),471,"")</f>
        <v>0</v>
      </c>
    </row>
    <row r="473" spans="1:1">
      <c r="A473">
        <f>IF(COUNTBLANK(B473:D473)&lt;&gt;COLUMNS(B473:D473),472,"")</f>
        <v>0</v>
      </c>
    </row>
    <row r="474" spans="1:1">
      <c r="A474">
        <f>IF(COUNTBLANK(B474:D474)&lt;&gt;COLUMNS(B474:D474),473,"")</f>
        <v>0</v>
      </c>
    </row>
    <row r="475" spans="1:1">
      <c r="A475">
        <f>IF(COUNTBLANK(B475:D475)&lt;&gt;COLUMNS(B475:D475),474,"")</f>
        <v>0</v>
      </c>
    </row>
    <row r="476" spans="1:1">
      <c r="A476">
        <f>IF(COUNTBLANK(B476:D476)&lt;&gt;COLUMNS(B476:D476),475,"")</f>
        <v>0</v>
      </c>
    </row>
    <row r="477" spans="1:1">
      <c r="A477">
        <f>IF(COUNTBLANK(B477:D477)&lt;&gt;COLUMNS(B477:D477),476,"")</f>
        <v>0</v>
      </c>
    </row>
    <row r="478" spans="1:1">
      <c r="A478">
        <f>IF(COUNTBLANK(B478:D478)&lt;&gt;COLUMNS(B478:D478),477,"")</f>
        <v>0</v>
      </c>
    </row>
    <row r="479" spans="1:1">
      <c r="A479">
        <f>IF(COUNTBLANK(B479:D479)&lt;&gt;COLUMNS(B479:D479),478,"")</f>
        <v>0</v>
      </c>
    </row>
    <row r="480" spans="1:1">
      <c r="A480">
        <f>IF(COUNTBLANK(B480:D480)&lt;&gt;COLUMNS(B480:D480),479,"")</f>
        <v>0</v>
      </c>
    </row>
    <row r="481" spans="1:1">
      <c r="A481">
        <f>IF(COUNTBLANK(B481:D481)&lt;&gt;COLUMNS(B481:D481),480,"")</f>
        <v>0</v>
      </c>
    </row>
    <row r="482" spans="1:1">
      <c r="A482">
        <f>IF(COUNTBLANK(B482:D482)&lt;&gt;COLUMNS(B482:D482),481,"")</f>
        <v>0</v>
      </c>
    </row>
    <row r="483" spans="1:1">
      <c r="A483">
        <f>IF(COUNTBLANK(B483:D483)&lt;&gt;COLUMNS(B483:D483),482,"")</f>
        <v>0</v>
      </c>
    </row>
    <row r="484" spans="1:1">
      <c r="A484">
        <f>IF(COUNTBLANK(B484:D484)&lt;&gt;COLUMNS(B484:D484),483,"")</f>
        <v>0</v>
      </c>
    </row>
    <row r="485" spans="1:1">
      <c r="A485">
        <f>IF(COUNTBLANK(B485:D485)&lt;&gt;COLUMNS(B485:D485),484,"")</f>
        <v>0</v>
      </c>
    </row>
    <row r="486" spans="1:1">
      <c r="A486">
        <f>IF(COUNTBLANK(B486:D486)&lt;&gt;COLUMNS(B486:D486),485,"")</f>
        <v>0</v>
      </c>
    </row>
    <row r="487" spans="1:1">
      <c r="A487">
        <f>IF(COUNTBLANK(B487:D487)&lt;&gt;COLUMNS(B487:D487),486,"")</f>
        <v>0</v>
      </c>
    </row>
    <row r="488" spans="1:1">
      <c r="A488">
        <f>IF(COUNTBLANK(B488:D488)&lt;&gt;COLUMNS(B488:D488),487,"")</f>
        <v>0</v>
      </c>
    </row>
    <row r="489" spans="1:1">
      <c r="A489">
        <f>IF(COUNTBLANK(B489:D489)&lt;&gt;COLUMNS(B489:D489),488,"")</f>
        <v>0</v>
      </c>
    </row>
    <row r="490" spans="1:1">
      <c r="A490">
        <f>IF(COUNTBLANK(B490:D490)&lt;&gt;COLUMNS(B490:D490),489,"")</f>
        <v>0</v>
      </c>
    </row>
    <row r="491" spans="1:1">
      <c r="A491">
        <f>IF(COUNTBLANK(B491:D491)&lt;&gt;COLUMNS(B491:D491),490,"")</f>
        <v>0</v>
      </c>
    </row>
    <row r="492" spans="1:1">
      <c r="A492">
        <f>IF(COUNTBLANK(B492:D492)&lt;&gt;COLUMNS(B492:D492),491,"")</f>
        <v>0</v>
      </c>
    </row>
    <row r="493" spans="1:1">
      <c r="A493">
        <f>IF(COUNTBLANK(B493:D493)&lt;&gt;COLUMNS(B493:D493),492,"")</f>
        <v>0</v>
      </c>
    </row>
    <row r="494" spans="1:1">
      <c r="A494">
        <f>IF(COUNTBLANK(B494:D494)&lt;&gt;COLUMNS(B494:D494),493,"")</f>
        <v>0</v>
      </c>
    </row>
    <row r="495" spans="1:1">
      <c r="A495">
        <f>IF(COUNTBLANK(B495:D495)&lt;&gt;COLUMNS(B495:D495),494,"")</f>
        <v>0</v>
      </c>
    </row>
    <row r="496" spans="1:1">
      <c r="A496">
        <f>IF(COUNTBLANK(B496:D496)&lt;&gt;COLUMNS(B496:D496),495,"")</f>
        <v>0</v>
      </c>
    </row>
    <row r="497" spans="1:1">
      <c r="A497">
        <f>IF(COUNTBLANK(B497:D497)&lt;&gt;COLUMNS(B497:D497),496,"")</f>
        <v>0</v>
      </c>
    </row>
    <row r="498" spans="1:1">
      <c r="A498">
        <f>IF(COUNTBLANK(B498:D498)&lt;&gt;COLUMNS(B498:D498),497,"")</f>
        <v>0</v>
      </c>
    </row>
    <row r="499" spans="1:1">
      <c r="A499">
        <f>IF(COUNTBLANK(B499:D499)&lt;&gt;COLUMNS(B499:D499),498,"")</f>
        <v>0</v>
      </c>
    </row>
    <row r="500" spans="1:1">
      <c r="A500">
        <f>IF(COUNTBLANK(B500:D500)&lt;&gt;COLUMNS(B500:D500),499,"")</f>
        <v>0</v>
      </c>
    </row>
    <row r="501" spans="1:1">
      <c r="A501">
        <f>IF(COUNTBLANK(B501:D501)&lt;&gt;COLUMNS(B501:D501),500,"")</f>
        <v>0</v>
      </c>
    </row>
    <row r="502" spans="1:1">
      <c r="A502">
        <f>IF(COUNTBLANK(B502:D502)&lt;&gt;COLUMNS(B502:D502),501,"")</f>
        <v>0</v>
      </c>
    </row>
    <row r="503" spans="1:1">
      <c r="A503">
        <f>IF(COUNTBLANK(B503:D503)&lt;&gt;COLUMNS(B503:D503),502,"")</f>
        <v>0</v>
      </c>
    </row>
    <row r="504" spans="1:1">
      <c r="A504">
        <f>IF(COUNTBLANK(B504:D504)&lt;&gt;COLUMNS(B504:D504),503,"")</f>
        <v>0</v>
      </c>
    </row>
    <row r="505" spans="1:1">
      <c r="A505">
        <f>IF(COUNTBLANK(B505:D505)&lt;&gt;COLUMNS(B505:D505),504,"")</f>
        <v>0</v>
      </c>
    </row>
    <row r="506" spans="1:1">
      <c r="A506">
        <f>IF(COUNTBLANK(B506:D506)&lt;&gt;COLUMNS(B506:D506),505,"")</f>
        <v>0</v>
      </c>
    </row>
    <row r="507" spans="1:1">
      <c r="A507">
        <f>IF(COUNTBLANK(B507:D507)&lt;&gt;COLUMNS(B507:D507),506,"")</f>
        <v>0</v>
      </c>
    </row>
    <row r="508" spans="1:1">
      <c r="A508">
        <f>IF(COUNTBLANK(B508:D508)&lt;&gt;COLUMNS(B508:D508),507,"")</f>
        <v>0</v>
      </c>
    </row>
    <row r="509" spans="1:1">
      <c r="A509">
        <f>IF(COUNTBLANK(B509:D509)&lt;&gt;COLUMNS(B509:D509),508,"")</f>
        <v>0</v>
      </c>
    </row>
    <row r="510" spans="1:1">
      <c r="A510">
        <f>IF(COUNTBLANK(B510:D510)&lt;&gt;COLUMNS(B510:D510),509,"")</f>
        <v>0</v>
      </c>
    </row>
    <row r="511" spans="1:1">
      <c r="A511">
        <f>IF(COUNTBLANK(B511:D511)&lt;&gt;COLUMNS(B511:D511),510,"")</f>
        <v>0</v>
      </c>
    </row>
    <row r="512" spans="1:1">
      <c r="A512">
        <f>IF(COUNTBLANK(B512:D512)&lt;&gt;COLUMNS(B512:D512),511,"")</f>
        <v>0</v>
      </c>
    </row>
    <row r="513" spans="1:1">
      <c r="A513">
        <f>IF(COUNTBLANK(B513:D513)&lt;&gt;COLUMNS(B513:D513),512,"")</f>
        <v>0</v>
      </c>
    </row>
    <row r="514" spans="1:1">
      <c r="A514">
        <f>IF(COUNTBLANK(B514:D514)&lt;&gt;COLUMNS(B514:D514),513,"")</f>
        <v>0</v>
      </c>
    </row>
    <row r="515" spans="1:1">
      <c r="A515">
        <f>IF(COUNTBLANK(B515:D515)&lt;&gt;COLUMNS(B515:D515),514,"")</f>
        <v>0</v>
      </c>
    </row>
    <row r="516" spans="1:1">
      <c r="A516">
        <f>IF(COUNTBLANK(B516:D516)&lt;&gt;COLUMNS(B516:D516),515,"")</f>
        <v>0</v>
      </c>
    </row>
    <row r="517" spans="1:1">
      <c r="A517">
        <f>IF(COUNTBLANK(B517:D517)&lt;&gt;COLUMNS(B517:D517),516,"")</f>
        <v>0</v>
      </c>
    </row>
    <row r="518" spans="1:1">
      <c r="A518">
        <f>IF(COUNTBLANK(B518:D518)&lt;&gt;COLUMNS(B518:D518),517,"")</f>
        <v>0</v>
      </c>
    </row>
    <row r="519" spans="1:1">
      <c r="A519">
        <f>IF(COUNTBLANK(B519:D519)&lt;&gt;COLUMNS(B519:D519),518,"")</f>
        <v>0</v>
      </c>
    </row>
    <row r="520" spans="1:1">
      <c r="A520">
        <f>IF(COUNTBLANK(B520:D520)&lt;&gt;COLUMNS(B520:D520),519,"")</f>
        <v>0</v>
      </c>
    </row>
    <row r="521" spans="1:1">
      <c r="A521">
        <f>IF(COUNTBLANK(B521:D521)&lt;&gt;COLUMNS(B521:D521),520,"")</f>
        <v>0</v>
      </c>
    </row>
    <row r="522" spans="1:1">
      <c r="A522">
        <f>IF(COUNTBLANK(B522:D522)&lt;&gt;COLUMNS(B522:D522),521,"")</f>
        <v>0</v>
      </c>
    </row>
    <row r="523" spans="1:1">
      <c r="A523">
        <f>IF(COUNTBLANK(B523:D523)&lt;&gt;COLUMNS(B523:D523),522,"")</f>
        <v>0</v>
      </c>
    </row>
    <row r="524" spans="1:1">
      <c r="A524">
        <f>IF(COUNTBLANK(B524:D524)&lt;&gt;COLUMNS(B524:D524),523,"")</f>
        <v>0</v>
      </c>
    </row>
    <row r="525" spans="1:1">
      <c r="A525">
        <f>IF(COUNTBLANK(B525:D525)&lt;&gt;COLUMNS(B525:D525),524,"")</f>
        <v>0</v>
      </c>
    </row>
    <row r="526" spans="1:1">
      <c r="A526">
        <f>IF(COUNTBLANK(B526:D526)&lt;&gt;COLUMNS(B526:D526),525,"")</f>
        <v>0</v>
      </c>
    </row>
    <row r="527" spans="1:1">
      <c r="A527">
        <f>IF(COUNTBLANK(B527:D527)&lt;&gt;COLUMNS(B527:D527),526,"")</f>
        <v>0</v>
      </c>
    </row>
    <row r="528" spans="1:1">
      <c r="A528">
        <f>IF(COUNTBLANK(B528:D528)&lt;&gt;COLUMNS(B528:D528),527,"")</f>
        <v>0</v>
      </c>
    </row>
    <row r="529" spans="1:1">
      <c r="A529">
        <f>IF(COUNTBLANK(B529:D529)&lt;&gt;COLUMNS(B529:D529),528,"")</f>
        <v>0</v>
      </c>
    </row>
    <row r="530" spans="1:1">
      <c r="A530">
        <f>IF(COUNTBLANK(B530:D530)&lt;&gt;COLUMNS(B530:D530),529,"")</f>
        <v>0</v>
      </c>
    </row>
    <row r="531" spans="1:1">
      <c r="A531">
        <f>IF(COUNTBLANK(B531:D531)&lt;&gt;COLUMNS(B531:D531),530,"")</f>
        <v>0</v>
      </c>
    </row>
    <row r="532" spans="1:1">
      <c r="A532">
        <f>IF(COUNTBLANK(B532:D532)&lt;&gt;COLUMNS(B532:D532),531,"")</f>
        <v>0</v>
      </c>
    </row>
    <row r="533" spans="1:1">
      <c r="A533">
        <f>IF(COUNTBLANK(B533:D533)&lt;&gt;COLUMNS(B533:D533),532,"")</f>
        <v>0</v>
      </c>
    </row>
    <row r="534" spans="1:1">
      <c r="A534">
        <f>IF(COUNTBLANK(B534:D534)&lt;&gt;COLUMNS(B534:D534),533,"")</f>
        <v>0</v>
      </c>
    </row>
    <row r="535" spans="1:1">
      <c r="A535">
        <f>IF(COUNTBLANK(B535:D535)&lt;&gt;COLUMNS(B535:D535),534,"")</f>
        <v>0</v>
      </c>
    </row>
    <row r="536" spans="1:1">
      <c r="A536">
        <f>IF(COUNTBLANK(B536:D536)&lt;&gt;COLUMNS(B536:D536),535,"")</f>
        <v>0</v>
      </c>
    </row>
    <row r="537" spans="1:1">
      <c r="A537">
        <f>IF(COUNTBLANK(B537:D537)&lt;&gt;COLUMNS(B537:D537),536,"")</f>
        <v>0</v>
      </c>
    </row>
    <row r="538" spans="1:1">
      <c r="A538">
        <f>IF(COUNTBLANK(B538:D538)&lt;&gt;COLUMNS(B538:D538),537,"")</f>
        <v>0</v>
      </c>
    </row>
    <row r="539" spans="1:1">
      <c r="A539">
        <f>IF(COUNTBLANK(B539:D539)&lt;&gt;COLUMNS(B539:D539),538,"")</f>
        <v>0</v>
      </c>
    </row>
    <row r="540" spans="1:1">
      <c r="A540">
        <f>IF(COUNTBLANK(B540:D540)&lt;&gt;COLUMNS(B540:D540),539,"")</f>
        <v>0</v>
      </c>
    </row>
    <row r="541" spans="1:1">
      <c r="A541">
        <f>IF(COUNTBLANK(B541:D541)&lt;&gt;COLUMNS(B541:D541),540,"")</f>
        <v>0</v>
      </c>
    </row>
    <row r="542" spans="1:1">
      <c r="A542">
        <f>IF(COUNTBLANK(B542:D542)&lt;&gt;COLUMNS(B542:D542),541,"")</f>
        <v>0</v>
      </c>
    </row>
    <row r="543" spans="1:1">
      <c r="A543">
        <f>IF(COUNTBLANK(B543:D543)&lt;&gt;COLUMNS(B543:D543),542,"")</f>
        <v>0</v>
      </c>
    </row>
    <row r="544" spans="1:1">
      <c r="A544">
        <f>IF(COUNTBLANK(B544:D544)&lt;&gt;COLUMNS(B544:D544),543,"")</f>
        <v>0</v>
      </c>
    </row>
    <row r="545" spans="1:1">
      <c r="A545">
        <f>IF(COUNTBLANK(B545:D545)&lt;&gt;COLUMNS(B545:D545),544,"")</f>
        <v>0</v>
      </c>
    </row>
    <row r="546" spans="1:1">
      <c r="A546">
        <f>IF(COUNTBLANK(B546:D546)&lt;&gt;COLUMNS(B546:D546),545,"")</f>
        <v>0</v>
      </c>
    </row>
    <row r="547" spans="1:1">
      <c r="A547">
        <f>IF(COUNTBLANK(B547:D547)&lt;&gt;COLUMNS(B547:D547),546,"")</f>
        <v>0</v>
      </c>
    </row>
    <row r="548" spans="1:1">
      <c r="A548">
        <f>IF(COUNTBLANK(B548:D548)&lt;&gt;COLUMNS(B548:D548),547,"")</f>
        <v>0</v>
      </c>
    </row>
    <row r="549" spans="1:1">
      <c r="A549">
        <f>IF(COUNTBLANK(B549:D549)&lt;&gt;COLUMNS(B549:D549),548,"")</f>
        <v>0</v>
      </c>
    </row>
    <row r="550" spans="1:1">
      <c r="A550">
        <f>IF(COUNTBLANK(B550:D550)&lt;&gt;COLUMNS(B550:D550),549,"")</f>
        <v>0</v>
      </c>
    </row>
    <row r="551" spans="1:1">
      <c r="A551">
        <f>IF(COUNTBLANK(B551:D551)&lt;&gt;COLUMNS(B551:D551),550,"")</f>
        <v>0</v>
      </c>
    </row>
    <row r="552" spans="1:1">
      <c r="A552">
        <f>IF(COUNTBLANK(B552:D552)&lt;&gt;COLUMNS(B552:D552),551,"")</f>
        <v>0</v>
      </c>
    </row>
    <row r="553" spans="1:1">
      <c r="A553">
        <f>IF(COUNTBLANK(B553:D553)&lt;&gt;COLUMNS(B553:D553),552,"")</f>
        <v>0</v>
      </c>
    </row>
    <row r="554" spans="1:1">
      <c r="A554">
        <f>IF(COUNTBLANK(B554:D554)&lt;&gt;COLUMNS(B554:D554),553,"")</f>
        <v>0</v>
      </c>
    </row>
    <row r="555" spans="1:1">
      <c r="A555">
        <f>IF(COUNTBLANK(B555:D555)&lt;&gt;COLUMNS(B555:D555),554,"")</f>
        <v>0</v>
      </c>
    </row>
    <row r="556" spans="1:1">
      <c r="A556">
        <f>IF(COUNTBLANK(B556:D556)&lt;&gt;COLUMNS(B556:D556),555,"")</f>
        <v>0</v>
      </c>
    </row>
    <row r="557" spans="1:1">
      <c r="A557">
        <f>IF(COUNTBLANK(B557:D557)&lt;&gt;COLUMNS(B557:D557),556,"")</f>
        <v>0</v>
      </c>
    </row>
    <row r="558" spans="1:1">
      <c r="A558">
        <f>IF(COUNTBLANK(B558:D558)&lt;&gt;COLUMNS(B558:D558),557,"")</f>
        <v>0</v>
      </c>
    </row>
    <row r="559" spans="1:1">
      <c r="A559">
        <f>IF(COUNTBLANK(B559:D559)&lt;&gt;COLUMNS(B559:D559),558,"")</f>
        <v>0</v>
      </c>
    </row>
    <row r="560" spans="1:1">
      <c r="A560">
        <f>IF(COUNTBLANK(B560:D560)&lt;&gt;COLUMNS(B560:D560),559,"")</f>
        <v>0</v>
      </c>
    </row>
    <row r="561" spans="1:1">
      <c r="A561">
        <f>IF(COUNTBLANK(B561:D561)&lt;&gt;COLUMNS(B561:D561),560,"")</f>
        <v>0</v>
      </c>
    </row>
    <row r="562" spans="1:1">
      <c r="A562">
        <f>IF(COUNTBLANK(B562:D562)&lt;&gt;COLUMNS(B562:D562),561,"")</f>
        <v>0</v>
      </c>
    </row>
    <row r="563" spans="1:1">
      <c r="A563">
        <f>IF(COUNTBLANK(B563:D563)&lt;&gt;COLUMNS(B563:D563),562,"")</f>
        <v>0</v>
      </c>
    </row>
    <row r="564" spans="1:1">
      <c r="A564">
        <f>IF(COUNTBLANK(B564:D564)&lt;&gt;COLUMNS(B564:D564),563,"")</f>
        <v>0</v>
      </c>
    </row>
    <row r="565" spans="1:1">
      <c r="A565">
        <f>IF(COUNTBLANK(B565:D565)&lt;&gt;COLUMNS(B565:D565),564,"")</f>
        <v>0</v>
      </c>
    </row>
    <row r="566" spans="1:1">
      <c r="A566">
        <f>IF(COUNTBLANK(B566:D566)&lt;&gt;COLUMNS(B566:D566),565,"")</f>
        <v>0</v>
      </c>
    </row>
    <row r="567" spans="1:1">
      <c r="A567">
        <f>IF(COUNTBLANK(B567:D567)&lt;&gt;COLUMNS(B567:D567),566,"")</f>
        <v>0</v>
      </c>
    </row>
    <row r="568" spans="1:1">
      <c r="A568">
        <f>IF(COUNTBLANK(B568:D568)&lt;&gt;COLUMNS(B568:D568),567,"")</f>
        <v>0</v>
      </c>
    </row>
    <row r="569" spans="1:1">
      <c r="A569">
        <f>IF(COUNTBLANK(B569:D569)&lt;&gt;COLUMNS(B569:D569),568,"")</f>
        <v>0</v>
      </c>
    </row>
    <row r="570" spans="1:1">
      <c r="A570">
        <f>IF(COUNTBLANK(B570:D570)&lt;&gt;COLUMNS(B570:D570),569,"")</f>
        <v>0</v>
      </c>
    </row>
    <row r="571" spans="1:1">
      <c r="A571">
        <f>IF(COUNTBLANK(B571:D571)&lt;&gt;COLUMNS(B571:D571),570,"")</f>
        <v>0</v>
      </c>
    </row>
    <row r="572" spans="1:1">
      <c r="A572">
        <f>IF(COUNTBLANK(B572:D572)&lt;&gt;COLUMNS(B572:D572),571,"")</f>
        <v>0</v>
      </c>
    </row>
    <row r="573" spans="1:1">
      <c r="A573">
        <f>IF(COUNTBLANK(B573:D573)&lt;&gt;COLUMNS(B573:D573),572,"")</f>
        <v>0</v>
      </c>
    </row>
    <row r="574" spans="1:1">
      <c r="A574">
        <f>IF(COUNTBLANK(B574:D574)&lt;&gt;COLUMNS(B574:D574),573,"")</f>
        <v>0</v>
      </c>
    </row>
    <row r="575" spans="1:1">
      <c r="A575">
        <f>IF(COUNTBLANK(B575:D575)&lt;&gt;COLUMNS(B575:D575),574,"")</f>
        <v>0</v>
      </c>
    </row>
    <row r="576" spans="1:1">
      <c r="A576">
        <f>IF(COUNTBLANK(B576:D576)&lt;&gt;COLUMNS(B576:D576),575,"")</f>
        <v>0</v>
      </c>
    </row>
    <row r="577" spans="1:1">
      <c r="A577">
        <f>IF(COUNTBLANK(B577:D577)&lt;&gt;COLUMNS(B577:D577),576,"")</f>
        <v>0</v>
      </c>
    </row>
    <row r="578" spans="1:1">
      <c r="A578">
        <f>IF(COUNTBLANK(B578:D578)&lt;&gt;COLUMNS(B578:D578),577,"")</f>
        <v>0</v>
      </c>
    </row>
    <row r="579" spans="1:1">
      <c r="A579">
        <f>IF(COUNTBLANK(B579:D579)&lt;&gt;COLUMNS(B579:D579),578,"")</f>
        <v>0</v>
      </c>
    </row>
    <row r="580" spans="1:1">
      <c r="A580">
        <f>IF(COUNTBLANK(B580:D580)&lt;&gt;COLUMNS(B580:D580),579,"")</f>
        <v>0</v>
      </c>
    </row>
    <row r="581" spans="1:1">
      <c r="A581">
        <f>IF(COUNTBLANK(B581:D581)&lt;&gt;COLUMNS(B581:D581),580,"")</f>
        <v>0</v>
      </c>
    </row>
    <row r="582" spans="1:1">
      <c r="A582">
        <f>IF(COUNTBLANK(B582:D582)&lt;&gt;COLUMNS(B582:D582),581,"")</f>
        <v>0</v>
      </c>
    </row>
    <row r="583" spans="1:1">
      <c r="A583">
        <f>IF(COUNTBLANK(B583:D583)&lt;&gt;COLUMNS(B583:D583),582,"")</f>
        <v>0</v>
      </c>
    </row>
    <row r="584" spans="1:1">
      <c r="A584">
        <f>IF(COUNTBLANK(B584:D584)&lt;&gt;COLUMNS(B584:D584),583,"")</f>
        <v>0</v>
      </c>
    </row>
    <row r="585" spans="1:1">
      <c r="A585">
        <f>IF(COUNTBLANK(B585:D585)&lt;&gt;COLUMNS(B585:D585),584,"")</f>
        <v>0</v>
      </c>
    </row>
    <row r="586" spans="1:1">
      <c r="A586">
        <f>IF(COUNTBLANK(B586:D586)&lt;&gt;COLUMNS(B586:D586),585,"")</f>
        <v>0</v>
      </c>
    </row>
    <row r="587" spans="1:1">
      <c r="A587">
        <f>IF(COUNTBLANK(B587:D587)&lt;&gt;COLUMNS(B587:D587),586,"")</f>
        <v>0</v>
      </c>
    </row>
    <row r="588" spans="1:1">
      <c r="A588">
        <f>IF(COUNTBLANK(B588:D588)&lt;&gt;COLUMNS(B588:D588),587,"")</f>
        <v>0</v>
      </c>
    </row>
    <row r="589" spans="1:1">
      <c r="A589">
        <f>IF(COUNTBLANK(B589:D589)&lt;&gt;COLUMNS(B589:D589),588,"")</f>
        <v>0</v>
      </c>
    </row>
    <row r="590" spans="1:1">
      <c r="A590">
        <f>IF(COUNTBLANK(B590:D590)&lt;&gt;COLUMNS(B590:D590),589,"")</f>
        <v>0</v>
      </c>
    </row>
    <row r="591" spans="1:1">
      <c r="A591">
        <f>IF(COUNTBLANK(B591:D591)&lt;&gt;COLUMNS(B591:D591),590,"")</f>
        <v>0</v>
      </c>
    </row>
    <row r="592" spans="1:1">
      <c r="A592">
        <f>IF(COUNTBLANK(B592:D592)&lt;&gt;COLUMNS(B592:D592),591,"")</f>
        <v>0</v>
      </c>
    </row>
    <row r="593" spans="1:1">
      <c r="A593">
        <f>IF(COUNTBLANK(B593:D593)&lt;&gt;COLUMNS(B593:D593),592,"")</f>
        <v>0</v>
      </c>
    </row>
    <row r="594" spans="1:1">
      <c r="A594">
        <f>IF(COUNTBLANK(B594:D594)&lt;&gt;COLUMNS(B594:D594),593,"")</f>
        <v>0</v>
      </c>
    </row>
    <row r="595" spans="1:1">
      <c r="A595">
        <f>IF(COUNTBLANK(B595:D595)&lt;&gt;COLUMNS(B595:D595),594,"")</f>
        <v>0</v>
      </c>
    </row>
    <row r="596" spans="1:1">
      <c r="A596">
        <f>IF(COUNTBLANK(B596:D596)&lt;&gt;COLUMNS(B596:D596),595,"")</f>
        <v>0</v>
      </c>
    </row>
    <row r="597" spans="1:1">
      <c r="A597">
        <f>IF(COUNTBLANK(B597:D597)&lt;&gt;COLUMNS(B597:D597),596,"")</f>
        <v>0</v>
      </c>
    </row>
    <row r="598" spans="1:1">
      <c r="A598">
        <f>IF(COUNTBLANK(B598:D598)&lt;&gt;COLUMNS(B598:D598),597,"")</f>
        <v>0</v>
      </c>
    </row>
    <row r="599" spans="1:1">
      <c r="A599">
        <f>IF(COUNTBLANK(B599:D599)&lt;&gt;COLUMNS(B599:D599),598,"")</f>
        <v>0</v>
      </c>
    </row>
    <row r="600" spans="1:1">
      <c r="A600">
        <f>IF(COUNTBLANK(B600:D600)&lt;&gt;COLUMNS(B600:D600),599,"")</f>
        <v>0</v>
      </c>
    </row>
    <row r="601" spans="1:1">
      <c r="A601">
        <f>IF(COUNTBLANK(B601:D601)&lt;&gt;COLUMNS(B601:D601),600,"")</f>
        <v>0</v>
      </c>
    </row>
    <row r="602" spans="1:1">
      <c r="A602">
        <f>IF(COUNTBLANK(B602:D602)&lt;&gt;COLUMNS(B602:D602),601,"")</f>
        <v>0</v>
      </c>
    </row>
    <row r="603" spans="1:1">
      <c r="A603">
        <f>IF(COUNTBLANK(B603:D603)&lt;&gt;COLUMNS(B603:D603),602,"")</f>
        <v>0</v>
      </c>
    </row>
    <row r="604" spans="1:1">
      <c r="A604">
        <f>IF(COUNTBLANK(B604:D604)&lt;&gt;COLUMNS(B604:D604),603,"")</f>
        <v>0</v>
      </c>
    </row>
    <row r="605" spans="1:1">
      <c r="A605">
        <f>IF(COUNTBLANK(B605:D605)&lt;&gt;COLUMNS(B605:D605),604,"")</f>
        <v>0</v>
      </c>
    </row>
    <row r="606" spans="1:1">
      <c r="A606">
        <f>IF(COUNTBLANK(B606:D606)&lt;&gt;COLUMNS(B606:D606),605,"")</f>
        <v>0</v>
      </c>
    </row>
    <row r="607" spans="1:1">
      <c r="A607">
        <f>IF(COUNTBLANK(B607:D607)&lt;&gt;COLUMNS(B607:D607),606,"")</f>
        <v>0</v>
      </c>
    </row>
    <row r="608" spans="1:1">
      <c r="A608">
        <f>IF(COUNTBLANK(B608:D608)&lt;&gt;COLUMNS(B608:D608),607,"")</f>
        <v>0</v>
      </c>
    </row>
    <row r="609" spans="1:1">
      <c r="A609">
        <f>IF(COUNTBLANK(B609:D609)&lt;&gt;COLUMNS(B609:D609),608,"")</f>
        <v>0</v>
      </c>
    </row>
    <row r="610" spans="1:1">
      <c r="A610">
        <f>IF(COUNTBLANK(B610:D610)&lt;&gt;COLUMNS(B610:D610),609,"")</f>
        <v>0</v>
      </c>
    </row>
    <row r="611" spans="1:1">
      <c r="A611">
        <f>IF(COUNTBLANK(B611:D611)&lt;&gt;COLUMNS(B611:D611),610,"")</f>
        <v>0</v>
      </c>
    </row>
    <row r="612" spans="1:1">
      <c r="A612">
        <f>IF(COUNTBLANK(B612:D612)&lt;&gt;COLUMNS(B612:D612),611,"")</f>
        <v>0</v>
      </c>
    </row>
    <row r="613" spans="1:1">
      <c r="A613">
        <f>IF(COUNTBLANK(B613:D613)&lt;&gt;COLUMNS(B613:D613),612,"")</f>
        <v>0</v>
      </c>
    </row>
    <row r="614" spans="1:1">
      <c r="A614">
        <f>IF(COUNTBLANK(B614:D614)&lt;&gt;COLUMNS(B614:D614),613,"")</f>
        <v>0</v>
      </c>
    </row>
    <row r="615" spans="1:1">
      <c r="A615">
        <f>IF(COUNTBLANK(B615:D615)&lt;&gt;COLUMNS(B615:D615),614,"")</f>
        <v>0</v>
      </c>
    </row>
    <row r="616" spans="1:1">
      <c r="A616">
        <f>IF(COUNTBLANK(B616:D616)&lt;&gt;COLUMNS(B616:D616),615,"")</f>
        <v>0</v>
      </c>
    </row>
    <row r="617" spans="1:1">
      <c r="A617">
        <f>IF(COUNTBLANK(B617:D617)&lt;&gt;COLUMNS(B617:D617),616,"")</f>
        <v>0</v>
      </c>
    </row>
    <row r="618" spans="1:1">
      <c r="A618">
        <f>IF(COUNTBLANK(B618:D618)&lt;&gt;COLUMNS(B618:D618),617,"")</f>
        <v>0</v>
      </c>
    </row>
    <row r="619" spans="1:1">
      <c r="A619">
        <f>IF(COUNTBLANK(B619:D619)&lt;&gt;COLUMNS(B619:D619),618,"")</f>
        <v>0</v>
      </c>
    </row>
    <row r="620" spans="1:1">
      <c r="A620">
        <f>IF(COUNTBLANK(B620:D620)&lt;&gt;COLUMNS(B620:D620),619,"")</f>
        <v>0</v>
      </c>
    </row>
    <row r="621" spans="1:1">
      <c r="A621">
        <f>IF(COUNTBLANK(B621:D621)&lt;&gt;COLUMNS(B621:D621),620,"")</f>
        <v>0</v>
      </c>
    </row>
    <row r="622" spans="1:1">
      <c r="A622">
        <f>IF(COUNTBLANK(B622:D622)&lt;&gt;COLUMNS(B622:D622),621,"")</f>
        <v>0</v>
      </c>
    </row>
    <row r="623" spans="1:1">
      <c r="A623">
        <f>IF(COUNTBLANK(B623:D623)&lt;&gt;COLUMNS(B623:D623),622,"")</f>
        <v>0</v>
      </c>
    </row>
    <row r="624" spans="1:1">
      <c r="A624">
        <f>IF(COUNTBLANK(B624:D624)&lt;&gt;COLUMNS(B624:D624),623,"")</f>
        <v>0</v>
      </c>
    </row>
    <row r="625" spans="1:1">
      <c r="A625">
        <f>IF(COUNTBLANK(B625:D625)&lt;&gt;COLUMNS(B625:D625),624,"")</f>
        <v>0</v>
      </c>
    </row>
    <row r="626" spans="1:1">
      <c r="A626">
        <f>IF(COUNTBLANK(B626:D626)&lt;&gt;COLUMNS(B626:D626),625,"")</f>
        <v>0</v>
      </c>
    </row>
    <row r="627" spans="1:1">
      <c r="A627">
        <f>IF(COUNTBLANK(B627:D627)&lt;&gt;COLUMNS(B627:D627),626,"")</f>
        <v>0</v>
      </c>
    </row>
    <row r="628" spans="1:1">
      <c r="A628">
        <f>IF(COUNTBLANK(B628:D628)&lt;&gt;COLUMNS(B628:D628),627,"")</f>
        <v>0</v>
      </c>
    </row>
    <row r="629" spans="1:1">
      <c r="A629">
        <f>IF(COUNTBLANK(B629:D629)&lt;&gt;COLUMNS(B629:D629),628,"")</f>
        <v>0</v>
      </c>
    </row>
    <row r="630" spans="1:1">
      <c r="A630">
        <f>IF(COUNTBLANK(B630:D630)&lt;&gt;COLUMNS(B630:D630),629,"")</f>
        <v>0</v>
      </c>
    </row>
    <row r="631" spans="1:1">
      <c r="A631">
        <f>IF(COUNTBLANK(B631:D631)&lt;&gt;COLUMNS(B631:D631),630,"")</f>
        <v>0</v>
      </c>
    </row>
    <row r="632" spans="1:1">
      <c r="A632">
        <f>IF(COUNTBLANK(B632:D632)&lt;&gt;COLUMNS(B632:D632),631,"")</f>
        <v>0</v>
      </c>
    </row>
    <row r="633" spans="1:1">
      <c r="A633">
        <f>IF(COUNTBLANK(B633:D633)&lt;&gt;COLUMNS(B633:D633),632,"")</f>
        <v>0</v>
      </c>
    </row>
    <row r="634" spans="1:1">
      <c r="A634">
        <f>IF(COUNTBLANK(B634:D634)&lt;&gt;COLUMNS(B634:D634),633,"")</f>
        <v>0</v>
      </c>
    </row>
    <row r="635" spans="1:1">
      <c r="A635">
        <f>IF(COUNTBLANK(B635:D635)&lt;&gt;COLUMNS(B635:D635),634,"")</f>
        <v>0</v>
      </c>
    </row>
    <row r="636" spans="1:1">
      <c r="A636">
        <f>IF(COUNTBLANK(B636:D636)&lt;&gt;COLUMNS(B636:D636),635,"")</f>
        <v>0</v>
      </c>
    </row>
    <row r="637" spans="1:1">
      <c r="A637">
        <f>IF(COUNTBLANK(B637:D637)&lt;&gt;COLUMNS(B637:D637),636,"")</f>
        <v>0</v>
      </c>
    </row>
    <row r="638" spans="1:1">
      <c r="A638">
        <f>IF(COUNTBLANK(B638:D638)&lt;&gt;COLUMNS(B638:D638),637,"")</f>
        <v>0</v>
      </c>
    </row>
    <row r="639" spans="1:1">
      <c r="A639">
        <f>IF(COUNTBLANK(B639:D639)&lt;&gt;COLUMNS(B639:D639),638,"")</f>
        <v>0</v>
      </c>
    </row>
    <row r="640" spans="1:1">
      <c r="A640">
        <f>IF(COUNTBLANK(B640:D640)&lt;&gt;COLUMNS(B640:D640),639,"")</f>
        <v>0</v>
      </c>
    </row>
    <row r="641" spans="1:1">
      <c r="A641">
        <f>IF(COUNTBLANK(B641:D641)&lt;&gt;COLUMNS(B641:D641),640,"")</f>
        <v>0</v>
      </c>
    </row>
    <row r="642" spans="1:1">
      <c r="A642">
        <f>IF(COUNTBLANK(B642:D642)&lt;&gt;COLUMNS(B642:D642),641,"")</f>
        <v>0</v>
      </c>
    </row>
    <row r="643" spans="1:1">
      <c r="A643">
        <f>IF(COUNTBLANK(B643:D643)&lt;&gt;COLUMNS(B643:D643),642,"")</f>
        <v>0</v>
      </c>
    </row>
    <row r="644" spans="1:1">
      <c r="A644">
        <f>IF(COUNTBLANK(B644:D644)&lt;&gt;COLUMNS(B644:D644),643,"")</f>
        <v>0</v>
      </c>
    </row>
    <row r="645" spans="1:1">
      <c r="A645">
        <f>IF(COUNTBLANK(B645:D645)&lt;&gt;COLUMNS(B645:D645),644,"")</f>
        <v>0</v>
      </c>
    </row>
    <row r="646" spans="1:1">
      <c r="A646">
        <f>IF(COUNTBLANK(B646:D646)&lt;&gt;COLUMNS(B646:D646),645,"")</f>
        <v>0</v>
      </c>
    </row>
    <row r="647" spans="1:1">
      <c r="A647">
        <f>IF(COUNTBLANK(B647:D647)&lt;&gt;COLUMNS(B647:D647),646,"")</f>
        <v>0</v>
      </c>
    </row>
    <row r="648" spans="1:1">
      <c r="A648">
        <f>IF(COUNTBLANK(B648:D648)&lt;&gt;COLUMNS(B648:D648),647,"")</f>
        <v>0</v>
      </c>
    </row>
    <row r="649" spans="1:1">
      <c r="A649">
        <f>IF(COUNTBLANK(B649:D649)&lt;&gt;COLUMNS(B649:D649),648,"")</f>
        <v>0</v>
      </c>
    </row>
    <row r="650" spans="1:1">
      <c r="A650">
        <f>IF(COUNTBLANK(B650:D650)&lt;&gt;COLUMNS(B650:D650),649,"")</f>
        <v>0</v>
      </c>
    </row>
    <row r="651" spans="1:1">
      <c r="A651">
        <f>IF(COUNTBLANK(B651:D651)&lt;&gt;COLUMNS(B651:D651),650,"")</f>
        <v>0</v>
      </c>
    </row>
    <row r="652" spans="1:1">
      <c r="A652">
        <f>IF(COUNTBLANK(B652:D652)&lt;&gt;COLUMNS(B652:D652),651,"")</f>
        <v>0</v>
      </c>
    </row>
    <row r="653" spans="1:1">
      <c r="A653">
        <f>IF(COUNTBLANK(B653:D653)&lt;&gt;COLUMNS(B653:D653),652,"")</f>
        <v>0</v>
      </c>
    </row>
    <row r="654" spans="1:1">
      <c r="A654">
        <f>IF(COUNTBLANK(B654:D654)&lt;&gt;COLUMNS(B654:D654),653,"")</f>
        <v>0</v>
      </c>
    </row>
    <row r="655" spans="1:1">
      <c r="A655">
        <f>IF(COUNTBLANK(B655:D655)&lt;&gt;COLUMNS(B655:D655),654,"")</f>
        <v>0</v>
      </c>
    </row>
    <row r="656" spans="1:1">
      <c r="A656">
        <f>IF(COUNTBLANK(B656:D656)&lt;&gt;COLUMNS(B656:D656),655,"")</f>
        <v>0</v>
      </c>
    </row>
    <row r="657" spans="1:1">
      <c r="A657">
        <f>IF(COUNTBLANK(B657:D657)&lt;&gt;COLUMNS(B657:D657),656,"")</f>
        <v>0</v>
      </c>
    </row>
    <row r="658" spans="1:1">
      <c r="A658">
        <f>IF(COUNTBLANK(B658:D658)&lt;&gt;COLUMNS(B658:D658),657,"")</f>
        <v>0</v>
      </c>
    </row>
    <row r="659" spans="1:1">
      <c r="A659">
        <f>IF(COUNTBLANK(B659:D659)&lt;&gt;COLUMNS(B659:D659),658,"")</f>
        <v>0</v>
      </c>
    </row>
    <row r="660" spans="1:1">
      <c r="A660">
        <f>IF(COUNTBLANK(B660:D660)&lt;&gt;COLUMNS(B660:D660),659,"")</f>
        <v>0</v>
      </c>
    </row>
    <row r="661" spans="1:1">
      <c r="A661">
        <f>IF(COUNTBLANK(B661:D661)&lt;&gt;COLUMNS(B661:D661),660,"")</f>
        <v>0</v>
      </c>
    </row>
    <row r="662" spans="1:1">
      <c r="A662">
        <f>IF(COUNTBLANK(B662:D662)&lt;&gt;COLUMNS(B662:D662),661,"")</f>
        <v>0</v>
      </c>
    </row>
    <row r="663" spans="1:1">
      <c r="A663">
        <f>IF(COUNTBLANK(B663:D663)&lt;&gt;COLUMNS(B663:D663),662,"")</f>
        <v>0</v>
      </c>
    </row>
    <row r="664" spans="1:1">
      <c r="A664">
        <f>IF(COUNTBLANK(B664:D664)&lt;&gt;COLUMNS(B664:D664),663,"")</f>
        <v>0</v>
      </c>
    </row>
    <row r="665" spans="1:1">
      <c r="A665">
        <f>IF(COUNTBLANK(B665:D665)&lt;&gt;COLUMNS(B665:D665),664,"")</f>
        <v>0</v>
      </c>
    </row>
    <row r="666" spans="1:1">
      <c r="A666">
        <f>IF(COUNTBLANK(B666:D666)&lt;&gt;COLUMNS(B666:D666),665,"")</f>
        <v>0</v>
      </c>
    </row>
    <row r="667" spans="1:1">
      <c r="A667">
        <f>IF(COUNTBLANK(B667:D667)&lt;&gt;COLUMNS(B667:D667),666,"")</f>
        <v>0</v>
      </c>
    </row>
    <row r="668" spans="1:1">
      <c r="A668">
        <f>IF(COUNTBLANK(B668:D668)&lt;&gt;COLUMNS(B668:D668),667,"")</f>
        <v>0</v>
      </c>
    </row>
    <row r="669" spans="1:1">
      <c r="A669">
        <f>IF(COUNTBLANK(B669:D669)&lt;&gt;COLUMNS(B669:D669),668,"")</f>
        <v>0</v>
      </c>
    </row>
    <row r="670" spans="1:1">
      <c r="A670">
        <f>IF(COUNTBLANK(B670:D670)&lt;&gt;COLUMNS(B670:D670),669,"")</f>
        <v>0</v>
      </c>
    </row>
    <row r="671" spans="1:1">
      <c r="A671">
        <f>IF(COUNTBLANK(B671:D671)&lt;&gt;COLUMNS(B671:D671),670,"")</f>
        <v>0</v>
      </c>
    </row>
    <row r="672" spans="1:1">
      <c r="A672">
        <f>IF(COUNTBLANK(B672:D672)&lt;&gt;COLUMNS(B672:D672),671,"")</f>
        <v>0</v>
      </c>
    </row>
    <row r="673" spans="1:1">
      <c r="A673">
        <f>IF(COUNTBLANK(B673:D673)&lt;&gt;COLUMNS(B673:D673),672,"")</f>
        <v>0</v>
      </c>
    </row>
    <row r="674" spans="1:1">
      <c r="A674">
        <f>IF(COUNTBLANK(B674:D674)&lt;&gt;COLUMNS(B674:D674),673,"")</f>
        <v>0</v>
      </c>
    </row>
    <row r="675" spans="1:1">
      <c r="A675">
        <f>IF(COUNTBLANK(B675:D675)&lt;&gt;COLUMNS(B675:D675),674,"")</f>
        <v>0</v>
      </c>
    </row>
    <row r="676" spans="1:1">
      <c r="A676">
        <f>IF(COUNTBLANK(B676:D676)&lt;&gt;COLUMNS(B676:D676),675,"")</f>
        <v>0</v>
      </c>
    </row>
    <row r="677" spans="1:1">
      <c r="A677">
        <f>IF(COUNTBLANK(B677:D677)&lt;&gt;COLUMNS(B677:D677),676,"")</f>
        <v>0</v>
      </c>
    </row>
    <row r="678" spans="1:1">
      <c r="A678">
        <f>IF(COUNTBLANK(B678:D678)&lt;&gt;COLUMNS(B678:D678),677,"")</f>
        <v>0</v>
      </c>
    </row>
    <row r="679" spans="1:1">
      <c r="A679">
        <f>IF(COUNTBLANK(B679:D679)&lt;&gt;COLUMNS(B679:D679),678,"")</f>
        <v>0</v>
      </c>
    </row>
    <row r="680" spans="1:1">
      <c r="A680">
        <f>IF(COUNTBLANK(B680:D680)&lt;&gt;COLUMNS(B680:D680),679,"")</f>
        <v>0</v>
      </c>
    </row>
    <row r="681" spans="1:1">
      <c r="A681">
        <f>IF(COUNTBLANK(B681:D681)&lt;&gt;COLUMNS(B681:D681),680,"")</f>
        <v>0</v>
      </c>
    </row>
    <row r="682" spans="1:1">
      <c r="A682">
        <f>IF(COUNTBLANK(B682:D682)&lt;&gt;COLUMNS(B682:D682),681,"")</f>
        <v>0</v>
      </c>
    </row>
    <row r="683" spans="1:1">
      <c r="A683">
        <f>IF(COUNTBLANK(B683:D683)&lt;&gt;COLUMNS(B683:D683),682,"")</f>
        <v>0</v>
      </c>
    </row>
    <row r="684" spans="1:1">
      <c r="A684">
        <f>IF(COUNTBLANK(B684:D684)&lt;&gt;COLUMNS(B684:D684),683,"")</f>
        <v>0</v>
      </c>
    </row>
    <row r="685" spans="1:1">
      <c r="A685">
        <f>IF(COUNTBLANK(B685:D685)&lt;&gt;COLUMNS(B685:D685),684,"")</f>
        <v>0</v>
      </c>
    </row>
    <row r="686" spans="1:1">
      <c r="A686">
        <f>IF(COUNTBLANK(B686:D686)&lt;&gt;COLUMNS(B686:D686),685,"")</f>
        <v>0</v>
      </c>
    </row>
    <row r="687" spans="1:1">
      <c r="A687">
        <f>IF(COUNTBLANK(B687:D687)&lt;&gt;COLUMNS(B687:D687),686,"")</f>
        <v>0</v>
      </c>
    </row>
    <row r="688" spans="1:1">
      <c r="A688">
        <f>IF(COUNTBLANK(B688:D688)&lt;&gt;COLUMNS(B688:D688),687,"")</f>
        <v>0</v>
      </c>
    </row>
    <row r="689" spans="1:1">
      <c r="A689">
        <f>IF(COUNTBLANK(B689:D689)&lt;&gt;COLUMNS(B689:D689),688,"")</f>
        <v>0</v>
      </c>
    </row>
    <row r="690" spans="1:1">
      <c r="A690">
        <f>IF(COUNTBLANK(B690:D690)&lt;&gt;COLUMNS(B690:D690),689,"")</f>
        <v>0</v>
      </c>
    </row>
    <row r="691" spans="1:1">
      <c r="A691">
        <f>IF(COUNTBLANK(B691:D691)&lt;&gt;COLUMNS(B691:D691),690,"")</f>
        <v>0</v>
      </c>
    </row>
    <row r="692" spans="1:1">
      <c r="A692">
        <f>IF(COUNTBLANK(B692:D692)&lt;&gt;COLUMNS(B692:D692),691,"")</f>
        <v>0</v>
      </c>
    </row>
    <row r="693" spans="1:1">
      <c r="A693">
        <f>IF(COUNTBLANK(B693:D693)&lt;&gt;COLUMNS(B693:D693),692,"")</f>
        <v>0</v>
      </c>
    </row>
    <row r="694" spans="1:1">
      <c r="A694">
        <f>IF(COUNTBLANK(B694:D694)&lt;&gt;COLUMNS(B694:D694),693,"")</f>
        <v>0</v>
      </c>
    </row>
    <row r="695" spans="1:1">
      <c r="A695">
        <f>IF(COUNTBLANK(B695:D695)&lt;&gt;COLUMNS(B695:D695),694,"")</f>
        <v>0</v>
      </c>
    </row>
    <row r="696" spans="1:1">
      <c r="A696">
        <f>IF(COUNTBLANK(B696:D696)&lt;&gt;COLUMNS(B696:D696),695,"")</f>
        <v>0</v>
      </c>
    </row>
    <row r="697" spans="1:1">
      <c r="A697">
        <f>IF(COUNTBLANK(B697:D697)&lt;&gt;COLUMNS(B697:D697),696,"")</f>
        <v>0</v>
      </c>
    </row>
    <row r="698" spans="1:1">
      <c r="A698">
        <f>IF(COUNTBLANK(B698:D698)&lt;&gt;COLUMNS(B698:D698),697,"")</f>
        <v>0</v>
      </c>
    </row>
    <row r="699" spans="1:1">
      <c r="A699">
        <f>IF(COUNTBLANK(B699:D699)&lt;&gt;COLUMNS(B699:D699),698,"")</f>
        <v>0</v>
      </c>
    </row>
    <row r="700" spans="1:1">
      <c r="A700">
        <f>IF(COUNTBLANK(B700:D700)&lt;&gt;COLUMNS(B700:D700),699,"")</f>
        <v>0</v>
      </c>
    </row>
    <row r="701" spans="1:1">
      <c r="A701">
        <f>IF(COUNTBLANK(B701:D701)&lt;&gt;COLUMNS(B701:D701),700,"")</f>
        <v>0</v>
      </c>
    </row>
    <row r="702" spans="1:1">
      <c r="A702">
        <f>IF(COUNTBLANK(B702:D702)&lt;&gt;COLUMNS(B702:D702),701,"")</f>
        <v>0</v>
      </c>
    </row>
    <row r="703" spans="1:1">
      <c r="A703">
        <f>IF(COUNTBLANK(B703:D703)&lt;&gt;COLUMNS(B703:D703),702,"")</f>
        <v>0</v>
      </c>
    </row>
    <row r="704" spans="1:1">
      <c r="A704">
        <f>IF(COUNTBLANK(B704:D704)&lt;&gt;COLUMNS(B704:D704),703,"")</f>
        <v>0</v>
      </c>
    </row>
    <row r="705" spans="1:1">
      <c r="A705">
        <f>IF(COUNTBLANK(B705:D705)&lt;&gt;COLUMNS(B705:D705),704,"")</f>
        <v>0</v>
      </c>
    </row>
    <row r="706" spans="1:1">
      <c r="A706">
        <f>IF(COUNTBLANK(B706:D706)&lt;&gt;COLUMNS(B706:D706),705,"")</f>
        <v>0</v>
      </c>
    </row>
    <row r="707" spans="1:1">
      <c r="A707">
        <f>IF(COUNTBLANK(B707:D707)&lt;&gt;COLUMNS(B707:D707),706,"")</f>
        <v>0</v>
      </c>
    </row>
    <row r="708" spans="1:1">
      <c r="A708">
        <f>IF(COUNTBLANK(B708:D708)&lt;&gt;COLUMNS(B708:D708),707,"")</f>
        <v>0</v>
      </c>
    </row>
    <row r="709" spans="1:1">
      <c r="A709">
        <f>IF(COUNTBLANK(B709:D709)&lt;&gt;COLUMNS(B709:D709),708,"")</f>
        <v>0</v>
      </c>
    </row>
    <row r="710" spans="1:1">
      <c r="A710">
        <f>IF(COUNTBLANK(B710:D710)&lt;&gt;COLUMNS(B710:D710),709,"")</f>
        <v>0</v>
      </c>
    </row>
    <row r="711" spans="1:1">
      <c r="A711">
        <f>IF(COUNTBLANK(B711:D711)&lt;&gt;COLUMNS(B711:D711),710,"")</f>
        <v>0</v>
      </c>
    </row>
    <row r="712" spans="1:1">
      <c r="A712">
        <f>IF(COUNTBLANK(B712:D712)&lt;&gt;COLUMNS(B712:D712),711,"")</f>
        <v>0</v>
      </c>
    </row>
    <row r="713" spans="1:1">
      <c r="A713">
        <f>IF(COUNTBLANK(B713:D713)&lt;&gt;COLUMNS(B713:D713),712,"")</f>
        <v>0</v>
      </c>
    </row>
    <row r="714" spans="1:1">
      <c r="A714">
        <f>IF(COUNTBLANK(B714:D714)&lt;&gt;COLUMNS(B714:D714),713,"")</f>
        <v>0</v>
      </c>
    </row>
    <row r="715" spans="1:1">
      <c r="A715">
        <f>IF(COUNTBLANK(B715:D715)&lt;&gt;COLUMNS(B715:D715),714,"")</f>
        <v>0</v>
      </c>
    </row>
    <row r="716" spans="1:1">
      <c r="A716">
        <f>IF(COUNTBLANK(B716:D716)&lt;&gt;COLUMNS(B716:D716),715,"")</f>
        <v>0</v>
      </c>
    </row>
    <row r="717" spans="1:1">
      <c r="A717">
        <f>IF(COUNTBLANK(B717:D717)&lt;&gt;COLUMNS(B717:D717),716,"")</f>
        <v>0</v>
      </c>
    </row>
    <row r="718" spans="1:1">
      <c r="A718">
        <f>IF(COUNTBLANK(B718:D718)&lt;&gt;COLUMNS(B718:D718),717,"")</f>
        <v>0</v>
      </c>
    </row>
    <row r="719" spans="1:1">
      <c r="A719">
        <f>IF(COUNTBLANK(B719:D719)&lt;&gt;COLUMNS(B719:D719),718,"")</f>
        <v>0</v>
      </c>
    </row>
    <row r="720" spans="1:1">
      <c r="A720">
        <f>IF(COUNTBLANK(B720:D720)&lt;&gt;COLUMNS(B720:D720),719,"")</f>
        <v>0</v>
      </c>
    </row>
    <row r="721" spans="1:1">
      <c r="A721">
        <f>IF(COUNTBLANK(B721:D721)&lt;&gt;COLUMNS(B721:D721),720,"")</f>
        <v>0</v>
      </c>
    </row>
    <row r="722" spans="1:1">
      <c r="A722">
        <f>IF(COUNTBLANK(B722:D722)&lt;&gt;COLUMNS(B722:D722),721,"")</f>
        <v>0</v>
      </c>
    </row>
    <row r="723" spans="1:1">
      <c r="A723">
        <f>IF(COUNTBLANK(B723:D723)&lt;&gt;COLUMNS(B723:D723),722,"")</f>
        <v>0</v>
      </c>
    </row>
    <row r="724" spans="1:1">
      <c r="A724">
        <f>IF(COUNTBLANK(B724:D724)&lt;&gt;COLUMNS(B724:D724),723,"")</f>
        <v>0</v>
      </c>
    </row>
    <row r="725" spans="1:1">
      <c r="A725">
        <f>IF(COUNTBLANK(B725:D725)&lt;&gt;COLUMNS(B725:D725),724,"")</f>
        <v>0</v>
      </c>
    </row>
    <row r="726" spans="1:1">
      <c r="A726">
        <f>IF(COUNTBLANK(B726:D726)&lt;&gt;COLUMNS(B726:D726),725,"")</f>
        <v>0</v>
      </c>
    </row>
    <row r="727" spans="1:1">
      <c r="A727">
        <f>IF(COUNTBLANK(B727:D727)&lt;&gt;COLUMNS(B727:D727),726,"")</f>
        <v>0</v>
      </c>
    </row>
    <row r="728" spans="1:1">
      <c r="A728">
        <f>IF(COUNTBLANK(B728:D728)&lt;&gt;COLUMNS(B728:D728),727,"")</f>
        <v>0</v>
      </c>
    </row>
    <row r="729" spans="1:1">
      <c r="A729">
        <f>IF(COUNTBLANK(B729:D729)&lt;&gt;COLUMNS(B729:D729),728,"")</f>
        <v>0</v>
      </c>
    </row>
    <row r="730" spans="1:1">
      <c r="A730">
        <f>IF(COUNTBLANK(B730:D730)&lt;&gt;COLUMNS(B730:D730),729,"")</f>
        <v>0</v>
      </c>
    </row>
    <row r="731" spans="1:1">
      <c r="A731">
        <f>IF(COUNTBLANK(B731:D731)&lt;&gt;COLUMNS(B731:D731),730,"")</f>
        <v>0</v>
      </c>
    </row>
    <row r="732" spans="1:1">
      <c r="A732">
        <f>IF(COUNTBLANK(B732:D732)&lt;&gt;COLUMNS(B732:D732),731,"")</f>
        <v>0</v>
      </c>
    </row>
    <row r="733" spans="1:1">
      <c r="A733">
        <f>IF(COUNTBLANK(B733:D733)&lt;&gt;COLUMNS(B733:D733),732,"")</f>
        <v>0</v>
      </c>
    </row>
    <row r="734" spans="1:1">
      <c r="A734">
        <f>IF(COUNTBLANK(B734:D734)&lt;&gt;COLUMNS(B734:D734),733,"")</f>
        <v>0</v>
      </c>
    </row>
    <row r="735" spans="1:1">
      <c r="A735">
        <f>IF(COUNTBLANK(B735:D735)&lt;&gt;COLUMNS(B735:D735),734,"")</f>
        <v>0</v>
      </c>
    </row>
    <row r="736" spans="1:1">
      <c r="A736">
        <f>IF(COUNTBLANK(B736:D736)&lt;&gt;COLUMNS(B736:D736),735,"")</f>
        <v>0</v>
      </c>
    </row>
    <row r="737" spans="1:1">
      <c r="A737">
        <f>IF(COUNTBLANK(B737:D737)&lt;&gt;COLUMNS(B737:D737),736,"")</f>
        <v>0</v>
      </c>
    </row>
    <row r="738" spans="1:1">
      <c r="A738">
        <f>IF(COUNTBLANK(B738:D738)&lt;&gt;COLUMNS(B738:D738),737,"")</f>
        <v>0</v>
      </c>
    </row>
    <row r="739" spans="1:1">
      <c r="A739">
        <f>IF(COUNTBLANK(B739:D739)&lt;&gt;COLUMNS(B739:D739),738,"")</f>
        <v>0</v>
      </c>
    </row>
    <row r="740" spans="1:1">
      <c r="A740">
        <f>IF(COUNTBLANK(B740:D740)&lt;&gt;COLUMNS(B740:D740),739,"")</f>
        <v>0</v>
      </c>
    </row>
    <row r="741" spans="1:1">
      <c r="A741">
        <f>IF(COUNTBLANK(B741:D741)&lt;&gt;COLUMNS(B741:D741),740,"")</f>
        <v>0</v>
      </c>
    </row>
    <row r="742" spans="1:1">
      <c r="A742">
        <f>IF(COUNTBLANK(B742:D742)&lt;&gt;COLUMNS(B742:D742),741,"")</f>
        <v>0</v>
      </c>
    </row>
    <row r="743" spans="1:1">
      <c r="A743">
        <f>IF(COUNTBLANK(B743:D743)&lt;&gt;COLUMNS(B743:D743),742,"")</f>
        <v>0</v>
      </c>
    </row>
    <row r="744" spans="1:1">
      <c r="A744">
        <f>IF(COUNTBLANK(B744:D744)&lt;&gt;COLUMNS(B744:D744),743,"")</f>
        <v>0</v>
      </c>
    </row>
    <row r="745" spans="1:1">
      <c r="A745">
        <f>IF(COUNTBLANK(B745:D745)&lt;&gt;COLUMNS(B745:D745),744,"")</f>
        <v>0</v>
      </c>
    </row>
    <row r="746" spans="1:1">
      <c r="A746">
        <f>IF(COUNTBLANK(B746:D746)&lt;&gt;COLUMNS(B746:D746),745,"")</f>
        <v>0</v>
      </c>
    </row>
    <row r="747" spans="1:1">
      <c r="A747">
        <f>IF(COUNTBLANK(B747:D747)&lt;&gt;COLUMNS(B747:D747),746,"")</f>
        <v>0</v>
      </c>
    </row>
    <row r="748" spans="1:1">
      <c r="A748">
        <f>IF(COUNTBLANK(B748:D748)&lt;&gt;COLUMNS(B748:D748),747,"")</f>
        <v>0</v>
      </c>
    </row>
    <row r="749" spans="1:1">
      <c r="A749">
        <f>IF(COUNTBLANK(B749:D749)&lt;&gt;COLUMNS(B749:D749),748,"")</f>
        <v>0</v>
      </c>
    </row>
    <row r="750" spans="1:1">
      <c r="A750">
        <f>IF(COUNTBLANK(B750:D750)&lt;&gt;COLUMNS(B750:D750),749,"")</f>
        <v>0</v>
      </c>
    </row>
    <row r="751" spans="1:1">
      <c r="A751">
        <f>IF(COUNTBLANK(B751:D751)&lt;&gt;COLUMNS(B751:D751),750,"")</f>
        <v>0</v>
      </c>
    </row>
    <row r="752" spans="1:1">
      <c r="A752">
        <f>IF(COUNTBLANK(B752:D752)&lt;&gt;COLUMNS(B752:D752),751,"")</f>
        <v>0</v>
      </c>
    </row>
    <row r="753" spans="1:1">
      <c r="A753">
        <f>IF(COUNTBLANK(B753:D753)&lt;&gt;COLUMNS(B753:D753),752,"")</f>
        <v>0</v>
      </c>
    </row>
    <row r="754" spans="1:1">
      <c r="A754">
        <f>IF(COUNTBLANK(B754:D754)&lt;&gt;COLUMNS(B754:D754),753,"")</f>
        <v>0</v>
      </c>
    </row>
    <row r="755" spans="1:1">
      <c r="A755">
        <f>IF(COUNTBLANK(B755:D755)&lt;&gt;COLUMNS(B755:D755),754,"")</f>
        <v>0</v>
      </c>
    </row>
    <row r="756" spans="1:1">
      <c r="A756">
        <f>IF(COUNTBLANK(B756:D756)&lt;&gt;COLUMNS(B756:D756),755,"")</f>
        <v>0</v>
      </c>
    </row>
    <row r="757" spans="1:1">
      <c r="A757">
        <f>IF(COUNTBLANK(B757:D757)&lt;&gt;COLUMNS(B757:D757),756,"")</f>
        <v>0</v>
      </c>
    </row>
    <row r="758" spans="1:1">
      <c r="A758">
        <f>IF(COUNTBLANK(B758:D758)&lt;&gt;COLUMNS(B758:D758),757,"")</f>
        <v>0</v>
      </c>
    </row>
    <row r="759" spans="1:1">
      <c r="A759">
        <f>IF(COUNTBLANK(B759:D759)&lt;&gt;COLUMNS(B759:D759),758,"")</f>
        <v>0</v>
      </c>
    </row>
    <row r="760" spans="1:1">
      <c r="A760">
        <f>IF(COUNTBLANK(B760:D760)&lt;&gt;COLUMNS(B760:D760),759,"")</f>
        <v>0</v>
      </c>
    </row>
    <row r="761" spans="1:1">
      <c r="A761">
        <f>IF(COUNTBLANK(B761:D761)&lt;&gt;COLUMNS(B761:D761),760,"")</f>
        <v>0</v>
      </c>
    </row>
    <row r="762" spans="1:1">
      <c r="A762">
        <f>IF(COUNTBLANK(B762:D762)&lt;&gt;COLUMNS(B762:D762),761,"")</f>
        <v>0</v>
      </c>
    </row>
    <row r="763" spans="1:1">
      <c r="A763">
        <f>IF(COUNTBLANK(B763:D763)&lt;&gt;COLUMNS(B763:D763),762,"")</f>
        <v>0</v>
      </c>
    </row>
    <row r="764" spans="1:1">
      <c r="A764">
        <f>IF(COUNTBLANK(B764:D764)&lt;&gt;COLUMNS(B764:D764),763,"")</f>
        <v>0</v>
      </c>
    </row>
    <row r="765" spans="1:1">
      <c r="A765">
        <f>IF(COUNTBLANK(B765:D765)&lt;&gt;COLUMNS(B765:D765),764,"")</f>
        <v>0</v>
      </c>
    </row>
    <row r="766" spans="1:1">
      <c r="A766">
        <f>IF(COUNTBLANK(B766:D766)&lt;&gt;COLUMNS(B766:D766),765,"")</f>
        <v>0</v>
      </c>
    </row>
    <row r="767" spans="1:1">
      <c r="A767">
        <f>IF(COUNTBLANK(B767:D767)&lt;&gt;COLUMNS(B767:D767),766,"")</f>
        <v>0</v>
      </c>
    </row>
    <row r="768" spans="1:1">
      <c r="A768">
        <f>IF(COUNTBLANK(B768:D768)&lt;&gt;COLUMNS(B768:D768),767,"")</f>
        <v>0</v>
      </c>
    </row>
    <row r="769" spans="1:1">
      <c r="A769">
        <f>IF(COUNTBLANK(B769:D769)&lt;&gt;COLUMNS(B769:D769),768,"")</f>
        <v>0</v>
      </c>
    </row>
    <row r="770" spans="1:1">
      <c r="A770">
        <f>IF(COUNTBLANK(B770:D770)&lt;&gt;COLUMNS(B770:D770),769,"")</f>
        <v>0</v>
      </c>
    </row>
    <row r="771" spans="1:1">
      <c r="A771">
        <f>IF(COUNTBLANK(B771:D771)&lt;&gt;COLUMNS(B771:D771),770,"")</f>
        <v>0</v>
      </c>
    </row>
    <row r="772" spans="1:1">
      <c r="A772">
        <f>IF(COUNTBLANK(B772:D772)&lt;&gt;COLUMNS(B772:D772),771,"")</f>
        <v>0</v>
      </c>
    </row>
    <row r="773" spans="1:1">
      <c r="A773">
        <f>IF(COUNTBLANK(B773:D773)&lt;&gt;COLUMNS(B773:D773),772,"")</f>
        <v>0</v>
      </c>
    </row>
    <row r="774" spans="1:1">
      <c r="A774">
        <f>IF(COUNTBLANK(B774:D774)&lt;&gt;COLUMNS(B774:D774),773,"")</f>
        <v>0</v>
      </c>
    </row>
    <row r="775" spans="1:1">
      <c r="A775">
        <f>IF(COUNTBLANK(B775:D775)&lt;&gt;COLUMNS(B775:D775),774,"")</f>
        <v>0</v>
      </c>
    </row>
    <row r="776" spans="1:1">
      <c r="A776">
        <f>IF(COUNTBLANK(B776:D776)&lt;&gt;COLUMNS(B776:D776),775,"")</f>
        <v>0</v>
      </c>
    </row>
    <row r="777" spans="1:1">
      <c r="A777">
        <f>IF(COUNTBLANK(B777:D777)&lt;&gt;COLUMNS(B777:D777),776,"")</f>
        <v>0</v>
      </c>
    </row>
    <row r="778" spans="1:1">
      <c r="A778">
        <f>IF(COUNTBLANK(B778:D778)&lt;&gt;COLUMNS(B778:D778),777,"")</f>
        <v>0</v>
      </c>
    </row>
    <row r="779" spans="1:1">
      <c r="A779">
        <f>IF(COUNTBLANK(B779:D779)&lt;&gt;COLUMNS(B779:D779),778,"")</f>
        <v>0</v>
      </c>
    </row>
    <row r="780" spans="1:1">
      <c r="A780">
        <f>IF(COUNTBLANK(B780:D780)&lt;&gt;COLUMNS(B780:D780),779,"")</f>
        <v>0</v>
      </c>
    </row>
    <row r="781" spans="1:1">
      <c r="A781">
        <f>IF(COUNTBLANK(B781:D781)&lt;&gt;COLUMNS(B781:D781),780,"")</f>
        <v>0</v>
      </c>
    </row>
    <row r="782" spans="1:1">
      <c r="A782">
        <f>IF(COUNTBLANK(B782:D782)&lt;&gt;COLUMNS(B782:D782),781,"")</f>
        <v>0</v>
      </c>
    </row>
    <row r="783" spans="1:1">
      <c r="A783">
        <f>IF(COUNTBLANK(B783:D783)&lt;&gt;COLUMNS(B783:D783),782,"")</f>
        <v>0</v>
      </c>
    </row>
    <row r="784" spans="1:1">
      <c r="A784">
        <f>IF(COUNTBLANK(B784:D784)&lt;&gt;COLUMNS(B784:D784),783,"")</f>
        <v>0</v>
      </c>
    </row>
    <row r="785" spans="1:1">
      <c r="A785">
        <f>IF(COUNTBLANK(B785:D785)&lt;&gt;COLUMNS(B785:D785),784,"")</f>
        <v>0</v>
      </c>
    </row>
    <row r="786" spans="1:1">
      <c r="A786">
        <f>IF(COUNTBLANK(B786:D786)&lt;&gt;COLUMNS(B786:D786),785,"")</f>
        <v>0</v>
      </c>
    </row>
    <row r="787" spans="1:1">
      <c r="A787">
        <f>IF(COUNTBLANK(B787:D787)&lt;&gt;COLUMNS(B787:D787),786,"")</f>
        <v>0</v>
      </c>
    </row>
    <row r="788" spans="1:1">
      <c r="A788">
        <f>IF(COUNTBLANK(B788:D788)&lt;&gt;COLUMNS(B788:D788),787,"")</f>
        <v>0</v>
      </c>
    </row>
    <row r="789" spans="1:1">
      <c r="A789">
        <f>IF(COUNTBLANK(B789:D789)&lt;&gt;COLUMNS(B789:D789),788,"")</f>
        <v>0</v>
      </c>
    </row>
    <row r="790" spans="1:1">
      <c r="A790">
        <f>IF(COUNTBLANK(B790:D790)&lt;&gt;COLUMNS(B790:D790),789,"")</f>
        <v>0</v>
      </c>
    </row>
    <row r="791" spans="1:1">
      <c r="A791">
        <f>IF(COUNTBLANK(B791:D791)&lt;&gt;COLUMNS(B791:D791),790,"")</f>
        <v>0</v>
      </c>
    </row>
    <row r="792" spans="1:1">
      <c r="A792">
        <f>IF(COUNTBLANK(B792:D792)&lt;&gt;COLUMNS(B792:D792),791,"")</f>
        <v>0</v>
      </c>
    </row>
    <row r="793" spans="1:1">
      <c r="A793">
        <f>IF(COUNTBLANK(B793:D793)&lt;&gt;COLUMNS(B793:D793),792,"")</f>
        <v>0</v>
      </c>
    </row>
    <row r="794" spans="1:1">
      <c r="A794">
        <f>IF(COUNTBLANK(B794:D794)&lt;&gt;COLUMNS(B794:D794),793,"")</f>
        <v>0</v>
      </c>
    </row>
    <row r="795" spans="1:1">
      <c r="A795">
        <f>IF(COUNTBLANK(B795:D795)&lt;&gt;COLUMNS(B795:D795),794,"")</f>
        <v>0</v>
      </c>
    </row>
    <row r="796" spans="1:1">
      <c r="A796">
        <f>IF(COUNTBLANK(B796:D796)&lt;&gt;COLUMNS(B796:D796),795,"")</f>
        <v>0</v>
      </c>
    </row>
    <row r="797" spans="1:1">
      <c r="A797">
        <f>IF(COUNTBLANK(B797:D797)&lt;&gt;COLUMNS(B797:D797),796,"")</f>
        <v>0</v>
      </c>
    </row>
    <row r="798" spans="1:1">
      <c r="A798">
        <f>IF(COUNTBLANK(B798:D798)&lt;&gt;COLUMNS(B798:D798),797,"")</f>
        <v>0</v>
      </c>
    </row>
    <row r="799" spans="1:1">
      <c r="A799">
        <f>IF(COUNTBLANK(B799:D799)&lt;&gt;COLUMNS(B799:D799),798,"")</f>
        <v>0</v>
      </c>
    </row>
    <row r="800" spans="1:1">
      <c r="A800">
        <f>IF(COUNTBLANK(B800:D800)&lt;&gt;COLUMNS(B800:D800),799,"")</f>
        <v>0</v>
      </c>
    </row>
    <row r="801" spans="1:1">
      <c r="A801">
        <f>IF(COUNTBLANK(B801:D801)&lt;&gt;COLUMNS(B801:D801),800,"")</f>
        <v>0</v>
      </c>
    </row>
    <row r="802" spans="1:1">
      <c r="A802">
        <f>IF(COUNTBLANK(B802:D802)&lt;&gt;COLUMNS(B802:D802),801,"")</f>
        <v>0</v>
      </c>
    </row>
    <row r="803" spans="1:1">
      <c r="A803">
        <f>IF(COUNTBLANK(B803:D803)&lt;&gt;COLUMNS(B803:D803),802,"")</f>
        <v>0</v>
      </c>
    </row>
    <row r="804" spans="1:1">
      <c r="A804">
        <f>IF(COUNTBLANK(B804:D804)&lt;&gt;COLUMNS(B804:D804),803,"")</f>
        <v>0</v>
      </c>
    </row>
    <row r="805" spans="1:1">
      <c r="A805">
        <f>IF(COUNTBLANK(B805:D805)&lt;&gt;COLUMNS(B805:D805),804,"")</f>
        <v>0</v>
      </c>
    </row>
    <row r="806" spans="1:1">
      <c r="A806">
        <f>IF(COUNTBLANK(B806:D806)&lt;&gt;COLUMNS(B806:D806),805,"")</f>
        <v>0</v>
      </c>
    </row>
    <row r="807" spans="1:1">
      <c r="A807">
        <f>IF(COUNTBLANK(B807:D807)&lt;&gt;COLUMNS(B807:D807),806,"")</f>
        <v>0</v>
      </c>
    </row>
    <row r="808" spans="1:1">
      <c r="A808">
        <f>IF(COUNTBLANK(B808:D808)&lt;&gt;COLUMNS(B808:D808),807,"")</f>
        <v>0</v>
      </c>
    </row>
    <row r="809" spans="1:1">
      <c r="A809">
        <f>IF(COUNTBLANK(B809:D809)&lt;&gt;COLUMNS(B809:D809),808,"")</f>
        <v>0</v>
      </c>
    </row>
    <row r="810" spans="1:1">
      <c r="A810">
        <f>IF(COUNTBLANK(B810:D810)&lt;&gt;COLUMNS(B810:D810),809,"")</f>
        <v>0</v>
      </c>
    </row>
    <row r="811" spans="1:1">
      <c r="A811">
        <f>IF(COUNTBLANK(B811:D811)&lt;&gt;COLUMNS(B811:D811),810,"")</f>
        <v>0</v>
      </c>
    </row>
    <row r="812" spans="1:1">
      <c r="A812">
        <f>IF(COUNTBLANK(B812:D812)&lt;&gt;COLUMNS(B812:D812),811,"")</f>
        <v>0</v>
      </c>
    </row>
    <row r="813" spans="1:1">
      <c r="A813">
        <f>IF(COUNTBLANK(B813:D813)&lt;&gt;COLUMNS(B813:D813),812,"")</f>
        <v>0</v>
      </c>
    </row>
    <row r="814" spans="1:1">
      <c r="A814">
        <f>IF(COUNTBLANK(B814:D814)&lt;&gt;COLUMNS(B814:D814),813,"")</f>
        <v>0</v>
      </c>
    </row>
    <row r="815" spans="1:1">
      <c r="A815">
        <f>IF(COUNTBLANK(B815:D815)&lt;&gt;COLUMNS(B815:D815),814,"")</f>
        <v>0</v>
      </c>
    </row>
    <row r="816" spans="1:1">
      <c r="A816">
        <f>IF(COUNTBLANK(B816:D816)&lt;&gt;COLUMNS(B816:D816),815,"")</f>
        <v>0</v>
      </c>
    </row>
    <row r="817" spans="1:1">
      <c r="A817">
        <f>IF(COUNTBLANK(B817:D817)&lt;&gt;COLUMNS(B817:D817),816,"")</f>
        <v>0</v>
      </c>
    </row>
    <row r="818" spans="1:1">
      <c r="A818">
        <f>IF(COUNTBLANK(B818:D818)&lt;&gt;COLUMNS(B818:D818),817,"")</f>
        <v>0</v>
      </c>
    </row>
    <row r="819" spans="1:1">
      <c r="A819">
        <f>IF(COUNTBLANK(B819:D819)&lt;&gt;COLUMNS(B819:D819),818,"")</f>
        <v>0</v>
      </c>
    </row>
    <row r="820" spans="1:1">
      <c r="A820">
        <f>IF(COUNTBLANK(B820:D820)&lt;&gt;COLUMNS(B820:D820),819,"")</f>
        <v>0</v>
      </c>
    </row>
    <row r="821" spans="1:1">
      <c r="A821">
        <f>IF(COUNTBLANK(B821:D821)&lt;&gt;COLUMNS(B821:D821),820,"")</f>
        <v>0</v>
      </c>
    </row>
    <row r="822" spans="1:1">
      <c r="A822">
        <f>IF(COUNTBLANK(B822:D822)&lt;&gt;COLUMNS(B822:D822),821,"")</f>
        <v>0</v>
      </c>
    </row>
    <row r="823" spans="1:1">
      <c r="A823">
        <f>IF(COUNTBLANK(B823:D823)&lt;&gt;COLUMNS(B823:D823),822,"")</f>
        <v>0</v>
      </c>
    </row>
    <row r="824" spans="1:1">
      <c r="A824">
        <f>IF(COUNTBLANK(B824:D824)&lt;&gt;COLUMNS(B824:D824),823,"")</f>
        <v>0</v>
      </c>
    </row>
    <row r="825" spans="1:1">
      <c r="A825">
        <f>IF(COUNTBLANK(B825:D825)&lt;&gt;COLUMNS(B825:D825),824,"")</f>
        <v>0</v>
      </c>
    </row>
    <row r="826" spans="1:1">
      <c r="A826">
        <f>IF(COUNTBLANK(B826:D826)&lt;&gt;COLUMNS(B826:D826),825,"")</f>
        <v>0</v>
      </c>
    </row>
    <row r="827" spans="1:1">
      <c r="A827">
        <f>IF(COUNTBLANK(B827:D827)&lt;&gt;COLUMNS(B827:D827),826,"")</f>
        <v>0</v>
      </c>
    </row>
    <row r="828" spans="1:1">
      <c r="A828">
        <f>IF(COUNTBLANK(B828:D828)&lt;&gt;COLUMNS(B828:D828),827,"")</f>
        <v>0</v>
      </c>
    </row>
    <row r="829" spans="1:1">
      <c r="A829">
        <f>IF(COUNTBLANK(B829:D829)&lt;&gt;COLUMNS(B829:D829),828,"")</f>
        <v>0</v>
      </c>
    </row>
    <row r="830" spans="1:1">
      <c r="A830">
        <f>IF(COUNTBLANK(B830:D830)&lt;&gt;COLUMNS(B830:D830),829,"")</f>
        <v>0</v>
      </c>
    </row>
    <row r="831" spans="1:1">
      <c r="A831">
        <f>IF(COUNTBLANK(B831:D831)&lt;&gt;COLUMNS(B831:D831),830,"")</f>
        <v>0</v>
      </c>
    </row>
    <row r="832" spans="1:1">
      <c r="A832">
        <f>IF(COUNTBLANK(B832:D832)&lt;&gt;COLUMNS(B832:D832),831,"")</f>
        <v>0</v>
      </c>
    </row>
    <row r="833" spans="1:1">
      <c r="A833">
        <f>IF(COUNTBLANK(B833:D833)&lt;&gt;COLUMNS(B833:D833),832,"")</f>
        <v>0</v>
      </c>
    </row>
    <row r="834" spans="1:1">
      <c r="A834">
        <f>IF(COUNTBLANK(B834:D834)&lt;&gt;COLUMNS(B834:D834),833,"")</f>
        <v>0</v>
      </c>
    </row>
    <row r="835" spans="1:1">
      <c r="A835">
        <f>IF(COUNTBLANK(B835:D835)&lt;&gt;COLUMNS(B835:D835),834,"")</f>
        <v>0</v>
      </c>
    </row>
    <row r="836" spans="1:1">
      <c r="A836">
        <f>IF(COUNTBLANK(B836:D836)&lt;&gt;COLUMNS(B836:D836),835,"")</f>
        <v>0</v>
      </c>
    </row>
    <row r="837" spans="1:1">
      <c r="A837">
        <f>IF(COUNTBLANK(B837:D837)&lt;&gt;COLUMNS(B837:D837),836,"")</f>
        <v>0</v>
      </c>
    </row>
    <row r="838" spans="1:1">
      <c r="A838">
        <f>IF(COUNTBLANK(B838:D838)&lt;&gt;COLUMNS(B838:D838),837,"")</f>
        <v>0</v>
      </c>
    </row>
    <row r="839" spans="1:1">
      <c r="A839">
        <f>IF(COUNTBLANK(B839:D839)&lt;&gt;COLUMNS(B839:D839),838,"")</f>
        <v>0</v>
      </c>
    </row>
    <row r="840" spans="1:1">
      <c r="A840">
        <f>IF(COUNTBLANK(B840:D840)&lt;&gt;COLUMNS(B840:D840),839,"")</f>
        <v>0</v>
      </c>
    </row>
    <row r="841" spans="1:1">
      <c r="A841">
        <f>IF(COUNTBLANK(B841:D841)&lt;&gt;COLUMNS(B841:D841),840,"")</f>
        <v>0</v>
      </c>
    </row>
    <row r="842" spans="1:1">
      <c r="A842">
        <f>IF(COUNTBLANK(B842:D842)&lt;&gt;COLUMNS(B842:D842),841,"")</f>
        <v>0</v>
      </c>
    </row>
    <row r="843" spans="1:1">
      <c r="A843">
        <f>IF(COUNTBLANK(B843:D843)&lt;&gt;COLUMNS(B843:D843),842,"")</f>
        <v>0</v>
      </c>
    </row>
    <row r="844" spans="1:1">
      <c r="A844">
        <f>IF(COUNTBLANK(B844:D844)&lt;&gt;COLUMNS(B844:D844),843,"")</f>
        <v>0</v>
      </c>
    </row>
    <row r="845" spans="1:1">
      <c r="A845">
        <f>IF(COUNTBLANK(B845:D845)&lt;&gt;COLUMNS(B845:D845),844,"")</f>
        <v>0</v>
      </c>
    </row>
    <row r="846" spans="1:1">
      <c r="A846">
        <f>IF(COUNTBLANK(B846:D846)&lt;&gt;COLUMNS(B846:D846),845,"")</f>
        <v>0</v>
      </c>
    </row>
    <row r="847" spans="1:1">
      <c r="A847">
        <f>IF(COUNTBLANK(B847:D847)&lt;&gt;COLUMNS(B847:D847),846,"")</f>
        <v>0</v>
      </c>
    </row>
    <row r="848" spans="1:1">
      <c r="A848">
        <f>IF(COUNTBLANK(B848:D848)&lt;&gt;COLUMNS(B848:D848),847,"")</f>
        <v>0</v>
      </c>
    </row>
    <row r="849" spans="1:1">
      <c r="A849">
        <f>IF(COUNTBLANK(B849:D849)&lt;&gt;COLUMNS(B849:D849),848,"")</f>
        <v>0</v>
      </c>
    </row>
    <row r="850" spans="1:1">
      <c r="A850">
        <f>IF(COUNTBLANK(B850:D850)&lt;&gt;COLUMNS(B850:D850),849,"")</f>
        <v>0</v>
      </c>
    </row>
    <row r="851" spans="1:1">
      <c r="A851">
        <f>IF(COUNTBLANK(B851:D851)&lt;&gt;COLUMNS(B851:D851),850,"")</f>
        <v>0</v>
      </c>
    </row>
    <row r="852" spans="1:1">
      <c r="A852">
        <f>IF(COUNTBLANK(B852:D852)&lt;&gt;COLUMNS(B852:D852),851,"")</f>
        <v>0</v>
      </c>
    </row>
    <row r="853" spans="1:1">
      <c r="A853">
        <f>IF(COUNTBLANK(B853:D853)&lt;&gt;COLUMNS(B853:D853),852,"")</f>
        <v>0</v>
      </c>
    </row>
    <row r="854" spans="1:1">
      <c r="A854">
        <f>IF(COUNTBLANK(B854:D854)&lt;&gt;COLUMNS(B854:D854),853,"")</f>
        <v>0</v>
      </c>
    </row>
    <row r="855" spans="1:1">
      <c r="A855">
        <f>IF(COUNTBLANK(B855:D855)&lt;&gt;COLUMNS(B855:D855),854,"")</f>
        <v>0</v>
      </c>
    </row>
    <row r="856" spans="1:1">
      <c r="A856">
        <f>IF(COUNTBLANK(B856:D856)&lt;&gt;COLUMNS(B856:D856),855,"")</f>
        <v>0</v>
      </c>
    </row>
    <row r="857" spans="1:1">
      <c r="A857">
        <f>IF(COUNTBLANK(B857:D857)&lt;&gt;COLUMNS(B857:D857),856,"")</f>
        <v>0</v>
      </c>
    </row>
    <row r="858" spans="1:1">
      <c r="A858">
        <f>IF(COUNTBLANK(B858:D858)&lt;&gt;COLUMNS(B858:D858),857,"")</f>
        <v>0</v>
      </c>
    </row>
    <row r="859" spans="1:1">
      <c r="A859">
        <f>IF(COUNTBLANK(B859:D859)&lt;&gt;COLUMNS(B859:D859),858,"")</f>
        <v>0</v>
      </c>
    </row>
    <row r="860" spans="1:1">
      <c r="A860">
        <f>IF(COUNTBLANK(B860:D860)&lt;&gt;COLUMNS(B860:D860),859,"")</f>
        <v>0</v>
      </c>
    </row>
    <row r="861" spans="1:1">
      <c r="A861">
        <f>IF(COUNTBLANK(B861:D861)&lt;&gt;COLUMNS(B861:D861),860,"")</f>
        <v>0</v>
      </c>
    </row>
    <row r="862" spans="1:1">
      <c r="A862">
        <f>IF(COUNTBLANK(B862:D862)&lt;&gt;COLUMNS(B862:D862),861,"")</f>
        <v>0</v>
      </c>
    </row>
    <row r="863" spans="1:1">
      <c r="A863">
        <f>IF(COUNTBLANK(B863:D863)&lt;&gt;COLUMNS(B863:D863),862,"")</f>
        <v>0</v>
      </c>
    </row>
    <row r="864" spans="1:1">
      <c r="A864">
        <f>IF(COUNTBLANK(B864:D864)&lt;&gt;COLUMNS(B864:D864),863,"")</f>
        <v>0</v>
      </c>
    </row>
    <row r="865" spans="1:1">
      <c r="A865">
        <f>IF(COUNTBLANK(B865:D865)&lt;&gt;COLUMNS(B865:D865),864,"")</f>
        <v>0</v>
      </c>
    </row>
    <row r="866" spans="1:1">
      <c r="A866">
        <f>IF(COUNTBLANK(B866:D866)&lt;&gt;COLUMNS(B866:D866),865,"")</f>
        <v>0</v>
      </c>
    </row>
    <row r="867" spans="1:1">
      <c r="A867">
        <f>IF(COUNTBLANK(B867:D867)&lt;&gt;COLUMNS(B867:D867),866,"")</f>
        <v>0</v>
      </c>
    </row>
    <row r="868" spans="1:1">
      <c r="A868">
        <f>IF(COUNTBLANK(B868:D868)&lt;&gt;COLUMNS(B868:D868),867,"")</f>
        <v>0</v>
      </c>
    </row>
    <row r="869" spans="1:1">
      <c r="A869">
        <f>IF(COUNTBLANK(B869:D869)&lt;&gt;COLUMNS(B869:D869),868,"")</f>
        <v>0</v>
      </c>
    </row>
    <row r="870" spans="1:1">
      <c r="A870">
        <f>IF(COUNTBLANK(B870:D870)&lt;&gt;COLUMNS(B870:D870),869,"")</f>
        <v>0</v>
      </c>
    </row>
    <row r="871" spans="1:1">
      <c r="A871">
        <f>IF(COUNTBLANK(B871:D871)&lt;&gt;COLUMNS(B871:D871),870,"")</f>
        <v>0</v>
      </c>
    </row>
    <row r="872" spans="1:1">
      <c r="A872">
        <f>IF(COUNTBLANK(B872:D872)&lt;&gt;COLUMNS(B872:D872),871,"")</f>
        <v>0</v>
      </c>
    </row>
    <row r="873" spans="1:1">
      <c r="A873">
        <f>IF(COUNTBLANK(B873:D873)&lt;&gt;COLUMNS(B873:D873),872,"")</f>
        <v>0</v>
      </c>
    </row>
    <row r="874" spans="1:1">
      <c r="A874">
        <f>IF(COUNTBLANK(B874:D874)&lt;&gt;COLUMNS(B874:D874),873,"")</f>
        <v>0</v>
      </c>
    </row>
    <row r="875" spans="1:1">
      <c r="A875">
        <f>IF(COUNTBLANK(B875:D875)&lt;&gt;COLUMNS(B875:D875),874,"")</f>
        <v>0</v>
      </c>
    </row>
    <row r="876" spans="1:1">
      <c r="A876">
        <f>IF(COUNTBLANK(B876:D876)&lt;&gt;COLUMNS(B876:D876),875,"")</f>
        <v>0</v>
      </c>
    </row>
    <row r="877" spans="1:1">
      <c r="A877">
        <f>IF(COUNTBLANK(B877:D877)&lt;&gt;COLUMNS(B877:D877),876,"")</f>
        <v>0</v>
      </c>
    </row>
    <row r="878" spans="1:1">
      <c r="A878">
        <f>IF(COUNTBLANK(B878:D878)&lt;&gt;COLUMNS(B878:D878),877,"")</f>
        <v>0</v>
      </c>
    </row>
    <row r="879" spans="1:1">
      <c r="A879">
        <f>IF(COUNTBLANK(B879:D879)&lt;&gt;COLUMNS(B879:D879),878,"")</f>
        <v>0</v>
      </c>
    </row>
    <row r="880" spans="1:1">
      <c r="A880">
        <f>IF(COUNTBLANK(B880:D880)&lt;&gt;COLUMNS(B880:D880),879,"")</f>
        <v>0</v>
      </c>
    </row>
    <row r="881" spans="1:1">
      <c r="A881">
        <f>IF(COUNTBLANK(B881:D881)&lt;&gt;COLUMNS(B881:D881),880,"")</f>
        <v>0</v>
      </c>
    </row>
    <row r="882" spans="1:1">
      <c r="A882">
        <f>IF(COUNTBLANK(B882:D882)&lt;&gt;COLUMNS(B882:D882),881,"")</f>
        <v>0</v>
      </c>
    </row>
    <row r="883" spans="1:1">
      <c r="A883">
        <f>IF(COUNTBLANK(B883:D883)&lt;&gt;COLUMNS(B883:D883),882,"")</f>
        <v>0</v>
      </c>
    </row>
    <row r="884" spans="1:1">
      <c r="A884">
        <f>IF(COUNTBLANK(B884:D884)&lt;&gt;COLUMNS(B884:D884),883,"")</f>
        <v>0</v>
      </c>
    </row>
    <row r="885" spans="1:1">
      <c r="A885">
        <f>IF(COUNTBLANK(B885:D885)&lt;&gt;COLUMNS(B885:D885),884,"")</f>
        <v>0</v>
      </c>
    </row>
    <row r="886" spans="1:1">
      <c r="A886">
        <f>IF(COUNTBLANK(B886:D886)&lt;&gt;COLUMNS(B886:D886),885,"")</f>
        <v>0</v>
      </c>
    </row>
    <row r="887" spans="1:1">
      <c r="A887">
        <f>IF(COUNTBLANK(B887:D887)&lt;&gt;COLUMNS(B887:D887),886,"")</f>
        <v>0</v>
      </c>
    </row>
    <row r="888" spans="1:1">
      <c r="A888">
        <f>IF(COUNTBLANK(B888:D888)&lt;&gt;COLUMNS(B888:D888),887,"")</f>
        <v>0</v>
      </c>
    </row>
    <row r="889" spans="1:1">
      <c r="A889">
        <f>IF(COUNTBLANK(B889:D889)&lt;&gt;COLUMNS(B889:D889),888,"")</f>
        <v>0</v>
      </c>
    </row>
    <row r="890" spans="1:1">
      <c r="A890">
        <f>IF(COUNTBLANK(B890:D890)&lt;&gt;COLUMNS(B890:D890),889,"")</f>
        <v>0</v>
      </c>
    </row>
    <row r="891" spans="1:1">
      <c r="A891">
        <f>IF(COUNTBLANK(B891:D891)&lt;&gt;COLUMNS(B891:D891),890,"")</f>
        <v>0</v>
      </c>
    </row>
    <row r="892" spans="1:1">
      <c r="A892">
        <f>IF(COUNTBLANK(B892:D892)&lt;&gt;COLUMNS(B892:D892),891,"")</f>
        <v>0</v>
      </c>
    </row>
    <row r="893" spans="1:1">
      <c r="A893">
        <f>IF(COUNTBLANK(B893:D893)&lt;&gt;COLUMNS(B893:D893),892,"")</f>
        <v>0</v>
      </c>
    </row>
    <row r="894" spans="1:1">
      <c r="A894">
        <f>IF(COUNTBLANK(B894:D894)&lt;&gt;COLUMNS(B894:D894),893,"")</f>
        <v>0</v>
      </c>
    </row>
    <row r="895" spans="1:1">
      <c r="A895">
        <f>IF(COUNTBLANK(B895:D895)&lt;&gt;COLUMNS(B895:D895),894,"")</f>
        <v>0</v>
      </c>
    </row>
    <row r="896" spans="1:1">
      <c r="A896">
        <f>IF(COUNTBLANK(B896:D896)&lt;&gt;COLUMNS(B896:D896),895,"")</f>
        <v>0</v>
      </c>
    </row>
    <row r="897" spans="1:1">
      <c r="A897">
        <f>IF(COUNTBLANK(B897:D897)&lt;&gt;COLUMNS(B897:D897),896,"")</f>
        <v>0</v>
      </c>
    </row>
    <row r="898" spans="1:1">
      <c r="A898">
        <f>IF(COUNTBLANK(B898:D898)&lt;&gt;COLUMNS(B898:D898),897,"")</f>
        <v>0</v>
      </c>
    </row>
    <row r="899" spans="1:1">
      <c r="A899">
        <f>IF(COUNTBLANK(B899:D899)&lt;&gt;COLUMNS(B899:D899),898,"")</f>
        <v>0</v>
      </c>
    </row>
    <row r="900" spans="1:1">
      <c r="A900">
        <f>IF(COUNTBLANK(B900:D900)&lt;&gt;COLUMNS(B900:D900),899,"")</f>
        <v>0</v>
      </c>
    </row>
    <row r="901" spans="1:1">
      <c r="A901">
        <f>IF(COUNTBLANK(B901:D901)&lt;&gt;COLUMNS(B901:D901),900,"")</f>
        <v>0</v>
      </c>
    </row>
    <row r="902" spans="1:1">
      <c r="A902">
        <f>IF(COUNTBLANK(B902:D902)&lt;&gt;COLUMNS(B902:D902),901,"")</f>
        <v>0</v>
      </c>
    </row>
    <row r="903" spans="1:1">
      <c r="A903">
        <f>IF(COUNTBLANK(B903:D903)&lt;&gt;COLUMNS(B903:D903),902,"")</f>
        <v>0</v>
      </c>
    </row>
    <row r="904" spans="1:1">
      <c r="A904">
        <f>IF(COUNTBLANK(B904:D904)&lt;&gt;COLUMNS(B904:D904),903,"")</f>
        <v>0</v>
      </c>
    </row>
    <row r="905" spans="1:1">
      <c r="A905">
        <f>IF(COUNTBLANK(B905:D905)&lt;&gt;COLUMNS(B905:D905),904,"")</f>
        <v>0</v>
      </c>
    </row>
    <row r="906" spans="1:1">
      <c r="A906">
        <f>IF(COUNTBLANK(B906:D906)&lt;&gt;COLUMNS(B906:D906),905,"")</f>
        <v>0</v>
      </c>
    </row>
    <row r="907" spans="1:1">
      <c r="A907">
        <f>IF(COUNTBLANK(B907:D907)&lt;&gt;COLUMNS(B907:D907),906,"")</f>
        <v>0</v>
      </c>
    </row>
    <row r="908" spans="1:1">
      <c r="A908">
        <f>IF(COUNTBLANK(B908:D908)&lt;&gt;COLUMNS(B908:D908),907,"")</f>
        <v>0</v>
      </c>
    </row>
    <row r="909" spans="1:1">
      <c r="A909">
        <f>IF(COUNTBLANK(B909:D909)&lt;&gt;COLUMNS(B909:D909),908,"")</f>
        <v>0</v>
      </c>
    </row>
    <row r="910" spans="1:1">
      <c r="A910">
        <f>IF(COUNTBLANK(B910:D910)&lt;&gt;COLUMNS(B910:D910),909,"")</f>
        <v>0</v>
      </c>
    </row>
    <row r="911" spans="1:1">
      <c r="A911">
        <f>IF(COUNTBLANK(B911:D911)&lt;&gt;COLUMNS(B911:D911),910,"")</f>
        <v>0</v>
      </c>
    </row>
    <row r="912" spans="1:1">
      <c r="A912">
        <f>IF(COUNTBLANK(B912:D912)&lt;&gt;COLUMNS(B912:D912),911,"")</f>
        <v>0</v>
      </c>
    </row>
    <row r="913" spans="1:1">
      <c r="A913">
        <f>IF(COUNTBLANK(B913:D913)&lt;&gt;COLUMNS(B913:D913),912,"")</f>
        <v>0</v>
      </c>
    </row>
    <row r="914" spans="1:1">
      <c r="A914">
        <f>IF(COUNTBLANK(B914:D914)&lt;&gt;COLUMNS(B914:D914),913,"")</f>
        <v>0</v>
      </c>
    </row>
    <row r="915" spans="1:1">
      <c r="A915">
        <f>IF(COUNTBLANK(B915:D915)&lt;&gt;COLUMNS(B915:D915),914,"")</f>
        <v>0</v>
      </c>
    </row>
    <row r="916" spans="1:1">
      <c r="A916">
        <f>IF(COUNTBLANK(B916:D916)&lt;&gt;COLUMNS(B916:D916),915,"")</f>
        <v>0</v>
      </c>
    </row>
    <row r="917" spans="1:1">
      <c r="A917">
        <f>IF(COUNTBLANK(B917:D917)&lt;&gt;COLUMNS(B917:D917),916,"")</f>
        <v>0</v>
      </c>
    </row>
    <row r="918" spans="1:1">
      <c r="A918">
        <f>IF(COUNTBLANK(B918:D918)&lt;&gt;COLUMNS(B918:D918),917,"")</f>
        <v>0</v>
      </c>
    </row>
    <row r="919" spans="1:1">
      <c r="A919">
        <f>IF(COUNTBLANK(B919:D919)&lt;&gt;COLUMNS(B919:D919),918,"")</f>
        <v>0</v>
      </c>
    </row>
    <row r="920" spans="1:1">
      <c r="A920">
        <f>IF(COUNTBLANK(B920:D920)&lt;&gt;COLUMNS(B920:D920),919,"")</f>
        <v>0</v>
      </c>
    </row>
    <row r="921" spans="1:1">
      <c r="A921">
        <f>IF(COUNTBLANK(B921:D921)&lt;&gt;COLUMNS(B921:D921),920,"")</f>
        <v>0</v>
      </c>
    </row>
    <row r="922" spans="1:1">
      <c r="A922">
        <f>IF(COUNTBLANK(B922:D922)&lt;&gt;COLUMNS(B922:D922),921,"")</f>
        <v>0</v>
      </c>
    </row>
    <row r="923" spans="1:1">
      <c r="A923">
        <f>IF(COUNTBLANK(B923:D923)&lt;&gt;COLUMNS(B923:D923),922,"")</f>
        <v>0</v>
      </c>
    </row>
    <row r="924" spans="1:1">
      <c r="A924">
        <f>IF(COUNTBLANK(B924:D924)&lt;&gt;COLUMNS(B924:D924),923,"")</f>
        <v>0</v>
      </c>
    </row>
    <row r="925" spans="1:1">
      <c r="A925">
        <f>IF(COUNTBLANK(B925:D925)&lt;&gt;COLUMNS(B925:D925),924,"")</f>
        <v>0</v>
      </c>
    </row>
    <row r="926" spans="1:1">
      <c r="A926">
        <f>IF(COUNTBLANK(B926:D926)&lt;&gt;COLUMNS(B926:D926),925,"")</f>
        <v>0</v>
      </c>
    </row>
    <row r="927" spans="1:1">
      <c r="A927">
        <f>IF(COUNTBLANK(B927:D927)&lt;&gt;COLUMNS(B927:D927),926,"")</f>
        <v>0</v>
      </c>
    </row>
    <row r="928" spans="1:1">
      <c r="A928">
        <f>IF(COUNTBLANK(B928:D928)&lt;&gt;COLUMNS(B928:D928),927,"")</f>
        <v>0</v>
      </c>
    </row>
    <row r="929" spans="1:1">
      <c r="A929">
        <f>IF(COUNTBLANK(B929:D929)&lt;&gt;COLUMNS(B929:D929),928,"")</f>
        <v>0</v>
      </c>
    </row>
    <row r="930" spans="1:1">
      <c r="A930">
        <f>IF(COUNTBLANK(B930:D930)&lt;&gt;COLUMNS(B930:D930),929,"")</f>
        <v>0</v>
      </c>
    </row>
    <row r="931" spans="1:1">
      <c r="A931">
        <f>IF(COUNTBLANK(B931:D931)&lt;&gt;COLUMNS(B931:D931),930,"")</f>
        <v>0</v>
      </c>
    </row>
    <row r="932" spans="1:1">
      <c r="A932">
        <f>IF(COUNTBLANK(B932:D932)&lt;&gt;COLUMNS(B932:D932),931,"")</f>
        <v>0</v>
      </c>
    </row>
    <row r="933" spans="1:1">
      <c r="A933">
        <f>IF(COUNTBLANK(B933:D933)&lt;&gt;COLUMNS(B933:D933),932,"")</f>
        <v>0</v>
      </c>
    </row>
    <row r="934" spans="1:1">
      <c r="A934">
        <f>IF(COUNTBLANK(B934:D934)&lt;&gt;COLUMNS(B934:D934),933,"")</f>
        <v>0</v>
      </c>
    </row>
    <row r="935" spans="1:1">
      <c r="A935">
        <f>IF(COUNTBLANK(B935:D935)&lt;&gt;COLUMNS(B935:D935),934,"")</f>
        <v>0</v>
      </c>
    </row>
    <row r="936" spans="1:1">
      <c r="A936">
        <f>IF(COUNTBLANK(B936:D936)&lt;&gt;COLUMNS(B936:D936),935,"")</f>
        <v>0</v>
      </c>
    </row>
    <row r="937" spans="1:1">
      <c r="A937">
        <f>IF(COUNTBLANK(B937:D937)&lt;&gt;COLUMNS(B937:D937),936,"")</f>
        <v>0</v>
      </c>
    </row>
    <row r="938" spans="1:1">
      <c r="A938">
        <f>IF(COUNTBLANK(B938:D938)&lt;&gt;COLUMNS(B938:D938),937,"")</f>
        <v>0</v>
      </c>
    </row>
    <row r="939" spans="1:1">
      <c r="A939">
        <f>IF(COUNTBLANK(B939:D939)&lt;&gt;COLUMNS(B939:D939),938,"")</f>
        <v>0</v>
      </c>
    </row>
    <row r="940" spans="1:1">
      <c r="A940">
        <f>IF(COUNTBLANK(B940:D940)&lt;&gt;COLUMNS(B940:D940),939,"")</f>
        <v>0</v>
      </c>
    </row>
    <row r="941" spans="1:1">
      <c r="A941">
        <f>IF(COUNTBLANK(B941:D941)&lt;&gt;COLUMNS(B941:D941),940,"")</f>
        <v>0</v>
      </c>
    </row>
    <row r="942" spans="1:1">
      <c r="A942">
        <f>IF(COUNTBLANK(B942:D942)&lt;&gt;COLUMNS(B942:D942),941,"")</f>
        <v>0</v>
      </c>
    </row>
    <row r="943" spans="1:1">
      <c r="A943">
        <f>IF(COUNTBLANK(B943:D943)&lt;&gt;COLUMNS(B943:D943),942,"")</f>
        <v>0</v>
      </c>
    </row>
    <row r="944" spans="1:1">
      <c r="A944">
        <f>IF(COUNTBLANK(B944:D944)&lt;&gt;COLUMNS(B944:D944),943,"")</f>
        <v>0</v>
      </c>
    </row>
    <row r="945" spans="1:1">
      <c r="A945">
        <f>IF(COUNTBLANK(B945:D945)&lt;&gt;COLUMNS(B945:D945),944,"")</f>
        <v>0</v>
      </c>
    </row>
    <row r="946" spans="1:1">
      <c r="A946">
        <f>IF(COUNTBLANK(B946:D946)&lt;&gt;COLUMNS(B946:D946),945,"")</f>
        <v>0</v>
      </c>
    </row>
    <row r="947" spans="1:1">
      <c r="A947">
        <f>IF(COUNTBLANK(B947:D947)&lt;&gt;COLUMNS(B947:D947),946,"")</f>
        <v>0</v>
      </c>
    </row>
    <row r="948" spans="1:1">
      <c r="A948">
        <f>IF(COUNTBLANK(B948:D948)&lt;&gt;COLUMNS(B948:D948),947,"")</f>
        <v>0</v>
      </c>
    </row>
    <row r="949" spans="1:1">
      <c r="A949">
        <f>IF(COUNTBLANK(B949:D949)&lt;&gt;COLUMNS(B949:D949),948,"")</f>
        <v>0</v>
      </c>
    </row>
    <row r="950" spans="1:1">
      <c r="A950">
        <f>IF(COUNTBLANK(B950:D950)&lt;&gt;COLUMNS(B950:D950),949,"")</f>
        <v>0</v>
      </c>
    </row>
    <row r="951" spans="1:1">
      <c r="A951">
        <f>IF(COUNTBLANK(B951:D951)&lt;&gt;COLUMNS(B951:D951),950,"")</f>
        <v>0</v>
      </c>
    </row>
    <row r="952" spans="1:1">
      <c r="A952">
        <f>IF(COUNTBLANK(B952:D952)&lt;&gt;COLUMNS(B952:D952),951,"")</f>
        <v>0</v>
      </c>
    </row>
    <row r="953" spans="1:1">
      <c r="A953">
        <f>IF(COUNTBLANK(B953:D953)&lt;&gt;COLUMNS(B953:D953),952,"")</f>
        <v>0</v>
      </c>
    </row>
    <row r="954" spans="1:1">
      <c r="A954">
        <f>IF(COUNTBLANK(B954:D954)&lt;&gt;COLUMNS(B954:D954),953,"")</f>
        <v>0</v>
      </c>
    </row>
    <row r="955" spans="1:1">
      <c r="A955">
        <f>IF(COUNTBLANK(B955:D955)&lt;&gt;COLUMNS(B955:D955),954,"")</f>
        <v>0</v>
      </c>
    </row>
    <row r="956" spans="1:1">
      <c r="A956">
        <f>IF(COUNTBLANK(B956:D956)&lt;&gt;COLUMNS(B956:D956),955,"")</f>
        <v>0</v>
      </c>
    </row>
    <row r="957" spans="1:1">
      <c r="A957">
        <f>IF(COUNTBLANK(B957:D957)&lt;&gt;COLUMNS(B957:D957),956,"")</f>
        <v>0</v>
      </c>
    </row>
    <row r="958" spans="1:1">
      <c r="A958">
        <f>IF(COUNTBLANK(B958:D958)&lt;&gt;COLUMNS(B958:D958),957,"")</f>
        <v>0</v>
      </c>
    </row>
    <row r="959" spans="1:1">
      <c r="A959">
        <f>IF(COUNTBLANK(B959:D959)&lt;&gt;COLUMNS(B959:D959),958,"")</f>
        <v>0</v>
      </c>
    </row>
    <row r="960" spans="1:1">
      <c r="A960">
        <f>IF(COUNTBLANK(B960:D960)&lt;&gt;COLUMNS(B960:D960),959,"")</f>
        <v>0</v>
      </c>
    </row>
    <row r="961" spans="1:1">
      <c r="A961">
        <f>IF(COUNTBLANK(B961:D961)&lt;&gt;COLUMNS(B961:D961),960,"")</f>
        <v>0</v>
      </c>
    </row>
    <row r="962" spans="1:1">
      <c r="A962">
        <f>IF(COUNTBLANK(B962:D962)&lt;&gt;COLUMNS(B962:D962),961,"")</f>
        <v>0</v>
      </c>
    </row>
    <row r="963" spans="1:1">
      <c r="A963">
        <f>IF(COUNTBLANK(B963:D963)&lt;&gt;COLUMNS(B963:D963),962,"")</f>
        <v>0</v>
      </c>
    </row>
    <row r="964" spans="1:1">
      <c r="A964">
        <f>IF(COUNTBLANK(B964:D964)&lt;&gt;COLUMNS(B964:D964),963,"")</f>
        <v>0</v>
      </c>
    </row>
    <row r="965" spans="1:1">
      <c r="A965">
        <f>IF(COUNTBLANK(B965:D965)&lt;&gt;COLUMNS(B965:D965),964,"")</f>
        <v>0</v>
      </c>
    </row>
    <row r="966" spans="1:1">
      <c r="A966">
        <f>IF(COUNTBLANK(B966:D966)&lt;&gt;COLUMNS(B966:D966),965,"")</f>
        <v>0</v>
      </c>
    </row>
    <row r="967" spans="1:1">
      <c r="A967">
        <f>IF(COUNTBLANK(B967:D967)&lt;&gt;COLUMNS(B967:D967),966,"")</f>
        <v>0</v>
      </c>
    </row>
    <row r="968" spans="1:1">
      <c r="A968">
        <f>IF(COUNTBLANK(B968:D968)&lt;&gt;COLUMNS(B968:D968),967,"")</f>
        <v>0</v>
      </c>
    </row>
    <row r="969" spans="1:1">
      <c r="A969">
        <f>IF(COUNTBLANK(B969:D969)&lt;&gt;COLUMNS(B969:D969),968,"")</f>
        <v>0</v>
      </c>
    </row>
    <row r="970" spans="1:1">
      <c r="A970">
        <f>IF(COUNTBLANK(B970:D970)&lt;&gt;COLUMNS(B970:D970),969,"")</f>
        <v>0</v>
      </c>
    </row>
    <row r="971" spans="1:1">
      <c r="A971">
        <f>IF(COUNTBLANK(B971:D971)&lt;&gt;COLUMNS(B971:D971),970,"")</f>
        <v>0</v>
      </c>
    </row>
    <row r="972" spans="1:1">
      <c r="A972">
        <f>IF(COUNTBLANK(B972:D972)&lt;&gt;COLUMNS(B972:D972),971,"")</f>
        <v>0</v>
      </c>
    </row>
    <row r="973" spans="1:1">
      <c r="A973">
        <f>IF(COUNTBLANK(B973:D973)&lt;&gt;COLUMNS(B973:D973),972,"")</f>
        <v>0</v>
      </c>
    </row>
    <row r="974" spans="1:1">
      <c r="A974">
        <f>IF(COUNTBLANK(B974:D974)&lt;&gt;COLUMNS(B974:D974),973,"")</f>
        <v>0</v>
      </c>
    </row>
    <row r="975" spans="1:1">
      <c r="A975">
        <f>IF(COUNTBLANK(B975:D975)&lt;&gt;COLUMNS(B975:D975),974,"")</f>
        <v>0</v>
      </c>
    </row>
    <row r="976" spans="1:1">
      <c r="A976">
        <f>IF(COUNTBLANK(B976:D976)&lt;&gt;COLUMNS(B976:D976),975,"")</f>
        <v>0</v>
      </c>
    </row>
    <row r="977" spans="1:1">
      <c r="A977">
        <f>IF(COUNTBLANK(B977:D977)&lt;&gt;COLUMNS(B977:D977),976,"")</f>
        <v>0</v>
      </c>
    </row>
    <row r="978" spans="1:1">
      <c r="A978">
        <f>IF(COUNTBLANK(B978:D978)&lt;&gt;COLUMNS(B978:D978),977,"")</f>
        <v>0</v>
      </c>
    </row>
    <row r="979" spans="1:1">
      <c r="A979">
        <f>IF(COUNTBLANK(B979:D979)&lt;&gt;COLUMNS(B979:D979),978,"")</f>
        <v>0</v>
      </c>
    </row>
    <row r="980" spans="1:1">
      <c r="A980">
        <f>IF(COUNTBLANK(B980:D980)&lt;&gt;COLUMNS(B980:D980),979,"")</f>
        <v>0</v>
      </c>
    </row>
    <row r="981" spans="1:1">
      <c r="A981">
        <f>IF(COUNTBLANK(B981:D981)&lt;&gt;COLUMNS(B981:D981),980,"")</f>
        <v>0</v>
      </c>
    </row>
    <row r="982" spans="1:1">
      <c r="A982">
        <f>IF(COUNTBLANK(B982:D982)&lt;&gt;COLUMNS(B982:D982),981,"")</f>
        <v>0</v>
      </c>
    </row>
    <row r="983" spans="1:1">
      <c r="A983">
        <f>IF(COUNTBLANK(B983:D983)&lt;&gt;COLUMNS(B983:D983),982,"")</f>
        <v>0</v>
      </c>
    </row>
    <row r="984" spans="1:1">
      <c r="A984">
        <f>IF(COUNTBLANK(B984:D984)&lt;&gt;COLUMNS(B984:D984),983,"")</f>
        <v>0</v>
      </c>
    </row>
    <row r="985" spans="1:1">
      <c r="A985">
        <f>IF(COUNTBLANK(B985:D985)&lt;&gt;COLUMNS(B985:D985),984,"")</f>
        <v>0</v>
      </c>
    </row>
    <row r="986" spans="1:1">
      <c r="A986">
        <f>IF(COUNTBLANK(B986:D986)&lt;&gt;COLUMNS(B986:D986),985,"")</f>
        <v>0</v>
      </c>
    </row>
    <row r="987" spans="1:1">
      <c r="A987">
        <f>IF(COUNTBLANK(B987:D987)&lt;&gt;COLUMNS(B987:D987),986,"")</f>
        <v>0</v>
      </c>
    </row>
    <row r="988" spans="1:1">
      <c r="A988">
        <f>IF(COUNTBLANK(B988:D988)&lt;&gt;COLUMNS(B988:D988),987,"")</f>
        <v>0</v>
      </c>
    </row>
    <row r="989" spans="1:1">
      <c r="A989">
        <f>IF(COUNTBLANK(B989:D989)&lt;&gt;COLUMNS(B989:D989),988,"")</f>
        <v>0</v>
      </c>
    </row>
    <row r="990" spans="1:1">
      <c r="A990">
        <f>IF(COUNTBLANK(B990:D990)&lt;&gt;COLUMNS(B990:D990),989,"")</f>
        <v>0</v>
      </c>
    </row>
    <row r="991" spans="1:1">
      <c r="A991">
        <f>IF(COUNTBLANK(B991:D991)&lt;&gt;COLUMNS(B991:D991),990,"")</f>
        <v>0</v>
      </c>
    </row>
    <row r="992" spans="1:1">
      <c r="A992">
        <f>IF(COUNTBLANK(B992:D992)&lt;&gt;COLUMNS(B992:D992),991,"")</f>
        <v>0</v>
      </c>
    </row>
    <row r="993" spans="1:2">
      <c r="A993">
        <f>IF(COUNTBLANK(B993:D993)&lt;&gt;COLUMNS(B993:D993),992,"")</f>
        <v>0</v>
      </c>
    </row>
    <row r="994" spans="1:2">
      <c r="A994">
        <f>IF(COUNTBLANK(B994:D994)&lt;&gt;COLUMNS(B994:D994),993,"")</f>
        <v>0</v>
      </c>
    </row>
    <row r="995" spans="1:2">
      <c r="A995">
        <f>IF(COUNTBLANK(B995:D995)&lt;&gt;COLUMNS(B995:D995),994,"")</f>
        <v>0</v>
      </c>
    </row>
    <row r="996" spans="1:2">
      <c r="A996">
        <f>IF(COUNTBLANK(B996:D996)&lt;&gt;COLUMNS(B996:D996),995,"")</f>
        <v>0</v>
      </c>
    </row>
    <row r="997" spans="1:2">
      <c r="A997">
        <f>IF(COUNTBLANK(B997:D997)&lt;&gt;COLUMNS(B997:D997),996,"")</f>
        <v>0</v>
      </c>
    </row>
    <row r="998" spans="1:2">
      <c r="A998">
        <f>IF(COUNTBLANK(B998:D998)&lt;&gt;COLUMNS(B998:D998),997,"")</f>
        <v>0</v>
      </c>
    </row>
    <row r="999" spans="1:2">
      <c r="A999">
        <f>IF(COUNTBLANK(B999:D999)&lt;&gt;COLUMNS(B999:D999),998,"")</f>
        <v>0</v>
      </c>
    </row>
    <row r="1000" spans="1:2">
      <c r="A1000">
        <f>IF(COUNTBLANK(B1000:D1000)&lt;&gt;COLUMNS(B1000:D1000),999,"")</f>
        <v>0</v>
      </c>
    </row>
    <row r="1001" spans="1:2">
      <c r="A1001">
        <f>IF(COUNTBLANK(B1001:D1001)&lt;&gt;COLUMNS(B1001:D1001),1000,"")</f>
        <v>0</v>
      </c>
    </row>
    <row r="1002" spans="1:2">
      <c r="B1002" s="2" t="s">
        <v>2</v>
      </c>
    </row>
  </sheetData>
  <sheetProtection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feature" error="The env_feature value entered is not valid. The value must be a string and must equal &quot;animal-associated habitat&quot; or must equal &quot;insect-associated habitat&quot;." promptTitle="Enter env_feature" prompt="The value must be a string and must equal &quot;animal-associated habitat&quot; or must equal &quot;insect-associated habitat&quot;." sqref="C2:C1001">
      <formula1>"animal-associated habitat,insect-associated habitat"</formula1>
    </dataValidation>
    <dataValidation type="list" allowBlank="1" showInputMessage="1" showErrorMessage="1" errorTitle="Invalid sample_type" error="The sample_type value entered is not valid. The value must be a string and must equal &quot;not applicable&quot; or the value must be a string and must equal &quot;sponge&quot; or must equal &quot;co[text truncated: please refer to field descriptions sheet for full requirements]." promptTitle="Enter sample_type" prompt="The value must be a string and must equal &quot;not applicable&quot; or the value must be a string and must equal &quot;sponge&quot; or must equal &quot;coral&quot; or must equal &quot;biofilm&quot; or must equal &quot;whole gut&quot; or must equal &quot;insect&quot; or must equal &quot;insect gut&quot;." sqref="D2:D1001">
      <formula1>"not applicable,sponge,coral,biofilm,whole gut,insect,insect gut"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AND(IF(metadata!C2="",FALSE,TRUE),OR(exact(metadata!C2,"animal-associated habitat"),exact(metadata!C2,"insect-associated habitat")))</f>
        <v>0</v>
      </c>
      <c r="Q2">
        <f>OR(AND(IF(metadata!D2="",FALSE,TRUE),exact(metadata!D2,"not applicable")),AND(IF(metadata!D2="",FALSE,TRUE),OR(exact(metadata!D2,"sponge"),exact(metadata!D2,"coral"),exact(metadata!D2,"biofilm"),exact(metadata!D2,"whole gut"),exact(metadata!D2,"insect"),exact(metadata!D2,"insect gut"))))</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AND(IF(metadata!C3="",FALSE,TRUE),OR(exact(metadata!C3,"animal-associated habitat"),exact(metadata!C3,"insect-associated habitat")))</f>
        <v>0</v>
      </c>
      <c r="Q3">
        <f>OR(AND(IF(metadata!D3="",FALSE,TRUE),exact(metadata!D3,"not applicable")),AND(IF(metadata!D3="",FALSE,TRUE),OR(exact(metadata!D3,"sponge"),exact(metadata!D3,"coral"),exact(metadata!D3,"biofilm"),exact(metadata!D3,"whole gut"),exact(metadata!D3,"insect"),exact(metadata!D3,"insect gut"))))</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AND(IF(metadata!C4="",FALSE,TRUE),OR(exact(metadata!C4,"animal-associated habitat"),exact(metadata!C4,"insect-associated habitat")))</f>
        <v>0</v>
      </c>
      <c r="Q4">
        <f>OR(AND(IF(metadata!D4="",FALSE,TRUE),exact(metadata!D4,"not applicable")),AND(IF(metadata!D4="",FALSE,TRUE),OR(exact(metadata!D4,"sponge"),exact(metadata!D4,"coral"),exact(metadata!D4,"biofilm"),exact(metadata!D4,"whole gut"),exact(metadata!D4,"insect"),exact(metadata!D4,"insect gut"))))</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AND(IF(metadata!C5="",FALSE,TRUE),OR(exact(metadata!C5,"animal-associated habitat"),exact(metadata!C5,"insect-associated habitat")))</f>
        <v>0</v>
      </c>
      <c r="Q5">
        <f>OR(AND(IF(metadata!D5="",FALSE,TRUE),exact(metadata!D5,"not applicable")),AND(IF(metadata!D5="",FALSE,TRUE),OR(exact(metadata!D5,"sponge"),exact(metadata!D5,"coral"),exact(metadata!D5,"biofilm"),exact(metadata!D5,"whole gut"),exact(metadata!D5,"insect"),exact(metadata!D5,"insect gut"))))</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AND(IF(metadata!C6="",FALSE,TRUE),OR(exact(metadata!C6,"animal-associated habitat"),exact(metadata!C6,"insect-associated habitat")))</f>
        <v>0</v>
      </c>
      <c r="Q6">
        <f>OR(AND(IF(metadata!D6="",FALSE,TRUE),exact(metadata!D6,"not applicable")),AND(IF(metadata!D6="",FALSE,TRUE),OR(exact(metadata!D6,"sponge"),exact(metadata!D6,"coral"),exact(metadata!D6,"biofilm"),exact(metadata!D6,"whole gut"),exact(metadata!D6,"insect"),exact(metadata!D6,"insect gut"))))</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AND(IF(metadata!C7="",FALSE,TRUE),OR(exact(metadata!C7,"animal-associated habitat"),exact(metadata!C7,"insect-associated habitat")))</f>
        <v>0</v>
      </c>
      <c r="Q7">
        <f>OR(AND(IF(metadata!D7="",FALSE,TRUE),exact(metadata!D7,"not applicable")),AND(IF(metadata!D7="",FALSE,TRUE),OR(exact(metadata!D7,"sponge"),exact(metadata!D7,"coral"),exact(metadata!D7,"biofilm"),exact(metadata!D7,"whole gut"),exact(metadata!D7,"insect"),exact(metadata!D7,"insect gut"))))</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AND(IF(metadata!C8="",FALSE,TRUE),OR(exact(metadata!C8,"animal-associated habitat"),exact(metadata!C8,"insect-associated habitat")))</f>
        <v>0</v>
      </c>
      <c r="Q8">
        <f>OR(AND(IF(metadata!D8="",FALSE,TRUE),exact(metadata!D8,"not applicable")),AND(IF(metadata!D8="",FALSE,TRUE),OR(exact(metadata!D8,"sponge"),exact(metadata!D8,"coral"),exact(metadata!D8,"biofilm"),exact(metadata!D8,"whole gut"),exact(metadata!D8,"insect"),exact(metadata!D8,"insect gut"))))</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AND(IF(metadata!C9="",FALSE,TRUE),OR(exact(metadata!C9,"animal-associated habitat"),exact(metadata!C9,"insect-associated habitat")))</f>
        <v>0</v>
      </c>
      <c r="Q9">
        <f>OR(AND(IF(metadata!D9="",FALSE,TRUE),exact(metadata!D9,"not applicable")),AND(IF(metadata!D9="",FALSE,TRUE),OR(exact(metadata!D9,"sponge"),exact(metadata!D9,"coral"),exact(metadata!D9,"biofilm"),exact(metadata!D9,"whole gut"),exact(metadata!D9,"insect"),exact(metadata!D9,"insect gut"))))</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AND(IF(metadata!C10="",FALSE,TRUE),OR(exact(metadata!C10,"animal-associated habitat"),exact(metadata!C10,"insect-associated habitat")))</f>
        <v>0</v>
      </c>
      <c r="Q10">
        <f>OR(AND(IF(metadata!D10="",FALSE,TRUE),exact(metadata!D10,"not applicable")),AND(IF(metadata!D10="",FALSE,TRUE),OR(exact(metadata!D10,"sponge"),exact(metadata!D10,"coral"),exact(metadata!D10,"biofilm"),exact(metadata!D10,"whole gut"),exact(metadata!D10,"insect"),exact(metadata!D10,"insect gut"))))</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AND(IF(metadata!C11="",FALSE,TRUE),OR(exact(metadata!C11,"animal-associated habitat"),exact(metadata!C11,"insect-associated habitat")))</f>
        <v>0</v>
      </c>
      <c r="Q11">
        <f>OR(AND(IF(metadata!D11="",FALSE,TRUE),exact(metadata!D11,"not applicable")),AND(IF(metadata!D11="",FALSE,TRUE),OR(exact(metadata!D11,"sponge"),exact(metadata!D11,"coral"),exact(metadata!D11,"biofilm"),exact(metadata!D11,"whole gut"),exact(metadata!D11,"insect"),exact(metadata!D11,"insect gut"))))</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AND(IF(metadata!C12="",FALSE,TRUE),OR(exact(metadata!C12,"animal-associated habitat"),exact(metadata!C12,"insect-associated habitat")))</f>
        <v>0</v>
      </c>
      <c r="Q12">
        <f>OR(AND(IF(metadata!D12="",FALSE,TRUE),exact(metadata!D12,"not applicable")),AND(IF(metadata!D12="",FALSE,TRUE),OR(exact(metadata!D12,"sponge"),exact(metadata!D12,"coral"),exact(metadata!D12,"biofilm"),exact(metadata!D12,"whole gut"),exact(metadata!D12,"insect"),exact(metadata!D12,"insect gut"))))</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AND(IF(metadata!C13="",FALSE,TRUE),OR(exact(metadata!C13,"animal-associated habitat"),exact(metadata!C13,"insect-associated habitat")))</f>
        <v>0</v>
      </c>
      <c r="Q13">
        <f>OR(AND(IF(metadata!D13="",FALSE,TRUE),exact(metadata!D13,"not applicable")),AND(IF(metadata!D13="",FALSE,TRUE),OR(exact(metadata!D13,"sponge"),exact(metadata!D13,"coral"),exact(metadata!D13,"biofilm"),exact(metadata!D13,"whole gut"),exact(metadata!D13,"insect"),exact(metadata!D13,"insect gut"))))</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AND(IF(metadata!C14="",FALSE,TRUE),OR(exact(metadata!C14,"animal-associated habitat"),exact(metadata!C14,"insect-associated habitat")))</f>
        <v>0</v>
      </c>
      <c r="Q14">
        <f>OR(AND(IF(metadata!D14="",FALSE,TRUE),exact(metadata!D14,"not applicable")),AND(IF(metadata!D14="",FALSE,TRUE),OR(exact(metadata!D14,"sponge"),exact(metadata!D14,"coral"),exact(metadata!D14,"biofilm"),exact(metadata!D14,"whole gut"),exact(metadata!D14,"insect"),exact(metadata!D14,"insect gut"))))</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AND(IF(metadata!C15="",FALSE,TRUE),OR(exact(metadata!C15,"animal-associated habitat"),exact(metadata!C15,"insect-associated habitat")))</f>
        <v>0</v>
      </c>
      <c r="Q15">
        <f>OR(AND(IF(metadata!D15="",FALSE,TRUE),exact(metadata!D15,"not applicable")),AND(IF(metadata!D15="",FALSE,TRUE),OR(exact(metadata!D15,"sponge"),exact(metadata!D15,"coral"),exact(metadata!D15,"biofilm"),exact(metadata!D15,"whole gut"),exact(metadata!D15,"insect"),exact(metadata!D15,"insect gut"))))</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AND(IF(metadata!C16="",FALSE,TRUE),OR(exact(metadata!C16,"animal-associated habitat"),exact(metadata!C16,"insect-associated habitat")))</f>
        <v>0</v>
      </c>
      <c r="Q16">
        <f>OR(AND(IF(metadata!D16="",FALSE,TRUE),exact(metadata!D16,"not applicable")),AND(IF(metadata!D16="",FALSE,TRUE),OR(exact(metadata!D16,"sponge"),exact(metadata!D16,"coral"),exact(metadata!D16,"biofilm"),exact(metadata!D16,"whole gut"),exact(metadata!D16,"insect"),exact(metadata!D16,"insect gut"))))</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AND(IF(metadata!C17="",FALSE,TRUE),OR(exact(metadata!C17,"animal-associated habitat"),exact(metadata!C17,"insect-associated habitat")))</f>
        <v>0</v>
      </c>
      <c r="Q17">
        <f>OR(AND(IF(metadata!D17="",FALSE,TRUE),exact(metadata!D17,"not applicable")),AND(IF(metadata!D17="",FALSE,TRUE),OR(exact(metadata!D17,"sponge"),exact(metadata!D17,"coral"),exact(metadata!D17,"biofilm"),exact(metadata!D17,"whole gut"),exact(metadata!D17,"insect"),exact(metadata!D17,"insect gut"))))</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AND(IF(metadata!C18="",FALSE,TRUE),OR(exact(metadata!C18,"animal-associated habitat"),exact(metadata!C18,"insect-associated habitat")))</f>
        <v>0</v>
      </c>
      <c r="Q18">
        <f>OR(AND(IF(metadata!D18="",FALSE,TRUE),exact(metadata!D18,"not applicable")),AND(IF(metadata!D18="",FALSE,TRUE),OR(exact(metadata!D18,"sponge"),exact(metadata!D18,"coral"),exact(metadata!D18,"biofilm"),exact(metadata!D18,"whole gut"),exact(metadata!D18,"insect"),exact(metadata!D18,"insect gut"))))</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AND(IF(metadata!C19="",FALSE,TRUE),OR(exact(metadata!C19,"animal-associated habitat"),exact(metadata!C19,"insect-associated habitat")))</f>
        <v>0</v>
      </c>
      <c r="Q19">
        <f>OR(AND(IF(metadata!D19="",FALSE,TRUE),exact(metadata!D19,"not applicable")),AND(IF(metadata!D19="",FALSE,TRUE),OR(exact(metadata!D19,"sponge"),exact(metadata!D19,"coral"),exact(metadata!D19,"biofilm"),exact(metadata!D19,"whole gut"),exact(metadata!D19,"insect"),exact(metadata!D19,"insect gut"))))</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AND(IF(metadata!C20="",FALSE,TRUE),OR(exact(metadata!C20,"animal-associated habitat"),exact(metadata!C20,"insect-associated habitat")))</f>
        <v>0</v>
      </c>
      <c r="Q20">
        <f>OR(AND(IF(metadata!D20="",FALSE,TRUE),exact(metadata!D20,"not applicable")),AND(IF(metadata!D20="",FALSE,TRUE),OR(exact(metadata!D20,"sponge"),exact(metadata!D20,"coral"),exact(metadata!D20,"biofilm"),exact(metadata!D20,"whole gut"),exact(metadata!D20,"insect"),exact(metadata!D20,"insect gut"))))</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AND(IF(metadata!C21="",FALSE,TRUE),OR(exact(metadata!C21,"animal-associated habitat"),exact(metadata!C21,"insect-associated habitat")))</f>
        <v>0</v>
      </c>
      <c r="Q21">
        <f>OR(AND(IF(metadata!D21="",FALSE,TRUE),exact(metadata!D21,"not applicable")),AND(IF(metadata!D21="",FALSE,TRUE),OR(exact(metadata!D21,"sponge"),exact(metadata!D21,"coral"),exact(metadata!D21,"biofilm"),exact(metadata!D21,"whole gut"),exact(metadata!D21,"insect"),exact(metadata!D21,"insect gut"))))</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AND(IF(metadata!C22="",FALSE,TRUE),OR(exact(metadata!C22,"animal-associated habitat"),exact(metadata!C22,"insect-associated habitat")))</f>
        <v>0</v>
      </c>
      <c r="Q22">
        <f>OR(AND(IF(metadata!D22="",FALSE,TRUE),exact(metadata!D22,"not applicable")),AND(IF(metadata!D22="",FALSE,TRUE),OR(exact(metadata!D22,"sponge"),exact(metadata!D22,"coral"),exact(metadata!D22,"biofilm"),exact(metadata!D22,"whole gut"),exact(metadata!D22,"insect"),exact(metadata!D22,"insect gut"))))</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AND(IF(metadata!C23="",FALSE,TRUE),OR(exact(metadata!C23,"animal-associated habitat"),exact(metadata!C23,"insect-associated habitat")))</f>
        <v>0</v>
      </c>
      <c r="Q23">
        <f>OR(AND(IF(metadata!D23="",FALSE,TRUE),exact(metadata!D23,"not applicable")),AND(IF(metadata!D23="",FALSE,TRUE),OR(exact(metadata!D23,"sponge"),exact(metadata!D23,"coral"),exact(metadata!D23,"biofilm"),exact(metadata!D23,"whole gut"),exact(metadata!D23,"insect"),exact(metadata!D23,"insect gut"))))</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AND(IF(metadata!C24="",FALSE,TRUE),OR(exact(metadata!C24,"animal-associated habitat"),exact(metadata!C24,"insect-associated habitat")))</f>
        <v>0</v>
      </c>
      <c r="Q24">
        <f>OR(AND(IF(metadata!D24="",FALSE,TRUE),exact(metadata!D24,"not applicable")),AND(IF(metadata!D24="",FALSE,TRUE),OR(exact(metadata!D24,"sponge"),exact(metadata!D24,"coral"),exact(metadata!D24,"biofilm"),exact(metadata!D24,"whole gut"),exact(metadata!D24,"insect"),exact(metadata!D24,"insect gut"))))</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AND(IF(metadata!C25="",FALSE,TRUE),OR(exact(metadata!C25,"animal-associated habitat"),exact(metadata!C25,"insect-associated habitat")))</f>
        <v>0</v>
      </c>
      <c r="Q25">
        <f>OR(AND(IF(metadata!D25="",FALSE,TRUE),exact(metadata!D25,"not applicable")),AND(IF(metadata!D25="",FALSE,TRUE),OR(exact(metadata!D25,"sponge"),exact(metadata!D25,"coral"),exact(metadata!D25,"biofilm"),exact(metadata!D25,"whole gut"),exact(metadata!D25,"insect"),exact(metadata!D25,"insect gut"))))</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AND(IF(metadata!C26="",FALSE,TRUE),OR(exact(metadata!C26,"animal-associated habitat"),exact(metadata!C26,"insect-associated habitat")))</f>
        <v>0</v>
      </c>
      <c r="Q26">
        <f>OR(AND(IF(metadata!D26="",FALSE,TRUE),exact(metadata!D26,"not applicable")),AND(IF(metadata!D26="",FALSE,TRUE),OR(exact(metadata!D26,"sponge"),exact(metadata!D26,"coral"),exact(metadata!D26,"biofilm"),exact(metadata!D26,"whole gut"),exact(metadata!D26,"insect"),exact(metadata!D26,"insect gut"))))</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AND(IF(metadata!C27="",FALSE,TRUE),OR(exact(metadata!C27,"animal-associated habitat"),exact(metadata!C27,"insect-associated habitat")))</f>
        <v>0</v>
      </c>
      <c r="Q27">
        <f>OR(AND(IF(metadata!D27="",FALSE,TRUE),exact(metadata!D27,"not applicable")),AND(IF(metadata!D27="",FALSE,TRUE),OR(exact(metadata!D27,"sponge"),exact(metadata!D27,"coral"),exact(metadata!D27,"biofilm"),exact(metadata!D27,"whole gut"),exact(metadata!D27,"insect"),exact(metadata!D27,"insect gut"))))</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AND(IF(metadata!C28="",FALSE,TRUE),OR(exact(metadata!C28,"animal-associated habitat"),exact(metadata!C28,"insect-associated habitat")))</f>
        <v>0</v>
      </c>
      <c r="Q28">
        <f>OR(AND(IF(metadata!D28="",FALSE,TRUE),exact(metadata!D28,"not applicable")),AND(IF(metadata!D28="",FALSE,TRUE),OR(exact(metadata!D28,"sponge"),exact(metadata!D28,"coral"),exact(metadata!D28,"biofilm"),exact(metadata!D28,"whole gut"),exact(metadata!D28,"insect"),exact(metadata!D28,"insect gut"))))</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AND(IF(metadata!C29="",FALSE,TRUE),OR(exact(metadata!C29,"animal-associated habitat"),exact(metadata!C29,"insect-associated habitat")))</f>
        <v>0</v>
      </c>
      <c r="Q29">
        <f>OR(AND(IF(metadata!D29="",FALSE,TRUE),exact(metadata!D29,"not applicable")),AND(IF(metadata!D29="",FALSE,TRUE),OR(exact(metadata!D29,"sponge"),exact(metadata!D29,"coral"),exact(metadata!D29,"biofilm"),exact(metadata!D29,"whole gut"),exact(metadata!D29,"insect"),exact(metadata!D29,"insect gut"))))</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AND(IF(metadata!C30="",FALSE,TRUE),OR(exact(metadata!C30,"animal-associated habitat"),exact(metadata!C30,"insect-associated habitat")))</f>
        <v>0</v>
      </c>
      <c r="Q30">
        <f>OR(AND(IF(metadata!D30="",FALSE,TRUE),exact(metadata!D30,"not applicable")),AND(IF(metadata!D30="",FALSE,TRUE),OR(exact(metadata!D30,"sponge"),exact(metadata!D30,"coral"),exact(metadata!D30,"biofilm"),exact(metadata!D30,"whole gut"),exact(metadata!D30,"insect"),exact(metadata!D30,"insect gut"))))</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AND(IF(metadata!C31="",FALSE,TRUE),OR(exact(metadata!C31,"animal-associated habitat"),exact(metadata!C31,"insect-associated habitat")))</f>
        <v>0</v>
      </c>
      <c r="Q31">
        <f>OR(AND(IF(metadata!D31="",FALSE,TRUE),exact(metadata!D31,"not applicable")),AND(IF(metadata!D31="",FALSE,TRUE),OR(exact(metadata!D31,"sponge"),exact(metadata!D31,"coral"),exact(metadata!D31,"biofilm"),exact(metadata!D31,"whole gut"),exact(metadata!D31,"insect"),exact(metadata!D31,"insect gut"))))</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AND(IF(metadata!C32="",FALSE,TRUE),OR(exact(metadata!C32,"animal-associated habitat"),exact(metadata!C32,"insect-associated habitat")))</f>
        <v>0</v>
      </c>
      <c r="Q32">
        <f>OR(AND(IF(metadata!D32="",FALSE,TRUE),exact(metadata!D32,"not applicable")),AND(IF(metadata!D32="",FALSE,TRUE),OR(exact(metadata!D32,"sponge"),exact(metadata!D32,"coral"),exact(metadata!D32,"biofilm"),exact(metadata!D32,"whole gut"),exact(metadata!D32,"insect"),exact(metadata!D32,"insect gut"))))</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AND(IF(metadata!C33="",FALSE,TRUE),OR(exact(metadata!C33,"animal-associated habitat"),exact(metadata!C33,"insect-associated habitat")))</f>
        <v>0</v>
      </c>
      <c r="Q33">
        <f>OR(AND(IF(metadata!D33="",FALSE,TRUE),exact(metadata!D33,"not applicable")),AND(IF(metadata!D33="",FALSE,TRUE),OR(exact(metadata!D33,"sponge"),exact(metadata!D33,"coral"),exact(metadata!D33,"biofilm"),exact(metadata!D33,"whole gut"),exact(metadata!D33,"insect"),exact(metadata!D33,"insect gut"))))</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AND(IF(metadata!C34="",FALSE,TRUE),OR(exact(metadata!C34,"animal-associated habitat"),exact(metadata!C34,"insect-associated habitat")))</f>
        <v>0</v>
      </c>
      <c r="Q34">
        <f>OR(AND(IF(metadata!D34="",FALSE,TRUE),exact(metadata!D34,"not applicable")),AND(IF(metadata!D34="",FALSE,TRUE),OR(exact(metadata!D34,"sponge"),exact(metadata!D34,"coral"),exact(metadata!D34,"biofilm"),exact(metadata!D34,"whole gut"),exact(metadata!D34,"insect"),exact(metadata!D34,"insect gut"))))</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AND(IF(metadata!C35="",FALSE,TRUE),OR(exact(metadata!C35,"animal-associated habitat"),exact(metadata!C35,"insect-associated habitat")))</f>
        <v>0</v>
      </c>
      <c r="Q35">
        <f>OR(AND(IF(metadata!D35="",FALSE,TRUE),exact(metadata!D35,"not applicable")),AND(IF(metadata!D35="",FALSE,TRUE),OR(exact(metadata!D35,"sponge"),exact(metadata!D35,"coral"),exact(metadata!D35,"biofilm"),exact(metadata!D35,"whole gut"),exact(metadata!D35,"insect"),exact(metadata!D35,"insect gut"))))</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AND(IF(metadata!C36="",FALSE,TRUE),OR(exact(metadata!C36,"animal-associated habitat"),exact(metadata!C36,"insect-associated habitat")))</f>
        <v>0</v>
      </c>
      <c r="Q36">
        <f>OR(AND(IF(metadata!D36="",FALSE,TRUE),exact(metadata!D36,"not applicable")),AND(IF(metadata!D36="",FALSE,TRUE),OR(exact(metadata!D36,"sponge"),exact(metadata!D36,"coral"),exact(metadata!D36,"biofilm"),exact(metadata!D36,"whole gut"),exact(metadata!D36,"insect"),exact(metadata!D36,"insect gut"))))</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AND(IF(metadata!C37="",FALSE,TRUE),OR(exact(metadata!C37,"animal-associated habitat"),exact(metadata!C37,"insect-associated habitat")))</f>
        <v>0</v>
      </c>
      <c r="Q37">
        <f>OR(AND(IF(metadata!D37="",FALSE,TRUE),exact(metadata!D37,"not applicable")),AND(IF(metadata!D37="",FALSE,TRUE),OR(exact(metadata!D37,"sponge"),exact(metadata!D37,"coral"),exact(metadata!D37,"biofilm"),exact(metadata!D37,"whole gut"),exact(metadata!D37,"insect"),exact(metadata!D37,"insect gut"))))</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AND(IF(metadata!C38="",FALSE,TRUE),OR(exact(metadata!C38,"animal-associated habitat"),exact(metadata!C38,"insect-associated habitat")))</f>
        <v>0</v>
      </c>
      <c r="Q38">
        <f>OR(AND(IF(metadata!D38="",FALSE,TRUE),exact(metadata!D38,"not applicable")),AND(IF(metadata!D38="",FALSE,TRUE),OR(exact(metadata!D38,"sponge"),exact(metadata!D38,"coral"),exact(metadata!D38,"biofilm"),exact(metadata!D38,"whole gut"),exact(metadata!D38,"insect"),exact(metadata!D38,"insect gut"))))</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AND(IF(metadata!C39="",FALSE,TRUE),OR(exact(metadata!C39,"animal-associated habitat"),exact(metadata!C39,"insect-associated habitat")))</f>
        <v>0</v>
      </c>
      <c r="Q39">
        <f>OR(AND(IF(metadata!D39="",FALSE,TRUE),exact(metadata!D39,"not applicable")),AND(IF(metadata!D39="",FALSE,TRUE),OR(exact(metadata!D39,"sponge"),exact(metadata!D39,"coral"),exact(metadata!D39,"biofilm"),exact(metadata!D39,"whole gut"),exact(metadata!D39,"insect"),exact(metadata!D39,"insect gut"))))</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AND(IF(metadata!C40="",FALSE,TRUE),OR(exact(metadata!C40,"animal-associated habitat"),exact(metadata!C40,"insect-associated habitat")))</f>
        <v>0</v>
      </c>
      <c r="Q40">
        <f>OR(AND(IF(metadata!D40="",FALSE,TRUE),exact(metadata!D40,"not applicable")),AND(IF(metadata!D40="",FALSE,TRUE),OR(exact(metadata!D40,"sponge"),exact(metadata!D40,"coral"),exact(metadata!D40,"biofilm"),exact(metadata!D40,"whole gut"),exact(metadata!D40,"insect"),exact(metadata!D40,"insect gut"))))</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AND(IF(metadata!C41="",FALSE,TRUE),OR(exact(metadata!C41,"animal-associated habitat"),exact(metadata!C41,"insect-associated habitat")))</f>
        <v>0</v>
      </c>
      <c r="Q41">
        <f>OR(AND(IF(metadata!D41="",FALSE,TRUE),exact(metadata!D41,"not applicable")),AND(IF(metadata!D41="",FALSE,TRUE),OR(exact(metadata!D41,"sponge"),exact(metadata!D41,"coral"),exact(metadata!D41,"biofilm"),exact(metadata!D41,"whole gut"),exact(metadata!D41,"insect"),exact(metadata!D41,"insect gut"))))</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AND(IF(metadata!C42="",FALSE,TRUE),OR(exact(metadata!C42,"animal-associated habitat"),exact(metadata!C42,"insect-associated habitat")))</f>
        <v>0</v>
      </c>
      <c r="Q42">
        <f>OR(AND(IF(metadata!D42="",FALSE,TRUE),exact(metadata!D42,"not applicable")),AND(IF(metadata!D42="",FALSE,TRUE),OR(exact(metadata!D42,"sponge"),exact(metadata!D42,"coral"),exact(metadata!D42,"biofilm"),exact(metadata!D42,"whole gut"),exact(metadata!D42,"insect"),exact(metadata!D42,"insect gut"))))</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AND(IF(metadata!C43="",FALSE,TRUE),OR(exact(metadata!C43,"animal-associated habitat"),exact(metadata!C43,"insect-associated habitat")))</f>
        <v>0</v>
      </c>
      <c r="Q43">
        <f>OR(AND(IF(metadata!D43="",FALSE,TRUE),exact(metadata!D43,"not applicable")),AND(IF(metadata!D43="",FALSE,TRUE),OR(exact(metadata!D43,"sponge"),exact(metadata!D43,"coral"),exact(metadata!D43,"biofilm"),exact(metadata!D43,"whole gut"),exact(metadata!D43,"insect"),exact(metadata!D43,"insect gut"))))</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AND(IF(metadata!C44="",FALSE,TRUE),OR(exact(metadata!C44,"animal-associated habitat"),exact(metadata!C44,"insect-associated habitat")))</f>
        <v>0</v>
      </c>
      <c r="Q44">
        <f>OR(AND(IF(metadata!D44="",FALSE,TRUE),exact(metadata!D44,"not applicable")),AND(IF(metadata!D44="",FALSE,TRUE),OR(exact(metadata!D44,"sponge"),exact(metadata!D44,"coral"),exact(metadata!D44,"biofilm"),exact(metadata!D44,"whole gut"),exact(metadata!D44,"insect"),exact(metadata!D44,"insect gut"))))</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AND(IF(metadata!C45="",FALSE,TRUE),OR(exact(metadata!C45,"animal-associated habitat"),exact(metadata!C45,"insect-associated habitat")))</f>
        <v>0</v>
      </c>
      <c r="Q45">
        <f>OR(AND(IF(metadata!D45="",FALSE,TRUE),exact(metadata!D45,"not applicable")),AND(IF(metadata!D45="",FALSE,TRUE),OR(exact(metadata!D45,"sponge"),exact(metadata!D45,"coral"),exact(metadata!D45,"biofilm"),exact(metadata!D45,"whole gut"),exact(metadata!D45,"insect"),exact(metadata!D45,"insect gut"))))</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AND(IF(metadata!C46="",FALSE,TRUE),OR(exact(metadata!C46,"animal-associated habitat"),exact(metadata!C46,"insect-associated habitat")))</f>
        <v>0</v>
      </c>
      <c r="Q46">
        <f>OR(AND(IF(metadata!D46="",FALSE,TRUE),exact(metadata!D46,"not applicable")),AND(IF(metadata!D46="",FALSE,TRUE),OR(exact(metadata!D46,"sponge"),exact(metadata!D46,"coral"),exact(metadata!D46,"biofilm"),exact(metadata!D46,"whole gut"),exact(metadata!D46,"insect"),exact(metadata!D46,"insect gut"))))</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AND(IF(metadata!C47="",FALSE,TRUE),OR(exact(metadata!C47,"animal-associated habitat"),exact(metadata!C47,"insect-associated habitat")))</f>
        <v>0</v>
      </c>
      <c r="Q47">
        <f>OR(AND(IF(metadata!D47="",FALSE,TRUE),exact(metadata!D47,"not applicable")),AND(IF(metadata!D47="",FALSE,TRUE),OR(exact(metadata!D47,"sponge"),exact(metadata!D47,"coral"),exact(metadata!D47,"biofilm"),exact(metadata!D47,"whole gut"),exact(metadata!D47,"insect"),exact(metadata!D47,"insect gut"))))</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AND(IF(metadata!C48="",FALSE,TRUE),OR(exact(metadata!C48,"animal-associated habitat"),exact(metadata!C48,"insect-associated habitat")))</f>
        <v>0</v>
      </c>
      <c r="Q48">
        <f>OR(AND(IF(metadata!D48="",FALSE,TRUE),exact(metadata!D48,"not applicable")),AND(IF(metadata!D48="",FALSE,TRUE),OR(exact(metadata!D48,"sponge"),exact(metadata!D48,"coral"),exact(metadata!D48,"biofilm"),exact(metadata!D48,"whole gut"),exact(metadata!D48,"insect"),exact(metadata!D48,"insect gut"))))</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AND(IF(metadata!C49="",FALSE,TRUE),OR(exact(metadata!C49,"animal-associated habitat"),exact(metadata!C49,"insect-associated habitat")))</f>
        <v>0</v>
      </c>
      <c r="Q49">
        <f>OR(AND(IF(metadata!D49="",FALSE,TRUE),exact(metadata!D49,"not applicable")),AND(IF(metadata!D49="",FALSE,TRUE),OR(exact(metadata!D49,"sponge"),exact(metadata!D49,"coral"),exact(metadata!D49,"biofilm"),exact(metadata!D49,"whole gut"),exact(metadata!D49,"insect"),exact(metadata!D49,"insect gut"))))</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AND(IF(metadata!C50="",FALSE,TRUE),OR(exact(metadata!C50,"animal-associated habitat"),exact(metadata!C50,"insect-associated habitat")))</f>
        <v>0</v>
      </c>
      <c r="Q50">
        <f>OR(AND(IF(metadata!D50="",FALSE,TRUE),exact(metadata!D50,"not applicable")),AND(IF(metadata!D50="",FALSE,TRUE),OR(exact(metadata!D50,"sponge"),exact(metadata!D50,"coral"),exact(metadata!D50,"biofilm"),exact(metadata!D50,"whole gut"),exact(metadata!D50,"insect"),exact(metadata!D50,"insect gut"))))</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AND(IF(metadata!C51="",FALSE,TRUE),OR(exact(metadata!C51,"animal-associated habitat"),exact(metadata!C51,"insect-associated habitat")))</f>
        <v>0</v>
      </c>
      <c r="Q51">
        <f>OR(AND(IF(metadata!D51="",FALSE,TRUE),exact(metadata!D51,"not applicable")),AND(IF(metadata!D51="",FALSE,TRUE),OR(exact(metadata!D51,"sponge"),exact(metadata!D51,"coral"),exact(metadata!D51,"biofilm"),exact(metadata!D51,"whole gut"),exact(metadata!D51,"insect"),exact(metadata!D51,"insect gut"))))</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AND(IF(metadata!C52="",FALSE,TRUE),OR(exact(metadata!C52,"animal-associated habitat"),exact(metadata!C52,"insect-associated habitat")))</f>
        <v>0</v>
      </c>
      <c r="Q52">
        <f>OR(AND(IF(metadata!D52="",FALSE,TRUE),exact(metadata!D52,"not applicable")),AND(IF(metadata!D52="",FALSE,TRUE),OR(exact(metadata!D52,"sponge"),exact(metadata!D52,"coral"),exact(metadata!D52,"biofilm"),exact(metadata!D52,"whole gut"),exact(metadata!D52,"insect"),exact(metadata!D52,"insect gut"))))</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AND(IF(metadata!C53="",FALSE,TRUE),OR(exact(metadata!C53,"animal-associated habitat"),exact(metadata!C53,"insect-associated habitat")))</f>
        <v>0</v>
      </c>
      <c r="Q53">
        <f>OR(AND(IF(metadata!D53="",FALSE,TRUE),exact(metadata!D53,"not applicable")),AND(IF(metadata!D53="",FALSE,TRUE),OR(exact(metadata!D53,"sponge"),exact(metadata!D53,"coral"),exact(metadata!D53,"biofilm"),exact(metadata!D53,"whole gut"),exact(metadata!D53,"insect"),exact(metadata!D53,"insect gut"))))</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AND(IF(metadata!C54="",FALSE,TRUE),OR(exact(metadata!C54,"animal-associated habitat"),exact(metadata!C54,"insect-associated habitat")))</f>
        <v>0</v>
      </c>
      <c r="Q54">
        <f>OR(AND(IF(metadata!D54="",FALSE,TRUE),exact(metadata!D54,"not applicable")),AND(IF(metadata!D54="",FALSE,TRUE),OR(exact(metadata!D54,"sponge"),exact(metadata!D54,"coral"),exact(metadata!D54,"biofilm"),exact(metadata!D54,"whole gut"),exact(metadata!D54,"insect"),exact(metadata!D54,"insect gut"))))</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AND(IF(metadata!C55="",FALSE,TRUE),OR(exact(metadata!C55,"animal-associated habitat"),exact(metadata!C55,"insect-associated habitat")))</f>
        <v>0</v>
      </c>
      <c r="Q55">
        <f>OR(AND(IF(metadata!D55="",FALSE,TRUE),exact(metadata!D55,"not applicable")),AND(IF(metadata!D55="",FALSE,TRUE),OR(exact(metadata!D55,"sponge"),exact(metadata!D55,"coral"),exact(metadata!D55,"biofilm"),exact(metadata!D55,"whole gut"),exact(metadata!D55,"insect"),exact(metadata!D55,"insect gut"))))</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AND(IF(metadata!C56="",FALSE,TRUE),OR(exact(metadata!C56,"animal-associated habitat"),exact(metadata!C56,"insect-associated habitat")))</f>
        <v>0</v>
      </c>
      <c r="Q56">
        <f>OR(AND(IF(metadata!D56="",FALSE,TRUE),exact(metadata!D56,"not applicable")),AND(IF(metadata!D56="",FALSE,TRUE),OR(exact(metadata!D56,"sponge"),exact(metadata!D56,"coral"),exact(metadata!D56,"biofilm"),exact(metadata!D56,"whole gut"),exact(metadata!D56,"insect"),exact(metadata!D56,"insect gut"))))</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AND(IF(metadata!C57="",FALSE,TRUE),OR(exact(metadata!C57,"animal-associated habitat"),exact(metadata!C57,"insect-associated habitat")))</f>
        <v>0</v>
      </c>
      <c r="Q57">
        <f>OR(AND(IF(metadata!D57="",FALSE,TRUE),exact(metadata!D57,"not applicable")),AND(IF(metadata!D57="",FALSE,TRUE),OR(exact(metadata!D57,"sponge"),exact(metadata!D57,"coral"),exact(metadata!D57,"biofilm"),exact(metadata!D57,"whole gut"),exact(metadata!D57,"insect"),exact(metadata!D57,"insect gut"))))</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AND(IF(metadata!C58="",FALSE,TRUE),OR(exact(metadata!C58,"animal-associated habitat"),exact(metadata!C58,"insect-associated habitat")))</f>
        <v>0</v>
      </c>
      <c r="Q58">
        <f>OR(AND(IF(metadata!D58="",FALSE,TRUE),exact(metadata!D58,"not applicable")),AND(IF(metadata!D58="",FALSE,TRUE),OR(exact(metadata!D58,"sponge"),exact(metadata!D58,"coral"),exact(metadata!D58,"biofilm"),exact(metadata!D58,"whole gut"),exact(metadata!D58,"insect"),exact(metadata!D58,"insect gut"))))</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AND(IF(metadata!C59="",FALSE,TRUE),OR(exact(metadata!C59,"animal-associated habitat"),exact(metadata!C59,"insect-associated habitat")))</f>
        <v>0</v>
      </c>
      <c r="Q59">
        <f>OR(AND(IF(metadata!D59="",FALSE,TRUE),exact(metadata!D59,"not applicable")),AND(IF(metadata!D59="",FALSE,TRUE),OR(exact(metadata!D59,"sponge"),exact(metadata!D59,"coral"),exact(metadata!D59,"biofilm"),exact(metadata!D59,"whole gut"),exact(metadata!D59,"insect"),exact(metadata!D59,"insect gut"))))</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AND(IF(metadata!C60="",FALSE,TRUE),OR(exact(metadata!C60,"animal-associated habitat"),exact(metadata!C60,"insect-associated habitat")))</f>
        <v>0</v>
      </c>
      <c r="Q60">
        <f>OR(AND(IF(metadata!D60="",FALSE,TRUE),exact(metadata!D60,"not applicable")),AND(IF(metadata!D60="",FALSE,TRUE),OR(exact(metadata!D60,"sponge"),exact(metadata!D60,"coral"),exact(metadata!D60,"biofilm"),exact(metadata!D60,"whole gut"),exact(metadata!D60,"insect"),exact(metadata!D60,"insect gut"))))</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AND(IF(metadata!C61="",FALSE,TRUE),OR(exact(metadata!C61,"animal-associated habitat"),exact(metadata!C61,"insect-associated habitat")))</f>
        <v>0</v>
      </c>
      <c r="Q61">
        <f>OR(AND(IF(metadata!D61="",FALSE,TRUE),exact(metadata!D61,"not applicable")),AND(IF(metadata!D61="",FALSE,TRUE),OR(exact(metadata!D61,"sponge"),exact(metadata!D61,"coral"),exact(metadata!D61,"biofilm"),exact(metadata!D61,"whole gut"),exact(metadata!D61,"insect"),exact(metadata!D61,"insect gut"))))</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AND(IF(metadata!C62="",FALSE,TRUE),OR(exact(metadata!C62,"animal-associated habitat"),exact(metadata!C62,"insect-associated habitat")))</f>
        <v>0</v>
      </c>
      <c r="Q62">
        <f>OR(AND(IF(metadata!D62="",FALSE,TRUE),exact(metadata!D62,"not applicable")),AND(IF(metadata!D62="",FALSE,TRUE),OR(exact(metadata!D62,"sponge"),exact(metadata!D62,"coral"),exact(metadata!D62,"biofilm"),exact(metadata!D62,"whole gut"),exact(metadata!D62,"insect"),exact(metadata!D62,"insect gut"))))</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AND(IF(metadata!C63="",FALSE,TRUE),OR(exact(metadata!C63,"animal-associated habitat"),exact(metadata!C63,"insect-associated habitat")))</f>
        <v>0</v>
      </c>
      <c r="Q63">
        <f>OR(AND(IF(metadata!D63="",FALSE,TRUE),exact(metadata!D63,"not applicable")),AND(IF(metadata!D63="",FALSE,TRUE),OR(exact(metadata!D63,"sponge"),exact(metadata!D63,"coral"),exact(metadata!D63,"biofilm"),exact(metadata!D63,"whole gut"),exact(metadata!D63,"insect"),exact(metadata!D63,"insect gut"))))</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AND(IF(metadata!C64="",FALSE,TRUE),OR(exact(metadata!C64,"animal-associated habitat"),exact(metadata!C64,"insect-associated habitat")))</f>
        <v>0</v>
      </c>
      <c r="Q64">
        <f>OR(AND(IF(metadata!D64="",FALSE,TRUE),exact(metadata!D64,"not applicable")),AND(IF(metadata!D64="",FALSE,TRUE),OR(exact(metadata!D64,"sponge"),exact(metadata!D64,"coral"),exact(metadata!D64,"biofilm"),exact(metadata!D64,"whole gut"),exact(metadata!D64,"insect"),exact(metadata!D64,"insect gut"))))</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AND(IF(metadata!C65="",FALSE,TRUE),OR(exact(metadata!C65,"animal-associated habitat"),exact(metadata!C65,"insect-associated habitat")))</f>
        <v>0</v>
      </c>
      <c r="Q65">
        <f>OR(AND(IF(metadata!D65="",FALSE,TRUE),exact(metadata!D65,"not applicable")),AND(IF(metadata!D65="",FALSE,TRUE),OR(exact(metadata!D65,"sponge"),exact(metadata!D65,"coral"),exact(metadata!D65,"biofilm"),exact(metadata!D65,"whole gut"),exact(metadata!D65,"insect"),exact(metadata!D65,"insect gut"))))</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AND(IF(metadata!C66="",FALSE,TRUE),OR(exact(metadata!C66,"animal-associated habitat"),exact(metadata!C66,"insect-associated habitat")))</f>
        <v>0</v>
      </c>
      <c r="Q66">
        <f>OR(AND(IF(metadata!D66="",FALSE,TRUE),exact(metadata!D66,"not applicable")),AND(IF(metadata!D66="",FALSE,TRUE),OR(exact(metadata!D66,"sponge"),exact(metadata!D66,"coral"),exact(metadata!D66,"biofilm"),exact(metadata!D66,"whole gut"),exact(metadata!D66,"insect"),exact(metadata!D66,"insect gut"))))</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AND(IF(metadata!C67="",FALSE,TRUE),OR(exact(metadata!C67,"animal-associated habitat"),exact(metadata!C67,"insect-associated habitat")))</f>
        <v>0</v>
      </c>
      <c r="Q67">
        <f>OR(AND(IF(metadata!D67="",FALSE,TRUE),exact(metadata!D67,"not applicable")),AND(IF(metadata!D67="",FALSE,TRUE),OR(exact(metadata!D67,"sponge"),exact(metadata!D67,"coral"),exact(metadata!D67,"biofilm"),exact(metadata!D67,"whole gut"),exact(metadata!D67,"insect"),exact(metadata!D67,"insect gut"))))</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AND(IF(metadata!C68="",FALSE,TRUE),OR(exact(metadata!C68,"animal-associated habitat"),exact(metadata!C68,"insect-associated habitat")))</f>
        <v>0</v>
      </c>
      <c r="Q68">
        <f>OR(AND(IF(metadata!D68="",FALSE,TRUE),exact(metadata!D68,"not applicable")),AND(IF(metadata!D68="",FALSE,TRUE),OR(exact(metadata!D68,"sponge"),exact(metadata!D68,"coral"),exact(metadata!D68,"biofilm"),exact(metadata!D68,"whole gut"),exact(metadata!D68,"insect"),exact(metadata!D68,"insect gut"))))</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AND(IF(metadata!C69="",FALSE,TRUE),OR(exact(metadata!C69,"animal-associated habitat"),exact(metadata!C69,"insect-associated habitat")))</f>
        <v>0</v>
      </c>
      <c r="Q69">
        <f>OR(AND(IF(metadata!D69="",FALSE,TRUE),exact(metadata!D69,"not applicable")),AND(IF(metadata!D69="",FALSE,TRUE),OR(exact(metadata!D69,"sponge"),exact(metadata!D69,"coral"),exact(metadata!D69,"biofilm"),exact(metadata!D69,"whole gut"),exact(metadata!D69,"insect"),exact(metadata!D69,"insect gut"))))</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AND(IF(metadata!C70="",FALSE,TRUE),OR(exact(metadata!C70,"animal-associated habitat"),exact(metadata!C70,"insect-associated habitat")))</f>
        <v>0</v>
      </c>
      <c r="Q70">
        <f>OR(AND(IF(metadata!D70="",FALSE,TRUE),exact(metadata!D70,"not applicable")),AND(IF(metadata!D70="",FALSE,TRUE),OR(exact(metadata!D70,"sponge"),exact(metadata!D70,"coral"),exact(metadata!D70,"biofilm"),exact(metadata!D70,"whole gut"),exact(metadata!D70,"insect"),exact(metadata!D70,"insect gut"))))</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AND(IF(metadata!C71="",FALSE,TRUE),OR(exact(metadata!C71,"animal-associated habitat"),exact(metadata!C71,"insect-associated habitat")))</f>
        <v>0</v>
      </c>
      <c r="Q71">
        <f>OR(AND(IF(metadata!D71="",FALSE,TRUE),exact(metadata!D71,"not applicable")),AND(IF(metadata!D71="",FALSE,TRUE),OR(exact(metadata!D71,"sponge"),exact(metadata!D71,"coral"),exact(metadata!D71,"biofilm"),exact(metadata!D71,"whole gut"),exact(metadata!D71,"insect"),exact(metadata!D71,"insect gut"))))</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AND(IF(metadata!C72="",FALSE,TRUE),OR(exact(metadata!C72,"animal-associated habitat"),exact(metadata!C72,"insect-associated habitat")))</f>
        <v>0</v>
      </c>
      <c r="Q72">
        <f>OR(AND(IF(metadata!D72="",FALSE,TRUE),exact(metadata!D72,"not applicable")),AND(IF(metadata!D72="",FALSE,TRUE),OR(exact(metadata!D72,"sponge"),exact(metadata!D72,"coral"),exact(metadata!D72,"biofilm"),exact(metadata!D72,"whole gut"),exact(metadata!D72,"insect"),exact(metadata!D72,"insect gut"))))</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AND(IF(metadata!C73="",FALSE,TRUE),OR(exact(metadata!C73,"animal-associated habitat"),exact(metadata!C73,"insect-associated habitat")))</f>
        <v>0</v>
      </c>
      <c r="Q73">
        <f>OR(AND(IF(metadata!D73="",FALSE,TRUE),exact(metadata!D73,"not applicable")),AND(IF(metadata!D73="",FALSE,TRUE),OR(exact(metadata!D73,"sponge"),exact(metadata!D73,"coral"),exact(metadata!D73,"biofilm"),exact(metadata!D73,"whole gut"),exact(metadata!D73,"insect"),exact(metadata!D73,"insect gut"))))</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AND(IF(metadata!C74="",FALSE,TRUE),OR(exact(metadata!C74,"animal-associated habitat"),exact(metadata!C74,"insect-associated habitat")))</f>
        <v>0</v>
      </c>
      <c r="Q74">
        <f>OR(AND(IF(metadata!D74="",FALSE,TRUE),exact(metadata!D74,"not applicable")),AND(IF(metadata!D74="",FALSE,TRUE),OR(exact(metadata!D74,"sponge"),exact(metadata!D74,"coral"),exact(metadata!D74,"biofilm"),exact(metadata!D74,"whole gut"),exact(metadata!D74,"insect"),exact(metadata!D74,"insect gut"))))</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AND(IF(metadata!C75="",FALSE,TRUE),OR(exact(metadata!C75,"animal-associated habitat"),exact(metadata!C75,"insect-associated habitat")))</f>
        <v>0</v>
      </c>
      <c r="Q75">
        <f>OR(AND(IF(metadata!D75="",FALSE,TRUE),exact(metadata!D75,"not applicable")),AND(IF(metadata!D75="",FALSE,TRUE),OR(exact(metadata!D75,"sponge"),exact(metadata!D75,"coral"),exact(metadata!D75,"biofilm"),exact(metadata!D75,"whole gut"),exact(metadata!D75,"insect"),exact(metadata!D75,"insect gut"))))</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AND(IF(metadata!C76="",FALSE,TRUE),OR(exact(metadata!C76,"animal-associated habitat"),exact(metadata!C76,"insect-associated habitat")))</f>
        <v>0</v>
      </c>
      <c r="Q76">
        <f>OR(AND(IF(metadata!D76="",FALSE,TRUE),exact(metadata!D76,"not applicable")),AND(IF(metadata!D76="",FALSE,TRUE),OR(exact(metadata!D76,"sponge"),exact(metadata!D76,"coral"),exact(metadata!D76,"biofilm"),exact(metadata!D76,"whole gut"),exact(metadata!D76,"insect"),exact(metadata!D76,"insect gut"))))</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AND(IF(metadata!C77="",FALSE,TRUE),OR(exact(metadata!C77,"animal-associated habitat"),exact(metadata!C77,"insect-associated habitat")))</f>
        <v>0</v>
      </c>
      <c r="Q77">
        <f>OR(AND(IF(metadata!D77="",FALSE,TRUE),exact(metadata!D77,"not applicable")),AND(IF(metadata!D77="",FALSE,TRUE),OR(exact(metadata!D77,"sponge"),exact(metadata!D77,"coral"),exact(metadata!D77,"biofilm"),exact(metadata!D77,"whole gut"),exact(metadata!D77,"insect"),exact(metadata!D77,"insect gut"))))</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AND(IF(metadata!C78="",FALSE,TRUE),OR(exact(metadata!C78,"animal-associated habitat"),exact(metadata!C78,"insect-associated habitat")))</f>
        <v>0</v>
      </c>
      <c r="Q78">
        <f>OR(AND(IF(metadata!D78="",FALSE,TRUE),exact(metadata!D78,"not applicable")),AND(IF(metadata!D78="",FALSE,TRUE),OR(exact(metadata!D78,"sponge"),exact(metadata!D78,"coral"),exact(metadata!D78,"biofilm"),exact(metadata!D78,"whole gut"),exact(metadata!D78,"insect"),exact(metadata!D78,"insect gut"))))</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AND(IF(metadata!C79="",FALSE,TRUE),OR(exact(metadata!C79,"animal-associated habitat"),exact(metadata!C79,"insect-associated habitat")))</f>
        <v>0</v>
      </c>
      <c r="Q79">
        <f>OR(AND(IF(metadata!D79="",FALSE,TRUE),exact(metadata!D79,"not applicable")),AND(IF(metadata!D79="",FALSE,TRUE),OR(exact(metadata!D79,"sponge"),exact(metadata!D79,"coral"),exact(metadata!D79,"biofilm"),exact(metadata!D79,"whole gut"),exact(metadata!D79,"insect"),exact(metadata!D79,"insect gut"))))</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AND(IF(metadata!C80="",FALSE,TRUE),OR(exact(metadata!C80,"animal-associated habitat"),exact(metadata!C80,"insect-associated habitat")))</f>
        <v>0</v>
      </c>
      <c r="Q80">
        <f>OR(AND(IF(metadata!D80="",FALSE,TRUE),exact(metadata!D80,"not applicable")),AND(IF(metadata!D80="",FALSE,TRUE),OR(exact(metadata!D80,"sponge"),exact(metadata!D80,"coral"),exact(metadata!D80,"biofilm"),exact(metadata!D80,"whole gut"),exact(metadata!D80,"insect"),exact(metadata!D80,"insect gut"))))</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AND(IF(metadata!C81="",FALSE,TRUE),OR(exact(metadata!C81,"animal-associated habitat"),exact(metadata!C81,"insect-associated habitat")))</f>
        <v>0</v>
      </c>
      <c r="Q81">
        <f>OR(AND(IF(metadata!D81="",FALSE,TRUE),exact(metadata!D81,"not applicable")),AND(IF(metadata!D81="",FALSE,TRUE),OR(exact(metadata!D81,"sponge"),exact(metadata!D81,"coral"),exact(metadata!D81,"biofilm"),exact(metadata!D81,"whole gut"),exact(metadata!D81,"insect"),exact(metadata!D81,"insect gut"))))</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AND(IF(metadata!C82="",FALSE,TRUE),OR(exact(metadata!C82,"animal-associated habitat"),exact(metadata!C82,"insect-associated habitat")))</f>
        <v>0</v>
      </c>
      <c r="Q82">
        <f>OR(AND(IF(metadata!D82="",FALSE,TRUE),exact(metadata!D82,"not applicable")),AND(IF(metadata!D82="",FALSE,TRUE),OR(exact(metadata!D82,"sponge"),exact(metadata!D82,"coral"),exact(metadata!D82,"biofilm"),exact(metadata!D82,"whole gut"),exact(metadata!D82,"insect"),exact(metadata!D82,"insect gut"))))</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AND(IF(metadata!C83="",FALSE,TRUE),OR(exact(metadata!C83,"animal-associated habitat"),exact(metadata!C83,"insect-associated habitat")))</f>
        <v>0</v>
      </c>
      <c r="Q83">
        <f>OR(AND(IF(metadata!D83="",FALSE,TRUE),exact(metadata!D83,"not applicable")),AND(IF(metadata!D83="",FALSE,TRUE),OR(exact(metadata!D83,"sponge"),exact(metadata!D83,"coral"),exact(metadata!D83,"biofilm"),exact(metadata!D83,"whole gut"),exact(metadata!D83,"insect"),exact(metadata!D83,"insect gut"))))</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AND(IF(metadata!C84="",FALSE,TRUE),OR(exact(metadata!C84,"animal-associated habitat"),exact(metadata!C84,"insect-associated habitat")))</f>
        <v>0</v>
      </c>
      <c r="Q84">
        <f>OR(AND(IF(metadata!D84="",FALSE,TRUE),exact(metadata!D84,"not applicable")),AND(IF(metadata!D84="",FALSE,TRUE),OR(exact(metadata!D84,"sponge"),exact(metadata!D84,"coral"),exact(metadata!D84,"biofilm"),exact(metadata!D84,"whole gut"),exact(metadata!D84,"insect"),exact(metadata!D84,"insect gut"))))</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AND(IF(metadata!C85="",FALSE,TRUE),OR(exact(metadata!C85,"animal-associated habitat"),exact(metadata!C85,"insect-associated habitat")))</f>
        <v>0</v>
      </c>
      <c r="Q85">
        <f>OR(AND(IF(metadata!D85="",FALSE,TRUE),exact(metadata!D85,"not applicable")),AND(IF(metadata!D85="",FALSE,TRUE),OR(exact(metadata!D85,"sponge"),exact(metadata!D85,"coral"),exact(metadata!D85,"biofilm"),exact(metadata!D85,"whole gut"),exact(metadata!D85,"insect"),exact(metadata!D85,"insect gut"))))</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AND(IF(metadata!C86="",FALSE,TRUE),OR(exact(metadata!C86,"animal-associated habitat"),exact(metadata!C86,"insect-associated habitat")))</f>
        <v>0</v>
      </c>
      <c r="Q86">
        <f>OR(AND(IF(metadata!D86="",FALSE,TRUE),exact(metadata!D86,"not applicable")),AND(IF(metadata!D86="",FALSE,TRUE),OR(exact(metadata!D86,"sponge"),exact(metadata!D86,"coral"),exact(metadata!D86,"biofilm"),exact(metadata!D86,"whole gut"),exact(metadata!D86,"insect"),exact(metadata!D86,"insect gut"))))</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AND(IF(metadata!C87="",FALSE,TRUE),OR(exact(metadata!C87,"animal-associated habitat"),exact(metadata!C87,"insect-associated habitat")))</f>
        <v>0</v>
      </c>
      <c r="Q87">
        <f>OR(AND(IF(metadata!D87="",FALSE,TRUE),exact(metadata!D87,"not applicable")),AND(IF(metadata!D87="",FALSE,TRUE),OR(exact(metadata!D87,"sponge"),exact(metadata!D87,"coral"),exact(metadata!D87,"biofilm"),exact(metadata!D87,"whole gut"),exact(metadata!D87,"insect"),exact(metadata!D87,"insect gut"))))</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AND(IF(metadata!C88="",FALSE,TRUE),OR(exact(metadata!C88,"animal-associated habitat"),exact(metadata!C88,"insect-associated habitat")))</f>
        <v>0</v>
      </c>
      <c r="Q88">
        <f>OR(AND(IF(metadata!D88="",FALSE,TRUE),exact(metadata!D88,"not applicable")),AND(IF(metadata!D88="",FALSE,TRUE),OR(exact(metadata!D88,"sponge"),exact(metadata!D88,"coral"),exact(metadata!D88,"biofilm"),exact(metadata!D88,"whole gut"),exact(metadata!D88,"insect"),exact(metadata!D88,"insect gut"))))</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AND(IF(metadata!C89="",FALSE,TRUE),OR(exact(metadata!C89,"animal-associated habitat"),exact(metadata!C89,"insect-associated habitat")))</f>
        <v>0</v>
      </c>
      <c r="Q89">
        <f>OR(AND(IF(metadata!D89="",FALSE,TRUE),exact(metadata!D89,"not applicable")),AND(IF(metadata!D89="",FALSE,TRUE),OR(exact(metadata!D89,"sponge"),exact(metadata!D89,"coral"),exact(metadata!D89,"biofilm"),exact(metadata!D89,"whole gut"),exact(metadata!D89,"insect"),exact(metadata!D89,"insect gut"))))</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AND(IF(metadata!C90="",FALSE,TRUE),OR(exact(metadata!C90,"animal-associated habitat"),exact(metadata!C90,"insect-associated habitat")))</f>
        <v>0</v>
      </c>
      <c r="Q90">
        <f>OR(AND(IF(metadata!D90="",FALSE,TRUE),exact(metadata!D90,"not applicable")),AND(IF(metadata!D90="",FALSE,TRUE),OR(exact(metadata!D90,"sponge"),exact(metadata!D90,"coral"),exact(metadata!D90,"biofilm"),exact(metadata!D90,"whole gut"),exact(metadata!D90,"insect"),exact(metadata!D90,"insect gut"))))</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AND(IF(metadata!C91="",FALSE,TRUE),OR(exact(metadata!C91,"animal-associated habitat"),exact(metadata!C91,"insect-associated habitat")))</f>
        <v>0</v>
      </c>
      <c r="Q91">
        <f>OR(AND(IF(metadata!D91="",FALSE,TRUE),exact(metadata!D91,"not applicable")),AND(IF(metadata!D91="",FALSE,TRUE),OR(exact(metadata!D91,"sponge"),exact(metadata!D91,"coral"),exact(metadata!D91,"biofilm"),exact(metadata!D91,"whole gut"),exact(metadata!D91,"insect"),exact(metadata!D91,"insect gut"))))</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AND(IF(metadata!C92="",FALSE,TRUE),OR(exact(metadata!C92,"animal-associated habitat"),exact(metadata!C92,"insect-associated habitat")))</f>
        <v>0</v>
      </c>
      <c r="Q92">
        <f>OR(AND(IF(metadata!D92="",FALSE,TRUE),exact(metadata!D92,"not applicable")),AND(IF(metadata!D92="",FALSE,TRUE),OR(exact(metadata!D92,"sponge"),exact(metadata!D92,"coral"),exact(metadata!D92,"biofilm"),exact(metadata!D92,"whole gut"),exact(metadata!D92,"insect"),exact(metadata!D92,"insect gut"))))</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AND(IF(metadata!C93="",FALSE,TRUE),OR(exact(metadata!C93,"animal-associated habitat"),exact(metadata!C93,"insect-associated habitat")))</f>
        <v>0</v>
      </c>
      <c r="Q93">
        <f>OR(AND(IF(metadata!D93="",FALSE,TRUE),exact(metadata!D93,"not applicable")),AND(IF(metadata!D93="",FALSE,TRUE),OR(exact(metadata!D93,"sponge"),exact(metadata!D93,"coral"),exact(metadata!D93,"biofilm"),exact(metadata!D93,"whole gut"),exact(metadata!D93,"insect"),exact(metadata!D93,"insect gut"))))</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AND(IF(metadata!C94="",FALSE,TRUE),OR(exact(metadata!C94,"animal-associated habitat"),exact(metadata!C94,"insect-associated habitat")))</f>
        <v>0</v>
      </c>
      <c r="Q94">
        <f>OR(AND(IF(metadata!D94="",FALSE,TRUE),exact(metadata!D94,"not applicable")),AND(IF(metadata!D94="",FALSE,TRUE),OR(exact(metadata!D94,"sponge"),exact(metadata!D94,"coral"),exact(metadata!D94,"biofilm"),exact(metadata!D94,"whole gut"),exact(metadata!D94,"insect"),exact(metadata!D94,"insect gut"))))</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AND(IF(metadata!C95="",FALSE,TRUE),OR(exact(metadata!C95,"animal-associated habitat"),exact(metadata!C95,"insect-associated habitat")))</f>
        <v>0</v>
      </c>
      <c r="Q95">
        <f>OR(AND(IF(metadata!D95="",FALSE,TRUE),exact(metadata!D95,"not applicable")),AND(IF(metadata!D95="",FALSE,TRUE),OR(exact(metadata!D95,"sponge"),exact(metadata!D95,"coral"),exact(metadata!D95,"biofilm"),exact(metadata!D95,"whole gut"),exact(metadata!D95,"insect"),exact(metadata!D95,"insect gut"))))</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AND(IF(metadata!C96="",FALSE,TRUE),OR(exact(metadata!C96,"animal-associated habitat"),exact(metadata!C96,"insect-associated habitat")))</f>
        <v>0</v>
      </c>
      <c r="Q96">
        <f>OR(AND(IF(metadata!D96="",FALSE,TRUE),exact(metadata!D96,"not applicable")),AND(IF(metadata!D96="",FALSE,TRUE),OR(exact(metadata!D96,"sponge"),exact(metadata!D96,"coral"),exact(metadata!D96,"biofilm"),exact(metadata!D96,"whole gut"),exact(metadata!D96,"insect"),exact(metadata!D96,"insect gut"))))</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AND(IF(metadata!C97="",FALSE,TRUE),OR(exact(metadata!C97,"animal-associated habitat"),exact(metadata!C97,"insect-associated habitat")))</f>
        <v>0</v>
      </c>
      <c r="Q97">
        <f>OR(AND(IF(metadata!D97="",FALSE,TRUE),exact(metadata!D97,"not applicable")),AND(IF(metadata!D97="",FALSE,TRUE),OR(exact(metadata!D97,"sponge"),exact(metadata!D97,"coral"),exact(metadata!D97,"biofilm"),exact(metadata!D97,"whole gut"),exact(metadata!D97,"insect"),exact(metadata!D97,"insect gut"))))</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AND(IF(metadata!C98="",FALSE,TRUE),OR(exact(metadata!C98,"animal-associated habitat"),exact(metadata!C98,"insect-associated habitat")))</f>
        <v>0</v>
      </c>
      <c r="Q98">
        <f>OR(AND(IF(metadata!D98="",FALSE,TRUE),exact(metadata!D98,"not applicable")),AND(IF(metadata!D98="",FALSE,TRUE),OR(exact(metadata!D98,"sponge"),exact(metadata!D98,"coral"),exact(metadata!D98,"biofilm"),exact(metadata!D98,"whole gut"),exact(metadata!D98,"insect"),exact(metadata!D98,"insect gut"))))</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AND(IF(metadata!C99="",FALSE,TRUE),OR(exact(metadata!C99,"animal-associated habitat"),exact(metadata!C99,"insect-associated habitat")))</f>
        <v>0</v>
      </c>
      <c r="Q99">
        <f>OR(AND(IF(metadata!D99="",FALSE,TRUE),exact(metadata!D99,"not applicable")),AND(IF(metadata!D99="",FALSE,TRUE),OR(exact(metadata!D99,"sponge"),exact(metadata!D99,"coral"),exact(metadata!D99,"biofilm"),exact(metadata!D99,"whole gut"),exact(metadata!D99,"insect"),exact(metadata!D99,"insect gut"))))</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AND(IF(metadata!C100="",FALSE,TRUE),OR(exact(metadata!C100,"animal-associated habitat"),exact(metadata!C100,"insect-associated habitat")))</f>
        <v>0</v>
      </c>
      <c r="Q100">
        <f>OR(AND(IF(metadata!D100="",FALSE,TRUE),exact(metadata!D100,"not applicable")),AND(IF(metadata!D100="",FALSE,TRUE),OR(exact(metadata!D100,"sponge"),exact(metadata!D100,"coral"),exact(metadata!D100,"biofilm"),exact(metadata!D100,"whole gut"),exact(metadata!D100,"insect"),exact(metadata!D100,"insect gut"))))</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AND(IF(metadata!C101="",FALSE,TRUE),OR(exact(metadata!C101,"animal-associated habitat"),exact(metadata!C101,"insect-associated habitat")))</f>
        <v>0</v>
      </c>
      <c r="Q101">
        <f>OR(AND(IF(metadata!D101="",FALSE,TRUE),exact(metadata!D101,"not applicable")),AND(IF(metadata!D101="",FALSE,TRUE),OR(exact(metadata!D101,"sponge"),exact(metadata!D101,"coral"),exact(metadata!D101,"biofilm"),exact(metadata!D101,"whole gut"),exact(metadata!D101,"insect"),exact(metadata!D101,"insect gut"))))</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AND(IF(metadata!C102="",FALSE,TRUE),OR(exact(metadata!C102,"animal-associated habitat"),exact(metadata!C102,"insect-associated habitat")))</f>
        <v>0</v>
      </c>
      <c r="Q102">
        <f>OR(AND(IF(metadata!D102="",FALSE,TRUE),exact(metadata!D102,"not applicable")),AND(IF(metadata!D102="",FALSE,TRUE),OR(exact(metadata!D102,"sponge"),exact(metadata!D102,"coral"),exact(metadata!D102,"biofilm"),exact(metadata!D102,"whole gut"),exact(metadata!D102,"insect"),exact(metadata!D102,"insect gut"))))</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AND(IF(metadata!C103="",FALSE,TRUE),OR(exact(metadata!C103,"animal-associated habitat"),exact(metadata!C103,"insect-associated habitat")))</f>
        <v>0</v>
      </c>
      <c r="Q103">
        <f>OR(AND(IF(metadata!D103="",FALSE,TRUE),exact(metadata!D103,"not applicable")),AND(IF(metadata!D103="",FALSE,TRUE),OR(exact(metadata!D103,"sponge"),exact(metadata!D103,"coral"),exact(metadata!D103,"biofilm"),exact(metadata!D103,"whole gut"),exact(metadata!D103,"insect"),exact(metadata!D103,"insect gut"))))</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AND(IF(metadata!C104="",FALSE,TRUE),OR(exact(metadata!C104,"animal-associated habitat"),exact(metadata!C104,"insect-associated habitat")))</f>
        <v>0</v>
      </c>
      <c r="Q104">
        <f>OR(AND(IF(metadata!D104="",FALSE,TRUE),exact(metadata!D104,"not applicable")),AND(IF(metadata!D104="",FALSE,TRUE),OR(exact(metadata!D104,"sponge"),exact(metadata!D104,"coral"),exact(metadata!D104,"biofilm"),exact(metadata!D104,"whole gut"),exact(metadata!D104,"insect"),exact(metadata!D104,"insect gut"))))</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AND(IF(metadata!C105="",FALSE,TRUE),OR(exact(metadata!C105,"animal-associated habitat"),exact(metadata!C105,"insect-associated habitat")))</f>
        <v>0</v>
      </c>
      <c r="Q105">
        <f>OR(AND(IF(metadata!D105="",FALSE,TRUE),exact(metadata!D105,"not applicable")),AND(IF(metadata!D105="",FALSE,TRUE),OR(exact(metadata!D105,"sponge"),exact(metadata!D105,"coral"),exact(metadata!D105,"biofilm"),exact(metadata!D105,"whole gut"),exact(metadata!D105,"insect"),exact(metadata!D105,"insect gut"))))</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AND(IF(metadata!C106="",FALSE,TRUE),OR(exact(metadata!C106,"animal-associated habitat"),exact(metadata!C106,"insect-associated habitat")))</f>
        <v>0</v>
      </c>
      <c r="Q106">
        <f>OR(AND(IF(metadata!D106="",FALSE,TRUE),exact(metadata!D106,"not applicable")),AND(IF(metadata!D106="",FALSE,TRUE),OR(exact(metadata!D106,"sponge"),exact(metadata!D106,"coral"),exact(metadata!D106,"biofilm"),exact(metadata!D106,"whole gut"),exact(metadata!D106,"insect"),exact(metadata!D106,"insect gut"))))</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AND(IF(metadata!C107="",FALSE,TRUE),OR(exact(metadata!C107,"animal-associated habitat"),exact(metadata!C107,"insect-associated habitat")))</f>
        <v>0</v>
      </c>
      <c r="Q107">
        <f>OR(AND(IF(metadata!D107="",FALSE,TRUE),exact(metadata!D107,"not applicable")),AND(IF(metadata!D107="",FALSE,TRUE),OR(exact(metadata!D107,"sponge"),exact(metadata!D107,"coral"),exact(metadata!D107,"biofilm"),exact(metadata!D107,"whole gut"),exact(metadata!D107,"insect"),exact(metadata!D107,"insect gut"))))</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AND(IF(metadata!C108="",FALSE,TRUE),OR(exact(metadata!C108,"animal-associated habitat"),exact(metadata!C108,"insect-associated habitat")))</f>
        <v>0</v>
      </c>
      <c r="Q108">
        <f>OR(AND(IF(metadata!D108="",FALSE,TRUE),exact(metadata!D108,"not applicable")),AND(IF(metadata!D108="",FALSE,TRUE),OR(exact(metadata!D108,"sponge"),exact(metadata!D108,"coral"),exact(metadata!D108,"biofilm"),exact(metadata!D108,"whole gut"),exact(metadata!D108,"insect"),exact(metadata!D108,"insect gut"))))</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AND(IF(metadata!C109="",FALSE,TRUE),OR(exact(metadata!C109,"animal-associated habitat"),exact(metadata!C109,"insect-associated habitat")))</f>
        <v>0</v>
      </c>
      <c r="Q109">
        <f>OR(AND(IF(metadata!D109="",FALSE,TRUE),exact(metadata!D109,"not applicable")),AND(IF(metadata!D109="",FALSE,TRUE),OR(exact(metadata!D109,"sponge"),exact(metadata!D109,"coral"),exact(metadata!D109,"biofilm"),exact(metadata!D109,"whole gut"),exact(metadata!D109,"insect"),exact(metadata!D109,"insect gut"))))</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AND(IF(metadata!C110="",FALSE,TRUE),OR(exact(metadata!C110,"animal-associated habitat"),exact(metadata!C110,"insect-associated habitat")))</f>
        <v>0</v>
      </c>
      <c r="Q110">
        <f>OR(AND(IF(metadata!D110="",FALSE,TRUE),exact(metadata!D110,"not applicable")),AND(IF(metadata!D110="",FALSE,TRUE),OR(exact(metadata!D110,"sponge"),exact(metadata!D110,"coral"),exact(metadata!D110,"biofilm"),exact(metadata!D110,"whole gut"),exact(metadata!D110,"insect"),exact(metadata!D110,"insect gut"))))</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AND(IF(metadata!C111="",FALSE,TRUE),OR(exact(metadata!C111,"animal-associated habitat"),exact(metadata!C111,"insect-associated habitat")))</f>
        <v>0</v>
      </c>
      <c r="Q111">
        <f>OR(AND(IF(metadata!D111="",FALSE,TRUE),exact(metadata!D111,"not applicable")),AND(IF(metadata!D111="",FALSE,TRUE),OR(exact(metadata!D111,"sponge"),exact(metadata!D111,"coral"),exact(metadata!D111,"biofilm"),exact(metadata!D111,"whole gut"),exact(metadata!D111,"insect"),exact(metadata!D111,"insect gut"))))</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AND(IF(metadata!C112="",FALSE,TRUE),OR(exact(metadata!C112,"animal-associated habitat"),exact(metadata!C112,"insect-associated habitat")))</f>
        <v>0</v>
      </c>
      <c r="Q112">
        <f>OR(AND(IF(metadata!D112="",FALSE,TRUE),exact(metadata!D112,"not applicable")),AND(IF(metadata!D112="",FALSE,TRUE),OR(exact(metadata!D112,"sponge"),exact(metadata!D112,"coral"),exact(metadata!D112,"biofilm"),exact(metadata!D112,"whole gut"),exact(metadata!D112,"insect"),exact(metadata!D112,"insect gut"))))</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AND(IF(metadata!C113="",FALSE,TRUE),OR(exact(metadata!C113,"animal-associated habitat"),exact(metadata!C113,"insect-associated habitat")))</f>
        <v>0</v>
      </c>
      <c r="Q113">
        <f>OR(AND(IF(metadata!D113="",FALSE,TRUE),exact(metadata!D113,"not applicable")),AND(IF(metadata!D113="",FALSE,TRUE),OR(exact(metadata!D113,"sponge"),exact(metadata!D113,"coral"),exact(metadata!D113,"biofilm"),exact(metadata!D113,"whole gut"),exact(metadata!D113,"insect"),exact(metadata!D113,"insect gut"))))</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AND(IF(metadata!C114="",FALSE,TRUE),OR(exact(metadata!C114,"animal-associated habitat"),exact(metadata!C114,"insect-associated habitat")))</f>
        <v>0</v>
      </c>
      <c r="Q114">
        <f>OR(AND(IF(metadata!D114="",FALSE,TRUE),exact(metadata!D114,"not applicable")),AND(IF(metadata!D114="",FALSE,TRUE),OR(exact(metadata!D114,"sponge"),exact(metadata!D114,"coral"),exact(metadata!D114,"biofilm"),exact(metadata!D114,"whole gut"),exact(metadata!D114,"insect"),exact(metadata!D114,"insect gut"))))</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AND(IF(metadata!C115="",FALSE,TRUE),OR(exact(metadata!C115,"animal-associated habitat"),exact(metadata!C115,"insect-associated habitat")))</f>
        <v>0</v>
      </c>
      <c r="Q115">
        <f>OR(AND(IF(metadata!D115="",FALSE,TRUE),exact(metadata!D115,"not applicable")),AND(IF(metadata!D115="",FALSE,TRUE),OR(exact(metadata!D115,"sponge"),exact(metadata!D115,"coral"),exact(metadata!D115,"biofilm"),exact(metadata!D115,"whole gut"),exact(metadata!D115,"insect"),exact(metadata!D115,"insect gut"))))</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AND(IF(metadata!C116="",FALSE,TRUE),OR(exact(metadata!C116,"animal-associated habitat"),exact(metadata!C116,"insect-associated habitat")))</f>
        <v>0</v>
      </c>
      <c r="Q116">
        <f>OR(AND(IF(metadata!D116="",FALSE,TRUE),exact(metadata!D116,"not applicable")),AND(IF(metadata!D116="",FALSE,TRUE),OR(exact(metadata!D116,"sponge"),exact(metadata!D116,"coral"),exact(metadata!D116,"biofilm"),exact(metadata!D116,"whole gut"),exact(metadata!D116,"insect"),exact(metadata!D116,"insect gut"))))</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AND(IF(metadata!C117="",FALSE,TRUE),OR(exact(metadata!C117,"animal-associated habitat"),exact(metadata!C117,"insect-associated habitat")))</f>
        <v>0</v>
      </c>
      <c r="Q117">
        <f>OR(AND(IF(metadata!D117="",FALSE,TRUE),exact(metadata!D117,"not applicable")),AND(IF(metadata!D117="",FALSE,TRUE),OR(exact(metadata!D117,"sponge"),exact(metadata!D117,"coral"),exact(metadata!D117,"biofilm"),exact(metadata!D117,"whole gut"),exact(metadata!D117,"insect"),exact(metadata!D117,"insect gut"))))</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AND(IF(metadata!C118="",FALSE,TRUE),OR(exact(metadata!C118,"animal-associated habitat"),exact(metadata!C118,"insect-associated habitat")))</f>
        <v>0</v>
      </c>
      <c r="Q118">
        <f>OR(AND(IF(metadata!D118="",FALSE,TRUE),exact(metadata!D118,"not applicable")),AND(IF(metadata!D118="",FALSE,TRUE),OR(exact(metadata!D118,"sponge"),exact(metadata!D118,"coral"),exact(metadata!D118,"biofilm"),exact(metadata!D118,"whole gut"),exact(metadata!D118,"insect"),exact(metadata!D118,"insect gut"))))</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AND(IF(metadata!C119="",FALSE,TRUE),OR(exact(metadata!C119,"animal-associated habitat"),exact(metadata!C119,"insect-associated habitat")))</f>
        <v>0</v>
      </c>
      <c r="Q119">
        <f>OR(AND(IF(metadata!D119="",FALSE,TRUE),exact(metadata!D119,"not applicable")),AND(IF(metadata!D119="",FALSE,TRUE),OR(exact(metadata!D119,"sponge"),exact(metadata!D119,"coral"),exact(metadata!D119,"biofilm"),exact(metadata!D119,"whole gut"),exact(metadata!D119,"insect"),exact(metadata!D119,"insect gut"))))</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AND(IF(metadata!C120="",FALSE,TRUE),OR(exact(metadata!C120,"animal-associated habitat"),exact(metadata!C120,"insect-associated habitat")))</f>
        <v>0</v>
      </c>
      <c r="Q120">
        <f>OR(AND(IF(metadata!D120="",FALSE,TRUE),exact(metadata!D120,"not applicable")),AND(IF(metadata!D120="",FALSE,TRUE),OR(exact(metadata!D120,"sponge"),exact(metadata!D120,"coral"),exact(metadata!D120,"biofilm"),exact(metadata!D120,"whole gut"),exact(metadata!D120,"insect"),exact(metadata!D120,"insect gut"))))</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AND(IF(metadata!C121="",FALSE,TRUE),OR(exact(metadata!C121,"animal-associated habitat"),exact(metadata!C121,"insect-associated habitat")))</f>
        <v>0</v>
      </c>
      <c r="Q121">
        <f>OR(AND(IF(metadata!D121="",FALSE,TRUE),exact(metadata!D121,"not applicable")),AND(IF(metadata!D121="",FALSE,TRUE),OR(exact(metadata!D121,"sponge"),exact(metadata!D121,"coral"),exact(metadata!D121,"biofilm"),exact(metadata!D121,"whole gut"),exact(metadata!D121,"insect"),exact(metadata!D121,"insect gut"))))</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AND(IF(metadata!C122="",FALSE,TRUE),OR(exact(metadata!C122,"animal-associated habitat"),exact(metadata!C122,"insect-associated habitat")))</f>
        <v>0</v>
      </c>
      <c r="Q122">
        <f>OR(AND(IF(metadata!D122="",FALSE,TRUE),exact(metadata!D122,"not applicable")),AND(IF(metadata!D122="",FALSE,TRUE),OR(exact(metadata!D122,"sponge"),exact(metadata!D122,"coral"),exact(metadata!D122,"biofilm"),exact(metadata!D122,"whole gut"),exact(metadata!D122,"insect"),exact(metadata!D122,"insect gut"))))</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AND(IF(metadata!C123="",FALSE,TRUE),OR(exact(metadata!C123,"animal-associated habitat"),exact(metadata!C123,"insect-associated habitat")))</f>
        <v>0</v>
      </c>
      <c r="Q123">
        <f>OR(AND(IF(metadata!D123="",FALSE,TRUE),exact(metadata!D123,"not applicable")),AND(IF(metadata!D123="",FALSE,TRUE),OR(exact(metadata!D123,"sponge"),exact(metadata!D123,"coral"),exact(metadata!D123,"biofilm"),exact(metadata!D123,"whole gut"),exact(metadata!D123,"insect"),exact(metadata!D123,"insect gut"))))</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AND(IF(metadata!C124="",FALSE,TRUE),OR(exact(metadata!C124,"animal-associated habitat"),exact(metadata!C124,"insect-associated habitat")))</f>
        <v>0</v>
      </c>
      <c r="Q124">
        <f>OR(AND(IF(metadata!D124="",FALSE,TRUE),exact(metadata!D124,"not applicable")),AND(IF(metadata!D124="",FALSE,TRUE),OR(exact(metadata!D124,"sponge"),exact(metadata!D124,"coral"),exact(metadata!D124,"biofilm"),exact(metadata!D124,"whole gut"),exact(metadata!D124,"insect"),exact(metadata!D124,"insect gut"))))</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AND(IF(metadata!C125="",FALSE,TRUE),OR(exact(metadata!C125,"animal-associated habitat"),exact(metadata!C125,"insect-associated habitat")))</f>
        <v>0</v>
      </c>
      <c r="Q125">
        <f>OR(AND(IF(metadata!D125="",FALSE,TRUE),exact(metadata!D125,"not applicable")),AND(IF(metadata!D125="",FALSE,TRUE),OR(exact(metadata!D125,"sponge"),exact(metadata!D125,"coral"),exact(metadata!D125,"biofilm"),exact(metadata!D125,"whole gut"),exact(metadata!D125,"insect"),exact(metadata!D125,"insect gut"))))</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AND(IF(metadata!C126="",FALSE,TRUE),OR(exact(metadata!C126,"animal-associated habitat"),exact(metadata!C126,"insect-associated habitat")))</f>
        <v>0</v>
      </c>
      <c r="Q126">
        <f>OR(AND(IF(metadata!D126="",FALSE,TRUE),exact(metadata!D126,"not applicable")),AND(IF(metadata!D126="",FALSE,TRUE),OR(exact(metadata!D126,"sponge"),exact(metadata!D126,"coral"),exact(metadata!D126,"biofilm"),exact(metadata!D126,"whole gut"),exact(metadata!D126,"insect"),exact(metadata!D126,"insect gut"))))</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AND(IF(metadata!C127="",FALSE,TRUE),OR(exact(metadata!C127,"animal-associated habitat"),exact(metadata!C127,"insect-associated habitat")))</f>
        <v>0</v>
      </c>
      <c r="Q127">
        <f>OR(AND(IF(metadata!D127="",FALSE,TRUE),exact(metadata!D127,"not applicable")),AND(IF(metadata!D127="",FALSE,TRUE),OR(exact(metadata!D127,"sponge"),exact(metadata!D127,"coral"),exact(metadata!D127,"biofilm"),exact(metadata!D127,"whole gut"),exact(metadata!D127,"insect"),exact(metadata!D127,"insect gut"))))</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AND(IF(metadata!C128="",FALSE,TRUE),OR(exact(metadata!C128,"animal-associated habitat"),exact(metadata!C128,"insect-associated habitat")))</f>
        <v>0</v>
      </c>
      <c r="Q128">
        <f>OR(AND(IF(metadata!D128="",FALSE,TRUE),exact(metadata!D128,"not applicable")),AND(IF(metadata!D128="",FALSE,TRUE),OR(exact(metadata!D128,"sponge"),exact(metadata!D128,"coral"),exact(metadata!D128,"biofilm"),exact(metadata!D128,"whole gut"),exact(metadata!D128,"insect"),exact(metadata!D128,"insect gut"))))</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AND(IF(metadata!C129="",FALSE,TRUE),OR(exact(metadata!C129,"animal-associated habitat"),exact(metadata!C129,"insect-associated habitat")))</f>
        <v>0</v>
      </c>
      <c r="Q129">
        <f>OR(AND(IF(metadata!D129="",FALSE,TRUE),exact(metadata!D129,"not applicable")),AND(IF(metadata!D129="",FALSE,TRUE),OR(exact(metadata!D129,"sponge"),exact(metadata!D129,"coral"),exact(metadata!D129,"biofilm"),exact(metadata!D129,"whole gut"),exact(metadata!D129,"insect"),exact(metadata!D129,"insect gut"))))</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AND(IF(metadata!C130="",FALSE,TRUE),OR(exact(metadata!C130,"animal-associated habitat"),exact(metadata!C130,"insect-associated habitat")))</f>
        <v>0</v>
      </c>
      <c r="Q130">
        <f>OR(AND(IF(metadata!D130="",FALSE,TRUE),exact(metadata!D130,"not applicable")),AND(IF(metadata!D130="",FALSE,TRUE),OR(exact(metadata!D130,"sponge"),exact(metadata!D130,"coral"),exact(metadata!D130,"biofilm"),exact(metadata!D130,"whole gut"),exact(metadata!D130,"insect"),exact(metadata!D130,"insect gut"))))</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AND(IF(metadata!C131="",FALSE,TRUE),OR(exact(metadata!C131,"animal-associated habitat"),exact(metadata!C131,"insect-associated habitat")))</f>
        <v>0</v>
      </c>
      <c r="Q131">
        <f>OR(AND(IF(metadata!D131="",FALSE,TRUE),exact(metadata!D131,"not applicable")),AND(IF(metadata!D131="",FALSE,TRUE),OR(exact(metadata!D131,"sponge"),exact(metadata!D131,"coral"),exact(metadata!D131,"biofilm"),exact(metadata!D131,"whole gut"),exact(metadata!D131,"insect"),exact(metadata!D131,"insect gut"))))</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AND(IF(metadata!C132="",FALSE,TRUE),OR(exact(metadata!C132,"animal-associated habitat"),exact(metadata!C132,"insect-associated habitat")))</f>
        <v>0</v>
      </c>
      <c r="Q132">
        <f>OR(AND(IF(metadata!D132="",FALSE,TRUE),exact(metadata!D132,"not applicable")),AND(IF(metadata!D132="",FALSE,TRUE),OR(exact(metadata!D132,"sponge"),exact(metadata!D132,"coral"),exact(metadata!D132,"biofilm"),exact(metadata!D132,"whole gut"),exact(metadata!D132,"insect"),exact(metadata!D132,"insect gut"))))</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AND(IF(metadata!C133="",FALSE,TRUE),OR(exact(metadata!C133,"animal-associated habitat"),exact(metadata!C133,"insect-associated habitat")))</f>
        <v>0</v>
      </c>
      <c r="Q133">
        <f>OR(AND(IF(metadata!D133="",FALSE,TRUE),exact(metadata!D133,"not applicable")),AND(IF(metadata!D133="",FALSE,TRUE),OR(exact(metadata!D133,"sponge"),exact(metadata!D133,"coral"),exact(metadata!D133,"biofilm"),exact(metadata!D133,"whole gut"),exact(metadata!D133,"insect"),exact(metadata!D133,"insect gut"))))</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AND(IF(metadata!C134="",FALSE,TRUE),OR(exact(metadata!C134,"animal-associated habitat"),exact(metadata!C134,"insect-associated habitat")))</f>
        <v>0</v>
      </c>
      <c r="Q134">
        <f>OR(AND(IF(metadata!D134="",FALSE,TRUE),exact(metadata!D134,"not applicable")),AND(IF(metadata!D134="",FALSE,TRUE),OR(exact(metadata!D134,"sponge"),exact(metadata!D134,"coral"),exact(metadata!D134,"biofilm"),exact(metadata!D134,"whole gut"),exact(metadata!D134,"insect"),exact(metadata!D134,"insect gut"))))</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AND(IF(metadata!C135="",FALSE,TRUE),OR(exact(metadata!C135,"animal-associated habitat"),exact(metadata!C135,"insect-associated habitat")))</f>
        <v>0</v>
      </c>
      <c r="Q135">
        <f>OR(AND(IF(metadata!D135="",FALSE,TRUE),exact(metadata!D135,"not applicable")),AND(IF(metadata!D135="",FALSE,TRUE),OR(exact(metadata!D135,"sponge"),exact(metadata!D135,"coral"),exact(metadata!D135,"biofilm"),exact(metadata!D135,"whole gut"),exact(metadata!D135,"insect"),exact(metadata!D135,"insect gut"))))</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AND(IF(metadata!C136="",FALSE,TRUE),OR(exact(metadata!C136,"animal-associated habitat"),exact(metadata!C136,"insect-associated habitat")))</f>
        <v>0</v>
      </c>
      <c r="Q136">
        <f>OR(AND(IF(metadata!D136="",FALSE,TRUE),exact(metadata!D136,"not applicable")),AND(IF(metadata!D136="",FALSE,TRUE),OR(exact(metadata!D136,"sponge"),exact(metadata!D136,"coral"),exact(metadata!D136,"biofilm"),exact(metadata!D136,"whole gut"),exact(metadata!D136,"insect"),exact(metadata!D136,"insect gut"))))</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AND(IF(metadata!C137="",FALSE,TRUE),OR(exact(metadata!C137,"animal-associated habitat"),exact(metadata!C137,"insect-associated habitat")))</f>
        <v>0</v>
      </c>
      <c r="Q137">
        <f>OR(AND(IF(metadata!D137="",FALSE,TRUE),exact(metadata!D137,"not applicable")),AND(IF(metadata!D137="",FALSE,TRUE),OR(exact(metadata!D137,"sponge"),exact(metadata!D137,"coral"),exact(metadata!D137,"biofilm"),exact(metadata!D137,"whole gut"),exact(metadata!D137,"insect"),exact(metadata!D137,"insect gut"))))</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AND(IF(metadata!C138="",FALSE,TRUE),OR(exact(metadata!C138,"animal-associated habitat"),exact(metadata!C138,"insect-associated habitat")))</f>
        <v>0</v>
      </c>
      <c r="Q138">
        <f>OR(AND(IF(metadata!D138="",FALSE,TRUE),exact(metadata!D138,"not applicable")),AND(IF(metadata!D138="",FALSE,TRUE),OR(exact(metadata!D138,"sponge"),exact(metadata!D138,"coral"),exact(metadata!D138,"biofilm"),exact(metadata!D138,"whole gut"),exact(metadata!D138,"insect"),exact(metadata!D138,"insect gut"))))</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AND(IF(metadata!C139="",FALSE,TRUE),OR(exact(metadata!C139,"animal-associated habitat"),exact(metadata!C139,"insect-associated habitat")))</f>
        <v>0</v>
      </c>
      <c r="Q139">
        <f>OR(AND(IF(metadata!D139="",FALSE,TRUE),exact(metadata!D139,"not applicable")),AND(IF(metadata!D139="",FALSE,TRUE),OR(exact(metadata!D139,"sponge"),exact(metadata!D139,"coral"),exact(metadata!D139,"biofilm"),exact(metadata!D139,"whole gut"),exact(metadata!D139,"insect"),exact(metadata!D139,"insect gut"))))</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AND(IF(metadata!C140="",FALSE,TRUE),OR(exact(metadata!C140,"animal-associated habitat"),exact(metadata!C140,"insect-associated habitat")))</f>
        <v>0</v>
      </c>
      <c r="Q140">
        <f>OR(AND(IF(metadata!D140="",FALSE,TRUE),exact(metadata!D140,"not applicable")),AND(IF(metadata!D140="",FALSE,TRUE),OR(exact(metadata!D140,"sponge"),exact(metadata!D140,"coral"),exact(metadata!D140,"biofilm"),exact(metadata!D140,"whole gut"),exact(metadata!D140,"insect"),exact(metadata!D140,"insect gut"))))</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AND(IF(metadata!C141="",FALSE,TRUE),OR(exact(metadata!C141,"animal-associated habitat"),exact(metadata!C141,"insect-associated habitat")))</f>
        <v>0</v>
      </c>
      <c r="Q141">
        <f>OR(AND(IF(metadata!D141="",FALSE,TRUE),exact(metadata!D141,"not applicable")),AND(IF(metadata!D141="",FALSE,TRUE),OR(exact(metadata!D141,"sponge"),exact(metadata!D141,"coral"),exact(metadata!D141,"biofilm"),exact(metadata!D141,"whole gut"),exact(metadata!D141,"insect"),exact(metadata!D141,"insect gut"))))</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AND(IF(metadata!C142="",FALSE,TRUE),OR(exact(metadata!C142,"animal-associated habitat"),exact(metadata!C142,"insect-associated habitat")))</f>
        <v>0</v>
      </c>
      <c r="Q142">
        <f>OR(AND(IF(metadata!D142="",FALSE,TRUE),exact(metadata!D142,"not applicable")),AND(IF(metadata!D142="",FALSE,TRUE),OR(exact(metadata!D142,"sponge"),exact(metadata!D142,"coral"),exact(metadata!D142,"biofilm"),exact(metadata!D142,"whole gut"),exact(metadata!D142,"insect"),exact(metadata!D142,"insect gut"))))</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AND(IF(metadata!C143="",FALSE,TRUE),OR(exact(metadata!C143,"animal-associated habitat"),exact(metadata!C143,"insect-associated habitat")))</f>
        <v>0</v>
      </c>
      <c r="Q143">
        <f>OR(AND(IF(metadata!D143="",FALSE,TRUE),exact(metadata!D143,"not applicable")),AND(IF(metadata!D143="",FALSE,TRUE),OR(exact(metadata!D143,"sponge"),exact(metadata!D143,"coral"),exact(metadata!D143,"biofilm"),exact(metadata!D143,"whole gut"),exact(metadata!D143,"insect"),exact(metadata!D143,"insect gut"))))</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AND(IF(metadata!C144="",FALSE,TRUE),OR(exact(metadata!C144,"animal-associated habitat"),exact(metadata!C144,"insect-associated habitat")))</f>
        <v>0</v>
      </c>
      <c r="Q144">
        <f>OR(AND(IF(metadata!D144="",FALSE,TRUE),exact(metadata!D144,"not applicable")),AND(IF(metadata!D144="",FALSE,TRUE),OR(exact(metadata!D144,"sponge"),exact(metadata!D144,"coral"),exact(metadata!D144,"biofilm"),exact(metadata!D144,"whole gut"),exact(metadata!D144,"insect"),exact(metadata!D144,"insect gut"))))</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AND(IF(metadata!C145="",FALSE,TRUE),OR(exact(metadata!C145,"animal-associated habitat"),exact(metadata!C145,"insect-associated habitat")))</f>
        <v>0</v>
      </c>
      <c r="Q145">
        <f>OR(AND(IF(metadata!D145="",FALSE,TRUE),exact(metadata!D145,"not applicable")),AND(IF(metadata!D145="",FALSE,TRUE),OR(exact(metadata!D145,"sponge"),exact(metadata!D145,"coral"),exact(metadata!D145,"biofilm"),exact(metadata!D145,"whole gut"),exact(metadata!D145,"insect"),exact(metadata!D145,"insect gut"))))</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AND(IF(metadata!C146="",FALSE,TRUE),OR(exact(metadata!C146,"animal-associated habitat"),exact(metadata!C146,"insect-associated habitat")))</f>
        <v>0</v>
      </c>
      <c r="Q146">
        <f>OR(AND(IF(metadata!D146="",FALSE,TRUE),exact(metadata!D146,"not applicable")),AND(IF(metadata!D146="",FALSE,TRUE),OR(exact(metadata!D146,"sponge"),exact(metadata!D146,"coral"),exact(metadata!D146,"biofilm"),exact(metadata!D146,"whole gut"),exact(metadata!D146,"insect"),exact(metadata!D146,"insect gut"))))</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AND(IF(metadata!C147="",FALSE,TRUE),OR(exact(metadata!C147,"animal-associated habitat"),exact(metadata!C147,"insect-associated habitat")))</f>
        <v>0</v>
      </c>
      <c r="Q147">
        <f>OR(AND(IF(metadata!D147="",FALSE,TRUE),exact(metadata!D147,"not applicable")),AND(IF(metadata!D147="",FALSE,TRUE),OR(exact(metadata!D147,"sponge"),exact(metadata!D147,"coral"),exact(metadata!D147,"biofilm"),exact(metadata!D147,"whole gut"),exact(metadata!D147,"insect"),exact(metadata!D147,"insect gut"))))</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AND(IF(metadata!C148="",FALSE,TRUE),OR(exact(metadata!C148,"animal-associated habitat"),exact(metadata!C148,"insect-associated habitat")))</f>
        <v>0</v>
      </c>
      <c r="Q148">
        <f>OR(AND(IF(metadata!D148="",FALSE,TRUE),exact(metadata!D148,"not applicable")),AND(IF(metadata!D148="",FALSE,TRUE),OR(exact(metadata!D148,"sponge"),exact(metadata!D148,"coral"),exact(metadata!D148,"biofilm"),exact(metadata!D148,"whole gut"),exact(metadata!D148,"insect"),exact(metadata!D148,"insect gut"))))</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AND(IF(metadata!C149="",FALSE,TRUE),OR(exact(metadata!C149,"animal-associated habitat"),exact(metadata!C149,"insect-associated habitat")))</f>
        <v>0</v>
      </c>
      <c r="Q149">
        <f>OR(AND(IF(metadata!D149="",FALSE,TRUE),exact(metadata!D149,"not applicable")),AND(IF(metadata!D149="",FALSE,TRUE),OR(exact(metadata!D149,"sponge"),exact(metadata!D149,"coral"),exact(metadata!D149,"biofilm"),exact(metadata!D149,"whole gut"),exact(metadata!D149,"insect"),exact(metadata!D149,"insect gut"))))</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AND(IF(metadata!C150="",FALSE,TRUE),OR(exact(metadata!C150,"animal-associated habitat"),exact(metadata!C150,"insect-associated habitat")))</f>
        <v>0</v>
      </c>
      <c r="Q150">
        <f>OR(AND(IF(metadata!D150="",FALSE,TRUE),exact(metadata!D150,"not applicable")),AND(IF(metadata!D150="",FALSE,TRUE),OR(exact(metadata!D150,"sponge"),exact(metadata!D150,"coral"),exact(metadata!D150,"biofilm"),exact(metadata!D150,"whole gut"),exact(metadata!D150,"insect"),exact(metadata!D150,"insect gut"))))</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AND(IF(metadata!C151="",FALSE,TRUE),OR(exact(metadata!C151,"animal-associated habitat"),exact(metadata!C151,"insect-associated habitat")))</f>
        <v>0</v>
      </c>
      <c r="Q151">
        <f>OR(AND(IF(metadata!D151="",FALSE,TRUE),exact(metadata!D151,"not applicable")),AND(IF(metadata!D151="",FALSE,TRUE),OR(exact(metadata!D151,"sponge"),exact(metadata!D151,"coral"),exact(metadata!D151,"biofilm"),exact(metadata!D151,"whole gut"),exact(metadata!D151,"insect"),exact(metadata!D151,"insect gut"))))</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AND(IF(metadata!C152="",FALSE,TRUE),OR(exact(metadata!C152,"animal-associated habitat"),exact(metadata!C152,"insect-associated habitat")))</f>
        <v>0</v>
      </c>
      <c r="Q152">
        <f>OR(AND(IF(metadata!D152="",FALSE,TRUE),exact(metadata!D152,"not applicable")),AND(IF(metadata!D152="",FALSE,TRUE),OR(exact(metadata!D152,"sponge"),exact(metadata!D152,"coral"),exact(metadata!D152,"biofilm"),exact(metadata!D152,"whole gut"),exact(metadata!D152,"insect"),exact(metadata!D152,"insect gut"))))</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AND(IF(metadata!C153="",FALSE,TRUE),OR(exact(metadata!C153,"animal-associated habitat"),exact(metadata!C153,"insect-associated habitat")))</f>
        <v>0</v>
      </c>
      <c r="Q153">
        <f>OR(AND(IF(metadata!D153="",FALSE,TRUE),exact(metadata!D153,"not applicable")),AND(IF(metadata!D153="",FALSE,TRUE),OR(exact(metadata!D153,"sponge"),exact(metadata!D153,"coral"),exact(metadata!D153,"biofilm"),exact(metadata!D153,"whole gut"),exact(metadata!D153,"insect"),exact(metadata!D153,"insect gut"))))</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AND(IF(metadata!C154="",FALSE,TRUE),OR(exact(metadata!C154,"animal-associated habitat"),exact(metadata!C154,"insect-associated habitat")))</f>
        <v>0</v>
      </c>
      <c r="Q154">
        <f>OR(AND(IF(metadata!D154="",FALSE,TRUE),exact(metadata!D154,"not applicable")),AND(IF(metadata!D154="",FALSE,TRUE),OR(exact(metadata!D154,"sponge"),exact(metadata!D154,"coral"),exact(metadata!D154,"biofilm"),exact(metadata!D154,"whole gut"),exact(metadata!D154,"insect"),exact(metadata!D154,"insect gut"))))</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AND(IF(metadata!C155="",FALSE,TRUE),OR(exact(metadata!C155,"animal-associated habitat"),exact(metadata!C155,"insect-associated habitat")))</f>
        <v>0</v>
      </c>
      <c r="Q155">
        <f>OR(AND(IF(metadata!D155="",FALSE,TRUE),exact(metadata!D155,"not applicable")),AND(IF(metadata!D155="",FALSE,TRUE),OR(exact(metadata!D155,"sponge"),exact(metadata!D155,"coral"),exact(metadata!D155,"biofilm"),exact(metadata!D155,"whole gut"),exact(metadata!D155,"insect"),exact(metadata!D155,"insect gut"))))</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AND(IF(metadata!C156="",FALSE,TRUE),OR(exact(metadata!C156,"animal-associated habitat"),exact(metadata!C156,"insect-associated habitat")))</f>
        <v>0</v>
      </c>
      <c r="Q156">
        <f>OR(AND(IF(metadata!D156="",FALSE,TRUE),exact(metadata!D156,"not applicable")),AND(IF(metadata!D156="",FALSE,TRUE),OR(exact(metadata!D156,"sponge"),exact(metadata!D156,"coral"),exact(metadata!D156,"biofilm"),exact(metadata!D156,"whole gut"),exact(metadata!D156,"insect"),exact(metadata!D156,"insect gut"))))</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AND(IF(metadata!C157="",FALSE,TRUE),OR(exact(metadata!C157,"animal-associated habitat"),exact(metadata!C157,"insect-associated habitat")))</f>
        <v>0</v>
      </c>
      <c r="Q157">
        <f>OR(AND(IF(metadata!D157="",FALSE,TRUE),exact(metadata!D157,"not applicable")),AND(IF(metadata!D157="",FALSE,TRUE),OR(exact(metadata!D157,"sponge"),exact(metadata!D157,"coral"),exact(metadata!D157,"biofilm"),exact(metadata!D157,"whole gut"),exact(metadata!D157,"insect"),exact(metadata!D157,"insect gut"))))</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AND(IF(metadata!C158="",FALSE,TRUE),OR(exact(metadata!C158,"animal-associated habitat"),exact(metadata!C158,"insect-associated habitat")))</f>
        <v>0</v>
      </c>
      <c r="Q158">
        <f>OR(AND(IF(metadata!D158="",FALSE,TRUE),exact(metadata!D158,"not applicable")),AND(IF(metadata!D158="",FALSE,TRUE),OR(exact(metadata!D158,"sponge"),exact(metadata!D158,"coral"),exact(metadata!D158,"biofilm"),exact(metadata!D158,"whole gut"),exact(metadata!D158,"insect"),exact(metadata!D158,"insect gut"))))</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AND(IF(metadata!C159="",FALSE,TRUE),OR(exact(metadata!C159,"animal-associated habitat"),exact(metadata!C159,"insect-associated habitat")))</f>
        <v>0</v>
      </c>
      <c r="Q159">
        <f>OR(AND(IF(metadata!D159="",FALSE,TRUE),exact(metadata!D159,"not applicable")),AND(IF(metadata!D159="",FALSE,TRUE),OR(exact(metadata!D159,"sponge"),exact(metadata!D159,"coral"),exact(metadata!D159,"biofilm"),exact(metadata!D159,"whole gut"),exact(metadata!D159,"insect"),exact(metadata!D159,"insect gut"))))</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AND(IF(metadata!C160="",FALSE,TRUE),OR(exact(metadata!C160,"animal-associated habitat"),exact(metadata!C160,"insect-associated habitat")))</f>
        <v>0</v>
      </c>
      <c r="Q160">
        <f>OR(AND(IF(metadata!D160="",FALSE,TRUE),exact(metadata!D160,"not applicable")),AND(IF(metadata!D160="",FALSE,TRUE),OR(exact(metadata!D160,"sponge"),exact(metadata!D160,"coral"),exact(metadata!D160,"biofilm"),exact(metadata!D160,"whole gut"),exact(metadata!D160,"insect"),exact(metadata!D160,"insect gut"))))</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AND(IF(metadata!C161="",FALSE,TRUE),OR(exact(metadata!C161,"animal-associated habitat"),exact(metadata!C161,"insect-associated habitat")))</f>
        <v>0</v>
      </c>
      <c r="Q161">
        <f>OR(AND(IF(metadata!D161="",FALSE,TRUE),exact(metadata!D161,"not applicable")),AND(IF(metadata!D161="",FALSE,TRUE),OR(exact(metadata!D161,"sponge"),exact(metadata!D161,"coral"),exact(metadata!D161,"biofilm"),exact(metadata!D161,"whole gut"),exact(metadata!D161,"insect"),exact(metadata!D161,"insect gut"))))</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AND(IF(metadata!C162="",FALSE,TRUE),OR(exact(metadata!C162,"animal-associated habitat"),exact(metadata!C162,"insect-associated habitat")))</f>
        <v>0</v>
      </c>
      <c r="Q162">
        <f>OR(AND(IF(metadata!D162="",FALSE,TRUE),exact(metadata!D162,"not applicable")),AND(IF(metadata!D162="",FALSE,TRUE),OR(exact(metadata!D162,"sponge"),exact(metadata!D162,"coral"),exact(metadata!D162,"biofilm"),exact(metadata!D162,"whole gut"),exact(metadata!D162,"insect"),exact(metadata!D162,"insect gut"))))</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AND(IF(metadata!C163="",FALSE,TRUE),OR(exact(metadata!C163,"animal-associated habitat"),exact(metadata!C163,"insect-associated habitat")))</f>
        <v>0</v>
      </c>
      <c r="Q163">
        <f>OR(AND(IF(metadata!D163="",FALSE,TRUE),exact(metadata!D163,"not applicable")),AND(IF(metadata!D163="",FALSE,TRUE),OR(exact(metadata!D163,"sponge"),exact(metadata!D163,"coral"),exact(metadata!D163,"biofilm"),exact(metadata!D163,"whole gut"),exact(metadata!D163,"insect"),exact(metadata!D163,"insect gut"))))</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AND(IF(metadata!C164="",FALSE,TRUE),OR(exact(metadata!C164,"animal-associated habitat"),exact(metadata!C164,"insect-associated habitat")))</f>
        <v>0</v>
      </c>
      <c r="Q164">
        <f>OR(AND(IF(metadata!D164="",FALSE,TRUE),exact(metadata!D164,"not applicable")),AND(IF(metadata!D164="",FALSE,TRUE),OR(exact(metadata!D164,"sponge"),exact(metadata!D164,"coral"),exact(metadata!D164,"biofilm"),exact(metadata!D164,"whole gut"),exact(metadata!D164,"insect"),exact(metadata!D164,"insect gut"))))</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AND(IF(metadata!C165="",FALSE,TRUE),OR(exact(metadata!C165,"animal-associated habitat"),exact(metadata!C165,"insect-associated habitat")))</f>
        <v>0</v>
      </c>
      <c r="Q165">
        <f>OR(AND(IF(metadata!D165="",FALSE,TRUE),exact(metadata!D165,"not applicable")),AND(IF(metadata!D165="",FALSE,TRUE),OR(exact(metadata!D165,"sponge"),exact(metadata!D165,"coral"),exact(metadata!D165,"biofilm"),exact(metadata!D165,"whole gut"),exact(metadata!D165,"insect"),exact(metadata!D165,"insect gut"))))</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AND(IF(metadata!C166="",FALSE,TRUE),OR(exact(metadata!C166,"animal-associated habitat"),exact(metadata!C166,"insect-associated habitat")))</f>
        <v>0</v>
      </c>
      <c r="Q166">
        <f>OR(AND(IF(metadata!D166="",FALSE,TRUE),exact(metadata!D166,"not applicable")),AND(IF(metadata!D166="",FALSE,TRUE),OR(exact(metadata!D166,"sponge"),exact(metadata!D166,"coral"),exact(metadata!D166,"biofilm"),exact(metadata!D166,"whole gut"),exact(metadata!D166,"insect"),exact(metadata!D166,"insect gut"))))</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AND(IF(metadata!C167="",FALSE,TRUE),OR(exact(metadata!C167,"animal-associated habitat"),exact(metadata!C167,"insect-associated habitat")))</f>
        <v>0</v>
      </c>
      <c r="Q167">
        <f>OR(AND(IF(metadata!D167="",FALSE,TRUE),exact(metadata!D167,"not applicable")),AND(IF(metadata!D167="",FALSE,TRUE),OR(exact(metadata!D167,"sponge"),exact(metadata!D167,"coral"),exact(metadata!D167,"biofilm"),exact(metadata!D167,"whole gut"),exact(metadata!D167,"insect"),exact(metadata!D167,"insect gut"))))</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AND(IF(metadata!C168="",FALSE,TRUE),OR(exact(metadata!C168,"animal-associated habitat"),exact(metadata!C168,"insect-associated habitat")))</f>
        <v>0</v>
      </c>
      <c r="Q168">
        <f>OR(AND(IF(metadata!D168="",FALSE,TRUE),exact(metadata!D168,"not applicable")),AND(IF(metadata!D168="",FALSE,TRUE),OR(exact(metadata!D168,"sponge"),exact(metadata!D168,"coral"),exact(metadata!D168,"biofilm"),exact(metadata!D168,"whole gut"),exact(metadata!D168,"insect"),exact(metadata!D168,"insect gut"))))</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AND(IF(metadata!C169="",FALSE,TRUE),OR(exact(metadata!C169,"animal-associated habitat"),exact(metadata!C169,"insect-associated habitat")))</f>
        <v>0</v>
      </c>
      <c r="Q169">
        <f>OR(AND(IF(metadata!D169="",FALSE,TRUE),exact(metadata!D169,"not applicable")),AND(IF(metadata!D169="",FALSE,TRUE),OR(exact(metadata!D169,"sponge"),exact(metadata!D169,"coral"),exact(metadata!D169,"biofilm"),exact(metadata!D169,"whole gut"),exact(metadata!D169,"insect"),exact(metadata!D169,"insect gut"))))</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AND(IF(metadata!C170="",FALSE,TRUE),OR(exact(metadata!C170,"animal-associated habitat"),exact(metadata!C170,"insect-associated habitat")))</f>
        <v>0</v>
      </c>
      <c r="Q170">
        <f>OR(AND(IF(metadata!D170="",FALSE,TRUE),exact(metadata!D170,"not applicable")),AND(IF(metadata!D170="",FALSE,TRUE),OR(exact(metadata!D170,"sponge"),exact(metadata!D170,"coral"),exact(metadata!D170,"biofilm"),exact(metadata!D170,"whole gut"),exact(metadata!D170,"insect"),exact(metadata!D170,"insect gut"))))</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AND(IF(metadata!C171="",FALSE,TRUE),OR(exact(metadata!C171,"animal-associated habitat"),exact(metadata!C171,"insect-associated habitat")))</f>
        <v>0</v>
      </c>
      <c r="Q171">
        <f>OR(AND(IF(metadata!D171="",FALSE,TRUE),exact(metadata!D171,"not applicable")),AND(IF(metadata!D171="",FALSE,TRUE),OR(exact(metadata!D171,"sponge"),exact(metadata!D171,"coral"),exact(metadata!D171,"biofilm"),exact(metadata!D171,"whole gut"),exact(metadata!D171,"insect"),exact(metadata!D171,"insect gut"))))</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AND(IF(metadata!C172="",FALSE,TRUE),OR(exact(metadata!C172,"animal-associated habitat"),exact(metadata!C172,"insect-associated habitat")))</f>
        <v>0</v>
      </c>
      <c r="Q172">
        <f>OR(AND(IF(metadata!D172="",FALSE,TRUE),exact(metadata!D172,"not applicable")),AND(IF(metadata!D172="",FALSE,TRUE),OR(exact(metadata!D172,"sponge"),exact(metadata!D172,"coral"),exact(metadata!D172,"biofilm"),exact(metadata!D172,"whole gut"),exact(metadata!D172,"insect"),exact(metadata!D172,"insect gut"))))</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AND(IF(metadata!C173="",FALSE,TRUE),OR(exact(metadata!C173,"animal-associated habitat"),exact(metadata!C173,"insect-associated habitat")))</f>
        <v>0</v>
      </c>
      <c r="Q173">
        <f>OR(AND(IF(metadata!D173="",FALSE,TRUE),exact(metadata!D173,"not applicable")),AND(IF(metadata!D173="",FALSE,TRUE),OR(exact(metadata!D173,"sponge"),exact(metadata!D173,"coral"),exact(metadata!D173,"biofilm"),exact(metadata!D173,"whole gut"),exact(metadata!D173,"insect"),exact(metadata!D173,"insect gut"))))</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AND(IF(metadata!C174="",FALSE,TRUE),OR(exact(metadata!C174,"animal-associated habitat"),exact(metadata!C174,"insect-associated habitat")))</f>
        <v>0</v>
      </c>
      <c r="Q174">
        <f>OR(AND(IF(metadata!D174="",FALSE,TRUE),exact(metadata!D174,"not applicable")),AND(IF(metadata!D174="",FALSE,TRUE),OR(exact(metadata!D174,"sponge"),exact(metadata!D174,"coral"),exact(metadata!D174,"biofilm"),exact(metadata!D174,"whole gut"),exact(metadata!D174,"insect"),exact(metadata!D174,"insect gut"))))</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AND(IF(metadata!C175="",FALSE,TRUE),OR(exact(metadata!C175,"animal-associated habitat"),exact(metadata!C175,"insect-associated habitat")))</f>
        <v>0</v>
      </c>
      <c r="Q175">
        <f>OR(AND(IF(metadata!D175="",FALSE,TRUE),exact(metadata!D175,"not applicable")),AND(IF(metadata!D175="",FALSE,TRUE),OR(exact(metadata!D175,"sponge"),exact(metadata!D175,"coral"),exact(metadata!D175,"biofilm"),exact(metadata!D175,"whole gut"),exact(metadata!D175,"insect"),exact(metadata!D175,"insect gut"))))</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AND(IF(metadata!C176="",FALSE,TRUE),OR(exact(metadata!C176,"animal-associated habitat"),exact(metadata!C176,"insect-associated habitat")))</f>
        <v>0</v>
      </c>
      <c r="Q176">
        <f>OR(AND(IF(metadata!D176="",FALSE,TRUE),exact(metadata!D176,"not applicable")),AND(IF(metadata!D176="",FALSE,TRUE),OR(exact(metadata!D176,"sponge"),exact(metadata!D176,"coral"),exact(metadata!D176,"biofilm"),exact(metadata!D176,"whole gut"),exact(metadata!D176,"insect"),exact(metadata!D176,"insect gut"))))</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AND(IF(metadata!C177="",FALSE,TRUE),OR(exact(metadata!C177,"animal-associated habitat"),exact(metadata!C177,"insect-associated habitat")))</f>
        <v>0</v>
      </c>
      <c r="Q177">
        <f>OR(AND(IF(metadata!D177="",FALSE,TRUE),exact(metadata!D177,"not applicable")),AND(IF(metadata!D177="",FALSE,TRUE),OR(exact(metadata!D177,"sponge"),exact(metadata!D177,"coral"),exact(metadata!D177,"biofilm"),exact(metadata!D177,"whole gut"),exact(metadata!D177,"insect"),exact(metadata!D177,"insect gut"))))</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AND(IF(metadata!C178="",FALSE,TRUE),OR(exact(metadata!C178,"animal-associated habitat"),exact(metadata!C178,"insect-associated habitat")))</f>
        <v>0</v>
      </c>
      <c r="Q178">
        <f>OR(AND(IF(metadata!D178="",FALSE,TRUE),exact(metadata!D178,"not applicable")),AND(IF(metadata!D178="",FALSE,TRUE),OR(exact(metadata!D178,"sponge"),exact(metadata!D178,"coral"),exact(metadata!D178,"biofilm"),exact(metadata!D178,"whole gut"),exact(metadata!D178,"insect"),exact(metadata!D178,"insect gut"))))</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AND(IF(metadata!C179="",FALSE,TRUE),OR(exact(metadata!C179,"animal-associated habitat"),exact(metadata!C179,"insect-associated habitat")))</f>
        <v>0</v>
      </c>
      <c r="Q179">
        <f>OR(AND(IF(metadata!D179="",FALSE,TRUE),exact(metadata!D179,"not applicable")),AND(IF(metadata!D179="",FALSE,TRUE),OR(exact(metadata!D179,"sponge"),exact(metadata!D179,"coral"),exact(metadata!D179,"biofilm"),exact(metadata!D179,"whole gut"),exact(metadata!D179,"insect"),exact(metadata!D179,"insect gut"))))</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AND(IF(metadata!C180="",FALSE,TRUE),OR(exact(metadata!C180,"animal-associated habitat"),exact(metadata!C180,"insect-associated habitat")))</f>
        <v>0</v>
      </c>
      <c r="Q180">
        <f>OR(AND(IF(metadata!D180="",FALSE,TRUE),exact(metadata!D180,"not applicable")),AND(IF(metadata!D180="",FALSE,TRUE),OR(exact(metadata!D180,"sponge"),exact(metadata!D180,"coral"),exact(metadata!D180,"biofilm"),exact(metadata!D180,"whole gut"),exact(metadata!D180,"insect"),exact(metadata!D180,"insect gut"))))</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AND(IF(metadata!C181="",FALSE,TRUE),OR(exact(metadata!C181,"animal-associated habitat"),exact(metadata!C181,"insect-associated habitat")))</f>
        <v>0</v>
      </c>
      <c r="Q181">
        <f>OR(AND(IF(metadata!D181="",FALSE,TRUE),exact(metadata!D181,"not applicable")),AND(IF(metadata!D181="",FALSE,TRUE),OR(exact(metadata!D181,"sponge"),exact(metadata!D181,"coral"),exact(metadata!D181,"biofilm"),exact(metadata!D181,"whole gut"),exact(metadata!D181,"insect"),exact(metadata!D181,"insect gut"))))</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AND(IF(metadata!C182="",FALSE,TRUE),OR(exact(metadata!C182,"animal-associated habitat"),exact(metadata!C182,"insect-associated habitat")))</f>
        <v>0</v>
      </c>
      <c r="Q182">
        <f>OR(AND(IF(metadata!D182="",FALSE,TRUE),exact(metadata!D182,"not applicable")),AND(IF(metadata!D182="",FALSE,TRUE),OR(exact(metadata!D182,"sponge"),exact(metadata!D182,"coral"),exact(metadata!D182,"biofilm"),exact(metadata!D182,"whole gut"),exact(metadata!D182,"insect"),exact(metadata!D182,"insect gut"))))</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AND(IF(metadata!C183="",FALSE,TRUE),OR(exact(metadata!C183,"animal-associated habitat"),exact(metadata!C183,"insect-associated habitat")))</f>
        <v>0</v>
      </c>
      <c r="Q183">
        <f>OR(AND(IF(metadata!D183="",FALSE,TRUE),exact(metadata!D183,"not applicable")),AND(IF(metadata!D183="",FALSE,TRUE),OR(exact(metadata!D183,"sponge"),exact(metadata!D183,"coral"),exact(metadata!D183,"biofilm"),exact(metadata!D183,"whole gut"),exact(metadata!D183,"insect"),exact(metadata!D183,"insect gut"))))</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AND(IF(metadata!C184="",FALSE,TRUE),OR(exact(metadata!C184,"animal-associated habitat"),exact(metadata!C184,"insect-associated habitat")))</f>
        <v>0</v>
      </c>
      <c r="Q184">
        <f>OR(AND(IF(metadata!D184="",FALSE,TRUE),exact(metadata!D184,"not applicable")),AND(IF(metadata!D184="",FALSE,TRUE),OR(exact(metadata!D184,"sponge"),exact(metadata!D184,"coral"),exact(metadata!D184,"biofilm"),exact(metadata!D184,"whole gut"),exact(metadata!D184,"insect"),exact(metadata!D184,"insect gut"))))</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AND(IF(metadata!C185="",FALSE,TRUE),OR(exact(metadata!C185,"animal-associated habitat"),exact(metadata!C185,"insect-associated habitat")))</f>
        <v>0</v>
      </c>
      <c r="Q185">
        <f>OR(AND(IF(metadata!D185="",FALSE,TRUE),exact(metadata!D185,"not applicable")),AND(IF(metadata!D185="",FALSE,TRUE),OR(exact(metadata!D185,"sponge"),exact(metadata!D185,"coral"),exact(metadata!D185,"biofilm"),exact(metadata!D185,"whole gut"),exact(metadata!D185,"insect"),exact(metadata!D185,"insect gut"))))</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AND(IF(metadata!C186="",FALSE,TRUE),OR(exact(metadata!C186,"animal-associated habitat"),exact(metadata!C186,"insect-associated habitat")))</f>
        <v>0</v>
      </c>
      <c r="Q186">
        <f>OR(AND(IF(metadata!D186="",FALSE,TRUE),exact(metadata!D186,"not applicable")),AND(IF(metadata!D186="",FALSE,TRUE),OR(exact(metadata!D186,"sponge"),exact(metadata!D186,"coral"),exact(metadata!D186,"biofilm"),exact(metadata!D186,"whole gut"),exact(metadata!D186,"insect"),exact(metadata!D186,"insect gut"))))</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AND(IF(metadata!C187="",FALSE,TRUE),OR(exact(metadata!C187,"animal-associated habitat"),exact(metadata!C187,"insect-associated habitat")))</f>
        <v>0</v>
      </c>
      <c r="Q187">
        <f>OR(AND(IF(metadata!D187="",FALSE,TRUE),exact(metadata!D187,"not applicable")),AND(IF(metadata!D187="",FALSE,TRUE),OR(exact(metadata!D187,"sponge"),exact(metadata!D187,"coral"),exact(metadata!D187,"biofilm"),exact(metadata!D187,"whole gut"),exact(metadata!D187,"insect"),exact(metadata!D187,"insect gut"))))</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AND(IF(metadata!C188="",FALSE,TRUE),OR(exact(metadata!C188,"animal-associated habitat"),exact(metadata!C188,"insect-associated habitat")))</f>
        <v>0</v>
      </c>
      <c r="Q188">
        <f>OR(AND(IF(metadata!D188="",FALSE,TRUE),exact(metadata!D188,"not applicable")),AND(IF(metadata!D188="",FALSE,TRUE),OR(exact(metadata!D188,"sponge"),exact(metadata!D188,"coral"),exact(metadata!D188,"biofilm"),exact(metadata!D188,"whole gut"),exact(metadata!D188,"insect"),exact(metadata!D188,"insect gut"))))</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AND(IF(metadata!C189="",FALSE,TRUE),OR(exact(metadata!C189,"animal-associated habitat"),exact(metadata!C189,"insect-associated habitat")))</f>
        <v>0</v>
      </c>
      <c r="Q189">
        <f>OR(AND(IF(metadata!D189="",FALSE,TRUE),exact(metadata!D189,"not applicable")),AND(IF(metadata!D189="",FALSE,TRUE),OR(exact(metadata!D189,"sponge"),exact(metadata!D189,"coral"),exact(metadata!D189,"biofilm"),exact(metadata!D189,"whole gut"),exact(metadata!D189,"insect"),exact(metadata!D189,"insect gut"))))</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AND(IF(metadata!C190="",FALSE,TRUE),OR(exact(metadata!C190,"animal-associated habitat"),exact(metadata!C190,"insect-associated habitat")))</f>
        <v>0</v>
      </c>
      <c r="Q190">
        <f>OR(AND(IF(metadata!D190="",FALSE,TRUE),exact(metadata!D190,"not applicable")),AND(IF(metadata!D190="",FALSE,TRUE),OR(exact(metadata!D190,"sponge"),exact(metadata!D190,"coral"),exact(metadata!D190,"biofilm"),exact(metadata!D190,"whole gut"),exact(metadata!D190,"insect"),exact(metadata!D190,"insect gut"))))</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AND(IF(metadata!C191="",FALSE,TRUE),OR(exact(metadata!C191,"animal-associated habitat"),exact(metadata!C191,"insect-associated habitat")))</f>
        <v>0</v>
      </c>
      <c r="Q191">
        <f>OR(AND(IF(metadata!D191="",FALSE,TRUE),exact(metadata!D191,"not applicable")),AND(IF(metadata!D191="",FALSE,TRUE),OR(exact(metadata!D191,"sponge"),exact(metadata!D191,"coral"),exact(metadata!D191,"biofilm"),exact(metadata!D191,"whole gut"),exact(metadata!D191,"insect"),exact(metadata!D191,"insect gut"))))</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AND(IF(metadata!C192="",FALSE,TRUE),OR(exact(metadata!C192,"animal-associated habitat"),exact(metadata!C192,"insect-associated habitat")))</f>
        <v>0</v>
      </c>
      <c r="Q192">
        <f>OR(AND(IF(metadata!D192="",FALSE,TRUE),exact(metadata!D192,"not applicable")),AND(IF(metadata!D192="",FALSE,TRUE),OR(exact(metadata!D192,"sponge"),exact(metadata!D192,"coral"),exact(metadata!D192,"biofilm"),exact(metadata!D192,"whole gut"),exact(metadata!D192,"insect"),exact(metadata!D192,"insect gut"))))</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AND(IF(metadata!C193="",FALSE,TRUE),OR(exact(metadata!C193,"animal-associated habitat"),exact(metadata!C193,"insect-associated habitat")))</f>
        <v>0</v>
      </c>
      <c r="Q193">
        <f>OR(AND(IF(metadata!D193="",FALSE,TRUE),exact(metadata!D193,"not applicable")),AND(IF(metadata!D193="",FALSE,TRUE),OR(exact(metadata!D193,"sponge"),exact(metadata!D193,"coral"),exact(metadata!D193,"biofilm"),exact(metadata!D193,"whole gut"),exact(metadata!D193,"insect"),exact(metadata!D193,"insect gut"))))</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AND(IF(metadata!C194="",FALSE,TRUE),OR(exact(metadata!C194,"animal-associated habitat"),exact(metadata!C194,"insect-associated habitat")))</f>
        <v>0</v>
      </c>
      <c r="Q194">
        <f>OR(AND(IF(metadata!D194="",FALSE,TRUE),exact(metadata!D194,"not applicable")),AND(IF(metadata!D194="",FALSE,TRUE),OR(exact(metadata!D194,"sponge"),exact(metadata!D194,"coral"),exact(metadata!D194,"biofilm"),exact(metadata!D194,"whole gut"),exact(metadata!D194,"insect"),exact(metadata!D194,"insect gut"))))</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AND(IF(metadata!C195="",FALSE,TRUE),OR(exact(metadata!C195,"animal-associated habitat"),exact(metadata!C195,"insect-associated habitat")))</f>
        <v>0</v>
      </c>
      <c r="Q195">
        <f>OR(AND(IF(metadata!D195="",FALSE,TRUE),exact(metadata!D195,"not applicable")),AND(IF(metadata!D195="",FALSE,TRUE),OR(exact(metadata!D195,"sponge"),exact(metadata!D195,"coral"),exact(metadata!D195,"biofilm"),exact(metadata!D195,"whole gut"),exact(metadata!D195,"insect"),exact(metadata!D195,"insect gut"))))</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AND(IF(metadata!C196="",FALSE,TRUE),OR(exact(metadata!C196,"animal-associated habitat"),exact(metadata!C196,"insect-associated habitat")))</f>
        <v>0</v>
      </c>
      <c r="Q196">
        <f>OR(AND(IF(metadata!D196="",FALSE,TRUE),exact(metadata!D196,"not applicable")),AND(IF(metadata!D196="",FALSE,TRUE),OR(exact(metadata!D196,"sponge"),exact(metadata!D196,"coral"),exact(metadata!D196,"biofilm"),exact(metadata!D196,"whole gut"),exact(metadata!D196,"insect"),exact(metadata!D196,"insect gut"))))</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AND(IF(metadata!C197="",FALSE,TRUE),OR(exact(metadata!C197,"animal-associated habitat"),exact(metadata!C197,"insect-associated habitat")))</f>
        <v>0</v>
      </c>
      <c r="Q197">
        <f>OR(AND(IF(metadata!D197="",FALSE,TRUE),exact(metadata!D197,"not applicable")),AND(IF(metadata!D197="",FALSE,TRUE),OR(exact(metadata!D197,"sponge"),exact(metadata!D197,"coral"),exact(metadata!D197,"biofilm"),exact(metadata!D197,"whole gut"),exact(metadata!D197,"insect"),exact(metadata!D197,"insect gut"))))</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AND(IF(metadata!C198="",FALSE,TRUE),OR(exact(metadata!C198,"animal-associated habitat"),exact(metadata!C198,"insect-associated habitat")))</f>
        <v>0</v>
      </c>
      <c r="Q198">
        <f>OR(AND(IF(metadata!D198="",FALSE,TRUE),exact(metadata!D198,"not applicable")),AND(IF(metadata!D198="",FALSE,TRUE),OR(exact(metadata!D198,"sponge"),exact(metadata!D198,"coral"),exact(metadata!D198,"biofilm"),exact(metadata!D198,"whole gut"),exact(metadata!D198,"insect"),exact(metadata!D198,"insect gut"))))</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AND(IF(metadata!C199="",FALSE,TRUE),OR(exact(metadata!C199,"animal-associated habitat"),exact(metadata!C199,"insect-associated habitat")))</f>
        <v>0</v>
      </c>
      <c r="Q199">
        <f>OR(AND(IF(metadata!D199="",FALSE,TRUE),exact(metadata!D199,"not applicable")),AND(IF(metadata!D199="",FALSE,TRUE),OR(exact(metadata!D199,"sponge"),exact(metadata!D199,"coral"),exact(metadata!D199,"biofilm"),exact(metadata!D199,"whole gut"),exact(metadata!D199,"insect"),exact(metadata!D199,"insect gut"))))</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AND(IF(metadata!C200="",FALSE,TRUE),OR(exact(metadata!C200,"animal-associated habitat"),exact(metadata!C200,"insect-associated habitat")))</f>
        <v>0</v>
      </c>
      <c r="Q200">
        <f>OR(AND(IF(metadata!D200="",FALSE,TRUE),exact(metadata!D200,"not applicable")),AND(IF(metadata!D200="",FALSE,TRUE),OR(exact(metadata!D200,"sponge"),exact(metadata!D200,"coral"),exact(metadata!D200,"biofilm"),exact(metadata!D200,"whole gut"),exact(metadata!D200,"insect"),exact(metadata!D200,"insect gut"))))</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AND(IF(metadata!C201="",FALSE,TRUE),OR(exact(metadata!C201,"animal-associated habitat"),exact(metadata!C201,"insect-associated habitat")))</f>
        <v>0</v>
      </c>
      <c r="Q201">
        <f>OR(AND(IF(metadata!D201="",FALSE,TRUE),exact(metadata!D201,"not applicable")),AND(IF(metadata!D201="",FALSE,TRUE),OR(exact(metadata!D201,"sponge"),exact(metadata!D201,"coral"),exact(metadata!D201,"biofilm"),exact(metadata!D201,"whole gut"),exact(metadata!D201,"insect"),exact(metadata!D201,"insect gut"))))</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AND(IF(metadata!C202="",FALSE,TRUE),OR(exact(metadata!C202,"animal-associated habitat"),exact(metadata!C202,"insect-associated habitat")))</f>
        <v>0</v>
      </c>
      <c r="Q202">
        <f>OR(AND(IF(metadata!D202="",FALSE,TRUE),exact(metadata!D202,"not applicable")),AND(IF(metadata!D202="",FALSE,TRUE),OR(exact(metadata!D202,"sponge"),exact(metadata!D202,"coral"),exact(metadata!D202,"biofilm"),exact(metadata!D202,"whole gut"),exact(metadata!D202,"insect"),exact(metadata!D202,"insect gut"))))</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AND(IF(metadata!C203="",FALSE,TRUE),OR(exact(metadata!C203,"animal-associated habitat"),exact(metadata!C203,"insect-associated habitat")))</f>
        <v>0</v>
      </c>
      <c r="Q203">
        <f>OR(AND(IF(metadata!D203="",FALSE,TRUE),exact(metadata!D203,"not applicable")),AND(IF(metadata!D203="",FALSE,TRUE),OR(exact(metadata!D203,"sponge"),exact(metadata!D203,"coral"),exact(metadata!D203,"biofilm"),exact(metadata!D203,"whole gut"),exact(metadata!D203,"insect"),exact(metadata!D203,"insect gut"))))</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AND(IF(metadata!C204="",FALSE,TRUE),OR(exact(metadata!C204,"animal-associated habitat"),exact(metadata!C204,"insect-associated habitat")))</f>
        <v>0</v>
      </c>
      <c r="Q204">
        <f>OR(AND(IF(metadata!D204="",FALSE,TRUE),exact(metadata!D204,"not applicable")),AND(IF(metadata!D204="",FALSE,TRUE),OR(exact(metadata!D204,"sponge"),exact(metadata!D204,"coral"),exact(metadata!D204,"biofilm"),exact(metadata!D204,"whole gut"),exact(metadata!D204,"insect"),exact(metadata!D204,"insect gut"))))</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AND(IF(metadata!C205="",FALSE,TRUE),OR(exact(metadata!C205,"animal-associated habitat"),exact(metadata!C205,"insect-associated habitat")))</f>
        <v>0</v>
      </c>
      <c r="Q205">
        <f>OR(AND(IF(metadata!D205="",FALSE,TRUE),exact(metadata!D205,"not applicable")),AND(IF(metadata!D205="",FALSE,TRUE),OR(exact(metadata!D205,"sponge"),exact(metadata!D205,"coral"),exact(metadata!D205,"biofilm"),exact(metadata!D205,"whole gut"),exact(metadata!D205,"insect"),exact(metadata!D205,"insect gut"))))</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AND(IF(metadata!C206="",FALSE,TRUE),OR(exact(metadata!C206,"animal-associated habitat"),exact(metadata!C206,"insect-associated habitat")))</f>
        <v>0</v>
      </c>
      <c r="Q206">
        <f>OR(AND(IF(metadata!D206="",FALSE,TRUE),exact(metadata!D206,"not applicable")),AND(IF(metadata!D206="",FALSE,TRUE),OR(exact(metadata!D206,"sponge"),exact(metadata!D206,"coral"),exact(metadata!D206,"biofilm"),exact(metadata!D206,"whole gut"),exact(metadata!D206,"insect"),exact(metadata!D206,"insect gut"))))</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AND(IF(metadata!C207="",FALSE,TRUE),OR(exact(metadata!C207,"animal-associated habitat"),exact(metadata!C207,"insect-associated habitat")))</f>
        <v>0</v>
      </c>
      <c r="Q207">
        <f>OR(AND(IF(metadata!D207="",FALSE,TRUE),exact(metadata!D207,"not applicable")),AND(IF(metadata!D207="",FALSE,TRUE),OR(exact(metadata!D207,"sponge"),exact(metadata!D207,"coral"),exact(metadata!D207,"biofilm"),exact(metadata!D207,"whole gut"),exact(metadata!D207,"insect"),exact(metadata!D207,"insect gut"))))</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AND(IF(metadata!C208="",FALSE,TRUE),OR(exact(metadata!C208,"animal-associated habitat"),exact(metadata!C208,"insect-associated habitat")))</f>
        <v>0</v>
      </c>
      <c r="Q208">
        <f>OR(AND(IF(metadata!D208="",FALSE,TRUE),exact(metadata!D208,"not applicable")),AND(IF(metadata!D208="",FALSE,TRUE),OR(exact(metadata!D208,"sponge"),exact(metadata!D208,"coral"),exact(metadata!D208,"biofilm"),exact(metadata!D208,"whole gut"),exact(metadata!D208,"insect"),exact(metadata!D208,"insect gut"))))</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AND(IF(metadata!C209="",FALSE,TRUE),OR(exact(metadata!C209,"animal-associated habitat"),exact(metadata!C209,"insect-associated habitat")))</f>
        <v>0</v>
      </c>
      <c r="Q209">
        <f>OR(AND(IF(metadata!D209="",FALSE,TRUE),exact(metadata!D209,"not applicable")),AND(IF(metadata!D209="",FALSE,TRUE),OR(exact(metadata!D209,"sponge"),exact(metadata!D209,"coral"),exact(metadata!D209,"biofilm"),exact(metadata!D209,"whole gut"),exact(metadata!D209,"insect"),exact(metadata!D209,"insect gut"))))</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AND(IF(metadata!C210="",FALSE,TRUE),OR(exact(metadata!C210,"animal-associated habitat"),exact(metadata!C210,"insect-associated habitat")))</f>
        <v>0</v>
      </c>
      <c r="Q210">
        <f>OR(AND(IF(metadata!D210="",FALSE,TRUE),exact(metadata!D210,"not applicable")),AND(IF(metadata!D210="",FALSE,TRUE),OR(exact(metadata!D210,"sponge"),exact(metadata!D210,"coral"),exact(metadata!D210,"biofilm"),exact(metadata!D210,"whole gut"),exact(metadata!D210,"insect"),exact(metadata!D210,"insect gut"))))</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AND(IF(metadata!C211="",FALSE,TRUE),OR(exact(metadata!C211,"animal-associated habitat"),exact(metadata!C211,"insect-associated habitat")))</f>
        <v>0</v>
      </c>
      <c r="Q211">
        <f>OR(AND(IF(metadata!D211="",FALSE,TRUE),exact(metadata!D211,"not applicable")),AND(IF(metadata!D211="",FALSE,TRUE),OR(exact(metadata!D211,"sponge"),exact(metadata!D211,"coral"),exact(metadata!D211,"biofilm"),exact(metadata!D211,"whole gut"),exact(metadata!D211,"insect"),exact(metadata!D211,"insect gut"))))</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AND(IF(metadata!C212="",FALSE,TRUE),OR(exact(metadata!C212,"animal-associated habitat"),exact(metadata!C212,"insect-associated habitat")))</f>
        <v>0</v>
      </c>
      <c r="Q212">
        <f>OR(AND(IF(metadata!D212="",FALSE,TRUE),exact(metadata!D212,"not applicable")),AND(IF(metadata!D212="",FALSE,TRUE),OR(exact(metadata!D212,"sponge"),exact(metadata!D212,"coral"),exact(metadata!D212,"biofilm"),exact(metadata!D212,"whole gut"),exact(metadata!D212,"insect"),exact(metadata!D212,"insect gut"))))</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AND(IF(metadata!C213="",FALSE,TRUE),OR(exact(metadata!C213,"animal-associated habitat"),exact(metadata!C213,"insect-associated habitat")))</f>
        <v>0</v>
      </c>
      <c r="Q213">
        <f>OR(AND(IF(metadata!D213="",FALSE,TRUE),exact(metadata!D213,"not applicable")),AND(IF(metadata!D213="",FALSE,TRUE),OR(exact(metadata!D213,"sponge"),exact(metadata!D213,"coral"),exact(metadata!D213,"biofilm"),exact(metadata!D213,"whole gut"),exact(metadata!D213,"insect"),exact(metadata!D213,"insect gut"))))</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AND(IF(metadata!C214="",FALSE,TRUE),OR(exact(metadata!C214,"animal-associated habitat"),exact(metadata!C214,"insect-associated habitat")))</f>
        <v>0</v>
      </c>
      <c r="Q214">
        <f>OR(AND(IF(metadata!D214="",FALSE,TRUE),exact(metadata!D214,"not applicable")),AND(IF(metadata!D214="",FALSE,TRUE),OR(exact(metadata!D214,"sponge"),exact(metadata!D214,"coral"),exact(metadata!D214,"biofilm"),exact(metadata!D214,"whole gut"),exact(metadata!D214,"insect"),exact(metadata!D214,"insect gut"))))</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AND(IF(metadata!C215="",FALSE,TRUE),OR(exact(metadata!C215,"animal-associated habitat"),exact(metadata!C215,"insect-associated habitat")))</f>
        <v>0</v>
      </c>
      <c r="Q215">
        <f>OR(AND(IF(metadata!D215="",FALSE,TRUE),exact(metadata!D215,"not applicable")),AND(IF(metadata!D215="",FALSE,TRUE),OR(exact(metadata!D215,"sponge"),exact(metadata!D215,"coral"),exact(metadata!D215,"biofilm"),exact(metadata!D215,"whole gut"),exact(metadata!D215,"insect"),exact(metadata!D215,"insect gut"))))</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AND(IF(metadata!C216="",FALSE,TRUE),OR(exact(metadata!C216,"animal-associated habitat"),exact(metadata!C216,"insect-associated habitat")))</f>
        <v>0</v>
      </c>
      <c r="Q216">
        <f>OR(AND(IF(metadata!D216="",FALSE,TRUE),exact(metadata!D216,"not applicable")),AND(IF(metadata!D216="",FALSE,TRUE),OR(exact(metadata!D216,"sponge"),exact(metadata!D216,"coral"),exact(metadata!D216,"biofilm"),exact(metadata!D216,"whole gut"),exact(metadata!D216,"insect"),exact(metadata!D216,"insect gut"))))</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AND(IF(metadata!C217="",FALSE,TRUE),OR(exact(metadata!C217,"animal-associated habitat"),exact(metadata!C217,"insect-associated habitat")))</f>
        <v>0</v>
      </c>
      <c r="Q217">
        <f>OR(AND(IF(metadata!D217="",FALSE,TRUE),exact(metadata!D217,"not applicable")),AND(IF(metadata!D217="",FALSE,TRUE),OR(exact(metadata!D217,"sponge"),exact(metadata!D217,"coral"),exact(metadata!D217,"biofilm"),exact(metadata!D217,"whole gut"),exact(metadata!D217,"insect"),exact(metadata!D217,"insect gut"))))</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AND(IF(metadata!C218="",FALSE,TRUE),OR(exact(metadata!C218,"animal-associated habitat"),exact(metadata!C218,"insect-associated habitat")))</f>
        <v>0</v>
      </c>
      <c r="Q218">
        <f>OR(AND(IF(metadata!D218="",FALSE,TRUE),exact(metadata!D218,"not applicable")),AND(IF(metadata!D218="",FALSE,TRUE),OR(exact(metadata!D218,"sponge"),exact(metadata!D218,"coral"),exact(metadata!D218,"biofilm"),exact(metadata!D218,"whole gut"),exact(metadata!D218,"insect"),exact(metadata!D218,"insect gut"))))</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AND(IF(metadata!C219="",FALSE,TRUE),OR(exact(metadata!C219,"animal-associated habitat"),exact(metadata!C219,"insect-associated habitat")))</f>
        <v>0</v>
      </c>
      <c r="Q219">
        <f>OR(AND(IF(metadata!D219="",FALSE,TRUE),exact(metadata!D219,"not applicable")),AND(IF(metadata!D219="",FALSE,TRUE),OR(exact(metadata!D219,"sponge"),exact(metadata!D219,"coral"),exact(metadata!D219,"biofilm"),exact(metadata!D219,"whole gut"),exact(metadata!D219,"insect"),exact(metadata!D219,"insect gut"))))</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AND(IF(metadata!C220="",FALSE,TRUE),OR(exact(metadata!C220,"animal-associated habitat"),exact(metadata!C220,"insect-associated habitat")))</f>
        <v>0</v>
      </c>
      <c r="Q220">
        <f>OR(AND(IF(metadata!D220="",FALSE,TRUE),exact(metadata!D220,"not applicable")),AND(IF(metadata!D220="",FALSE,TRUE),OR(exact(metadata!D220,"sponge"),exact(metadata!D220,"coral"),exact(metadata!D220,"biofilm"),exact(metadata!D220,"whole gut"),exact(metadata!D220,"insect"),exact(metadata!D220,"insect gut"))))</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AND(IF(metadata!C221="",FALSE,TRUE),OR(exact(metadata!C221,"animal-associated habitat"),exact(metadata!C221,"insect-associated habitat")))</f>
        <v>0</v>
      </c>
      <c r="Q221">
        <f>OR(AND(IF(metadata!D221="",FALSE,TRUE),exact(metadata!D221,"not applicable")),AND(IF(metadata!D221="",FALSE,TRUE),OR(exact(metadata!D221,"sponge"),exact(metadata!D221,"coral"),exact(metadata!D221,"biofilm"),exact(metadata!D221,"whole gut"),exact(metadata!D221,"insect"),exact(metadata!D221,"insect gut"))))</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AND(IF(metadata!C222="",FALSE,TRUE),OR(exact(metadata!C222,"animal-associated habitat"),exact(metadata!C222,"insect-associated habitat")))</f>
        <v>0</v>
      </c>
      <c r="Q222">
        <f>OR(AND(IF(metadata!D222="",FALSE,TRUE),exact(metadata!D222,"not applicable")),AND(IF(metadata!D222="",FALSE,TRUE),OR(exact(metadata!D222,"sponge"),exact(metadata!D222,"coral"),exact(metadata!D222,"biofilm"),exact(metadata!D222,"whole gut"),exact(metadata!D222,"insect"),exact(metadata!D222,"insect gut"))))</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AND(IF(metadata!C223="",FALSE,TRUE),OR(exact(metadata!C223,"animal-associated habitat"),exact(metadata!C223,"insect-associated habitat")))</f>
        <v>0</v>
      </c>
      <c r="Q223">
        <f>OR(AND(IF(metadata!D223="",FALSE,TRUE),exact(metadata!D223,"not applicable")),AND(IF(metadata!D223="",FALSE,TRUE),OR(exact(metadata!D223,"sponge"),exact(metadata!D223,"coral"),exact(metadata!D223,"biofilm"),exact(metadata!D223,"whole gut"),exact(metadata!D223,"insect"),exact(metadata!D223,"insect gut"))))</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AND(IF(metadata!C224="",FALSE,TRUE),OR(exact(metadata!C224,"animal-associated habitat"),exact(metadata!C224,"insect-associated habitat")))</f>
        <v>0</v>
      </c>
      <c r="Q224">
        <f>OR(AND(IF(metadata!D224="",FALSE,TRUE),exact(metadata!D224,"not applicable")),AND(IF(metadata!D224="",FALSE,TRUE),OR(exact(metadata!D224,"sponge"),exact(metadata!D224,"coral"),exact(metadata!D224,"biofilm"),exact(metadata!D224,"whole gut"),exact(metadata!D224,"insect"),exact(metadata!D224,"insect gut"))))</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AND(IF(metadata!C225="",FALSE,TRUE),OR(exact(metadata!C225,"animal-associated habitat"),exact(metadata!C225,"insect-associated habitat")))</f>
        <v>0</v>
      </c>
      <c r="Q225">
        <f>OR(AND(IF(metadata!D225="",FALSE,TRUE),exact(metadata!D225,"not applicable")),AND(IF(metadata!D225="",FALSE,TRUE),OR(exact(metadata!D225,"sponge"),exact(metadata!D225,"coral"),exact(metadata!D225,"biofilm"),exact(metadata!D225,"whole gut"),exact(metadata!D225,"insect"),exact(metadata!D225,"insect gut"))))</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AND(IF(metadata!C226="",FALSE,TRUE),OR(exact(metadata!C226,"animal-associated habitat"),exact(metadata!C226,"insect-associated habitat")))</f>
        <v>0</v>
      </c>
      <c r="Q226">
        <f>OR(AND(IF(metadata!D226="",FALSE,TRUE),exact(metadata!D226,"not applicable")),AND(IF(metadata!D226="",FALSE,TRUE),OR(exact(metadata!D226,"sponge"),exact(metadata!D226,"coral"),exact(metadata!D226,"biofilm"),exact(metadata!D226,"whole gut"),exact(metadata!D226,"insect"),exact(metadata!D226,"insect gut"))))</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AND(IF(metadata!C227="",FALSE,TRUE),OR(exact(metadata!C227,"animal-associated habitat"),exact(metadata!C227,"insect-associated habitat")))</f>
        <v>0</v>
      </c>
      <c r="Q227">
        <f>OR(AND(IF(metadata!D227="",FALSE,TRUE),exact(metadata!D227,"not applicable")),AND(IF(metadata!D227="",FALSE,TRUE),OR(exact(metadata!D227,"sponge"),exact(metadata!D227,"coral"),exact(metadata!D227,"biofilm"),exact(metadata!D227,"whole gut"),exact(metadata!D227,"insect"),exact(metadata!D227,"insect gut"))))</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AND(IF(metadata!C228="",FALSE,TRUE),OR(exact(metadata!C228,"animal-associated habitat"),exact(metadata!C228,"insect-associated habitat")))</f>
        <v>0</v>
      </c>
      <c r="Q228">
        <f>OR(AND(IF(metadata!D228="",FALSE,TRUE),exact(metadata!D228,"not applicable")),AND(IF(metadata!D228="",FALSE,TRUE),OR(exact(metadata!D228,"sponge"),exact(metadata!D228,"coral"),exact(metadata!D228,"biofilm"),exact(metadata!D228,"whole gut"),exact(metadata!D228,"insect"),exact(metadata!D228,"insect gut"))))</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AND(IF(metadata!C229="",FALSE,TRUE),OR(exact(metadata!C229,"animal-associated habitat"),exact(metadata!C229,"insect-associated habitat")))</f>
        <v>0</v>
      </c>
      <c r="Q229">
        <f>OR(AND(IF(metadata!D229="",FALSE,TRUE),exact(metadata!D229,"not applicable")),AND(IF(metadata!D229="",FALSE,TRUE),OR(exact(metadata!D229,"sponge"),exact(metadata!D229,"coral"),exact(metadata!D229,"biofilm"),exact(metadata!D229,"whole gut"),exact(metadata!D229,"insect"),exact(metadata!D229,"insect gut"))))</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AND(IF(metadata!C230="",FALSE,TRUE),OR(exact(metadata!C230,"animal-associated habitat"),exact(metadata!C230,"insect-associated habitat")))</f>
        <v>0</v>
      </c>
      <c r="Q230">
        <f>OR(AND(IF(metadata!D230="",FALSE,TRUE),exact(metadata!D230,"not applicable")),AND(IF(metadata!D230="",FALSE,TRUE),OR(exact(metadata!D230,"sponge"),exact(metadata!D230,"coral"),exact(metadata!D230,"biofilm"),exact(metadata!D230,"whole gut"),exact(metadata!D230,"insect"),exact(metadata!D230,"insect gut"))))</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AND(IF(metadata!C231="",FALSE,TRUE),OR(exact(metadata!C231,"animal-associated habitat"),exact(metadata!C231,"insect-associated habitat")))</f>
        <v>0</v>
      </c>
      <c r="Q231">
        <f>OR(AND(IF(metadata!D231="",FALSE,TRUE),exact(metadata!D231,"not applicable")),AND(IF(metadata!D231="",FALSE,TRUE),OR(exact(metadata!D231,"sponge"),exact(metadata!D231,"coral"),exact(metadata!D231,"biofilm"),exact(metadata!D231,"whole gut"),exact(metadata!D231,"insect"),exact(metadata!D231,"insect gut"))))</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AND(IF(metadata!C232="",FALSE,TRUE),OR(exact(metadata!C232,"animal-associated habitat"),exact(metadata!C232,"insect-associated habitat")))</f>
        <v>0</v>
      </c>
      <c r="Q232">
        <f>OR(AND(IF(metadata!D232="",FALSE,TRUE),exact(metadata!D232,"not applicable")),AND(IF(metadata!D232="",FALSE,TRUE),OR(exact(metadata!D232,"sponge"),exact(metadata!D232,"coral"),exact(metadata!D232,"biofilm"),exact(metadata!D232,"whole gut"),exact(metadata!D232,"insect"),exact(metadata!D232,"insect gut"))))</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AND(IF(metadata!C233="",FALSE,TRUE),OR(exact(metadata!C233,"animal-associated habitat"),exact(metadata!C233,"insect-associated habitat")))</f>
        <v>0</v>
      </c>
      <c r="Q233">
        <f>OR(AND(IF(metadata!D233="",FALSE,TRUE),exact(metadata!D233,"not applicable")),AND(IF(metadata!D233="",FALSE,TRUE),OR(exact(metadata!D233,"sponge"),exact(metadata!D233,"coral"),exact(metadata!D233,"biofilm"),exact(metadata!D233,"whole gut"),exact(metadata!D233,"insect"),exact(metadata!D233,"insect gut"))))</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AND(IF(metadata!C234="",FALSE,TRUE),OR(exact(metadata!C234,"animal-associated habitat"),exact(metadata!C234,"insect-associated habitat")))</f>
        <v>0</v>
      </c>
      <c r="Q234">
        <f>OR(AND(IF(metadata!D234="",FALSE,TRUE),exact(metadata!D234,"not applicable")),AND(IF(metadata!D234="",FALSE,TRUE),OR(exact(metadata!D234,"sponge"),exact(metadata!D234,"coral"),exact(metadata!D234,"biofilm"),exact(metadata!D234,"whole gut"),exact(metadata!D234,"insect"),exact(metadata!D234,"insect gut"))))</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AND(IF(metadata!C235="",FALSE,TRUE),OR(exact(metadata!C235,"animal-associated habitat"),exact(metadata!C235,"insect-associated habitat")))</f>
        <v>0</v>
      </c>
      <c r="Q235">
        <f>OR(AND(IF(metadata!D235="",FALSE,TRUE),exact(metadata!D235,"not applicable")),AND(IF(metadata!D235="",FALSE,TRUE),OR(exact(metadata!D235,"sponge"),exact(metadata!D235,"coral"),exact(metadata!D235,"biofilm"),exact(metadata!D235,"whole gut"),exact(metadata!D235,"insect"),exact(metadata!D235,"insect gut"))))</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AND(IF(metadata!C236="",FALSE,TRUE),OR(exact(metadata!C236,"animal-associated habitat"),exact(metadata!C236,"insect-associated habitat")))</f>
        <v>0</v>
      </c>
      <c r="Q236">
        <f>OR(AND(IF(metadata!D236="",FALSE,TRUE),exact(metadata!D236,"not applicable")),AND(IF(metadata!D236="",FALSE,TRUE),OR(exact(metadata!D236,"sponge"),exact(metadata!D236,"coral"),exact(metadata!D236,"biofilm"),exact(metadata!D236,"whole gut"),exact(metadata!D236,"insect"),exact(metadata!D236,"insect gut"))))</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AND(IF(metadata!C237="",FALSE,TRUE),OR(exact(metadata!C237,"animal-associated habitat"),exact(metadata!C237,"insect-associated habitat")))</f>
        <v>0</v>
      </c>
      <c r="Q237">
        <f>OR(AND(IF(metadata!D237="",FALSE,TRUE),exact(metadata!D237,"not applicable")),AND(IF(metadata!D237="",FALSE,TRUE),OR(exact(metadata!D237,"sponge"),exact(metadata!D237,"coral"),exact(metadata!D237,"biofilm"),exact(metadata!D237,"whole gut"),exact(metadata!D237,"insect"),exact(metadata!D237,"insect gut"))))</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AND(IF(metadata!C238="",FALSE,TRUE),OR(exact(metadata!C238,"animal-associated habitat"),exact(metadata!C238,"insect-associated habitat")))</f>
        <v>0</v>
      </c>
      <c r="Q238">
        <f>OR(AND(IF(metadata!D238="",FALSE,TRUE),exact(metadata!D238,"not applicable")),AND(IF(metadata!D238="",FALSE,TRUE),OR(exact(metadata!D238,"sponge"),exact(metadata!D238,"coral"),exact(metadata!D238,"biofilm"),exact(metadata!D238,"whole gut"),exact(metadata!D238,"insect"),exact(metadata!D238,"insect gut"))))</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AND(IF(metadata!C239="",FALSE,TRUE),OR(exact(metadata!C239,"animal-associated habitat"),exact(metadata!C239,"insect-associated habitat")))</f>
        <v>0</v>
      </c>
      <c r="Q239">
        <f>OR(AND(IF(metadata!D239="",FALSE,TRUE),exact(metadata!D239,"not applicable")),AND(IF(metadata!D239="",FALSE,TRUE),OR(exact(metadata!D239,"sponge"),exact(metadata!D239,"coral"),exact(metadata!D239,"biofilm"),exact(metadata!D239,"whole gut"),exact(metadata!D239,"insect"),exact(metadata!D239,"insect gut"))))</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AND(IF(metadata!C240="",FALSE,TRUE),OR(exact(metadata!C240,"animal-associated habitat"),exact(metadata!C240,"insect-associated habitat")))</f>
        <v>0</v>
      </c>
      <c r="Q240">
        <f>OR(AND(IF(metadata!D240="",FALSE,TRUE),exact(metadata!D240,"not applicable")),AND(IF(metadata!D240="",FALSE,TRUE),OR(exact(metadata!D240,"sponge"),exact(metadata!D240,"coral"),exact(metadata!D240,"biofilm"),exact(metadata!D240,"whole gut"),exact(metadata!D240,"insect"),exact(metadata!D240,"insect gut"))))</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AND(IF(metadata!C241="",FALSE,TRUE),OR(exact(metadata!C241,"animal-associated habitat"),exact(metadata!C241,"insect-associated habitat")))</f>
        <v>0</v>
      </c>
      <c r="Q241">
        <f>OR(AND(IF(metadata!D241="",FALSE,TRUE),exact(metadata!D241,"not applicable")),AND(IF(metadata!D241="",FALSE,TRUE),OR(exact(metadata!D241,"sponge"),exact(metadata!D241,"coral"),exact(metadata!D241,"biofilm"),exact(metadata!D241,"whole gut"),exact(metadata!D241,"insect"),exact(metadata!D241,"insect gut"))))</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AND(IF(metadata!C242="",FALSE,TRUE),OR(exact(metadata!C242,"animal-associated habitat"),exact(metadata!C242,"insect-associated habitat")))</f>
        <v>0</v>
      </c>
      <c r="Q242">
        <f>OR(AND(IF(metadata!D242="",FALSE,TRUE),exact(metadata!D242,"not applicable")),AND(IF(metadata!D242="",FALSE,TRUE),OR(exact(metadata!D242,"sponge"),exact(metadata!D242,"coral"),exact(metadata!D242,"biofilm"),exact(metadata!D242,"whole gut"),exact(metadata!D242,"insect"),exact(metadata!D242,"insect gut"))))</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AND(IF(metadata!C243="",FALSE,TRUE),OR(exact(metadata!C243,"animal-associated habitat"),exact(metadata!C243,"insect-associated habitat")))</f>
        <v>0</v>
      </c>
      <c r="Q243">
        <f>OR(AND(IF(metadata!D243="",FALSE,TRUE),exact(metadata!D243,"not applicable")),AND(IF(metadata!D243="",FALSE,TRUE),OR(exact(metadata!D243,"sponge"),exact(metadata!D243,"coral"),exact(metadata!D243,"biofilm"),exact(metadata!D243,"whole gut"),exact(metadata!D243,"insect"),exact(metadata!D243,"insect gut"))))</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AND(IF(metadata!C244="",FALSE,TRUE),OR(exact(metadata!C244,"animal-associated habitat"),exact(metadata!C244,"insect-associated habitat")))</f>
        <v>0</v>
      </c>
      <c r="Q244">
        <f>OR(AND(IF(metadata!D244="",FALSE,TRUE),exact(metadata!D244,"not applicable")),AND(IF(metadata!D244="",FALSE,TRUE),OR(exact(metadata!D244,"sponge"),exact(metadata!D244,"coral"),exact(metadata!D244,"biofilm"),exact(metadata!D244,"whole gut"),exact(metadata!D244,"insect"),exact(metadata!D244,"insect gut"))))</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AND(IF(metadata!C245="",FALSE,TRUE),OR(exact(metadata!C245,"animal-associated habitat"),exact(metadata!C245,"insect-associated habitat")))</f>
        <v>0</v>
      </c>
      <c r="Q245">
        <f>OR(AND(IF(metadata!D245="",FALSE,TRUE),exact(metadata!D245,"not applicable")),AND(IF(metadata!D245="",FALSE,TRUE),OR(exact(metadata!D245,"sponge"),exact(metadata!D245,"coral"),exact(metadata!D245,"biofilm"),exact(metadata!D245,"whole gut"),exact(metadata!D245,"insect"),exact(metadata!D245,"insect gut"))))</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AND(IF(metadata!C246="",FALSE,TRUE),OR(exact(metadata!C246,"animal-associated habitat"),exact(metadata!C246,"insect-associated habitat")))</f>
        <v>0</v>
      </c>
      <c r="Q246">
        <f>OR(AND(IF(metadata!D246="",FALSE,TRUE),exact(metadata!D246,"not applicable")),AND(IF(metadata!D246="",FALSE,TRUE),OR(exact(metadata!D246,"sponge"),exact(metadata!D246,"coral"),exact(metadata!D246,"biofilm"),exact(metadata!D246,"whole gut"),exact(metadata!D246,"insect"),exact(metadata!D246,"insect gut"))))</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AND(IF(metadata!C247="",FALSE,TRUE),OR(exact(metadata!C247,"animal-associated habitat"),exact(metadata!C247,"insect-associated habitat")))</f>
        <v>0</v>
      </c>
      <c r="Q247">
        <f>OR(AND(IF(metadata!D247="",FALSE,TRUE),exact(metadata!D247,"not applicable")),AND(IF(metadata!D247="",FALSE,TRUE),OR(exact(metadata!D247,"sponge"),exact(metadata!D247,"coral"),exact(metadata!D247,"biofilm"),exact(metadata!D247,"whole gut"),exact(metadata!D247,"insect"),exact(metadata!D247,"insect gut"))))</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AND(IF(metadata!C248="",FALSE,TRUE),OR(exact(metadata!C248,"animal-associated habitat"),exact(metadata!C248,"insect-associated habitat")))</f>
        <v>0</v>
      </c>
      <c r="Q248">
        <f>OR(AND(IF(metadata!D248="",FALSE,TRUE),exact(metadata!D248,"not applicable")),AND(IF(metadata!D248="",FALSE,TRUE),OR(exact(metadata!D248,"sponge"),exact(metadata!D248,"coral"),exact(metadata!D248,"biofilm"),exact(metadata!D248,"whole gut"),exact(metadata!D248,"insect"),exact(metadata!D248,"insect gut"))))</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AND(IF(metadata!C249="",FALSE,TRUE),OR(exact(metadata!C249,"animal-associated habitat"),exact(metadata!C249,"insect-associated habitat")))</f>
        <v>0</v>
      </c>
      <c r="Q249">
        <f>OR(AND(IF(metadata!D249="",FALSE,TRUE),exact(metadata!D249,"not applicable")),AND(IF(metadata!D249="",FALSE,TRUE),OR(exact(metadata!D249,"sponge"),exact(metadata!D249,"coral"),exact(metadata!D249,"biofilm"),exact(metadata!D249,"whole gut"),exact(metadata!D249,"insect"),exact(metadata!D249,"insect gut"))))</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AND(IF(metadata!C250="",FALSE,TRUE),OR(exact(metadata!C250,"animal-associated habitat"),exact(metadata!C250,"insect-associated habitat")))</f>
        <v>0</v>
      </c>
      <c r="Q250">
        <f>OR(AND(IF(metadata!D250="",FALSE,TRUE),exact(metadata!D250,"not applicable")),AND(IF(metadata!D250="",FALSE,TRUE),OR(exact(metadata!D250,"sponge"),exact(metadata!D250,"coral"),exact(metadata!D250,"biofilm"),exact(metadata!D250,"whole gut"),exact(metadata!D250,"insect"),exact(metadata!D250,"insect gut"))))</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AND(IF(metadata!C251="",FALSE,TRUE),OR(exact(metadata!C251,"animal-associated habitat"),exact(metadata!C251,"insect-associated habitat")))</f>
        <v>0</v>
      </c>
      <c r="Q251">
        <f>OR(AND(IF(metadata!D251="",FALSE,TRUE),exact(metadata!D251,"not applicable")),AND(IF(metadata!D251="",FALSE,TRUE),OR(exact(metadata!D251,"sponge"),exact(metadata!D251,"coral"),exact(metadata!D251,"biofilm"),exact(metadata!D251,"whole gut"),exact(metadata!D251,"insect"),exact(metadata!D251,"insect gut"))))</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AND(IF(metadata!C252="",FALSE,TRUE),OR(exact(metadata!C252,"animal-associated habitat"),exact(metadata!C252,"insect-associated habitat")))</f>
        <v>0</v>
      </c>
      <c r="Q252">
        <f>OR(AND(IF(metadata!D252="",FALSE,TRUE),exact(metadata!D252,"not applicable")),AND(IF(metadata!D252="",FALSE,TRUE),OR(exact(metadata!D252,"sponge"),exact(metadata!D252,"coral"),exact(metadata!D252,"biofilm"),exact(metadata!D252,"whole gut"),exact(metadata!D252,"insect"),exact(metadata!D252,"insect gut"))))</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AND(IF(metadata!C253="",FALSE,TRUE),OR(exact(metadata!C253,"animal-associated habitat"),exact(metadata!C253,"insect-associated habitat")))</f>
        <v>0</v>
      </c>
      <c r="Q253">
        <f>OR(AND(IF(metadata!D253="",FALSE,TRUE),exact(metadata!D253,"not applicable")),AND(IF(metadata!D253="",FALSE,TRUE),OR(exact(metadata!D253,"sponge"),exact(metadata!D253,"coral"),exact(metadata!D253,"biofilm"),exact(metadata!D253,"whole gut"),exact(metadata!D253,"insect"),exact(metadata!D253,"insect gut"))))</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AND(IF(metadata!C254="",FALSE,TRUE),OR(exact(metadata!C254,"animal-associated habitat"),exact(metadata!C254,"insect-associated habitat")))</f>
        <v>0</v>
      </c>
      <c r="Q254">
        <f>OR(AND(IF(metadata!D254="",FALSE,TRUE),exact(metadata!D254,"not applicable")),AND(IF(metadata!D254="",FALSE,TRUE),OR(exact(metadata!D254,"sponge"),exact(metadata!D254,"coral"),exact(metadata!D254,"biofilm"),exact(metadata!D254,"whole gut"),exact(metadata!D254,"insect"),exact(metadata!D254,"insect gut"))))</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AND(IF(metadata!C255="",FALSE,TRUE),OR(exact(metadata!C255,"animal-associated habitat"),exact(metadata!C255,"insect-associated habitat")))</f>
        <v>0</v>
      </c>
      <c r="Q255">
        <f>OR(AND(IF(metadata!D255="",FALSE,TRUE),exact(metadata!D255,"not applicable")),AND(IF(metadata!D255="",FALSE,TRUE),OR(exact(metadata!D255,"sponge"),exact(metadata!D255,"coral"),exact(metadata!D255,"biofilm"),exact(metadata!D255,"whole gut"),exact(metadata!D255,"insect"),exact(metadata!D255,"insect gut"))))</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AND(IF(metadata!C256="",FALSE,TRUE),OR(exact(metadata!C256,"animal-associated habitat"),exact(metadata!C256,"insect-associated habitat")))</f>
        <v>0</v>
      </c>
      <c r="Q256">
        <f>OR(AND(IF(metadata!D256="",FALSE,TRUE),exact(metadata!D256,"not applicable")),AND(IF(metadata!D256="",FALSE,TRUE),OR(exact(metadata!D256,"sponge"),exact(metadata!D256,"coral"),exact(metadata!D256,"biofilm"),exact(metadata!D256,"whole gut"),exact(metadata!D256,"insect"),exact(metadata!D256,"insect gut"))))</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AND(IF(metadata!C257="",FALSE,TRUE),OR(exact(metadata!C257,"animal-associated habitat"),exact(metadata!C257,"insect-associated habitat")))</f>
        <v>0</v>
      </c>
      <c r="Q257">
        <f>OR(AND(IF(metadata!D257="",FALSE,TRUE),exact(metadata!D257,"not applicable")),AND(IF(metadata!D257="",FALSE,TRUE),OR(exact(metadata!D257,"sponge"),exact(metadata!D257,"coral"),exact(metadata!D257,"biofilm"),exact(metadata!D257,"whole gut"),exact(metadata!D257,"insect"),exact(metadata!D257,"insect gut"))))</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AND(IF(metadata!C258="",FALSE,TRUE),OR(exact(metadata!C258,"animal-associated habitat"),exact(metadata!C258,"insect-associated habitat")))</f>
        <v>0</v>
      </c>
      <c r="Q258">
        <f>OR(AND(IF(metadata!D258="",FALSE,TRUE),exact(metadata!D258,"not applicable")),AND(IF(metadata!D258="",FALSE,TRUE),OR(exact(metadata!D258,"sponge"),exact(metadata!D258,"coral"),exact(metadata!D258,"biofilm"),exact(metadata!D258,"whole gut"),exact(metadata!D258,"insect"),exact(metadata!D258,"insect gut"))))</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AND(IF(metadata!C259="",FALSE,TRUE),OR(exact(metadata!C259,"animal-associated habitat"),exact(metadata!C259,"insect-associated habitat")))</f>
        <v>0</v>
      </c>
      <c r="Q259">
        <f>OR(AND(IF(metadata!D259="",FALSE,TRUE),exact(metadata!D259,"not applicable")),AND(IF(metadata!D259="",FALSE,TRUE),OR(exact(metadata!D259,"sponge"),exact(metadata!D259,"coral"),exact(metadata!D259,"biofilm"),exact(metadata!D259,"whole gut"),exact(metadata!D259,"insect"),exact(metadata!D259,"insect gut"))))</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AND(IF(metadata!C260="",FALSE,TRUE),OR(exact(metadata!C260,"animal-associated habitat"),exact(metadata!C260,"insect-associated habitat")))</f>
        <v>0</v>
      </c>
      <c r="Q260">
        <f>OR(AND(IF(metadata!D260="",FALSE,TRUE),exact(metadata!D260,"not applicable")),AND(IF(metadata!D260="",FALSE,TRUE),OR(exact(metadata!D260,"sponge"),exact(metadata!D260,"coral"),exact(metadata!D260,"biofilm"),exact(metadata!D260,"whole gut"),exact(metadata!D260,"insect"),exact(metadata!D260,"insect gut"))))</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AND(IF(metadata!C261="",FALSE,TRUE),OR(exact(metadata!C261,"animal-associated habitat"),exact(metadata!C261,"insect-associated habitat")))</f>
        <v>0</v>
      </c>
      <c r="Q261">
        <f>OR(AND(IF(metadata!D261="",FALSE,TRUE),exact(metadata!D261,"not applicable")),AND(IF(metadata!D261="",FALSE,TRUE),OR(exact(metadata!D261,"sponge"),exact(metadata!D261,"coral"),exact(metadata!D261,"biofilm"),exact(metadata!D261,"whole gut"),exact(metadata!D261,"insect"),exact(metadata!D261,"insect gut"))))</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AND(IF(metadata!C262="",FALSE,TRUE),OR(exact(metadata!C262,"animal-associated habitat"),exact(metadata!C262,"insect-associated habitat")))</f>
        <v>0</v>
      </c>
      <c r="Q262">
        <f>OR(AND(IF(metadata!D262="",FALSE,TRUE),exact(metadata!D262,"not applicable")),AND(IF(metadata!D262="",FALSE,TRUE),OR(exact(metadata!D262,"sponge"),exact(metadata!D262,"coral"),exact(metadata!D262,"biofilm"),exact(metadata!D262,"whole gut"),exact(metadata!D262,"insect"),exact(metadata!D262,"insect gut"))))</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AND(IF(metadata!C263="",FALSE,TRUE),OR(exact(metadata!C263,"animal-associated habitat"),exact(metadata!C263,"insect-associated habitat")))</f>
        <v>0</v>
      </c>
      <c r="Q263">
        <f>OR(AND(IF(metadata!D263="",FALSE,TRUE),exact(metadata!D263,"not applicable")),AND(IF(metadata!D263="",FALSE,TRUE),OR(exact(metadata!D263,"sponge"),exact(metadata!D263,"coral"),exact(metadata!D263,"biofilm"),exact(metadata!D263,"whole gut"),exact(metadata!D263,"insect"),exact(metadata!D263,"insect gut"))))</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AND(IF(metadata!C264="",FALSE,TRUE),OR(exact(metadata!C264,"animal-associated habitat"),exact(metadata!C264,"insect-associated habitat")))</f>
        <v>0</v>
      </c>
      <c r="Q264">
        <f>OR(AND(IF(metadata!D264="",FALSE,TRUE),exact(metadata!D264,"not applicable")),AND(IF(metadata!D264="",FALSE,TRUE),OR(exact(metadata!D264,"sponge"),exact(metadata!D264,"coral"),exact(metadata!D264,"biofilm"),exact(metadata!D264,"whole gut"),exact(metadata!D264,"insect"),exact(metadata!D264,"insect gut"))))</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AND(IF(metadata!C265="",FALSE,TRUE),OR(exact(metadata!C265,"animal-associated habitat"),exact(metadata!C265,"insect-associated habitat")))</f>
        <v>0</v>
      </c>
      <c r="Q265">
        <f>OR(AND(IF(metadata!D265="",FALSE,TRUE),exact(metadata!D265,"not applicable")),AND(IF(metadata!D265="",FALSE,TRUE),OR(exact(metadata!D265,"sponge"),exact(metadata!D265,"coral"),exact(metadata!D265,"biofilm"),exact(metadata!D265,"whole gut"),exact(metadata!D265,"insect"),exact(metadata!D265,"insect gut"))))</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AND(IF(metadata!C266="",FALSE,TRUE),OR(exact(metadata!C266,"animal-associated habitat"),exact(metadata!C266,"insect-associated habitat")))</f>
        <v>0</v>
      </c>
      <c r="Q266">
        <f>OR(AND(IF(metadata!D266="",FALSE,TRUE),exact(metadata!D266,"not applicable")),AND(IF(metadata!D266="",FALSE,TRUE),OR(exact(metadata!D266,"sponge"),exact(metadata!D266,"coral"),exact(metadata!D266,"biofilm"),exact(metadata!D266,"whole gut"),exact(metadata!D266,"insect"),exact(metadata!D266,"insect gut"))))</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AND(IF(metadata!C267="",FALSE,TRUE),OR(exact(metadata!C267,"animal-associated habitat"),exact(metadata!C267,"insect-associated habitat")))</f>
        <v>0</v>
      </c>
      <c r="Q267">
        <f>OR(AND(IF(metadata!D267="",FALSE,TRUE),exact(metadata!D267,"not applicable")),AND(IF(metadata!D267="",FALSE,TRUE),OR(exact(metadata!D267,"sponge"),exact(metadata!D267,"coral"),exact(metadata!D267,"biofilm"),exact(metadata!D267,"whole gut"),exact(metadata!D267,"insect"),exact(metadata!D267,"insect gut"))))</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AND(IF(metadata!C268="",FALSE,TRUE),OR(exact(metadata!C268,"animal-associated habitat"),exact(metadata!C268,"insect-associated habitat")))</f>
        <v>0</v>
      </c>
      <c r="Q268">
        <f>OR(AND(IF(metadata!D268="",FALSE,TRUE),exact(metadata!D268,"not applicable")),AND(IF(metadata!D268="",FALSE,TRUE),OR(exact(metadata!D268,"sponge"),exact(metadata!D268,"coral"),exact(metadata!D268,"biofilm"),exact(metadata!D268,"whole gut"),exact(metadata!D268,"insect"),exact(metadata!D268,"insect gut"))))</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AND(IF(metadata!C269="",FALSE,TRUE),OR(exact(metadata!C269,"animal-associated habitat"),exact(metadata!C269,"insect-associated habitat")))</f>
        <v>0</v>
      </c>
      <c r="Q269">
        <f>OR(AND(IF(metadata!D269="",FALSE,TRUE),exact(metadata!D269,"not applicable")),AND(IF(metadata!D269="",FALSE,TRUE),OR(exact(metadata!D269,"sponge"),exact(metadata!D269,"coral"),exact(metadata!D269,"biofilm"),exact(metadata!D269,"whole gut"),exact(metadata!D269,"insect"),exact(metadata!D269,"insect gut"))))</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AND(IF(metadata!C270="",FALSE,TRUE),OR(exact(metadata!C270,"animal-associated habitat"),exact(metadata!C270,"insect-associated habitat")))</f>
        <v>0</v>
      </c>
      <c r="Q270">
        <f>OR(AND(IF(metadata!D270="",FALSE,TRUE),exact(metadata!D270,"not applicable")),AND(IF(metadata!D270="",FALSE,TRUE),OR(exact(metadata!D270,"sponge"),exact(metadata!D270,"coral"),exact(metadata!D270,"biofilm"),exact(metadata!D270,"whole gut"),exact(metadata!D270,"insect"),exact(metadata!D270,"insect gut"))))</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AND(IF(metadata!C271="",FALSE,TRUE),OR(exact(metadata!C271,"animal-associated habitat"),exact(metadata!C271,"insect-associated habitat")))</f>
        <v>0</v>
      </c>
      <c r="Q271">
        <f>OR(AND(IF(metadata!D271="",FALSE,TRUE),exact(metadata!D271,"not applicable")),AND(IF(metadata!D271="",FALSE,TRUE),OR(exact(metadata!D271,"sponge"),exact(metadata!D271,"coral"),exact(metadata!D271,"biofilm"),exact(metadata!D271,"whole gut"),exact(metadata!D271,"insect"),exact(metadata!D271,"insect gut"))))</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AND(IF(metadata!C272="",FALSE,TRUE),OR(exact(metadata!C272,"animal-associated habitat"),exact(metadata!C272,"insect-associated habitat")))</f>
        <v>0</v>
      </c>
      <c r="Q272">
        <f>OR(AND(IF(metadata!D272="",FALSE,TRUE),exact(metadata!D272,"not applicable")),AND(IF(metadata!D272="",FALSE,TRUE),OR(exact(metadata!D272,"sponge"),exact(metadata!D272,"coral"),exact(metadata!D272,"biofilm"),exact(metadata!D272,"whole gut"),exact(metadata!D272,"insect"),exact(metadata!D272,"insect gut"))))</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AND(IF(metadata!C273="",FALSE,TRUE),OR(exact(metadata!C273,"animal-associated habitat"),exact(metadata!C273,"insect-associated habitat")))</f>
        <v>0</v>
      </c>
      <c r="Q273">
        <f>OR(AND(IF(metadata!D273="",FALSE,TRUE),exact(metadata!D273,"not applicable")),AND(IF(metadata!D273="",FALSE,TRUE),OR(exact(metadata!D273,"sponge"),exact(metadata!D273,"coral"),exact(metadata!D273,"biofilm"),exact(metadata!D273,"whole gut"),exact(metadata!D273,"insect"),exact(metadata!D273,"insect gut"))))</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AND(IF(metadata!C274="",FALSE,TRUE),OR(exact(metadata!C274,"animal-associated habitat"),exact(metadata!C274,"insect-associated habitat")))</f>
        <v>0</v>
      </c>
      <c r="Q274">
        <f>OR(AND(IF(metadata!D274="",FALSE,TRUE),exact(metadata!D274,"not applicable")),AND(IF(metadata!D274="",FALSE,TRUE),OR(exact(metadata!D274,"sponge"),exact(metadata!D274,"coral"),exact(metadata!D274,"biofilm"),exact(metadata!D274,"whole gut"),exact(metadata!D274,"insect"),exact(metadata!D274,"insect gut"))))</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AND(IF(metadata!C275="",FALSE,TRUE),OR(exact(metadata!C275,"animal-associated habitat"),exact(metadata!C275,"insect-associated habitat")))</f>
        <v>0</v>
      </c>
      <c r="Q275">
        <f>OR(AND(IF(metadata!D275="",FALSE,TRUE),exact(metadata!D275,"not applicable")),AND(IF(metadata!D275="",FALSE,TRUE),OR(exact(metadata!D275,"sponge"),exact(metadata!D275,"coral"),exact(metadata!D275,"biofilm"),exact(metadata!D275,"whole gut"),exact(metadata!D275,"insect"),exact(metadata!D275,"insect gut"))))</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AND(IF(metadata!C276="",FALSE,TRUE),OR(exact(metadata!C276,"animal-associated habitat"),exact(metadata!C276,"insect-associated habitat")))</f>
        <v>0</v>
      </c>
      <c r="Q276">
        <f>OR(AND(IF(metadata!D276="",FALSE,TRUE),exact(metadata!D276,"not applicable")),AND(IF(metadata!D276="",FALSE,TRUE),OR(exact(metadata!D276,"sponge"),exact(metadata!D276,"coral"),exact(metadata!D276,"biofilm"),exact(metadata!D276,"whole gut"),exact(metadata!D276,"insect"),exact(metadata!D276,"insect gut"))))</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AND(IF(metadata!C277="",FALSE,TRUE),OR(exact(metadata!C277,"animal-associated habitat"),exact(metadata!C277,"insect-associated habitat")))</f>
        <v>0</v>
      </c>
      <c r="Q277">
        <f>OR(AND(IF(metadata!D277="",FALSE,TRUE),exact(metadata!D277,"not applicable")),AND(IF(metadata!D277="",FALSE,TRUE),OR(exact(metadata!D277,"sponge"),exact(metadata!D277,"coral"),exact(metadata!D277,"biofilm"),exact(metadata!D277,"whole gut"),exact(metadata!D277,"insect"),exact(metadata!D277,"insect gut"))))</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AND(IF(metadata!C278="",FALSE,TRUE),OR(exact(metadata!C278,"animal-associated habitat"),exact(metadata!C278,"insect-associated habitat")))</f>
        <v>0</v>
      </c>
      <c r="Q278">
        <f>OR(AND(IF(metadata!D278="",FALSE,TRUE),exact(metadata!D278,"not applicable")),AND(IF(metadata!D278="",FALSE,TRUE),OR(exact(metadata!D278,"sponge"),exact(metadata!D278,"coral"),exact(metadata!D278,"biofilm"),exact(metadata!D278,"whole gut"),exact(metadata!D278,"insect"),exact(metadata!D278,"insect gut"))))</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AND(IF(metadata!C279="",FALSE,TRUE),OR(exact(metadata!C279,"animal-associated habitat"),exact(metadata!C279,"insect-associated habitat")))</f>
        <v>0</v>
      </c>
      <c r="Q279">
        <f>OR(AND(IF(metadata!D279="",FALSE,TRUE),exact(metadata!D279,"not applicable")),AND(IF(metadata!D279="",FALSE,TRUE),OR(exact(metadata!D279,"sponge"),exact(metadata!D279,"coral"),exact(metadata!D279,"biofilm"),exact(metadata!D279,"whole gut"),exact(metadata!D279,"insect"),exact(metadata!D279,"insect gut"))))</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AND(IF(metadata!C280="",FALSE,TRUE),OR(exact(metadata!C280,"animal-associated habitat"),exact(metadata!C280,"insect-associated habitat")))</f>
        <v>0</v>
      </c>
      <c r="Q280">
        <f>OR(AND(IF(metadata!D280="",FALSE,TRUE),exact(metadata!D280,"not applicable")),AND(IF(metadata!D280="",FALSE,TRUE),OR(exact(metadata!D280,"sponge"),exact(metadata!D280,"coral"),exact(metadata!D280,"biofilm"),exact(metadata!D280,"whole gut"),exact(metadata!D280,"insect"),exact(metadata!D280,"insect gut"))))</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AND(IF(metadata!C281="",FALSE,TRUE),OR(exact(metadata!C281,"animal-associated habitat"),exact(metadata!C281,"insect-associated habitat")))</f>
        <v>0</v>
      </c>
      <c r="Q281">
        <f>OR(AND(IF(metadata!D281="",FALSE,TRUE),exact(metadata!D281,"not applicable")),AND(IF(metadata!D281="",FALSE,TRUE),OR(exact(metadata!D281,"sponge"),exact(metadata!D281,"coral"),exact(metadata!D281,"biofilm"),exact(metadata!D281,"whole gut"),exact(metadata!D281,"insect"),exact(metadata!D281,"insect gut"))))</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AND(IF(metadata!C282="",FALSE,TRUE),OR(exact(metadata!C282,"animal-associated habitat"),exact(metadata!C282,"insect-associated habitat")))</f>
        <v>0</v>
      </c>
      <c r="Q282">
        <f>OR(AND(IF(metadata!D282="",FALSE,TRUE),exact(metadata!D282,"not applicable")),AND(IF(metadata!D282="",FALSE,TRUE),OR(exact(metadata!D282,"sponge"),exact(metadata!D282,"coral"),exact(metadata!D282,"biofilm"),exact(metadata!D282,"whole gut"),exact(metadata!D282,"insect"),exact(metadata!D282,"insect gut"))))</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AND(IF(metadata!C283="",FALSE,TRUE),OR(exact(metadata!C283,"animal-associated habitat"),exact(metadata!C283,"insect-associated habitat")))</f>
        <v>0</v>
      </c>
      <c r="Q283">
        <f>OR(AND(IF(metadata!D283="",FALSE,TRUE),exact(metadata!D283,"not applicable")),AND(IF(metadata!D283="",FALSE,TRUE),OR(exact(metadata!D283,"sponge"),exact(metadata!D283,"coral"),exact(metadata!D283,"biofilm"),exact(metadata!D283,"whole gut"),exact(metadata!D283,"insect"),exact(metadata!D283,"insect gut"))))</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AND(IF(metadata!C284="",FALSE,TRUE),OR(exact(metadata!C284,"animal-associated habitat"),exact(metadata!C284,"insect-associated habitat")))</f>
        <v>0</v>
      </c>
      <c r="Q284">
        <f>OR(AND(IF(metadata!D284="",FALSE,TRUE),exact(metadata!D284,"not applicable")),AND(IF(metadata!D284="",FALSE,TRUE),OR(exact(metadata!D284,"sponge"),exact(metadata!D284,"coral"),exact(metadata!D284,"biofilm"),exact(metadata!D284,"whole gut"),exact(metadata!D284,"insect"),exact(metadata!D284,"insect gut"))))</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AND(IF(metadata!C285="",FALSE,TRUE),OR(exact(metadata!C285,"animal-associated habitat"),exact(metadata!C285,"insect-associated habitat")))</f>
        <v>0</v>
      </c>
      <c r="Q285">
        <f>OR(AND(IF(metadata!D285="",FALSE,TRUE),exact(metadata!D285,"not applicable")),AND(IF(metadata!D285="",FALSE,TRUE),OR(exact(metadata!D285,"sponge"),exact(metadata!D285,"coral"),exact(metadata!D285,"biofilm"),exact(metadata!D285,"whole gut"),exact(metadata!D285,"insect"),exact(metadata!D285,"insect gut"))))</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AND(IF(metadata!C286="",FALSE,TRUE),OR(exact(metadata!C286,"animal-associated habitat"),exact(metadata!C286,"insect-associated habitat")))</f>
        <v>0</v>
      </c>
      <c r="Q286">
        <f>OR(AND(IF(metadata!D286="",FALSE,TRUE),exact(metadata!D286,"not applicable")),AND(IF(metadata!D286="",FALSE,TRUE),OR(exact(metadata!D286,"sponge"),exact(metadata!D286,"coral"),exact(metadata!D286,"biofilm"),exact(metadata!D286,"whole gut"),exact(metadata!D286,"insect"),exact(metadata!D286,"insect gut"))))</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AND(IF(metadata!C287="",FALSE,TRUE),OR(exact(metadata!C287,"animal-associated habitat"),exact(metadata!C287,"insect-associated habitat")))</f>
        <v>0</v>
      </c>
      <c r="Q287">
        <f>OR(AND(IF(metadata!D287="",FALSE,TRUE),exact(metadata!D287,"not applicable")),AND(IF(metadata!D287="",FALSE,TRUE),OR(exact(metadata!D287,"sponge"),exact(metadata!D287,"coral"),exact(metadata!D287,"biofilm"),exact(metadata!D287,"whole gut"),exact(metadata!D287,"insect"),exact(metadata!D287,"insect gut"))))</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AND(IF(metadata!C288="",FALSE,TRUE),OR(exact(metadata!C288,"animal-associated habitat"),exact(metadata!C288,"insect-associated habitat")))</f>
        <v>0</v>
      </c>
      <c r="Q288">
        <f>OR(AND(IF(metadata!D288="",FALSE,TRUE),exact(metadata!D288,"not applicable")),AND(IF(metadata!D288="",FALSE,TRUE),OR(exact(metadata!D288,"sponge"),exact(metadata!D288,"coral"),exact(metadata!D288,"biofilm"),exact(metadata!D288,"whole gut"),exact(metadata!D288,"insect"),exact(metadata!D288,"insect gut"))))</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AND(IF(metadata!C289="",FALSE,TRUE),OR(exact(metadata!C289,"animal-associated habitat"),exact(metadata!C289,"insect-associated habitat")))</f>
        <v>0</v>
      </c>
      <c r="Q289">
        <f>OR(AND(IF(metadata!D289="",FALSE,TRUE),exact(metadata!D289,"not applicable")),AND(IF(metadata!D289="",FALSE,TRUE),OR(exact(metadata!D289,"sponge"),exact(metadata!D289,"coral"),exact(metadata!D289,"biofilm"),exact(metadata!D289,"whole gut"),exact(metadata!D289,"insect"),exact(metadata!D289,"insect gut"))))</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AND(IF(metadata!C290="",FALSE,TRUE),OR(exact(metadata!C290,"animal-associated habitat"),exact(metadata!C290,"insect-associated habitat")))</f>
        <v>0</v>
      </c>
      <c r="Q290">
        <f>OR(AND(IF(metadata!D290="",FALSE,TRUE),exact(metadata!D290,"not applicable")),AND(IF(metadata!D290="",FALSE,TRUE),OR(exact(metadata!D290,"sponge"),exact(metadata!D290,"coral"),exact(metadata!D290,"biofilm"),exact(metadata!D290,"whole gut"),exact(metadata!D290,"insect"),exact(metadata!D290,"insect gut"))))</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AND(IF(metadata!C291="",FALSE,TRUE),OR(exact(metadata!C291,"animal-associated habitat"),exact(metadata!C291,"insect-associated habitat")))</f>
        <v>0</v>
      </c>
      <c r="Q291">
        <f>OR(AND(IF(metadata!D291="",FALSE,TRUE),exact(metadata!D291,"not applicable")),AND(IF(metadata!D291="",FALSE,TRUE),OR(exact(metadata!D291,"sponge"),exact(metadata!D291,"coral"),exact(metadata!D291,"biofilm"),exact(metadata!D291,"whole gut"),exact(metadata!D291,"insect"),exact(metadata!D291,"insect gut"))))</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AND(IF(metadata!C292="",FALSE,TRUE),OR(exact(metadata!C292,"animal-associated habitat"),exact(metadata!C292,"insect-associated habitat")))</f>
        <v>0</v>
      </c>
      <c r="Q292">
        <f>OR(AND(IF(metadata!D292="",FALSE,TRUE),exact(metadata!D292,"not applicable")),AND(IF(metadata!D292="",FALSE,TRUE),OR(exact(metadata!D292,"sponge"),exact(metadata!D292,"coral"),exact(metadata!D292,"biofilm"),exact(metadata!D292,"whole gut"),exact(metadata!D292,"insect"),exact(metadata!D292,"insect gut"))))</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AND(IF(metadata!C293="",FALSE,TRUE),OR(exact(metadata!C293,"animal-associated habitat"),exact(metadata!C293,"insect-associated habitat")))</f>
        <v>0</v>
      </c>
      <c r="Q293">
        <f>OR(AND(IF(metadata!D293="",FALSE,TRUE),exact(metadata!D293,"not applicable")),AND(IF(metadata!D293="",FALSE,TRUE),OR(exact(metadata!D293,"sponge"),exact(metadata!D293,"coral"),exact(metadata!D293,"biofilm"),exact(metadata!D293,"whole gut"),exact(metadata!D293,"insect"),exact(metadata!D293,"insect gut"))))</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AND(IF(metadata!C294="",FALSE,TRUE),OR(exact(metadata!C294,"animal-associated habitat"),exact(metadata!C294,"insect-associated habitat")))</f>
        <v>0</v>
      </c>
      <c r="Q294">
        <f>OR(AND(IF(metadata!D294="",FALSE,TRUE),exact(metadata!D294,"not applicable")),AND(IF(metadata!D294="",FALSE,TRUE),OR(exact(metadata!D294,"sponge"),exact(metadata!D294,"coral"),exact(metadata!D294,"biofilm"),exact(metadata!D294,"whole gut"),exact(metadata!D294,"insect"),exact(metadata!D294,"insect gut"))))</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AND(IF(metadata!C295="",FALSE,TRUE),OR(exact(metadata!C295,"animal-associated habitat"),exact(metadata!C295,"insect-associated habitat")))</f>
        <v>0</v>
      </c>
      <c r="Q295">
        <f>OR(AND(IF(metadata!D295="",FALSE,TRUE),exact(metadata!D295,"not applicable")),AND(IF(metadata!D295="",FALSE,TRUE),OR(exact(metadata!D295,"sponge"),exact(metadata!D295,"coral"),exact(metadata!D295,"biofilm"),exact(metadata!D295,"whole gut"),exact(metadata!D295,"insect"),exact(metadata!D295,"insect gut"))))</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AND(IF(metadata!C296="",FALSE,TRUE),OR(exact(metadata!C296,"animal-associated habitat"),exact(metadata!C296,"insect-associated habitat")))</f>
        <v>0</v>
      </c>
      <c r="Q296">
        <f>OR(AND(IF(metadata!D296="",FALSE,TRUE),exact(metadata!D296,"not applicable")),AND(IF(metadata!D296="",FALSE,TRUE),OR(exact(metadata!D296,"sponge"),exact(metadata!D296,"coral"),exact(metadata!D296,"biofilm"),exact(metadata!D296,"whole gut"),exact(metadata!D296,"insect"),exact(metadata!D296,"insect gut"))))</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AND(IF(metadata!C297="",FALSE,TRUE),OR(exact(metadata!C297,"animal-associated habitat"),exact(metadata!C297,"insect-associated habitat")))</f>
        <v>0</v>
      </c>
      <c r="Q297">
        <f>OR(AND(IF(metadata!D297="",FALSE,TRUE),exact(metadata!D297,"not applicable")),AND(IF(metadata!D297="",FALSE,TRUE),OR(exact(metadata!D297,"sponge"),exact(metadata!D297,"coral"),exact(metadata!D297,"biofilm"),exact(metadata!D297,"whole gut"),exact(metadata!D297,"insect"),exact(metadata!D297,"insect gut"))))</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AND(IF(metadata!C298="",FALSE,TRUE),OR(exact(metadata!C298,"animal-associated habitat"),exact(metadata!C298,"insect-associated habitat")))</f>
        <v>0</v>
      </c>
      <c r="Q298">
        <f>OR(AND(IF(metadata!D298="",FALSE,TRUE),exact(metadata!D298,"not applicable")),AND(IF(metadata!D298="",FALSE,TRUE),OR(exact(metadata!D298,"sponge"),exact(metadata!D298,"coral"),exact(metadata!D298,"biofilm"),exact(metadata!D298,"whole gut"),exact(metadata!D298,"insect"),exact(metadata!D298,"insect gut"))))</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AND(IF(metadata!C299="",FALSE,TRUE),OR(exact(metadata!C299,"animal-associated habitat"),exact(metadata!C299,"insect-associated habitat")))</f>
        <v>0</v>
      </c>
      <c r="Q299">
        <f>OR(AND(IF(metadata!D299="",FALSE,TRUE),exact(metadata!D299,"not applicable")),AND(IF(metadata!D299="",FALSE,TRUE),OR(exact(metadata!D299,"sponge"),exact(metadata!D299,"coral"),exact(metadata!D299,"biofilm"),exact(metadata!D299,"whole gut"),exact(metadata!D299,"insect"),exact(metadata!D299,"insect gut"))))</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AND(IF(metadata!C300="",FALSE,TRUE),OR(exact(metadata!C300,"animal-associated habitat"),exact(metadata!C300,"insect-associated habitat")))</f>
        <v>0</v>
      </c>
      <c r="Q300">
        <f>OR(AND(IF(metadata!D300="",FALSE,TRUE),exact(metadata!D300,"not applicable")),AND(IF(metadata!D300="",FALSE,TRUE),OR(exact(metadata!D300,"sponge"),exact(metadata!D300,"coral"),exact(metadata!D300,"biofilm"),exact(metadata!D300,"whole gut"),exact(metadata!D300,"insect"),exact(metadata!D300,"insect gut"))))</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AND(IF(metadata!C301="",FALSE,TRUE),OR(exact(metadata!C301,"animal-associated habitat"),exact(metadata!C301,"insect-associated habitat")))</f>
        <v>0</v>
      </c>
      <c r="Q301">
        <f>OR(AND(IF(metadata!D301="",FALSE,TRUE),exact(metadata!D301,"not applicable")),AND(IF(metadata!D301="",FALSE,TRUE),OR(exact(metadata!D301,"sponge"),exact(metadata!D301,"coral"),exact(metadata!D301,"biofilm"),exact(metadata!D301,"whole gut"),exact(metadata!D301,"insect"),exact(metadata!D301,"insect gut"))))</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AND(IF(metadata!C302="",FALSE,TRUE),OR(exact(metadata!C302,"animal-associated habitat"),exact(metadata!C302,"insect-associated habitat")))</f>
        <v>0</v>
      </c>
      <c r="Q302">
        <f>OR(AND(IF(metadata!D302="",FALSE,TRUE),exact(metadata!D302,"not applicable")),AND(IF(metadata!D302="",FALSE,TRUE),OR(exact(metadata!D302,"sponge"),exact(metadata!D302,"coral"),exact(metadata!D302,"biofilm"),exact(metadata!D302,"whole gut"),exact(metadata!D302,"insect"),exact(metadata!D302,"insect gut"))))</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AND(IF(metadata!C303="",FALSE,TRUE),OR(exact(metadata!C303,"animal-associated habitat"),exact(metadata!C303,"insect-associated habitat")))</f>
        <v>0</v>
      </c>
      <c r="Q303">
        <f>OR(AND(IF(metadata!D303="",FALSE,TRUE),exact(metadata!D303,"not applicable")),AND(IF(metadata!D303="",FALSE,TRUE),OR(exact(metadata!D303,"sponge"),exact(metadata!D303,"coral"),exact(metadata!D303,"biofilm"),exact(metadata!D303,"whole gut"),exact(metadata!D303,"insect"),exact(metadata!D303,"insect gut"))))</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AND(IF(metadata!C304="",FALSE,TRUE),OR(exact(metadata!C304,"animal-associated habitat"),exact(metadata!C304,"insect-associated habitat")))</f>
        <v>0</v>
      </c>
      <c r="Q304">
        <f>OR(AND(IF(metadata!D304="",FALSE,TRUE),exact(metadata!D304,"not applicable")),AND(IF(metadata!D304="",FALSE,TRUE),OR(exact(metadata!D304,"sponge"),exact(metadata!D304,"coral"),exact(metadata!D304,"biofilm"),exact(metadata!D304,"whole gut"),exact(metadata!D304,"insect"),exact(metadata!D304,"insect gut"))))</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AND(IF(metadata!C305="",FALSE,TRUE),OR(exact(metadata!C305,"animal-associated habitat"),exact(metadata!C305,"insect-associated habitat")))</f>
        <v>0</v>
      </c>
      <c r="Q305">
        <f>OR(AND(IF(metadata!D305="",FALSE,TRUE),exact(metadata!D305,"not applicable")),AND(IF(metadata!D305="",FALSE,TRUE),OR(exact(metadata!D305,"sponge"),exact(metadata!D305,"coral"),exact(metadata!D305,"biofilm"),exact(metadata!D305,"whole gut"),exact(metadata!D305,"insect"),exact(metadata!D305,"insect gut"))))</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AND(IF(metadata!C306="",FALSE,TRUE),OR(exact(metadata!C306,"animal-associated habitat"),exact(metadata!C306,"insect-associated habitat")))</f>
        <v>0</v>
      </c>
      <c r="Q306">
        <f>OR(AND(IF(metadata!D306="",FALSE,TRUE),exact(metadata!D306,"not applicable")),AND(IF(metadata!D306="",FALSE,TRUE),OR(exact(metadata!D306,"sponge"),exact(metadata!D306,"coral"),exact(metadata!D306,"biofilm"),exact(metadata!D306,"whole gut"),exact(metadata!D306,"insect"),exact(metadata!D306,"insect gut"))))</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AND(IF(metadata!C307="",FALSE,TRUE),OR(exact(metadata!C307,"animal-associated habitat"),exact(metadata!C307,"insect-associated habitat")))</f>
        <v>0</v>
      </c>
      <c r="Q307">
        <f>OR(AND(IF(metadata!D307="",FALSE,TRUE),exact(metadata!D307,"not applicable")),AND(IF(metadata!D307="",FALSE,TRUE),OR(exact(metadata!D307,"sponge"),exact(metadata!D307,"coral"),exact(metadata!D307,"biofilm"),exact(metadata!D307,"whole gut"),exact(metadata!D307,"insect"),exact(metadata!D307,"insect gut"))))</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AND(IF(metadata!C308="",FALSE,TRUE),OR(exact(metadata!C308,"animal-associated habitat"),exact(metadata!C308,"insect-associated habitat")))</f>
        <v>0</v>
      </c>
      <c r="Q308">
        <f>OR(AND(IF(metadata!D308="",FALSE,TRUE),exact(metadata!D308,"not applicable")),AND(IF(metadata!D308="",FALSE,TRUE),OR(exact(metadata!D308,"sponge"),exact(metadata!D308,"coral"),exact(metadata!D308,"biofilm"),exact(metadata!D308,"whole gut"),exact(metadata!D308,"insect"),exact(metadata!D308,"insect gut"))))</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AND(IF(metadata!C309="",FALSE,TRUE),OR(exact(metadata!C309,"animal-associated habitat"),exact(metadata!C309,"insect-associated habitat")))</f>
        <v>0</v>
      </c>
      <c r="Q309">
        <f>OR(AND(IF(metadata!D309="",FALSE,TRUE),exact(metadata!D309,"not applicable")),AND(IF(metadata!D309="",FALSE,TRUE),OR(exact(metadata!D309,"sponge"),exact(metadata!D309,"coral"),exact(metadata!D309,"biofilm"),exact(metadata!D309,"whole gut"),exact(metadata!D309,"insect"),exact(metadata!D309,"insect gut"))))</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AND(IF(metadata!C310="",FALSE,TRUE),OR(exact(metadata!C310,"animal-associated habitat"),exact(metadata!C310,"insect-associated habitat")))</f>
        <v>0</v>
      </c>
      <c r="Q310">
        <f>OR(AND(IF(metadata!D310="",FALSE,TRUE),exact(metadata!D310,"not applicable")),AND(IF(metadata!D310="",FALSE,TRUE),OR(exact(metadata!D310,"sponge"),exact(metadata!D310,"coral"),exact(metadata!D310,"biofilm"),exact(metadata!D310,"whole gut"),exact(metadata!D310,"insect"),exact(metadata!D310,"insect gut"))))</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AND(IF(metadata!C311="",FALSE,TRUE),OR(exact(metadata!C311,"animal-associated habitat"),exact(metadata!C311,"insect-associated habitat")))</f>
        <v>0</v>
      </c>
      <c r="Q311">
        <f>OR(AND(IF(metadata!D311="",FALSE,TRUE),exact(metadata!D311,"not applicable")),AND(IF(metadata!D311="",FALSE,TRUE),OR(exact(metadata!D311,"sponge"),exact(metadata!D311,"coral"),exact(metadata!D311,"biofilm"),exact(metadata!D311,"whole gut"),exact(metadata!D311,"insect"),exact(metadata!D311,"insect gut"))))</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AND(IF(metadata!C312="",FALSE,TRUE),OR(exact(metadata!C312,"animal-associated habitat"),exact(metadata!C312,"insect-associated habitat")))</f>
        <v>0</v>
      </c>
      <c r="Q312">
        <f>OR(AND(IF(metadata!D312="",FALSE,TRUE),exact(metadata!D312,"not applicable")),AND(IF(metadata!D312="",FALSE,TRUE),OR(exact(metadata!D312,"sponge"),exact(metadata!D312,"coral"),exact(metadata!D312,"biofilm"),exact(metadata!D312,"whole gut"),exact(metadata!D312,"insect"),exact(metadata!D312,"insect gut"))))</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AND(IF(metadata!C313="",FALSE,TRUE),OR(exact(metadata!C313,"animal-associated habitat"),exact(metadata!C313,"insect-associated habitat")))</f>
        <v>0</v>
      </c>
      <c r="Q313">
        <f>OR(AND(IF(metadata!D313="",FALSE,TRUE),exact(metadata!D313,"not applicable")),AND(IF(metadata!D313="",FALSE,TRUE),OR(exact(metadata!D313,"sponge"),exact(metadata!D313,"coral"),exact(metadata!D313,"biofilm"),exact(metadata!D313,"whole gut"),exact(metadata!D313,"insect"),exact(metadata!D313,"insect gut"))))</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AND(IF(metadata!C314="",FALSE,TRUE),OR(exact(metadata!C314,"animal-associated habitat"),exact(metadata!C314,"insect-associated habitat")))</f>
        <v>0</v>
      </c>
      <c r="Q314">
        <f>OR(AND(IF(metadata!D314="",FALSE,TRUE),exact(metadata!D314,"not applicable")),AND(IF(metadata!D314="",FALSE,TRUE),OR(exact(metadata!D314,"sponge"),exact(metadata!D314,"coral"),exact(metadata!D314,"biofilm"),exact(metadata!D314,"whole gut"),exact(metadata!D314,"insect"),exact(metadata!D314,"insect gut"))))</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AND(IF(metadata!C315="",FALSE,TRUE),OR(exact(metadata!C315,"animal-associated habitat"),exact(metadata!C315,"insect-associated habitat")))</f>
        <v>0</v>
      </c>
      <c r="Q315">
        <f>OR(AND(IF(metadata!D315="",FALSE,TRUE),exact(metadata!D315,"not applicable")),AND(IF(metadata!D315="",FALSE,TRUE),OR(exact(metadata!D315,"sponge"),exact(metadata!D315,"coral"),exact(metadata!D315,"biofilm"),exact(metadata!D315,"whole gut"),exact(metadata!D315,"insect"),exact(metadata!D315,"insect gut"))))</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AND(IF(metadata!C316="",FALSE,TRUE),OR(exact(metadata!C316,"animal-associated habitat"),exact(metadata!C316,"insect-associated habitat")))</f>
        <v>0</v>
      </c>
      <c r="Q316">
        <f>OR(AND(IF(metadata!D316="",FALSE,TRUE),exact(metadata!D316,"not applicable")),AND(IF(metadata!D316="",FALSE,TRUE),OR(exact(metadata!D316,"sponge"),exact(metadata!D316,"coral"),exact(metadata!D316,"biofilm"),exact(metadata!D316,"whole gut"),exact(metadata!D316,"insect"),exact(metadata!D316,"insect gut"))))</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AND(IF(metadata!C317="",FALSE,TRUE),OR(exact(metadata!C317,"animal-associated habitat"),exact(metadata!C317,"insect-associated habitat")))</f>
        <v>0</v>
      </c>
      <c r="Q317">
        <f>OR(AND(IF(metadata!D317="",FALSE,TRUE),exact(metadata!D317,"not applicable")),AND(IF(metadata!D317="",FALSE,TRUE),OR(exact(metadata!D317,"sponge"),exact(metadata!D317,"coral"),exact(metadata!D317,"biofilm"),exact(metadata!D317,"whole gut"),exact(metadata!D317,"insect"),exact(metadata!D317,"insect gut"))))</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AND(IF(metadata!C318="",FALSE,TRUE),OR(exact(metadata!C318,"animal-associated habitat"),exact(metadata!C318,"insect-associated habitat")))</f>
        <v>0</v>
      </c>
      <c r="Q318">
        <f>OR(AND(IF(metadata!D318="",FALSE,TRUE),exact(metadata!D318,"not applicable")),AND(IF(metadata!D318="",FALSE,TRUE),OR(exact(metadata!D318,"sponge"),exact(metadata!D318,"coral"),exact(metadata!D318,"biofilm"),exact(metadata!D318,"whole gut"),exact(metadata!D318,"insect"),exact(metadata!D318,"insect gut"))))</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AND(IF(metadata!C319="",FALSE,TRUE),OR(exact(metadata!C319,"animal-associated habitat"),exact(metadata!C319,"insect-associated habitat")))</f>
        <v>0</v>
      </c>
      <c r="Q319">
        <f>OR(AND(IF(metadata!D319="",FALSE,TRUE),exact(metadata!D319,"not applicable")),AND(IF(metadata!D319="",FALSE,TRUE),OR(exact(metadata!D319,"sponge"),exact(metadata!D319,"coral"),exact(metadata!D319,"biofilm"),exact(metadata!D319,"whole gut"),exact(metadata!D319,"insect"),exact(metadata!D319,"insect gut"))))</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AND(IF(metadata!C320="",FALSE,TRUE),OR(exact(metadata!C320,"animal-associated habitat"),exact(metadata!C320,"insect-associated habitat")))</f>
        <v>0</v>
      </c>
      <c r="Q320">
        <f>OR(AND(IF(metadata!D320="",FALSE,TRUE),exact(metadata!D320,"not applicable")),AND(IF(metadata!D320="",FALSE,TRUE),OR(exact(metadata!D320,"sponge"),exact(metadata!D320,"coral"),exact(metadata!D320,"biofilm"),exact(metadata!D320,"whole gut"),exact(metadata!D320,"insect"),exact(metadata!D320,"insect gut"))))</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AND(IF(metadata!C321="",FALSE,TRUE),OR(exact(metadata!C321,"animal-associated habitat"),exact(metadata!C321,"insect-associated habitat")))</f>
        <v>0</v>
      </c>
      <c r="Q321">
        <f>OR(AND(IF(metadata!D321="",FALSE,TRUE),exact(metadata!D321,"not applicable")),AND(IF(metadata!D321="",FALSE,TRUE),OR(exact(metadata!D321,"sponge"),exact(metadata!D321,"coral"),exact(metadata!D321,"biofilm"),exact(metadata!D321,"whole gut"),exact(metadata!D321,"insect"),exact(metadata!D321,"insect gut"))))</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AND(IF(metadata!C322="",FALSE,TRUE),OR(exact(metadata!C322,"animal-associated habitat"),exact(metadata!C322,"insect-associated habitat")))</f>
        <v>0</v>
      </c>
      <c r="Q322">
        <f>OR(AND(IF(metadata!D322="",FALSE,TRUE),exact(metadata!D322,"not applicable")),AND(IF(metadata!D322="",FALSE,TRUE),OR(exact(metadata!D322,"sponge"),exact(metadata!D322,"coral"),exact(metadata!D322,"biofilm"),exact(metadata!D322,"whole gut"),exact(metadata!D322,"insect"),exact(metadata!D322,"insect gut"))))</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AND(IF(metadata!C323="",FALSE,TRUE),OR(exact(metadata!C323,"animal-associated habitat"),exact(metadata!C323,"insect-associated habitat")))</f>
        <v>0</v>
      </c>
      <c r="Q323">
        <f>OR(AND(IF(metadata!D323="",FALSE,TRUE),exact(metadata!D323,"not applicable")),AND(IF(metadata!D323="",FALSE,TRUE),OR(exact(metadata!D323,"sponge"),exact(metadata!D323,"coral"),exact(metadata!D323,"biofilm"),exact(metadata!D323,"whole gut"),exact(metadata!D323,"insect"),exact(metadata!D323,"insect gut"))))</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AND(IF(metadata!C324="",FALSE,TRUE),OR(exact(metadata!C324,"animal-associated habitat"),exact(metadata!C324,"insect-associated habitat")))</f>
        <v>0</v>
      </c>
      <c r="Q324">
        <f>OR(AND(IF(metadata!D324="",FALSE,TRUE),exact(metadata!D324,"not applicable")),AND(IF(metadata!D324="",FALSE,TRUE),OR(exact(metadata!D324,"sponge"),exact(metadata!D324,"coral"),exact(metadata!D324,"biofilm"),exact(metadata!D324,"whole gut"),exact(metadata!D324,"insect"),exact(metadata!D324,"insect gut"))))</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AND(IF(metadata!C325="",FALSE,TRUE),OR(exact(metadata!C325,"animal-associated habitat"),exact(metadata!C325,"insect-associated habitat")))</f>
        <v>0</v>
      </c>
      <c r="Q325">
        <f>OR(AND(IF(metadata!D325="",FALSE,TRUE),exact(metadata!D325,"not applicable")),AND(IF(metadata!D325="",FALSE,TRUE),OR(exact(metadata!D325,"sponge"),exact(metadata!D325,"coral"),exact(metadata!D325,"biofilm"),exact(metadata!D325,"whole gut"),exact(metadata!D325,"insect"),exact(metadata!D325,"insect gut"))))</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AND(IF(metadata!C326="",FALSE,TRUE),OR(exact(metadata!C326,"animal-associated habitat"),exact(metadata!C326,"insect-associated habitat")))</f>
        <v>0</v>
      </c>
      <c r="Q326">
        <f>OR(AND(IF(metadata!D326="",FALSE,TRUE),exact(metadata!D326,"not applicable")),AND(IF(metadata!D326="",FALSE,TRUE),OR(exact(metadata!D326,"sponge"),exact(metadata!D326,"coral"),exact(metadata!D326,"biofilm"),exact(metadata!D326,"whole gut"),exact(metadata!D326,"insect"),exact(metadata!D326,"insect gut"))))</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AND(IF(metadata!C327="",FALSE,TRUE),OR(exact(metadata!C327,"animal-associated habitat"),exact(metadata!C327,"insect-associated habitat")))</f>
        <v>0</v>
      </c>
      <c r="Q327">
        <f>OR(AND(IF(metadata!D327="",FALSE,TRUE),exact(metadata!D327,"not applicable")),AND(IF(metadata!D327="",FALSE,TRUE),OR(exact(metadata!D327,"sponge"),exact(metadata!D327,"coral"),exact(metadata!D327,"biofilm"),exact(metadata!D327,"whole gut"),exact(metadata!D327,"insect"),exact(metadata!D327,"insect gut"))))</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AND(IF(metadata!C328="",FALSE,TRUE),OR(exact(metadata!C328,"animal-associated habitat"),exact(metadata!C328,"insect-associated habitat")))</f>
        <v>0</v>
      </c>
      <c r="Q328">
        <f>OR(AND(IF(metadata!D328="",FALSE,TRUE),exact(metadata!D328,"not applicable")),AND(IF(metadata!D328="",FALSE,TRUE),OR(exact(metadata!D328,"sponge"),exact(metadata!D328,"coral"),exact(metadata!D328,"biofilm"),exact(metadata!D328,"whole gut"),exact(metadata!D328,"insect"),exact(metadata!D328,"insect gut"))))</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AND(IF(metadata!C329="",FALSE,TRUE),OR(exact(metadata!C329,"animal-associated habitat"),exact(metadata!C329,"insect-associated habitat")))</f>
        <v>0</v>
      </c>
      <c r="Q329">
        <f>OR(AND(IF(metadata!D329="",FALSE,TRUE),exact(metadata!D329,"not applicable")),AND(IF(metadata!D329="",FALSE,TRUE),OR(exact(metadata!D329,"sponge"),exact(metadata!D329,"coral"),exact(metadata!D329,"biofilm"),exact(metadata!D329,"whole gut"),exact(metadata!D329,"insect"),exact(metadata!D329,"insect gut"))))</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AND(IF(metadata!C330="",FALSE,TRUE),OR(exact(metadata!C330,"animal-associated habitat"),exact(metadata!C330,"insect-associated habitat")))</f>
        <v>0</v>
      </c>
      <c r="Q330">
        <f>OR(AND(IF(metadata!D330="",FALSE,TRUE),exact(metadata!D330,"not applicable")),AND(IF(metadata!D330="",FALSE,TRUE),OR(exact(metadata!D330,"sponge"),exact(metadata!D330,"coral"),exact(metadata!D330,"biofilm"),exact(metadata!D330,"whole gut"),exact(metadata!D330,"insect"),exact(metadata!D330,"insect gut"))))</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AND(IF(metadata!C331="",FALSE,TRUE),OR(exact(metadata!C331,"animal-associated habitat"),exact(metadata!C331,"insect-associated habitat")))</f>
        <v>0</v>
      </c>
      <c r="Q331">
        <f>OR(AND(IF(metadata!D331="",FALSE,TRUE),exact(metadata!D331,"not applicable")),AND(IF(metadata!D331="",FALSE,TRUE),OR(exact(metadata!D331,"sponge"),exact(metadata!D331,"coral"),exact(metadata!D331,"biofilm"),exact(metadata!D331,"whole gut"),exact(metadata!D331,"insect"),exact(metadata!D331,"insect gut"))))</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AND(IF(metadata!C332="",FALSE,TRUE),OR(exact(metadata!C332,"animal-associated habitat"),exact(metadata!C332,"insect-associated habitat")))</f>
        <v>0</v>
      </c>
      <c r="Q332">
        <f>OR(AND(IF(metadata!D332="",FALSE,TRUE),exact(metadata!D332,"not applicable")),AND(IF(metadata!D332="",FALSE,TRUE),OR(exact(metadata!D332,"sponge"),exact(metadata!D332,"coral"),exact(metadata!D332,"biofilm"),exact(metadata!D332,"whole gut"),exact(metadata!D332,"insect"),exact(metadata!D332,"insect gut"))))</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AND(IF(metadata!C333="",FALSE,TRUE),OR(exact(metadata!C333,"animal-associated habitat"),exact(metadata!C333,"insect-associated habitat")))</f>
        <v>0</v>
      </c>
      <c r="Q333">
        <f>OR(AND(IF(metadata!D333="",FALSE,TRUE),exact(metadata!D333,"not applicable")),AND(IF(metadata!D333="",FALSE,TRUE),OR(exact(metadata!D333,"sponge"),exact(metadata!D333,"coral"),exact(metadata!D333,"biofilm"),exact(metadata!D333,"whole gut"),exact(metadata!D333,"insect"),exact(metadata!D333,"insect gut"))))</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AND(IF(metadata!C334="",FALSE,TRUE),OR(exact(metadata!C334,"animal-associated habitat"),exact(metadata!C334,"insect-associated habitat")))</f>
        <v>0</v>
      </c>
      <c r="Q334">
        <f>OR(AND(IF(metadata!D334="",FALSE,TRUE),exact(metadata!D334,"not applicable")),AND(IF(metadata!D334="",FALSE,TRUE),OR(exact(metadata!D334,"sponge"),exact(metadata!D334,"coral"),exact(metadata!D334,"biofilm"),exact(metadata!D334,"whole gut"),exact(metadata!D334,"insect"),exact(metadata!D334,"insect gut"))))</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AND(IF(metadata!C335="",FALSE,TRUE),OR(exact(metadata!C335,"animal-associated habitat"),exact(metadata!C335,"insect-associated habitat")))</f>
        <v>0</v>
      </c>
      <c r="Q335">
        <f>OR(AND(IF(metadata!D335="",FALSE,TRUE),exact(metadata!D335,"not applicable")),AND(IF(metadata!D335="",FALSE,TRUE),OR(exact(metadata!D335,"sponge"),exact(metadata!D335,"coral"),exact(metadata!D335,"biofilm"),exact(metadata!D335,"whole gut"),exact(metadata!D335,"insect"),exact(metadata!D335,"insect gut"))))</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AND(IF(metadata!C336="",FALSE,TRUE),OR(exact(metadata!C336,"animal-associated habitat"),exact(metadata!C336,"insect-associated habitat")))</f>
        <v>0</v>
      </c>
      <c r="Q336">
        <f>OR(AND(IF(metadata!D336="",FALSE,TRUE),exact(metadata!D336,"not applicable")),AND(IF(metadata!D336="",FALSE,TRUE),OR(exact(metadata!D336,"sponge"),exact(metadata!D336,"coral"),exact(metadata!D336,"biofilm"),exact(metadata!D336,"whole gut"),exact(metadata!D336,"insect"),exact(metadata!D336,"insect gut"))))</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AND(IF(metadata!C337="",FALSE,TRUE),OR(exact(metadata!C337,"animal-associated habitat"),exact(metadata!C337,"insect-associated habitat")))</f>
        <v>0</v>
      </c>
      <c r="Q337">
        <f>OR(AND(IF(metadata!D337="",FALSE,TRUE),exact(metadata!D337,"not applicable")),AND(IF(metadata!D337="",FALSE,TRUE),OR(exact(metadata!D337,"sponge"),exact(metadata!D337,"coral"),exact(metadata!D337,"biofilm"),exact(metadata!D337,"whole gut"),exact(metadata!D337,"insect"),exact(metadata!D337,"insect gut"))))</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AND(IF(metadata!C338="",FALSE,TRUE),OR(exact(metadata!C338,"animal-associated habitat"),exact(metadata!C338,"insect-associated habitat")))</f>
        <v>0</v>
      </c>
      <c r="Q338">
        <f>OR(AND(IF(metadata!D338="",FALSE,TRUE),exact(metadata!D338,"not applicable")),AND(IF(metadata!D338="",FALSE,TRUE),OR(exact(metadata!D338,"sponge"),exact(metadata!D338,"coral"),exact(metadata!D338,"biofilm"),exact(metadata!D338,"whole gut"),exact(metadata!D338,"insect"),exact(metadata!D338,"insect gut"))))</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AND(IF(metadata!C339="",FALSE,TRUE),OR(exact(metadata!C339,"animal-associated habitat"),exact(metadata!C339,"insect-associated habitat")))</f>
        <v>0</v>
      </c>
      <c r="Q339">
        <f>OR(AND(IF(metadata!D339="",FALSE,TRUE),exact(metadata!D339,"not applicable")),AND(IF(metadata!D339="",FALSE,TRUE),OR(exact(metadata!D339,"sponge"),exact(metadata!D339,"coral"),exact(metadata!D339,"biofilm"),exact(metadata!D339,"whole gut"),exact(metadata!D339,"insect"),exact(metadata!D339,"insect gut"))))</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AND(IF(metadata!C340="",FALSE,TRUE),OR(exact(metadata!C340,"animal-associated habitat"),exact(metadata!C340,"insect-associated habitat")))</f>
        <v>0</v>
      </c>
      <c r="Q340">
        <f>OR(AND(IF(metadata!D340="",FALSE,TRUE),exact(metadata!D340,"not applicable")),AND(IF(metadata!D340="",FALSE,TRUE),OR(exact(metadata!D340,"sponge"),exact(metadata!D340,"coral"),exact(metadata!D340,"biofilm"),exact(metadata!D340,"whole gut"),exact(metadata!D340,"insect"),exact(metadata!D340,"insect gut"))))</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AND(IF(metadata!C341="",FALSE,TRUE),OR(exact(metadata!C341,"animal-associated habitat"),exact(metadata!C341,"insect-associated habitat")))</f>
        <v>0</v>
      </c>
      <c r="Q341">
        <f>OR(AND(IF(metadata!D341="",FALSE,TRUE),exact(metadata!D341,"not applicable")),AND(IF(metadata!D341="",FALSE,TRUE),OR(exact(metadata!D341,"sponge"),exact(metadata!D341,"coral"),exact(metadata!D341,"biofilm"),exact(metadata!D341,"whole gut"),exact(metadata!D341,"insect"),exact(metadata!D341,"insect gut"))))</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AND(IF(metadata!C342="",FALSE,TRUE),OR(exact(metadata!C342,"animal-associated habitat"),exact(metadata!C342,"insect-associated habitat")))</f>
        <v>0</v>
      </c>
      <c r="Q342">
        <f>OR(AND(IF(metadata!D342="",FALSE,TRUE),exact(metadata!D342,"not applicable")),AND(IF(metadata!D342="",FALSE,TRUE),OR(exact(metadata!D342,"sponge"),exact(metadata!D342,"coral"),exact(metadata!D342,"biofilm"),exact(metadata!D342,"whole gut"),exact(metadata!D342,"insect"),exact(metadata!D342,"insect gut"))))</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AND(IF(metadata!C343="",FALSE,TRUE),OR(exact(metadata!C343,"animal-associated habitat"),exact(metadata!C343,"insect-associated habitat")))</f>
        <v>0</v>
      </c>
      <c r="Q343">
        <f>OR(AND(IF(metadata!D343="",FALSE,TRUE),exact(metadata!D343,"not applicable")),AND(IF(metadata!D343="",FALSE,TRUE),OR(exact(metadata!D343,"sponge"),exact(metadata!D343,"coral"),exact(metadata!D343,"biofilm"),exact(metadata!D343,"whole gut"),exact(metadata!D343,"insect"),exact(metadata!D343,"insect gut"))))</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AND(IF(metadata!C344="",FALSE,TRUE),OR(exact(metadata!C344,"animal-associated habitat"),exact(metadata!C344,"insect-associated habitat")))</f>
        <v>0</v>
      </c>
      <c r="Q344">
        <f>OR(AND(IF(metadata!D344="",FALSE,TRUE),exact(metadata!D344,"not applicable")),AND(IF(metadata!D344="",FALSE,TRUE),OR(exact(metadata!D344,"sponge"),exact(metadata!D344,"coral"),exact(metadata!D344,"biofilm"),exact(metadata!D344,"whole gut"),exact(metadata!D344,"insect"),exact(metadata!D344,"insect gut"))))</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AND(IF(metadata!C345="",FALSE,TRUE),OR(exact(metadata!C345,"animal-associated habitat"),exact(metadata!C345,"insect-associated habitat")))</f>
        <v>0</v>
      </c>
      <c r="Q345">
        <f>OR(AND(IF(metadata!D345="",FALSE,TRUE),exact(metadata!D345,"not applicable")),AND(IF(metadata!D345="",FALSE,TRUE),OR(exact(metadata!D345,"sponge"),exact(metadata!D345,"coral"),exact(metadata!D345,"biofilm"),exact(metadata!D345,"whole gut"),exact(metadata!D345,"insect"),exact(metadata!D345,"insect gut"))))</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AND(IF(metadata!C346="",FALSE,TRUE),OR(exact(metadata!C346,"animal-associated habitat"),exact(metadata!C346,"insect-associated habitat")))</f>
        <v>0</v>
      </c>
      <c r="Q346">
        <f>OR(AND(IF(metadata!D346="",FALSE,TRUE),exact(metadata!D346,"not applicable")),AND(IF(metadata!D346="",FALSE,TRUE),OR(exact(metadata!D346,"sponge"),exact(metadata!D346,"coral"),exact(metadata!D346,"biofilm"),exact(metadata!D346,"whole gut"),exact(metadata!D346,"insect"),exact(metadata!D346,"insect gut"))))</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AND(IF(metadata!C347="",FALSE,TRUE),OR(exact(metadata!C347,"animal-associated habitat"),exact(metadata!C347,"insect-associated habitat")))</f>
        <v>0</v>
      </c>
      <c r="Q347">
        <f>OR(AND(IF(metadata!D347="",FALSE,TRUE),exact(metadata!D347,"not applicable")),AND(IF(metadata!D347="",FALSE,TRUE),OR(exact(metadata!D347,"sponge"),exact(metadata!D347,"coral"),exact(metadata!D347,"biofilm"),exact(metadata!D347,"whole gut"),exact(metadata!D347,"insect"),exact(metadata!D347,"insect gut"))))</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AND(IF(metadata!C348="",FALSE,TRUE),OR(exact(metadata!C348,"animal-associated habitat"),exact(metadata!C348,"insect-associated habitat")))</f>
        <v>0</v>
      </c>
      <c r="Q348">
        <f>OR(AND(IF(metadata!D348="",FALSE,TRUE),exact(metadata!D348,"not applicable")),AND(IF(metadata!D348="",FALSE,TRUE),OR(exact(metadata!D348,"sponge"),exact(metadata!D348,"coral"),exact(metadata!D348,"biofilm"),exact(metadata!D348,"whole gut"),exact(metadata!D348,"insect"),exact(metadata!D348,"insect gut"))))</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AND(IF(metadata!C349="",FALSE,TRUE),OR(exact(metadata!C349,"animal-associated habitat"),exact(metadata!C349,"insect-associated habitat")))</f>
        <v>0</v>
      </c>
      <c r="Q349">
        <f>OR(AND(IF(metadata!D349="",FALSE,TRUE),exact(metadata!D349,"not applicable")),AND(IF(metadata!D349="",FALSE,TRUE),OR(exact(metadata!D349,"sponge"),exact(metadata!D349,"coral"),exact(metadata!D349,"biofilm"),exact(metadata!D349,"whole gut"),exact(metadata!D349,"insect"),exact(metadata!D349,"insect gut"))))</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AND(IF(metadata!C350="",FALSE,TRUE),OR(exact(metadata!C350,"animal-associated habitat"),exact(metadata!C350,"insect-associated habitat")))</f>
        <v>0</v>
      </c>
      <c r="Q350">
        <f>OR(AND(IF(metadata!D350="",FALSE,TRUE),exact(metadata!D350,"not applicable")),AND(IF(metadata!D350="",FALSE,TRUE),OR(exact(metadata!D350,"sponge"),exact(metadata!D350,"coral"),exact(metadata!D350,"biofilm"),exact(metadata!D350,"whole gut"),exact(metadata!D350,"insect"),exact(metadata!D350,"insect gut"))))</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AND(IF(metadata!C351="",FALSE,TRUE),OR(exact(metadata!C351,"animal-associated habitat"),exact(metadata!C351,"insect-associated habitat")))</f>
        <v>0</v>
      </c>
      <c r="Q351">
        <f>OR(AND(IF(metadata!D351="",FALSE,TRUE),exact(metadata!D351,"not applicable")),AND(IF(metadata!D351="",FALSE,TRUE),OR(exact(metadata!D351,"sponge"),exact(metadata!D351,"coral"),exact(metadata!D351,"biofilm"),exact(metadata!D351,"whole gut"),exact(metadata!D351,"insect"),exact(metadata!D351,"insect gut"))))</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AND(IF(metadata!C352="",FALSE,TRUE),OR(exact(metadata!C352,"animal-associated habitat"),exact(metadata!C352,"insect-associated habitat")))</f>
        <v>0</v>
      </c>
      <c r="Q352">
        <f>OR(AND(IF(metadata!D352="",FALSE,TRUE),exact(metadata!D352,"not applicable")),AND(IF(metadata!D352="",FALSE,TRUE),OR(exact(metadata!D352,"sponge"),exact(metadata!D352,"coral"),exact(metadata!D352,"biofilm"),exact(metadata!D352,"whole gut"),exact(metadata!D352,"insect"),exact(metadata!D352,"insect gut"))))</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AND(IF(metadata!C353="",FALSE,TRUE),OR(exact(metadata!C353,"animal-associated habitat"),exact(metadata!C353,"insect-associated habitat")))</f>
        <v>0</v>
      </c>
      <c r="Q353">
        <f>OR(AND(IF(metadata!D353="",FALSE,TRUE),exact(metadata!D353,"not applicable")),AND(IF(metadata!D353="",FALSE,TRUE),OR(exact(metadata!D353,"sponge"),exact(metadata!D353,"coral"),exact(metadata!D353,"biofilm"),exact(metadata!D353,"whole gut"),exact(metadata!D353,"insect"),exact(metadata!D353,"insect gut"))))</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AND(IF(metadata!C354="",FALSE,TRUE),OR(exact(metadata!C354,"animal-associated habitat"),exact(metadata!C354,"insect-associated habitat")))</f>
        <v>0</v>
      </c>
      <c r="Q354">
        <f>OR(AND(IF(metadata!D354="",FALSE,TRUE),exact(metadata!D354,"not applicable")),AND(IF(metadata!D354="",FALSE,TRUE),OR(exact(metadata!D354,"sponge"),exact(metadata!D354,"coral"),exact(metadata!D354,"biofilm"),exact(metadata!D354,"whole gut"),exact(metadata!D354,"insect"),exact(metadata!D354,"insect gut"))))</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AND(IF(metadata!C355="",FALSE,TRUE),OR(exact(metadata!C355,"animal-associated habitat"),exact(metadata!C355,"insect-associated habitat")))</f>
        <v>0</v>
      </c>
      <c r="Q355">
        <f>OR(AND(IF(metadata!D355="",FALSE,TRUE),exact(metadata!D355,"not applicable")),AND(IF(metadata!D355="",FALSE,TRUE),OR(exact(metadata!D355,"sponge"),exact(metadata!D355,"coral"),exact(metadata!D355,"biofilm"),exact(metadata!D355,"whole gut"),exact(metadata!D355,"insect"),exact(metadata!D355,"insect gut"))))</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AND(IF(metadata!C356="",FALSE,TRUE),OR(exact(metadata!C356,"animal-associated habitat"),exact(metadata!C356,"insect-associated habitat")))</f>
        <v>0</v>
      </c>
      <c r="Q356">
        <f>OR(AND(IF(metadata!D356="",FALSE,TRUE),exact(metadata!D356,"not applicable")),AND(IF(metadata!D356="",FALSE,TRUE),OR(exact(metadata!D356,"sponge"),exact(metadata!D356,"coral"),exact(metadata!D356,"biofilm"),exact(metadata!D356,"whole gut"),exact(metadata!D356,"insect"),exact(metadata!D356,"insect gut"))))</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AND(IF(metadata!C357="",FALSE,TRUE),OR(exact(metadata!C357,"animal-associated habitat"),exact(metadata!C357,"insect-associated habitat")))</f>
        <v>0</v>
      </c>
      <c r="Q357">
        <f>OR(AND(IF(metadata!D357="",FALSE,TRUE),exact(metadata!D357,"not applicable")),AND(IF(metadata!D357="",FALSE,TRUE),OR(exact(metadata!D357,"sponge"),exact(metadata!D357,"coral"),exact(metadata!D357,"biofilm"),exact(metadata!D357,"whole gut"),exact(metadata!D357,"insect"),exact(metadata!D357,"insect gut"))))</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AND(IF(metadata!C358="",FALSE,TRUE),OR(exact(metadata!C358,"animal-associated habitat"),exact(metadata!C358,"insect-associated habitat")))</f>
        <v>0</v>
      </c>
      <c r="Q358">
        <f>OR(AND(IF(metadata!D358="",FALSE,TRUE),exact(metadata!D358,"not applicable")),AND(IF(metadata!D358="",FALSE,TRUE),OR(exact(metadata!D358,"sponge"),exact(metadata!D358,"coral"),exact(metadata!D358,"biofilm"),exact(metadata!D358,"whole gut"),exact(metadata!D358,"insect"),exact(metadata!D358,"insect gut"))))</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AND(IF(metadata!C359="",FALSE,TRUE),OR(exact(metadata!C359,"animal-associated habitat"),exact(metadata!C359,"insect-associated habitat")))</f>
        <v>0</v>
      </c>
      <c r="Q359">
        <f>OR(AND(IF(metadata!D359="",FALSE,TRUE),exact(metadata!D359,"not applicable")),AND(IF(metadata!D359="",FALSE,TRUE),OR(exact(metadata!D359,"sponge"),exact(metadata!D359,"coral"),exact(metadata!D359,"biofilm"),exact(metadata!D359,"whole gut"),exact(metadata!D359,"insect"),exact(metadata!D359,"insect gut"))))</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AND(IF(metadata!C360="",FALSE,TRUE),OR(exact(metadata!C360,"animal-associated habitat"),exact(metadata!C360,"insect-associated habitat")))</f>
        <v>0</v>
      </c>
      <c r="Q360">
        <f>OR(AND(IF(metadata!D360="",FALSE,TRUE),exact(metadata!D360,"not applicable")),AND(IF(metadata!D360="",FALSE,TRUE),OR(exact(metadata!D360,"sponge"),exact(metadata!D360,"coral"),exact(metadata!D360,"biofilm"),exact(metadata!D360,"whole gut"),exact(metadata!D360,"insect"),exact(metadata!D360,"insect gut"))))</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AND(IF(metadata!C361="",FALSE,TRUE),OR(exact(metadata!C361,"animal-associated habitat"),exact(metadata!C361,"insect-associated habitat")))</f>
        <v>0</v>
      </c>
      <c r="Q361">
        <f>OR(AND(IF(metadata!D361="",FALSE,TRUE),exact(metadata!D361,"not applicable")),AND(IF(metadata!D361="",FALSE,TRUE),OR(exact(metadata!D361,"sponge"),exact(metadata!D361,"coral"),exact(metadata!D361,"biofilm"),exact(metadata!D361,"whole gut"),exact(metadata!D361,"insect"),exact(metadata!D361,"insect gut"))))</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AND(IF(metadata!C362="",FALSE,TRUE),OR(exact(metadata!C362,"animal-associated habitat"),exact(metadata!C362,"insect-associated habitat")))</f>
        <v>0</v>
      </c>
      <c r="Q362">
        <f>OR(AND(IF(metadata!D362="",FALSE,TRUE),exact(metadata!D362,"not applicable")),AND(IF(metadata!D362="",FALSE,TRUE),OR(exact(metadata!D362,"sponge"),exact(metadata!D362,"coral"),exact(metadata!D362,"biofilm"),exact(metadata!D362,"whole gut"),exact(metadata!D362,"insect"),exact(metadata!D362,"insect gut"))))</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AND(IF(metadata!C363="",FALSE,TRUE),OR(exact(metadata!C363,"animal-associated habitat"),exact(metadata!C363,"insect-associated habitat")))</f>
        <v>0</v>
      </c>
      <c r="Q363">
        <f>OR(AND(IF(metadata!D363="",FALSE,TRUE),exact(metadata!D363,"not applicable")),AND(IF(metadata!D363="",FALSE,TRUE),OR(exact(metadata!D363,"sponge"),exact(metadata!D363,"coral"),exact(metadata!D363,"biofilm"),exact(metadata!D363,"whole gut"),exact(metadata!D363,"insect"),exact(metadata!D363,"insect gut"))))</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AND(IF(metadata!C364="",FALSE,TRUE),OR(exact(metadata!C364,"animal-associated habitat"),exact(metadata!C364,"insect-associated habitat")))</f>
        <v>0</v>
      </c>
      <c r="Q364">
        <f>OR(AND(IF(metadata!D364="",FALSE,TRUE),exact(metadata!D364,"not applicable")),AND(IF(metadata!D364="",FALSE,TRUE),OR(exact(metadata!D364,"sponge"),exact(metadata!D364,"coral"),exact(metadata!D364,"biofilm"),exact(metadata!D364,"whole gut"),exact(metadata!D364,"insect"),exact(metadata!D364,"insect gut"))))</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AND(IF(metadata!C365="",FALSE,TRUE),OR(exact(metadata!C365,"animal-associated habitat"),exact(metadata!C365,"insect-associated habitat")))</f>
        <v>0</v>
      </c>
      <c r="Q365">
        <f>OR(AND(IF(metadata!D365="",FALSE,TRUE),exact(metadata!D365,"not applicable")),AND(IF(metadata!D365="",FALSE,TRUE),OR(exact(metadata!D365,"sponge"),exact(metadata!D365,"coral"),exact(metadata!D365,"biofilm"),exact(metadata!D365,"whole gut"),exact(metadata!D365,"insect"),exact(metadata!D365,"insect gut"))))</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AND(IF(metadata!C366="",FALSE,TRUE),OR(exact(metadata!C366,"animal-associated habitat"),exact(metadata!C366,"insect-associated habitat")))</f>
        <v>0</v>
      </c>
      <c r="Q366">
        <f>OR(AND(IF(metadata!D366="",FALSE,TRUE),exact(metadata!D366,"not applicable")),AND(IF(metadata!D366="",FALSE,TRUE),OR(exact(metadata!D366,"sponge"),exact(metadata!D366,"coral"),exact(metadata!D366,"biofilm"),exact(metadata!D366,"whole gut"),exact(metadata!D366,"insect"),exact(metadata!D366,"insect gut"))))</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AND(IF(metadata!C367="",FALSE,TRUE),OR(exact(metadata!C367,"animal-associated habitat"),exact(metadata!C367,"insect-associated habitat")))</f>
        <v>0</v>
      </c>
      <c r="Q367">
        <f>OR(AND(IF(metadata!D367="",FALSE,TRUE),exact(metadata!D367,"not applicable")),AND(IF(metadata!D367="",FALSE,TRUE),OR(exact(metadata!D367,"sponge"),exact(metadata!D367,"coral"),exact(metadata!D367,"biofilm"),exact(metadata!D367,"whole gut"),exact(metadata!D367,"insect"),exact(metadata!D367,"insect gut"))))</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AND(IF(metadata!C368="",FALSE,TRUE),OR(exact(metadata!C368,"animal-associated habitat"),exact(metadata!C368,"insect-associated habitat")))</f>
        <v>0</v>
      </c>
      <c r="Q368">
        <f>OR(AND(IF(metadata!D368="",FALSE,TRUE),exact(metadata!D368,"not applicable")),AND(IF(metadata!D368="",FALSE,TRUE),OR(exact(metadata!D368,"sponge"),exact(metadata!D368,"coral"),exact(metadata!D368,"biofilm"),exact(metadata!D368,"whole gut"),exact(metadata!D368,"insect"),exact(metadata!D368,"insect gut"))))</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AND(IF(metadata!C369="",FALSE,TRUE),OR(exact(metadata!C369,"animal-associated habitat"),exact(metadata!C369,"insect-associated habitat")))</f>
        <v>0</v>
      </c>
      <c r="Q369">
        <f>OR(AND(IF(metadata!D369="",FALSE,TRUE),exact(metadata!D369,"not applicable")),AND(IF(metadata!D369="",FALSE,TRUE),OR(exact(metadata!D369,"sponge"),exact(metadata!D369,"coral"),exact(metadata!D369,"biofilm"),exact(metadata!D369,"whole gut"),exact(metadata!D369,"insect"),exact(metadata!D369,"insect gut"))))</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AND(IF(metadata!C370="",FALSE,TRUE),OR(exact(metadata!C370,"animal-associated habitat"),exact(metadata!C370,"insect-associated habitat")))</f>
        <v>0</v>
      </c>
      <c r="Q370">
        <f>OR(AND(IF(metadata!D370="",FALSE,TRUE),exact(metadata!D370,"not applicable")),AND(IF(metadata!D370="",FALSE,TRUE),OR(exact(metadata!D370,"sponge"),exact(metadata!D370,"coral"),exact(metadata!D370,"biofilm"),exact(metadata!D370,"whole gut"),exact(metadata!D370,"insect"),exact(metadata!D370,"insect gut"))))</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AND(IF(metadata!C371="",FALSE,TRUE),OR(exact(metadata!C371,"animal-associated habitat"),exact(metadata!C371,"insect-associated habitat")))</f>
        <v>0</v>
      </c>
      <c r="Q371">
        <f>OR(AND(IF(metadata!D371="",FALSE,TRUE),exact(metadata!D371,"not applicable")),AND(IF(metadata!D371="",FALSE,TRUE),OR(exact(metadata!D371,"sponge"),exact(metadata!D371,"coral"),exact(metadata!D371,"biofilm"),exact(metadata!D371,"whole gut"),exact(metadata!D371,"insect"),exact(metadata!D371,"insect gut"))))</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AND(IF(metadata!C372="",FALSE,TRUE),OR(exact(metadata!C372,"animal-associated habitat"),exact(metadata!C372,"insect-associated habitat")))</f>
        <v>0</v>
      </c>
      <c r="Q372">
        <f>OR(AND(IF(metadata!D372="",FALSE,TRUE),exact(metadata!D372,"not applicable")),AND(IF(metadata!D372="",FALSE,TRUE),OR(exact(metadata!D372,"sponge"),exact(metadata!D372,"coral"),exact(metadata!D372,"biofilm"),exact(metadata!D372,"whole gut"),exact(metadata!D372,"insect"),exact(metadata!D372,"insect gut"))))</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AND(IF(metadata!C373="",FALSE,TRUE),OR(exact(metadata!C373,"animal-associated habitat"),exact(metadata!C373,"insect-associated habitat")))</f>
        <v>0</v>
      </c>
      <c r="Q373">
        <f>OR(AND(IF(metadata!D373="",FALSE,TRUE),exact(metadata!D373,"not applicable")),AND(IF(metadata!D373="",FALSE,TRUE),OR(exact(metadata!D373,"sponge"),exact(metadata!D373,"coral"),exact(metadata!D373,"biofilm"),exact(metadata!D373,"whole gut"),exact(metadata!D373,"insect"),exact(metadata!D373,"insect gut"))))</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AND(IF(metadata!C374="",FALSE,TRUE),OR(exact(metadata!C374,"animal-associated habitat"),exact(metadata!C374,"insect-associated habitat")))</f>
        <v>0</v>
      </c>
      <c r="Q374">
        <f>OR(AND(IF(metadata!D374="",FALSE,TRUE),exact(metadata!D374,"not applicable")),AND(IF(metadata!D374="",FALSE,TRUE),OR(exact(metadata!D374,"sponge"),exact(metadata!D374,"coral"),exact(metadata!D374,"biofilm"),exact(metadata!D374,"whole gut"),exact(metadata!D374,"insect"),exact(metadata!D374,"insect gut"))))</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AND(IF(metadata!C375="",FALSE,TRUE),OR(exact(metadata!C375,"animal-associated habitat"),exact(metadata!C375,"insect-associated habitat")))</f>
        <v>0</v>
      </c>
      <c r="Q375">
        <f>OR(AND(IF(metadata!D375="",FALSE,TRUE),exact(metadata!D375,"not applicable")),AND(IF(metadata!D375="",FALSE,TRUE),OR(exact(metadata!D375,"sponge"),exact(metadata!D375,"coral"),exact(metadata!D375,"biofilm"),exact(metadata!D375,"whole gut"),exact(metadata!D375,"insect"),exact(metadata!D375,"insect gut"))))</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AND(IF(metadata!C376="",FALSE,TRUE),OR(exact(metadata!C376,"animal-associated habitat"),exact(metadata!C376,"insect-associated habitat")))</f>
        <v>0</v>
      </c>
      <c r="Q376">
        <f>OR(AND(IF(metadata!D376="",FALSE,TRUE),exact(metadata!D376,"not applicable")),AND(IF(metadata!D376="",FALSE,TRUE),OR(exact(metadata!D376,"sponge"),exact(metadata!D376,"coral"),exact(metadata!D376,"biofilm"),exact(metadata!D376,"whole gut"),exact(metadata!D376,"insect"),exact(metadata!D376,"insect gut"))))</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AND(IF(metadata!C377="",FALSE,TRUE),OR(exact(metadata!C377,"animal-associated habitat"),exact(metadata!C377,"insect-associated habitat")))</f>
        <v>0</v>
      </c>
      <c r="Q377">
        <f>OR(AND(IF(metadata!D377="",FALSE,TRUE),exact(metadata!D377,"not applicable")),AND(IF(metadata!D377="",FALSE,TRUE),OR(exact(metadata!D377,"sponge"),exact(metadata!D377,"coral"),exact(metadata!D377,"biofilm"),exact(metadata!D377,"whole gut"),exact(metadata!D377,"insect"),exact(metadata!D377,"insect gut"))))</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AND(IF(metadata!C378="",FALSE,TRUE),OR(exact(metadata!C378,"animal-associated habitat"),exact(metadata!C378,"insect-associated habitat")))</f>
        <v>0</v>
      </c>
      <c r="Q378">
        <f>OR(AND(IF(metadata!D378="",FALSE,TRUE),exact(metadata!D378,"not applicable")),AND(IF(metadata!D378="",FALSE,TRUE),OR(exact(metadata!D378,"sponge"),exact(metadata!D378,"coral"),exact(metadata!D378,"biofilm"),exact(metadata!D378,"whole gut"),exact(metadata!D378,"insect"),exact(metadata!D378,"insect gut"))))</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AND(IF(metadata!C379="",FALSE,TRUE),OR(exact(metadata!C379,"animal-associated habitat"),exact(metadata!C379,"insect-associated habitat")))</f>
        <v>0</v>
      </c>
      <c r="Q379">
        <f>OR(AND(IF(metadata!D379="",FALSE,TRUE),exact(metadata!D379,"not applicable")),AND(IF(metadata!D379="",FALSE,TRUE),OR(exact(metadata!D379,"sponge"),exact(metadata!D379,"coral"),exact(metadata!D379,"biofilm"),exact(metadata!D379,"whole gut"),exact(metadata!D379,"insect"),exact(metadata!D379,"insect gut"))))</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AND(IF(metadata!C380="",FALSE,TRUE),OR(exact(metadata!C380,"animal-associated habitat"),exact(metadata!C380,"insect-associated habitat")))</f>
        <v>0</v>
      </c>
      <c r="Q380">
        <f>OR(AND(IF(metadata!D380="",FALSE,TRUE),exact(metadata!D380,"not applicable")),AND(IF(metadata!D380="",FALSE,TRUE),OR(exact(metadata!D380,"sponge"),exact(metadata!D380,"coral"),exact(metadata!D380,"biofilm"),exact(metadata!D380,"whole gut"),exact(metadata!D380,"insect"),exact(metadata!D380,"insect gut"))))</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AND(IF(metadata!C381="",FALSE,TRUE),OR(exact(metadata!C381,"animal-associated habitat"),exact(metadata!C381,"insect-associated habitat")))</f>
        <v>0</v>
      </c>
      <c r="Q381">
        <f>OR(AND(IF(metadata!D381="",FALSE,TRUE),exact(metadata!D381,"not applicable")),AND(IF(metadata!D381="",FALSE,TRUE),OR(exact(metadata!D381,"sponge"),exact(metadata!D381,"coral"),exact(metadata!D381,"biofilm"),exact(metadata!D381,"whole gut"),exact(metadata!D381,"insect"),exact(metadata!D381,"insect gut"))))</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AND(IF(metadata!C382="",FALSE,TRUE),OR(exact(metadata!C382,"animal-associated habitat"),exact(metadata!C382,"insect-associated habitat")))</f>
        <v>0</v>
      </c>
      <c r="Q382">
        <f>OR(AND(IF(metadata!D382="",FALSE,TRUE),exact(metadata!D382,"not applicable")),AND(IF(metadata!D382="",FALSE,TRUE),OR(exact(metadata!D382,"sponge"),exact(metadata!D382,"coral"),exact(metadata!D382,"biofilm"),exact(metadata!D382,"whole gut"),exact(metadata!D382,"insect"),exact(metadata!D382,"insect gut"))))</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AND(IF(metadata!C383="",FALSE,TRUE),OR(exact(metadata!C383,"animal-associated habitat"),exact(metadata!C383,"insect-associated habitat")))</f>
        <v>0</v>
      </c>
      <c r="Q383">
        <f>OR(AND(IF(metadata!D383="",FALSE,TRUE),exact(metadata!D383,"not applicable")),AND(IF(metadata!D383="",FALSE,TRUE),OR(exact(metadata!D383,"sponge"),exact(metadata!D383,"coral"),exact(metadata!D383,"biofilm"),exact(metadata!D383,"whole gut"),exact(metadata!D383,"insect"),exact(metadata!D383,"insect gut"))))</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AND(IF(metadata!C384="",FALSE,TRUE),OR(exact(metadata!C384,"animal-associated habitat"),exact(metadata!C384,"insect-associated habitat")))</f>
        <v>0</v>
      </c>
      <c r="Q384">
        <f>OR(AND(IF(metadata!D384="",FALSE,TRUE),exact(metadata!D384,"not applicable")),AND(IF(metadata!D384="",FALSE,TRUE),OR(exact(metadata!D384,"sponge"),exact(metadata!D384,"coral"),exact(metadata!D384,"biofilm"),exact(metadata!D384,"whole gut"),exact(metadata!D384,"insect"),exact(metadata!D384,"insect gut"))))</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AND(IF(metadata!C385="",FALSE,TRUE),OR(exact(metadata!C385,"animal-associated habitat"),exact(metadata!C385,"insect-associated habitat")))</f>
        <v>0</v>
      </c>
      <c r="Q385">
        <f>OR(AND(IF(metadata!D385="",FALSE,TRUE),exact(metadata!D385,"not applicable")),AND(IF(metadata!D385="",FALSE,TRUE),OR(exact(metadata!D385,"sponge"),exact(metadata!D385,"coral"),exact(metadata!D385,"biofilm"),exact(metadata!D385,"whole gut"),exact(metadata!D385,"insect"),exact(metadata!D385,"insect gut"))))</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AND(IF(metadata!C386="",FALSE,TRUE),OR(exact(metadata!C386,"animal-associated habitat"),exact(metadata!C386,"insect-associated habitat")))</f>
        <v>0</v>
      </c>
      <c r="Q386">
        <f>OR(AND(IF(metadata!D386="",FALSE,TRUE),exact(metadata!D386,"not applicable")),AND(IF(metadata!D386="",FALSE,TRUE),OR(exact(metadata!D386,"sponge"),exact(metadata!D386,"coral"),exact(metadata!D386,"biofilm"),exact(metadata!D386,"whole gut"),exact(metadata!D386,"insect"),exact(metadata!D386,"insect gut"))))</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AND(IF(metadata!C387="",FALSE,TRUE),OR(exact(metadata!C387,"animal-associated habitat"),exact(metadata!C387,"insect-associated habitat")))</f>
        <v>0</v>
      </c>
      <c r="Q387">
        <f>OR(AND(IF(metadata!D387="",FALSE,TRUE),exact(metadata!D387,"not applicable")),AND(IF(metadata!D387="",FALSE,TRUE),OR(exact(metadata!D387,"sponge"),exact(metadata!D387,"coral"),exact(metadata!D387,"biofilm"),exact(metadata!D387,"whole gut"),exact(metadata!D387,"insect"),exact(metadata!D387,"insect gut"))))</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AND(IF(metadata!C388="",FALSE,TRUE),OR(exact(metadata!C388,"animal-associated habitat"),exact(metadata!C388,"insect-associated habitat")))</f>
        <v>0</v>
      </c>
      <c r="Q388">
        <f>OR(AND(IF(metadata!D388="",FALSE,TRUE),exact(metadata!D388,"not applicable")),AND(IF(metadata!D388="",FALSE,TRUE),OR(exact(metadata!D388,"sponge"),exact(metadata!D388,"coral"),exact(metadata!D388,"biofilm"),exact(metadata!D388,"whole gut"),exact(metadata!D388,"insect"),exact(metadata!D388,"insect gut"))))</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AND(IF(metadata!C389="",FALSE,TRUE),OR(exact(metadata!C389,"animal-associated habitat"),exact(metadata!C389,"insect-associated habitat")))</f>
        <v>0</v>
      </c>
      <c r="Q389">
        <f>OR(AND(IF(metadata!D389="",FALSE,TRUE),exact(metadata!D389,"not applicable")),AND(IF(metadata!D389="",FALSE,TRUE),OR(exact(metadata!D389,"sponge"),exact(metadata!D389,"coral"),exact(metadata!D389,"biofilm"),exact(metadata!D389,"whole gut"),exact(metadata!D389,"insect"),exact(metadata!D389,"insect gut"))))</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AND(IF(metadata!C390="",FALSE,TRUE),OR(exact(metadata!C390,"animal-associated habitat"),exact(metadata!C390,"insect-associated habitat")))</f>
        <v>0</v>
      </c>
      <c r="Q390">
        <f>OR(AND(IF(metadata!D390="",FALSE,TRUE),exact(metadata!D390,"not applicable")),AND(IF(metadata!D390="",FALSE,TRUE),OR(exact(metadata!D390,"sponge"),exact(metadata!D390,"coral"),exact(metadata!D390,"biofilm"),exact(metadata!D390,"whole gut"),exact(metadata!D390,"insect"),exact(metadata!D390,"insect gut"))))</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AND(IF(metadata!C391="",FALSE,TRUE),OR(exact(metadata!C391,"animal-associated habitat"),exact(metadata!C391,"insect-associated habitat")))</f>
        <v>0</v>
      </c>
      <c r="Q391">
        <f>OR(AND(IF(metadata!D391="",FALSE,TRUE),exact(metadata!D391,"not applicable")),AND(IF(metadata!D391="",FALSE,TRUE),OR(exact(metadata!D391,"sponge"),exact(metadata!D391,"coral"),exact(metadata!D391,"biofilm"),exact(metadata!D391,"whole gut"),exact(metadata!D391,"insect"),exact(metadata!D391,"insect gut"))))</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AND(IF(metadata!C392="",FALSE,TRUE),OR(exact(metadata!C392,"animal-associated habitat"),exact(metadata!C392,"insect-associated habitat")))</f>
        <v>0</v>
      </c>
      <c r="Q392">
        <f>OR(AND(IF(metadata!D392="",FALSE,TRUE),exact(metadata!D392,"not applicable")),AND(IF(metadata!D392="",FALSE,TRUE),OR(exact(metadata!D392,"sponge"),exact(metadata!D392,"coral"),exact(metadata!D392,"biofilm"),exact(metadata!D392,"whole gut"),exact(metadata!D392,"insect"),exact(metadata!D392,"insect gut"))))</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AND(IF(metadata!C393="",FALSE,TRUE),OR(exact(metadata!C393,"animal-associated habitat"),exact(metadata!C393,"insect-associated habitat")))</f>
        <v>0</v>
      </c>
      <c r="Q393">
        <f>OR(AND(IF(metadata!D393="",FALSE,TRUE),exact(metadata!D393,"not applicable")),AND(IF(metadata!D393="",FALSE,TRUE),OR(exact(metadata!D393,"sponge"),exact(metadata!D393,"coral"),exact(metadata!D393,"biofilm"),exact(metadata!D393,"whole gut"),exact(metadata!D393,"insect"),exact(metadata!D393,"insect gut"))))</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AND(IF(metadata!C394="",FALSE,TRUE),OR(exact(metadata!C394,"animal-associated habitat"),exact(metadata!C394,"insect-associated habitat")))</f>
        <v>0</v>
      </c>
      <c r="Q394">
        <f>OR(AND(IF(metadata!D394="",FALSE,TRUE),exact(metadata!D394,"not applicable")),AND(IF(metadata!D394="",FALSE,TRUE),OR(exact(metadata!D394,"sponge"),exact(metadata!D394,"coral"),exact(metadata!D394,"biofilm"),exact(metadata!D394,"whole gut"),exact(metadata!D394,"insect"),exact(metadata!D394,"insect gut"))))</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AND(IF(metadata!C395="",FALSE,TRUE),OR(exact(metadata!C395,"animal-associated habitat"),exact(metadata!C395,"insect-associated habitat")))</f>
        <v>0</v>
      </c>
      <c r="Q395">
        <f>OR(AND(IF(metadata!D395="",FALSE,TRUE),exact(metadata!D395,"not applicable")),AND(IF(metadata!D395="",FALSE,TRUE),OR(exact(metadata!D395,"sponge"),exact(metadata!D395,"coral"),exact(metadata!D395,"biofilm"),exact(metadata!D395,"whole gut"),exact(metadata!D395,"insect"),exact(metadata!D395,"insect gut"))))</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AND(IF(metadata!C396="",FALSE,TRUE),OR(exact(metadata!C396,"animal-associated habitat"),exact(metadata!C396,"insect-associated habitat")))</f>
        <v>0</v>
      </c>
      <c r="Q396">
        <f>OR(AND(IF(metadata!D396="",FALSE,TRUE),exact(metadata!D396,"not applicable")),AND(IF(metadata!D396="",FALSE,TRUE),OR(exact(metadata!D396,"sponge"),exact(metadata!D396,"coral"),exact(metadata!D396,"biofilm"),exact(metadata!D396,"whole gut"),exact(metadata!D396,"insect"),exact(metadata!D396,"insect gut"))))</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AND(IF(metadata!C397="",FALSE,TRUE),OR(exact(metadata!C397,"animal-associated habitat"),exact(metadata!C397,"insect-associated habitat")))</f>
        <v>0</v>
      </c>
      <c r="Q397">
        <f>OR(AND(IF(metadata!D397="",FALSE,TRUE),exact(metadata!D397,"not applicable")),AND(IF(metadata!D397="",FALSE,TRUE),OR(exact(metadata!D397,"sponge"),exact(metadata!D397,"coral"),exact(metadata!D397,"biofilm"),exact(metadata!D397,"whole gut"),exact(metadata!D397,"insect"),exact(metadata!D397,"insect gut"))))</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AND(IF(metadata!C398="",FALSE,TRUE),OR(exact(metadata!C398,"animal-associated habitat"),exact(metadata!C398,"insect-associated habitat")))</f>
        <v>0</v>
      </c>
      <c r="Q398">
        <f>OR(AND(IF(metadata!D398="",FALSE,TRUE),exact(metadata!D398,"not applicable")),AND(IF(metadata!D398="",FALSE,TRUE),OR(exact(metadata!D398,"sponge"),exact(metadata!D398,"coral"),exact(metadata!D398,"biofilm"),exact(metadata!D398,"whole gut"),exact(metadata!D398,"insect"),exact(metadata!D398,"insect gut"))))</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AND(IF(metadata!C399="",FALSE,TRUE),OR(exact(metadata!C399,"animal-associated habitat"),exact(metadata!C399,"insect-associated habitat")))</f>
        <v>0</v>
      </c>
      <c r="Q399">
        <f>OR(AND(IF(metadata!D399="",FALSE,TRUE),exact(metadata!D399,"not applicable")),AND(IF(metadata!D399="",FALSE,TRUE),OR(exact(metadata!D399,"sponge"),exact(metadata!D399,"coral"),exact(metadata!D399,"biofilm"),exact(metadata!D399,"whole gut"),exact(metadata!D399,"insect"),exact(metadata!D399,"insect gut"))))</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AND(IF(metadata!C400="",FALSE,TRUE),OR(exact(metadata!C400,"animal-associated habitat"),exact(metadata!C400,"insect-associated habitat")))</f>
        <v>0</v>
      </c>
      <c r="Q400">
        <f>OR(AND(IF(metadata!D400="",FALSE,TRUE),exact(metadata!D400,"not applicable")),AND(IF(metadata!D400="",FALSE,TRUE),OR(exact(metadata!D400,"sponge"),exact(metadata!D400,"coral"),exact(metadata!D400,"biofilm"),exact(metadata!D400,"whole gut"),exact(metadata!D400,"insect"),exact(metadata!D400,"insect gut"))))</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AND(IF(metadata!C401="",FALSE,TRUE),OR(exact(metadata!C401,"animal-associated habitat"),exact(metadata!C401,"insect-associated habitat")))</f>
        <v>0</v>
      </c>
      <c r="Q401">
        <f>OR(AND(IF(metadata!D401="",FALSE,TRUE),exact(metadata!D401,"not applicable")),AND(IF(metadata!D401="",FALSE,TRUE),OR(exact(metadata!D401,"sponge"),exact(metadata!D401,"coral"),exact(metadata!D401,"biofilm"),exact(metadata!D401,"whole gut"),exact(metadata!D401,"insect"),exact(metadata!D401,"insect gut"))))</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AND(IF(metadata!C402="",FALSE,TRUE),OR(exact(metadata!C402,"animal-associated habitat"),exact(metadata!C402,"insect-associated habitat")))</f>
        <v>0</v>
      </c>
      <c r="Q402">
        <f>OR(AND(IF(metadata!D402="",FALSE,TRUE),exact(metadata!D402,"not applicable")),AND(IF(metadata!D402="",FALSE,TRUE),OR(exact(metadata!D402,"sponge"),exact(metadata!D402,"coral"),exact(metadata!D402,"biofilm"),exact(metadata!D402,"whole gut"),exact(metadata!D402,"insect"),exact(metadata!D402,"insect gut"))))</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AND(IF(metadata!C403="",FALSE,TRUE),OR(exact(metadata!C403,"animal-associated habitat"),exact(metadata!C403,"insect-associated habitat")))</f>
        <v>0</v>
      </c>
      <c r="Q403">
        <f>OR(AND(IF(metadata!D403="",FALSE,TRUE),exact(metadata!D403,"not applicable")),AND(IF(metadata!D403="",FALSE,TRUE),OR(exact(metadata!D403,"sponge"),exact(metadata!D403,"coral"),exact(metadata!D403,"biofilm"),exact(metadata!D403,"whole gut"),exact(metadata!D403,"insect"),exact(metadata!D403,"insect gut"))))</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AND(IF(metadata!C404="",FALSE,TRUE),OR(exact(metadata!C404,"animal-associated habitat"),exact(metadata!C404,"insect-associated habitat")))</f>
        <v>0</v>
      </c>
      <c r="Q404">
        <f>OR(AND(IF(metadata!D404="",FALSE,TRUE),exact(metadata!D404,"not applicable")),AND(IF(metadata!D404="",FALSE,TRUE),OR(exact(metadata!D404,"sponge"),exact(metadata!D404,"coral"),exact(metadata!D404,"biofilm"),exact(metadata!D404,"whole gut"),exact(metadata!D404,"insect"),exact(metadata!D404,"insect gut"))))</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AND(IF(metadata!C405="",FALSE,TRUE),OR(exact(metadata!C405,"animal-associated habitat"),exact(metadata!C405,"insect-associated habitat")))</f>
        <v>0</v>
      </c>
      <c r="Q405">
        <f>OR(AND(IF(metadata!D405="",FALSE,TRUE),exact(metadata!D405,"not applicable")),AND(IF(metadata!D405="",FALSE,TRUE),OR(exact(metadata!D405,"sponge"),exact(metadata!D405,"coral"),exact(metadata!D405,"biofilm"),exact(metadata!D405,"whole gut"),exact(metadata!D405,"insect"),exact(metadata!D405,"insect gut"))))</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AND(IF(metadata!C406="",FALSE,TRUE),OR(exact(metadata!C406,"animal-associated habitat"),exact(metadata!C406,"insect-associated habitat")))</f>
        <v>0</v>
      </c>
      <c r="Q406">
        <f>OR(AND(IF(metadata!D406="",FALSE,TRUE),exact(metadata!D406,"not applicable")),AND(IF(metadata!D406="",FALSE,TRUE),OR(exact(metadata!D406,"sponge"),exact(metadata!D406,"coral"),exact(metadata!D406,"biofilm"),exact(metadata!D406,"whole gut"),exact(metadata!D406,"insect"),exact(metadata!D406,"insect gut"))))</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AND(IF(metadata!C407="",FALSE,TRUE),OR(exact(metadata!C407,"animal-associated habitat"),exact(metadata!C407,"insect-associated habitat")))</f>
        <v>0</v>
      </c>
      <c r="Q407">
        <f>OR(AND(IF(metadata!D407="",FALSE,TRUE),exact(metadata!D407,"not applicable")),AND(IF(metadata!D407="",FALSE,TRUE),OR(exact(metadata!D407,"sponge"),exact(metadata!D407,"coral"),exact(metadata!D407,"biofilm"),exact(metadata!D407,"whole gut"),exact(metadata!D407,"insect"),exact(metadata!D407,"insect gut"))))</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AND(IF(metadata!C408="",FALSE,TRUE),OR(exact(metadata!C408,"animal-associated habitat"),exact(metadata!C408,"insect-associated habitat")))</f>
        <v>0</v>
      </c>
      <c r="Q408">
        <f>OR(AND(IF(metadata!D408="",FALSE,TRUE),exact(metadata!D408,"not applicable")),AND(IF(metadata!D408="",FALSE,TRUE),OR(exact(metadata!D408,"sponge"),exact(metadata!D408,"coral"),exact(metadata!D408,"biofilm"),exact(metadata!D408,"whole gut"),exact(metadata!D408,"insect"),exact(metadata!D408,"insect gut"))))</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AND(IF(metadata!C409="",FALSE,TRUE),OR(exact(metadata!C409,"animal-associated habitat"),exact(metadata!C409,"insect-associated habitat")))</f>
        <v>0</v>
      </c>
      <c r="Q409">
        <f>OR(AND(IF(metadata!D409="",FALSE,TRUE),exact(metadata!D409,"not applicable")),AND(IF(metadata!D409="",FALSE,TRUE),OR(exact(metadata!D409,"sponge"),exact(metadata!D409,"coral"),exact(metadata!D409,"biofilm"),exact(metadata!D409,"whole gut"),exact(metadata!D409,"insect"),exact(metadata!D409,"insect gut"))))</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AND(IF(metadata!C410="",FALSE,TRUE),OR(exact(metadata!C410,"animal-associated habitat"),exact(metadata!C410,"insect-associated habitat")))</f>
        <v>0</v>
      </c>
      <c r="Q410">
        <f>OR(AND(IF(metadata!D410="",FALSE,TRUE),exact(metadata!D410,"not applicable")),AND(IF(metadata!D410="",FALSE,TRUE),OR(exact(metadata!D410,"sponge"),exact(metadata!D410,"coral"),exact(metadata!D410,"biofilm"),exact(metadata!D410,"whole gut"),exact(metadata!D410,"insect"),exact(metadata!D410,"insect gut"))))</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AND(IF(metadata!C411="",FALSE,TRUE),OR(exact(metadata!C411,"animal-associated habitat"),exact(metadata!C411,"insect-associated habitat")))</f>
        <v>0</v>
      </c>
      <c r="Q411">
        <f>OR(AND(IF(metadata!D411="",FALSE,TRUE),exact(metadata!D411,"not applicable")),AND(IF(metadata!D411="",FALSE,TRUE),OR(exact(metadata!D411,"sponge"),exact(metadata!D411,"coral"),exact(metadata!D411,"biofilm"),exact(metadata!D411,"whole gut"),exact(metadata!D411,"insect"),exact(metadata!D411,"insect gut"))))</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AND(IF(metadata!C412="",FALSE,TRUE),OR(exact(metadata!C412,"animal-associated habitat"),exact(metadata!C412,"insect-associated habitat")))</f>
        <v>0</v>
      </c>
      <c r="Q412">
        <f>OR(AND(IF(metadata!D412="",FALSE,TRUE),exact(metadata!D412,"not applicable")),AND(IF(metadata!D412="",FALSE,TRUE),OR(exact(metadata!D412,"sponge"),exact(metadata!D412,"coral"),exact(metadata!D412,"biofilm"),exact(metadata!D412,"whole gut"),exact(metadata!D412,"insect"),exact(metadata!D412,"insect gut"))))</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AND(IF(metadata!C413="",FALSE,TRUE),OR(exact(metadata!C413,"animal-associated habitat"),exact(metadata!C413,"insect-associated habitat")))</f>
        <v>0</v>
      </c>
      <c r="Q413">
        <f>OR(AND(IF(metadata!D413="",FALSE,TRUE),exact(metadata!D413,"not applicable")),AND(IF(metadata!D413="",FALSE,TRUE),OR(exact(metadata!D413,"sponge"),exact(metadata!D413,"coral"),exact(metadata!D413,"biofilm"),exact(metadata!D413,"whole gut"),exact(metadata!D413,"insect"),exact(metadata!D413,"insect gut"))))</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AND(IF(metadata!C414="",FALSE,TRUE),OR(exact(metadata!C414,"animal-associated habitat"),exact(metadata!C414,"insect-associated habitat")))</f>
        <v>0</v>
      </c>
      <c r="Q414">
        <f>OR(AND(IF(metadata!D414="",FALSE,TRUE),exact(metadata!D414,"not applicable")),AND(IF(metadata!D414="",FALSE,TRUE),OR(exact(metadata!D414,"sponge"),exact(metadata!D414,"coral"),exact(metadata!D414,"biofilm"),exact(metadata!D414,"whole gut"),exact(metadata!D414,"insect"),exact(metadata!D414,"insect gut"))))</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AND(IF(metadata!C415="",FALSE,TRUE),OR(exact(metadata!C415,"animal-associated habitat"),exact(metadata!C415,"insect-associated habitat")))</f>
        <v>0</v>
      </c>
      <c r="Q415">
        <f>OR(AND(IF(metadata!D415="",FALSE,TRUE),exact(metadata!D415,"not applicable")),AND(IF(metadata!D415="",FALSE,TRUE),OR(exact(metadata!D415,"sponge"),exact(metadata!D415,"coral"),exact(metadata!D415,"biofilm"),exact(metadata!D415,"whole gut"),exact(metadata!D415,"insect"),exact(metadata!D415,"insect gut"))))</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AND(IF(metadata!C416="",FALSE,TRUE),OR(exact(metadata!C416,"animal-associated habitat"),exact(metadata!C416,"insect-associated habitat")))</f>
        <v>0</v>
      </c>
      <c r="Q416">
        <f>OR(AND(IF(metadata!D416="",FALSE,TRUE),exact(metadata!D416,"not applicable")),AND(IF(metadata!D416="",FALSE,TRUE),OR(exact(metadata!D416,"sponge"),exact(metadata!D416,"coral"),exact(metadata!D416,"biofilm"),exact(metadata!D416,"whole gut"),exact(metadata!D416,"insect"),exact(metadata!D416,"insect gut"))))</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AND(IF(metadata!C417="",FALSE,TRUE),OR(exact(metadata!C417,"animal-associated habitat"),exact(metadata!C417,"insect-associated habitat")))</f>
        <v>0</v>
      </c>
      <c r="Q417">
        <f>OR(AND(IF(metadata!D417="",FALSE,TRUE),exact(metadata!D417,"not applicable")),AND(IF(metadata!D417="",FALSE,TRUE),OR(exact(metadata!D417,"sponge"),exact(metadata!D417,"coral"),exact(metadata!D417,"biofilm"),exact(metadata!D417,"whole gut"),exact(metadata!D417,"insect"),exact(metadata!D417,"insect gut"))))</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AND(IF(metadata!C418="",FALSE,TRUE),OR(exact(metadata!C418,"animal-associated habitat"),exact(metadata!C418,"insect-associated habitat")))</f>
        <v>0</v>
      </c>
      <c r="Q418">
        <f>OR(AND(IF(metadata!D418="",FALSE,TRUE),exact(metadata!D418,"not applicable")),AND(IF(metadata!D418="",FALSE,TRUE),OR(exact(metadata!D418,"sponge"),exact(metadata!D418,"coral"),exact(metadata!D418,"biofilm"),exact(metadata!D418,"whole gut"),exact(metadata!D418,"insect"),exact(metadata!D418,"insect gut"))))</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AND(IF(metadata!C419="",FALSE,TRUE),OR(exact(metadata!C419,"animal-associated habitat"),exact(metadata!C419,"insect-associated habitat")))</f>
        <v>0</v>
      </c>
      <c r="Q419">
        <f>OR(AND(IF(metadata!D419="",FALSE,TRUE),exact(metadata!D419,"not applicable")),AND(IF(metadata!D419="",FALSE,TRUE),OR(exact(metadata!D419,"sponge"),exact(metadata!D419,"coral"),exact(metadata!D419,"biofilm"),exact(metadata!D419,"whole gut"),exact(metadata!D419,"insect"),exact(metadata!D419,"insect gut"))))</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AND(IF(metadata!C420="",FALSE,TRUE),OR(exact(metadata!C420,"animal-associated habitat"),exact(metadata!C420,"insect-associated habitat")))</f>
        <v>0</v>
      </c>
      <c r="Q420">
        <f>OR(AND(IF(metadata!D420="",FALSE,TRUE),exact(metadata!D420,"not applicable")),AND(IF(metadata!D420="",FALSE,TRUE),OR(exact(metadata!D420,"sponge"),exact(metadata!D420,"coral"),exact(metadata!D420,"biofilm"),exact(metadata!D420,"whole gut"),exact(metadata!D420,"insect"),exact(metadata!D420,"insect gut"))))</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AND(IF(metadata!C421="",FALSE,TRUE),OR(exact(metadata!C421,"animal-associated habitat"),exact(metadata!C421,"insect-associated habitat")))</f>
        <v>0</v>
      </c>
      <c r="Q421">
        <f>OR(AND(IF(metadata!D421="",FALSE,TRUE),exact(metadata!D421,"not applicable")),AND(IF(metadata!D421="",FALSE,TRUE),OR(exact(metadata!D421,"sponge"),exact(metadata!D421,"coral"),exact(metadata!D421,"biofilm"),exact(metadata!D421,"whole gut"),exact(metadata!D421,"insect"),exact(metadata!D421,"insect gut"))))</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AND(IF(metadata!C422="",FALSE,TRUE),OR(exact(metadata!C422,"animal-associated habitat"),exact(metadata!C422,"insect-associated habitat")))</f>
        <v>0</v>
      </c>
      <c r="Q422">
        <f>OR(AND(IF(metadata!D422="",FALSE,TRUE),exact(metadata!D422,"not applicable")),AND(IF(metadata!D422="",FALSE,TRUE),OR(exact(metadata!D422,"sponge"),exact(metadata!D422,"coral"),exact(metadata!D422,"biofilm"),exact(metadata!D422,"whole gut"),exact(metadata!D422,"insect"),exact(metadata!D422,"insect gut"))))</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AND(IF(metadata!C423="",FALSE,TRUE),OR(exact(metadata!C423,"animal-associated habitat"),exact(metadata!C423,"insect-associated habitat")))</f>
        <v>0</v>
      </c>
      <c r="Q423">
        <f>OR(AND(IF(metadata!D423="",FALSE,TRUE),exact(metadata!D423,"not applicable")),AND(IF(metadata!D423="",FALSE,TRUE),OR(exact(metadata!D423,"sponge"),exact(metadata!D423,"coral"),exact(metadata!D423,"biofilm"),exact(metadata!D423,"whole gut"),exact(metadata!D423,"insect"),exact(metadata!D423,"insect gut"))))</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AND(IF(metadata!C424="",FALSE,TRUE),OR(exact(metadata!C424,"animal-associated habitat"),exact(metadata!C424,"insect-associated habitat")))</f>
        <v>0</v>
      </c>
      <c r="Q424">
        <f>OR(AND(IF(metadata!D424="",FALSE,TRUE),exact(metadata!D424,"not applicable")),AND(IF(metadata!D424="",FALSE,TRUE),OR(exact(metadata!D424,"sponge"),exact(metadata!D424,"coral"),exact(metadata!D424,"biofilm"),exact(metadata!D424,"whole gut"),exact(metadata!D424,"insect"),exact(metadata!D424,"insect gut"))))</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AND(IF(metadata!C425="",FALSE,TRUE),OR(exact(metadata!C425,"animal-associated habitat"),exact(metadata!C425,"insect-associated habitat")))</f>
        <v>0</v>
      </c>
      <c r="Q425">
        <f>OR(AND(IF(metadata!D425="",FALSE,TRUE),exact(metadata!D425,"not applicable")),AND(IF(metadata!D425="",FALSE,TRUE),OR(exact(metadata!D425,"sponge"),exact(metadata!D425,"coral"),exact(metadata!D425,"biofilm"),exact(metadata!D425,"whole gut"),exact(metadata!D425,"insect"),exact(metadata!D425,"insect gut"))))</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AND(IF(metadata!C426="",FALSE,TRUE),OR(exact(metadata!C426,"animal-associated habitat"),exact(metadata!C426,"insect-associated habitat")))</f>
        <v>0</v>
      </c>
      <c r="Q426">
        <f>OR(AND(IF(metadata!D426="",FALSE,TRUE),exact(metadata!D426,"not applicable")),AND(IF(metadata!D426="",FALSE,TRUE),OR(exact(metadata!D426,"sponge"),exact(metadata!D426,"coral"),exact(metadata!D426,"biofilm"),exact(metadata!D426,"whole gut"),exact(metadata!D426,"insect"),exact(metadata!D426,"insect gut"))))</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AND(IF(metadata!C427="",FALSE,TRUE),OR(exact(metadata!C427,"animal-associated habitat"),exact(metadata!C427,"insect-associated habitat")))</f>
        <v>0</v>
      </c>
      <c r="Q427">
        <f>OR(AND(IF(metadata!D427="",FALSE,TRUE),exact(metadata!D427,"not applicable")),AND(IF(metadata!D427="",FALSE,TRUE),OR(exact(metadata!D427,"sponge"),exact(metadata!D427,"coral"),exact(metadata!D427,"biofilm"),exact(metadata!D427,"whole gut"),exact(metadata!D427,"insect"),exact(metadata!D427,"insect gut"))))</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AND(IF(metadata!C428="",FALSE,TRUE),OR(exact(metadata!C428,"animal-associated habitat"),exact(metadata!C428,"insect-associated habitat")))</f>
        <v>0</v>
      </c>
      <c r="Q428">
        <f>OR(AND(IF(metadata!D428="",FALSE,TRUE),exact(metadata!D428,"not applicable")),AND(IF(metadata!D428="",FALSE,TRUE),OR(exact(metadata!D428,"sponge"),exact(metadata!D428,"coral"),exact(metadata!D428,"biofilm"),exact(metadata!D428,"whole gut"),exact(metadata!D428,"insect"),exact(metadata!D428,"insect gut"))))</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AND(IF(metadata!C429="",FALSE,TRUE),OR(exact(metadata!C429,"animal-associated habitat"),exact(metadata!C429,"insect-associated habitat")))</f>
        <v>0</v>
      </c>
      <c r="Q429">
        <f>OR(AND(IF(metadata!D429="",FALSE,TRUE),exact(metadata!D429,"not applicable")),AND(IF(metadata!D429="",FALSE,TRUE),OR(exact(metadata!D429,"sponge"),exact(metadata!D429,"coral"),exact(metadata!D429,"biofilm"),exact(metadata!D429,"whole gut"),exact(metadata!D429,"insect"),exact(metadata!D429,"insect gut"))))</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AND(IF(metadata!C430="",FALSE,TRUE),OR(exact(metadata!C430,"animal-associated habitat"),exact(metadata!C430,"insect-associated habitat")))</f>
        <v>0</v>
      </c>
      <c r="Q430">
        <f>OR(AND(IF(metadata!D430="",FALSE,TRUE),exact(metadata!D430,"not applicable")),AND(IF(metadata!D430="",FALSE,TRUE),OR(exact(metadata!D430,"sponge"),exact(metadata!D430,"coral"),exact(metadata!D430,"biofilm"),exact(metadata!D430,"whole gut"),exact(metadata!D430,"insect"),exact(metadata!D430,"insect gut"))))</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AND(IF(metadata!C431="",FALSE,TRUE),OR(exact(metadata!C431,"animal-associated habitat"),exact(metadata!C431,"insect-associated habitat")))</f>
        <v>0</v>
      </c>
      <c r="Q431">
        <f>OR(AND(IF(metadata!D431="",FALSE,TRUE),exact(metadata!D431,"not applicable")),AND(IF(metadata!D431="",FALSE,TRUE),OR(exact(metadata!D431,"sponge"),exact(metadata!D431,"coral"),exact(metadata!D431,"biofilm"),exact(metadata!D431,"whole gut"),exact(metadata!D431,"insect"),exact(metadata!D431,"insect gut"))))</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AND(IF(metadata!C432="",FALSE,TRUE),OR(exact(metadata!C432,"animal-associated habitat"),exact(metadata!C432,"insect-associated habitat")))</f>
        <v>0</v>
      </c>
      <c r="Q432">
        <f>OR(AND(IF(metadata!D432="",FALSE,TRUE),exact(metadata!D432,"not applicable")),AND(IF(metadata!D432="",FALSE,TRUE),OR(exact(metadata!D432,"sponge"),exact(metadata!D432,"coral"),exact(metadata!D432,"biofilm"),exact(metadata!D432,"whole gut"),exact(metadata!D432,"insect"),exact(metadata!D432,"insect gut"))))</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AND(IF(metadata!C433="",FALSE,TRUE),OR(exact(metadata!C433,"animal-associated habitat"),exact(metadata!C433,"insect-associated habitat")))</f>
        <v>0</v>
      </c>
      <c r="Q433">
        <f>OR(AND(IF(metadata!D433="",FALSE,TRUE),exact(metadata!D433,"not applicable")),AND(IF(metadata!D433="",FALSE,TRUE),OR(exact(metadata!D433,"sponge"),exact(metadata!D433,"coral"),exact(metadata!D433,"biofilm"),exact(metadata!D433,"whole gut"),exact(metadata!D433,"insect"),exact(metadata!D433,"insect gut"))))</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AND(IF(metadata!C434="",FALSE,TRUE),OR(exact(metadata!C434,"animal-associated habitat"),exact(metadata!C434,"insect-associated habitat")))</f>
        <v>0</v>
      </c>
      <c r="Q434">
        <f>OR(AND(IF(metadata!D434="",FALSE,TRUE),exact(metadata!D434,"not applicable")),AND(IF(metadata!D434="",FALSE,TRUE),OR(exact(metadata!D434,"sponge"),exact(metadata!D434,"coral"),exact(metadata!D434,"biofilm"),exact(metadata!D434,"whole gut"),exact(metadata!D434,"insect"),exact(metadata!D434,"insect gut"))))</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AND(IF(metadata!C435="",FALSE,TRUE),OR(exact(metadata!C435,"animal-associated habitat"),exact(metadata!C435,"insect-associated habitat")))</f>
        <v>0</v>
      </c>
      <c r="Q435">
        <f>OR(AND(IF(metadata!D435="",FALSE,TRUE),exact(metadata!D435,"not applicable")),AND(IF(metadata!D435="",FALSE,TRUE),OR(exact(metadata!D435,"sponge"),exact(metadata!D435,"coral"),exact(metadata!D435,"biofilm"),exact(metadata!D435,"whole gut"),exact(metadata!D435,"insect"),exact(metadata!D435,"insect gut"))))</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AND(IF(metadata!C436="",FALSE,TRUE),OR(exact(metadata!C436,"animal-associated habitat"),exact(metadata!C436,"insect-associated habitat")))</f>
        <v>0</v>
      </c>
      <c r="Q436">
        <f>OR(AND(IF(metadata!D436="",FALSE,TRUE),exact(metadata!D436,"not applicable")),AND(IF(metadata!D436="",FALSE,TRUE),OR(exact(metadata!D436,"sponge"),exact(metadata!D436,"coral"),exact(metadata!D436,"biofilm"),exact(metadata!D436,"whole gut"),exact(metadata!D436,"insect"),exact(metadata!D436,"insect gut"))))</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AND(IF(metadata!C437="",FALSE,TRUE),OR(exact(metadata!C437,"animal-associated habitat"),exact(metadata!C437,"insect-associated habitat")))</f>
        <v>0</v>
      </c>
      <c r="Q437">
        <f>OR(AND(IF(metadata!D437="",FALSE,TRUE),exact(metadata!D437,"not applicable")),AND(IF(metadata!D437="",FALSE,TRUE),OR(exact(metadata!D437,"sponge"),exact(metadata!D437,"coral"),exact(metadata!D437,"biofilm"),exact(metadata!D437,"whole gut"),exact(metadata!D437,"insect"),exact(metadata!D437,"insect gut"))))</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AND(IF(metadata!C438="",FALSE,TRUE),OR(exact(metadata!C438,"animal-associated habitat"),exact(metadata!C438,"insect-associated habitat")))</f>
        <v>0</v>
      </c>
      <c r="Q438">
        <f>OR(AND(IF(metadata!D438="",FALSE,TRUE),exact(metadata!D438,"not applicable")),AND(IF(metadata!D438="",FALSE,TRUE),OR(exact(metadata!D438,"sponge"),exact(metadata!D438,"coral"),exact(metadata!D438,"biofilm"),exact(metadata!D438,"whole gut"),exact(metadata!D438,"insect"),exact(metadata!D438,"insect gut"))))</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AND(IF(metadata!C439="",FALSE,TRUE),OR(exact(metadata!C439,"animal-associated habitat"),exact(metadata!C439,"insect-associated habitat")))</f>
        <v>0</v>
      </c>
      <c r="Q439">
        <f>OR(AND(IF(metadata!D439="",FALSE,TRUE),exact(metadata!D439,"not applicable")),AND(IF(metadata!D439="",FALSE,TRUE),OR(exact(metadata!D439,"sponge"),exact(metadata!D439,"coral"),exact(metadata!D439,"biofilm"),exact(metadata!D439,"whole gut"),exact(metadata!D439,"insect"),exact(metadata!D439,"insect gut"))))</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AND(IF(metadata!C440="",FALSE,TRUE),OR(exact(metadata!C440,"animal-associated habitat"),exact(metadata!C440,"insect-associated habitat")))</f>
        <v>0</v>
      </c>
      <c r="Q440">
        <f>OR(AND(IF(metadata!D440="",FALSE,TRUE),exact(metadata!D440,"not applicable")),AND(IF(metadata!D440="",FALSE,TRUE),OR(exact(metadata!D440,"sponge"),exact(metadata!D440,"coral"),exact(metadata!D440,"biofilm"),exact(metadata!D440,"whole gut"),exact(metadata!D440,"insect"),exact(metadata!D440,"insect gut"))))</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AND(IF(metadata!C441="",FALSE,TRUE),OR(exact(metadata!C441,"animal-associated habitat"),exact(metadata!C441,"insect-associated habitat")))</f>
        <v>0</v>
      </c>
      <c r="Q441">
        <f>OR(AND(IF(metadata!D441="",FALSE,TRUE),exact(metadata!D441,"not applicable")),AND(IF(metadata!D441="",FALSE,TRUE),OR(exact(metadata!D441,"sponge"),exact(metadata!D441,"coral"),exact(metadata!D441,"biofilm"),exact(metadata!D441,"whole gut"),exact(metadata!D441,"insect"),exact(metadata!D441,"insect gut"))))</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AND(IF(metadata!C442="",FALSE,TRUE),OR(exact(metadata!C442,"animal-associated habitat"),exact(metadata!C442,"insect-associated habitat")))</f>
        <v>0</v>
      </c>
      <c r="Q442">
        <f>OR(AND(IF(metadata!D442="",FALSE,TRUE),exact(metadata!D442,"not applicable")),AND(IF(metadata!D442="",FALSE,TRUE),OR(exact(metadata!D442,"sponge"),exact(metadata!D442,"coral"),exact(metadata!D442,"biofilm"),exact(metadata!D442,"whole gut"),exact(metadata!D442,"insect"),exact(metadata!D442,"insect gut"))))</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AND(IF(metadata!C443="",FALSE,TRUE),OR(exact(metadata!C443,"animal-associated habitat"),exact(metadata!C443,"insect-associated habitat")))</f>
        <v>0</v>
      </c>
      <c r="Q443">
        <f>OR(AND(IF(metadata!D443="",FALSE,TRUE),exact(metadata!D443,"not applicable")),AND(IF(metadata!D443="",FALSE,TRUE),OR(exact(metadata!D443,"sponge"),exact(metadata!D443,"coral"),exact(metadata!D443,"biofilm"),exact(metadata!D443,"whole gut"),exact(metadata!D443,"insect"),exact(metadata!D443,"insect gut"))))</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AND(IF(metadata!C444="",FALSE,TRUE),OR(exact(metadata!C444,"animal-associated habitat"),exact(metadata!C444,"insect-associated habitat")))</f>
        <v>0</v>
      </c>
      <c r="Q444">
        <f>OR(AND(IF(metadata!D444="",FALSE,TRUE),exact(metadata!D444,"not applicable")),AND(IF(metadata!D444="",FALSE,TRUE),OR(exact(metadata!D444,"sponge"),exact(metadata!D444,"coral"),exact(metadata!D444,"biofilm"),exact(metadata!D444,"whole gut"),exact(metadata!D444,"insect"),exact(metadata!D444,"insect gut"))))</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AND(IF(metadata!C445="",FALSE,TRUE),OR(exact(metadata!C445,"animal-associated habitat"),exact(metadata!C445,"insect-associated habitat")))</f>
        <v>0</v>
      </c>
      <c r="Q445">
        <f>OR(AND(IF(metadata!D445="",FALSE,TRUE),exact(metadata!D445,"not applicable")),AND(IF(metadata!D445="",FALSE,TRUE),OR(exact(metadata!D445,"sponge"),exact(metadata!D445,"coral"),exact(metadata!D445,"biofilm"),exact(metadata!D445,"whole gut"),exact(metadata!D445,"insect"),exact(metadata!D445,"insect gut"))))</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AND(IF(metadata!C446="",FALSE,TRUE),OR(exact(metadata!C446,"animal-associated habitat"),exact(metadata!C446,"insect-associated habitat")))</f>
        <v>0</v>
      </c>
      <c r="Q446">
        <f>OR(AND(IF(metadata!D446="",FALSE,TRUE),exact(metadata!D446,"not applicable")),AND(IF(metadata!D446="",FALSE,TRUE),OR(exact(metadata!D446,"sponge"),exact(metadata!D446,"coral"),exact(metadata!D446,"biofilm"),exact(metadata!D446,"whole gut"),exact(metadata!D446,"insect"),exact(metadata!D446,"insect gut"))))</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AND(IF(metadata!C447="",FALSE,TRUE),OR(exact(metadata!C447,"animal-associated habitat"),exact(metadata!C447,"insect-associated habitat")))</f>
        <v>0</v>
      </c>
      <c r="Q447">
        <f>OR(AND(IF(metadata!D447="",FALSE,TRUE),exact(metadata!D447,"not applicable")),AND(IF(metadata!D447="",FALSE,TRUE),OR(exact(metadata!D447,"sponge"),exact(metadata!D447,"coral"),exact(metadata!D447,"biofilm"),exact(metadata!D447,"whole gut"),exact(metadata!D447,"insect"),exact(metadata!D447,"insect gut"))))</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AND(IF(metadata!C448="",FALSE,TRUE),OR(exact(metadata!C448,"animal-associated habitat"),exact(metadata!C448,"insect-associated habitat")))</f>
        <v>0</v>
      </c>
      <c r="Q448">
        <f>OR(AND(IF(metadata!D448="",FALSE,TRUE),exact(metadata!D448,"not applicable")),AND(IF(metadata!D448="",FALSE,TRUE),OR(exact(metadata!D448,"sponge"),exact(metadata!D448,"coral"),exact(metadata!D448,"biofilm"),exact(metadata!D448,"whole gut"),exact(metadata!D448,"insect"),exact(metadata!D448,"insect gut"))))</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AND(IF(metadata!C449="",FALSE,TRUE),OR(exact(metadata!C449,"animal-associated habitat"),exact(metadata!C449,"insect-associated habitat")))</f>
        <v>0</v>
      </c>
      <c r="Q449">
        <f>OR(AND(IF(metadata!D449="",FALSE,TRUE),exact(metadata!D449,"not applicable")),AND(IF(metadata!D449="",FALSE,TRUE),OR(exact(metadata!D449,"sponge"),exact(metadata!D449,"coral"),exact(metadata!D449,"biofilm"),exact(metadata!D449,"whole gut"),exact(metadata!D449,"insect"),exact(metadata!D449,"insect gut"))))</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AND(IF(metadata!C450="",FALSE,TRUE),OR(exact(metadata!C450,"animal-associated habitat"),exact(metadata!C450,"insect-associated habitat")))</f>
        <v>0</v>
      </c>
      <c r="Q450">
        <f>OR(AND(IF(metadata!D450="",FALSE,TRUE),exact(metadata!D450,"not applicable")),AND(IF(metadata!D450="",FALSE,TRUE),OR(exact(metadata!D450,"sponge"),exact(metadata!D450,"coral"),exact(metadata!D450,"biofilm"),exact(metadata!D450,"whole gut"),exact(metadata!D450,"insect"),exact(metadata!D450,"insect gut"))))</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AND(IF(metadata!C451="",FALSE,TRUE),OR(exact(metadata!C451,"animal-associated habitat"),exact(metadata!C451,"insect-associated habitat")))</f>
        <v>0</v>
      </c>
      <c r="Q451">
        <f>OR(AND(IF(metadata!D451="",FALSE,TRUE),exact(metadata!D451,"not applicable")),AND(IF(metadata!D451="",FALSE,TRUE),OR(exact(metadata!D451,"sponge"),exact(metadata!D451,"coral"),exact(metadata!D451,"biofilm"),exact(metadata!D451,"whole gut"),exact(metadata!D451,"insect"),exact(metadata!D451,"insect gut"))))</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AND(IF(metadata!C452="",FALSE,TRUE),OR(exact(metadata!C452,"animal-associated habitat"),exact(metadata!C452,"insect-associated habitat")))</f>
        <v>0</v>
      </c>
      <c r="Q452">
        <f>OR(AND(IF(metadata!D452="",FALSE,TRUE),exact(metadata!D452,"not applicable")),AND(IF(metadata!D452="",FALSE,TRUE),OR(exact(metadata!D452,"sponge"),exact(metadata!D452,"coral"),exact(metadata!D452,"biofilm"),exact(metadata!D452,"whole gut"),exact(metadata!D452,"insect"),exact(metadata!D452,"insect gut"))))</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AND(IF(metadata!C453="",FALSE,TRUE),OR(exact(metadata!C453,"animal-associated habitat"),exact(metadata!C453,"insect-associated habitat")))</f>
        <v>0</v>
      </c>
      <c r="Q453">
        <f>OR(AND(IF(metadata!D453="",FALSE,TRUE),exact(metadata!D453,"not applicable")),AND(IF(metadata!D453="",FALSE,TRUE),OR(exact(metadata!D453,"sponge"),exact(metadata!D453,"coral"),exact(metadata!D453,"biofilm"),exact(metadata!D453,"whole gut"),exact(metadata!D453,"insect"),exact(metadata!D453,"insect gut"))))</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AND(IF(metadata!C454="",FALSE,TRUE),OR(exact(metadata!C454,"animal-associated habitat"),exact(metadata!C454,"insect-associated habitat")))</f>
        <v>0</v>
      </c>
      <c r="Q454">
        <f>OR(AND(IF(metadata!D454="",FALSE,TRUE),exact(metadata!D454,"not applicable")),AND(IF(metadata!D454="",FALSE,TRUE),OR(exact(metadata!D454,"sponge"),exact(metadata!D454,"coral"),exact(metadata!D454,"biofilm"),exact(metadata!D454,"whole gut"),exact(metadata!D454,"insect"),exact(metadata!D454,"insect gut"))))</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AND(IF(metadata!C455="",FALSE,TRUE),OR(exact(metadata!C455,"animal-associated habitat"),exact(metadata!C455,"insect-associated habitat")))</f>
        <v>0</v>
      </c>
      <c r="Q455">
        <f>OR(AND(IF(metadata!D455="",FALSE,TRUE),exact(metadata!D455,"not applicable")),AND(IF(metadata!D455="",FALSE,TRUE),OR(exact(metadata!D455,"sponge"),exact(metadata!D455,"coral"),exact(metadata!D455,"biofilm"),exact(metadata!D455,"whole gut"),exact(metadata!D455,"insect"),exact(metadata!D455,"insect gut"))))</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AND(IF(metadata!C456="",FALSE,TRUE),OR(exact(metadata!C456,"animal-associated habitat"),exact(metadata!C456,"insect-associated habitat")))</f>
        <v>0</v>
      </c>
      <c r="Q456">
        <f>OR(AND(IF(metadata!D456="",FALSE,TRUE),exact(metadata!D456,"not applicable")),AND(IF(metadata!D456="",FALSE,TRUE),OR(exact(metadata!D456,"sponge"),exact(metadata!D456,"coral"),exact(metadata!D456,"biofilm"),exact(metadata!D456,"whole gut"),exact(metadata!D456,"insect"),exact(metadata!D456,"insect gut"))))</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AND(IF(metadata!C457="",FALSE,TRUE),OR(exact(metadata!C457,"animal-associated habitat"),exact(metadata!C457,"insect-associated habitat")))</f>
        <v>0</v>
      </c>
      <c r="Q457">
        <f>OR(AND(IF(metadata!D457="",FALSE,TRUE),exact(metadata!D457,"not applicable")),AND(IF(metadata!D457="",FALSE,TRUE),OR(exact(metadata!D457,"sponge"),exact(metadata!D457,"coral"),exact(metadata!D457,"biofilm"),exact(metadata!D457,"whole gut"),exact(metadata!D457,"insect"),exact(metadata!D457,"insect gut"))))</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AND(IF(metadata!C458="",FALSE,TRUE),OR(exact(metadata!C458,"animal-associated habitat"),exact(metadata!C458,"insect-associated habitat")))</f>
        <v>0</v>
      </c>
      <c r="Q458">
        <f>OR(AND(IF(metadata!D458="",FALSE,TRUE),exact(metadata!D458,"not applicable")),AND(IF(metadata!D458="",FALSE,TRUE),OR(exact(metadata!D458,"sponge"),exact(metadata!D458,"coral"),exact(metadata!D458,"biofilm"),exact(metadata!D458,"whole gut"),exact(metadata!D458,"insect"),exact(metadata!D458,"insect gut"))))</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AND(IF(metadata!C459="",FALSE,TRUE),OR(exact(metadata!C459,"animal-associated habitat"),exact(metadata!C459,"insect-associated habitat")))</f>
        <v>0</v>
      </c>
      <c r="Q459">
        <f>OR(AND(IF(metadata!D459="",FALSE,TRUE),exact(metadata!D459,"not applicable")),AND(IF(metadata!D459="",FALSE,TRUE),OR(exact(metadata!D459,"sponge"),exact(metadata!D459,"coral"),exact(metadata!D459,"biofilm"),exact(metadata!D459,"whole gut"),exact(metadata!D459,"insect"),exact(metadata!D459,"insect gut"))))</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AND(IF(metadata!C460="",FALSE,TRUE),OR(exact(metadata!C460,"animal-associated habitat"),exact(metadata!C460,"insect-associated habitat")))</f>
        <v>0</v>
      </c>
      <c r="Q460">
        <f>OR(AND(IF(metadata!D460="",FALSE,TRUE),exact(metadata!D460,"not applicable")),AND(IF(metadata!D460="",FALSE,TRUE),OR(exact(metadata!D460,"sponge"),exact(metadata!D460,"coral"),exact(metadata!D460,"biofilm"),exact(metadata!D460,"whole gut"),exact(metadata!D460,"insect"),exact(metadata!D460,"insect gut"))))</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AND(IF(metadata!C461="",FALSE,TRUE),OR(exact(metadata!C461,"animal-associated habitat"),exact(metadata!C461,"insect-associated habitat")))</f>
        <v>0</v>
      </c>
      <c r="Q461">
        <f>OR(AND(IF(metadata!D461="",FALSE,TRUE),exact(metadata!D461,"not applicable")),AND(IF(metadata!D461="",FALSE,TRUE),OR(exact(metadata!D461,"sponge"),exact(metadata!D461,"coral"),exact(metadata!D461,"biofilm"),exact(metadata!D461,"whole gut"),exact(metadata!D461,"insect"),exact(metadata!D461,"insect gut"))))</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AND(IF(metadata!C462="",FALSE,TRUE),OR(exact(metadata!C462,"animal-associated habitat"),exact(metadata!C462,"insect-associated habitat")))</f>
        <v>0</v>
      </c>
      <c r="Q462">
        <f>OR(AND(IF(metadata!D462="",FALSE,TRUE),exact(metadata!D462,"not applicable")),AND(IF(metadata!D462="",FALSE,TRUE),OR(exact(metadata!D462,"sponge"),exact(metadata!D462,"coral"),exact(metadata!D462,"biofilm"),exact(metadata!D462,"whole gut"),exact(metadata!D462,"insect"),exact(metadata!D462,"insect gut"))))</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AND(IF(metadata!C463="",FALSE,TRUE),OR(exact(metadata!C463,"animal-associated habitat"),exact(metadata!C463,"insect-associated habitat")))</f>
        <v>0</v>
      </c>
      <c r="Q463">
        <f>OR(AND(IF(metadata!D463="",FALSE,TRUE),exact(metadata!D463,"not applicable")),AND(IF(metadata!D463="",FALSE,TRUE),OR(exact(metadata!D463,"sponge"),exact(metadata!D463,"coral"),exact(metadata!D463,"biofilm"),exact(metadata!D463,"whole gut"),exact(metadata!D463,"insect"),exact(metadata!D463,"insect gut"))))</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AND(IF(metadata!C464="",FALSE,TRUE),OR(exact(metadata!C464,"animal-associated habitat"),exact(metadata!C464,"insect-associated habitat")))</f>
        <v>0</v>
      </c>
      <c r="Q464">
        <f>OR(AND(IF(metadata!D464="",FALSE,TRUE),exact(metadata!D464,"not applicable")),AND(IF(metadata!D464="",FALSE,TRUE),OR(exact(metadata!D464,"sponge"),exact(metadata!D464,"coral"),exact(metadata!D464,"biofilm"),exact(metadata!D464,"whole gut"),exact(metadata!D464,"insect"),exact(metadata!D464,"insect gut"))))</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AND(IF(metadata!C465="",FALSE,TRUE),OR(exact(metadata!C465,"animal-associated habitat"),exact(metadata!C465,"insect-associated habitat")))</f>
        <v>0</v>
      </c>
      <c r="Q465">
        <f>OR(AND(IF(metadata!D465="",FALSE,TRUE),exact(metadata!D465,"not applicable")),AND(IF(metadata!D465="",FALSE,TRUE),OR(exact(metadata!D465,"sponge"),exact(metadata!D465,"coral"),exact(metadata!D465,"biofilm"),exact(metadata!D465,"whole gut"),exact(metadata!D465,"insect"),exact(metadata!D465,"insect gut"))))</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AND(IF(metadata!C466="",FALSE,TRUE),OR(exact(metadata!C466,"animal-associated habitat"),exact(metadata!C466,"insect-associated habitat")))</f>
        <v>0</v>
      </c>
      <c r="Q466">
        <f>OR(AND(IF(metadata!D466="",FALSE,TRUE),exact(metadata!D466,"not applicable")),AND(IF(metadata!D466="",FALSE,TRUE),OR(exact(metadata!D466,"sponge"),exact(metadata!D466,"coral"),exact(metadata!D466,"biofilm"),exact(metadata!D466,"whole gut"),exact(metadata!D466,"insect"),exact(metadata!D466,"insect gut"))))</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AND(IF(metadata!C467="",FALSE,TRUE),OR(exact(metadata!C467,"animal-associated habitat"),exact(metadata!C467,"insect-associated habitat")))</f>
        <v>0</v>
      </c>
      <c r="Q467">
        <f>OR(AND(IF(metadata!D467="",FALSE,TRUE),exact(metadata!D467,"not applicable")),AND(IF(metadata!D467="",FALSE,TRUE),OR(exact(metadata!D467,"sponge"),exact(metadata!D467,"coral"),exact(metadata!D467,"biofilm"),exact(metadata!D467,"whole gut"),exact(metadata!D467,"insect"),exact(metadata!D467,"insect gut"))))</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AND(IF(metadata!C468="",FALSE,TRUE),OR(exact(metadata!C468,"animal-associated habitat"),exact(metadata!C468,"insect-associated habitat")))</f>
        <v>0</v>
      </c>
      <c r="Q468">
        <f>OR(AND(IF(metadata!D468="",FALSE,TRUE),exact(metadata!D468,"not applicable")),AND(IF(metadata!D468="",FALSE,TRUE),OR(exact(metadata!D468,"sponge"),exact(metadata!D468,"coral"),exact(metadata!D468,"biofilm"),exact(metadata!D468,"whole gut"),exact(metadata!D468,"insect"),exact(metadata!D468,"insect gut"))))</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AND(IF(metadata!C469="",FALSE,TRUE),OR(exact(metadata!C469,"animal-associated habitat"),exact(metadata!C469,"insect-associated habitat")))</f>
        <v>0</v>
      </c>
      <c r="Q469">
        <f>OR(AND(IF(metadata!D469="",FALSE,TRUE),exact(metadata!D469,"not applicable")),AND(IF(metadata!D469="",FALSE,TRUE),OR(exact(metadata!D469,"sponge"),exact(metadata!D469,"coral"),exact(metadata!D469,"biofilm"),exact(metadata!D469,"whole gut"),exact(metadata!D469,"insect"),exact(metadata!D469,"insect gut"))))</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AND(IF(metadata!C470="",FALSE,TRUE),OR(exact(metadata!C470,"animal-associated habitat"),exact(metadata!C470,"insect-associated habitat")))</f>
        <v>0</v>
      </c>
      <c r="Q470">
        <f>OR(AND(IF(metadata!D470="",FALSE,TRUE),exact(metadata!D470,"not applicable")),AND(IF(metadata!D470="",FALSE,TRUE),OR(exact(metadata!D470,"sponge"),exact(metadata!D470,"coral"),exact(metadata!D470,"biofilm"),exact(metadata!D470,"whole gut"),exact(metadata!D470,"insect"),exact(metadata!D470,"insect gut"))))</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AND(IF(metadata!C471="",FALSE,TRUE),OR(exact(metadata!C471,"animal-associated habitat"),exact(metadata!C471,"insect-associated habitat")))</f>
        <v>0</v>
      </c>
      <c r="Q471">
        <f>OR(AND(IF(metadata!D471="",FALSE,TRUE),exact(metadata!D471,"not applicable")),AND(IF(metadata!D471="",FALSE,TRUE),OR(exact(metadata!D471,"sponge"),exact(metadata!D471,"coral"),exact(metadata!D471,"biofilm"),exact(metadata!D471,"whole gut"),exact(metadata!D471,"insect"),exact(metadata!D471,"insect gut"))))</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AND(IF(metadata!C472="",FALSE,TRUE),OR(exact(metadata!C472,"animal-associated habitat"),exact(metadata!C472,"insect-associated habitat")))</f>
        <v>0</v>
      </c>
      <c r="Q472">
        <f>OR(AND(IF(metadata!D472="",FALSE,TRUE),exact(metadata!D472,"not applicable")),AND(IF(metadata!D472="",FALSE,TRUE),OR(exact(metadata!D472,"sponge"),exact(metadata!D472,"coral"),exact(metadata!D472,"biofilm"),exact(metadata!D472,"whole gut"),exact(metadata!D472,"insect"),exact(metadata!D472,"insect gut"))))</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AND(IF(metadata!C473="",FALSE,TRUE),OR(exact(metadata!C473,"animal-associated habitat"),exact(metadata!C473,"insect-associated habitat")))</f>
        <v>0</v>
      </c>
      <c r="Q473">
        <f>OR(AND(IF(metadata!D473="",FALSE,TRUE),exact(metadata!D473,"not applicable")),AND(IF(metadata!D473="",FALSE,TRUE),OR(exact(metadata!D473,"sponge"),exact(metadata!D473,"coral"),exact(metadata!D473,"biofilm"),exact(metadata!D473,"whole gut"),exact(metadata!D473,"insect"),exact(metadata!D473,"insect gut"))))</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AND(IF(metadata!C474="",FALSE,TRUE),OR(exact(metadata!C474,"animal-associated habitat"),exact(metadata!C474,"insect-associated habitat")))</f>
        <v>0</v>
      </c>
      <c r="Q474">
        <f>OR(AND(IF(metadata!D474="",FALSE,TRUE),exact(metadata!D474,"not applicable")),AND(IF(metadata!D474="",FALSE,TRUE),OR(exact(metadata!D474,"sponge"),exact(metadata!D474,"coral"),exact(metadata!D474,"biofilm"),exact(metadata!D474,"whole gut"),exact(metadata!D474,"insect"),exact(metadata!D474,"insect gut"))))</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AND(IF(metadata!C475="",FALSE,TRUE),OR(exact(metadata!C475,"animal-associated habitat"),exact(metadata!C475,"insect-associated habitat")))</f>
        <v>0</v>
      </c>
      <c r="Q475">
        <f>OR(AND(IF(metadata!D475="",FALSE,TRUE),exact(metadata!D475,"not applicable")),AND(IF(metadata!D475="",FALSE,TRUE),OR(exact(metadata!D475,"sponge"),exact(metadata!D475,"coral"),exact(metadata!D475,"biofilm"),exact(metadata!D475,"whole gut"),exact(metadata!D475,"insect"),exact(metadata!D475,"insect gut"))))</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AND(IF(metadata!C476="",FALSE,TRUE),OR(exact(metadata!C476,"animal-associated habitat"),exact(metadata!C476,"insect-associated habitat")))</f>
        <v>0</v>
      </c>
      <c r="Q476">
        <f>OR(AND(IF(metadata!D476="",FALSE,TRUE),exact(metadata!D476,"not applicable")),AND(IF(metadata!D476="",FALSE,TRUE),OR(exact(metadata!D476,"sponge"),exact(metadata!D476,"coral"),exact(metadata!D476,"biofilm"),exact(metadata!D476,"whole gut"),exact(metadata!D476,"insect"),exact(metadata!D476,"insect gut"))))</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AND(IF(metadata!C477="",FALSE,TRUE),OR(exact(metadata!C477,"animal-associated habitat"),exact(metadata!C477,"insect-associated habitat")))</f>
        <v>0</v>
      </c>
      <c r="Q477">
        <f>OR(AND(IF(metadata!D477="",FALSE,TRUE),exact(metadata!D477,"not applicable")),AND(IF(metadata!D477="",FALSE,TRUE),OR(exact(metadata!D477,"sponge"),exact(metadata!D477,"coral"),exact(metadata!D477,"biofilm"),exact(metadata!D477,"whole gut"),exact(metadata!D477,"insect"),exact(metadata!D477,"insect gut"))))</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AND(IF(metadata!C478="",FALSE,TRUE),OR(exact(metadata!C478,"animal-associated habitat"),exact(metadata!C478,"insect-associated habitat")))</f>
        <v>0</v>
      </c>
      <c r="Q478">
        <f>OR(AND(IF(metadata!D478="",FALSE,TRUE),exact(metadata!D478,"not applicable")),AND(IF(metadata!D478="",FALSE,TRUE),OR(exact(metadata!D478,"sponge"),exact(metadata!D478,"coral"),exact(metadata!D478,"biofilm"),exact(metadata!D478,"whole gut"),exact(metadata!D478,"insect"),exact(metadata!D478,"insect gut"))))</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AND(IF(metadata!C479="",FALSE,TRUE),OR(exact(metadata!C479,"animal-associated habitat"),exact(metadata!C479,"insect-associated habitat")))</f>
        <v>0</v>
      </c>
      <c r="Q479">
        <f>OR(AND(IF(metadata!D479="",FALSE,TRUE),exact(metadata!D479,"not applicable")),AND(IF(metadata!D479="",FALSE,TRUE),OR(exact(metadata!D479,"sponge"),exact(metadata!D479,"coral"),exact(metadata!D479,"biofilm"),exact(metadata!D479,"whole gut"),exact(metadata!D479,"insect"),exact(metadata!D479,"insect gut"))))</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AND(IF(metadata!C480="",FALSE,TRUE),OR(exact(metadata!C480,"animal-associated habitat"),exact(metadata!C480,"insect-associated habitat")))</f>
        <v>0</v>
      </c>
      <c r="Q480">
        <f>OR(AND(IF(metadata!D480="",FALSE,TRUE),exact(metadata!D480,"not applicable")),AND(IF(metadata!D480="",FALSE,TRUE),OR(exact(metadata!D480,"sponge"),exact(metadata!D480,"coral"),exact(metadata!D480,"biofilm"),exact(metadata!D480,"whole gut"),exact(metadata!D480,"insect"),exact(metadata!D480,"insect gut"))))</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AND(IF(metadata!C481="",FALSE,TRUE),OR(exact(metadata!C481,"animal-associated habitat"),exact(metadata!C481,"insect-associated habitat")))</f>
        <v>0</v>
      </c>
      <c r="Q481">
        <f>OR(AND(IF(metadata!D481="",FALSE,TRUE),exact(metadata!D481,"not applicable")),AND(IF(metadata!D481="",FALSE,TRUE),OR(exact(metadata!D481,"sponge"),exact(metadata!D481,"coral"),exact(metadata!D481,"biofilm"),exact(metadata!D481,"whole gut"),exact(metadata!D481,"insect"),exact(metadata!D481,"insect gut"))))</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AND(IF(metadata!C482="",FALSE,TRUE),OR(exact(metadata!C482,"animal-associated habitat"),exact(metadata!C482,"insect-associated habitat")))</f>
        <v>0</v>
      </c>
      <c r="Q482">
        <f>OR(AND(IF(metadata!D482="",FALSE,TRUE),exact(metadata!D482,"not applicable")),AND(IF(metadata!D482="",FALSE,TRUE),OR(exact(metadata!D482,"sponge"),exact(metadata!D482,"coral"),exact(metadata!D482,"biofilm"),exact(metadata!D482,"whole gut"),exact(metadata!D482,"insect"),exact(metadata!D482,"insect gut"))))</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AND(IF(metadata!C483="",FALSE,TRUE),OR(exact(metadata!C483,"animal-associated habitat"),exact(metadata!C483,"insect-associated habitat")))</f>
        <v>0</v>
      </c>
      <c r="Q483">
        <f>OR(AND(IF(metadata!D483="",FALSE,TRUE),exact(metadata!D483,"not applicable")),AND(IF(metadata!D483="",FALSE,TRUE),OR(exact(metadata!D483,"sponge"),exact(metadata!D483,"coral"),exact(metadata!D483,"biofilm"),exact(metadata!D483,"whole gut"),exact(metadata!D483,"insect"),exact(metadata!D483,"insect gut"))))</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AND(IF(metadata!C484="",FALSE,TRUE),OR(exact(metadata!C484,"animal-associated habitat"),exact(metadata!C484,"insect-associated habitat")))</f>
        <v>0</v>
      </c>
      <c r="Q484">
        <f>OR(AND(IF(metadata!D484="",FALSE,TRUE),exact(metadata!D484,"not applicable")),AND(IF(metadata!D484="",FALSE,TRUE),OR(exact(metadata!D484,"sponge"),exact(metadata!D484,"coral"),exact(metadata!D484,"biofilm"),exact(metadata!D484,"whole gut"),exact(metadata!D484,"insect"),exact(metadata!D484,"insect gut"))))</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AND(IF(metadata!C485="",FALSE,TRUE),OR(exact(metadata!C485,"animal-associated habitat"),exact(metadata!C485,"insect-associated habitat")))</f>
        <v>0</v>
      </c>
      <c r="Q485">
        <f>OR(AND(IF(metadata!D485="",FALSE,TRUE),exact(metadata!D485,"not applicable")),AND(IF(metadata!D485="",FALSE,TRUE),OR(exact(metadata!D485,"sponge"),exact(metadata!D485,"coral"),exact(metadata!D485,"biofilm"),exact(metadata!D485,"whole gut"),exact(metadata!D485,"insect"),exact(metadata!D485,"insect gut"))))</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AND(IF(metadata!C486="",FALSE,TRUE),OR(exact(metadata!C486,"animal-associated habitat"),exact(metadata!C486,"insect-associated habitat")))</f>
        <v>0</v>
      </c>
      <c r="Q486">
        <f>OR(AND(IF(metadata!D486="",FALSE,TRUE),exact(metadata!D486,"not applicable")),AND(IF(metadata!D486="",FALSE,TRUE),OR(exact(metadata!D486,"sponge"),exact(metadata!D486,"coral"),exact(metadata!D486,"biofilm"),exact(metadata!D486,"whole gut"),exact(metadata!D486,"insect"),exact(metadata!D486,"insect gut"))))</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AND(IF(metadata!C487="",FALSE,TRUE),OR(exact(metadata!C487,"animal-associated habitat"),exact(metadata!C487,"insect-associated habitat")))</f>
        <v>0</v>
      </c>
      <c r="Q487">
        <f>OR(AND(IF(metadata!D487="",FALSE,TRUE),exact(metadata!D487,"not applicable")),AND(IF(metadata!D487="",FALSE,TRUE),OR(exact(metadata!D487,"sponge"),exact(metadata!D487,"coral"),exact(metadata!D487,"biofilm"),exact(metadata!D487,"whole gut"),exact(metadata!D487,"insect"),exact(metadata!D487,"insect gut"))))</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AND(IF(metadata!C488="",FALSE,TRUE),OR(exact(metadata!C488,"animal-associated habitat"),exact(metadata!C488,"insect-associated habitat")))</f>
        <v>0</v>
      </c>
      <c r="Q488">
        <f>OR(AND(IF(metadata!D488="",FALSE,TRUE),exact(metadata!D488,"not applicable")),AND(IF(metadata!D488="",FALSE,TRUE),OR(exact(metadata!D488,"sponge"),exact(metadata!D488,"coral"),exact(metadata!D488,"biofilm"),exact(metadata!D488,"whole gut"),exact(metadata!D488,"insect"),exact(metadata!D488,"insect gut"))))</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AND(IF(metadata!C489="",FALSE,TRUE),OR(exact(metadata!C489,"animal-associated habitat"),exact(metadata!C489,"insect-associated habitat")))</f>
        <v>0</v>
      </c>
      <c r="Q489">
        <f>OR(AND(IF(metadata!D489="",FALSE,TRUE),exact(metadata!D489,"not applicable")),AND(IF(metadata!D489="",FALSE,TRUE),OR(exact(metadata!D489,"sponge"),exact(metadata!D489,"coral"),exact(metadata!D489,"biofilm"),exact(metadata!D489,"whole gut"),exact(metadata!D489,"insect"),exact(metadata!D489,"insect gut"))))</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AND(IF(metadata!C490="",FALSE,TRUE),OR(exact(metadata!C490,"animal-associated habitat"),exact(metadata!C490,"insect-associated habitat")))</f>
        <v>0</v>
      </c>
      <c r="Q490">
        <f>OR(AND(IF(metadata!D490="",FALSE,TRUE),exact(metadata!D490,"not applicable")),AND(IF(metadata!D490="",FALSE,TRUE),OR(exact(metadata!D490,"sponge"),exact(metadata!D490,"coral"),exact(metadata!D490,"biofilm"),exact(metadata!D490,"whole gut"),exact(metadata!D490,"insect"),exact(metadata!D490,"insect gut"))))</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AND(IF(metadata!C491="",FALSE,TRUE),OR(exact(metadata!C491,"animal-associated habitat"),exact(metadata!C491,"insect-associated habitat")))</f>
        <v>0</v>
      </c>
      <c r="Q491">
        <f>OR(AND(IF(metadata!D491="",FALSE,TRUE),exact(metadata!D491,"not applicable")),AND(IF(metadata!D491="",FALSE,TRUE),OR(exact(metadata!D491,"sponge"),exact(metadata!D491,"coral"),exact(metadata!D491,"biofilm"),exact(metadata!D491,"whole gut"),exact(metadata!D491,"insect"),exact(metadata!D491,"insect gut"))))</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AND(IF(metadata!C492="",FALSE,TRUE),OR(exact(metadata!C492,"animal-associated habitat"),exact(metadata!C492,"insect-associated habitat")))</f>
        <v>0</v>
      </c>
      <c r="Q492">
        <f>OR(AND(IF(metadata!D492="",FALSE,TRUE),exact(metadata!D492,"not applicable")),AND(IF(metadata!D492="",FALSE,TRUE),OR(exact(metadata!D492,"sponge"),exact(metadata!D492,"coral"),exact(metadata!D492,"biofilm"),exact(metadata!D492,"whole gut"),exact(metadata!D492,"insect"),exact(metadata!D492,"insect gut"))))</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AND(IF(metadata!C493="",FALSE,TRUE),OR(exact(metadata!C493,"animal-associated habitat"),exact(metadata!C493,"insect-associated habitat")))</f>
        <v>0</v>
      </c>
      <c r="Q493">
        <f>OR(AND(IF(metadata!D493="",FALSE,TRUE),exact(metadata!D493,"not applicable")),AND(IF(metadata!D493="",FALSE,TRUE),OR(exact(metadata!D493,"sponge"),exact(metadata!D493,"coral"),exact(metadata!D493,"biofilm"),exact(metadata!D493,"whole gut"),exact(metadata!D493,"insect"),exact(metadata!D493,"insect gut"))))</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AND(IF(metadata!C494="",FALSE,TRUE),OR(exact(metadata!C494,"animal-associated habitat"),exact(metadata!C494,"insect-associated habitat")))</f>
        <v>0</v>
      </c>
      <c r="Q494">
        <f>OR(AND(IF(metadata!D494="",FALSE,TRUE),exact(metadata!D494,"not applicable")),AND(IF(metadata!D494="",FALSE,TRUE),OR(exact(metadata!D494,"sponge"),exact(metadata!D494,"coral"),exact(metadata!D494,"biofilm"),exact(metadata!D494,"whole gut"),exact(metadata!D494,"insect"),exact(metadata!D494,"insect gut"))))</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AND(IF(metadata!C495="",FALSE,TRUE),OR(exact(metadata!C495,"animal-associated habitat"),exact(metadata!C495,"insect-associated habitat")))</f>
        <v>0</v>
      </c>
      <c r="Q495">
        <f>OR(AND(IF(metadata!D495="",FALSE,TRUE),exact(metadata!D495,"not applicable")),AND(IF(metadata!D495="",FALSE,TRUE),OR(exact(metadata!D495,"sponge"),exact(metadata!D495,"coral"),exact(metadata!D495,"biofilm"),exact(metadata!D495,"whole gut"),exact(metadata!D495,"insect"),exact(metadata!D495,"insect gut"))))</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AND(IF(metadata!C496="",FALSE,TRUE),OR(exact(metadata!C496,"animal-associated habitat"),exact(metadata!C496,"insect-associated habitat")))</f>
        <v>0</v>
      </c>
      <c r="Q496">
        <f>OR(AND(IF(metadata!D496="",FALSE,TRUE),exact(metadata!D496,"not applicable")),AND(IF(metadata!D496="",FALSE,TRUE),OR(exact(metadata!D496,"sponge"),exact(metadata!D496,"coral"),exact(metadata!D496,"biofilm"),exact(metadata!D496,"whole gut"),exact(metadata!D496,"insect"),exact(metadata!D496,"insect gut"))))</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AND(IF(metadata!C497="",FALSE,TRUE),OR(exact(metadata!C497,"animal-associated habitat"),exact(metadata!C497,"insect-associated habitat")))</f>
        <v>0</v>
      </c>
      <c r="Q497">
        <f>OR(AND(IF(metadata!D497="",FALSE,TRUE),exact(metadata!D497,"not applicable")),AND(IF(metadata!D497="",FALSE,TRUE),OR(exact(metadata!D497,"sponge"),exact(metadata!D497,"coral"),exact(metadata!D497,"biofilm"),exact(metadata!D497,"whole gut"),exact(metadata!D497,"insect"),exact(metadata!D497,"insect gut"))))</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AND(IF(metadata!C498="",FALSE,TRUE),OR(exact(metadata!C498,"animal-associated habitat"),exact(metadata!C498,"insect-associated habitat")))</f>
        <v>0</v>
      </c>
      <c r="Q498">
        <f>OR(AND(IF(metadata!D498="",FALSE,TRUE),exact(metadata!D498,"not applicable")),AND(IF(metadata!D498="",FALSE,TRUE),OR(exact(metadata!D498,"sponge"),exact(metadata!D498,"coral"),exact(metadata!D498,"biofilm"),exact(metadata!D498,"whole gut"),exact(metadata!D498,"insect"),exact(metadata!D498,"insect gut"))))</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AND(IF(metadata!C499="",FALSE,TRUE),OR(exact(metadata!C499,"animal-associated habitat"),exact(metadata!C499,"insect-associated habitat")))</f>
        <v>0</v>
      </c>
      <c r="Q499">
        <f>OR(AND(IF(metadata!D499="",FALSE,TRUE),exact(metadata!D499,"not applicable")),AND(IF(metadata!D499="",FALSE,TRUE),OR(exact(metadata!D499,"sponge"),exact(metadata!D499,"coral"),exact(metadata!D499,"biofilm"),exact(metadata!D499,"whole gut"),exact(metadata!D499,"insect"),exact(metadata!D499,"insect gut"))))</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AND(IF(metadata!C500="",FALSE,TRUE),OR(exact(metadata!C500,"animal-associated habitat"),exact(metadata!C500,"insect-associated habitat")))</f>
        <v>0</v>
      </c>
      <c r="Q500">
        <f>OR(AND(IF(metadata!D500="",FALSE,TRUE),exact(metadata!D500,"not applicable")),AND(IF(metadata!D500="",FALSE,TRUE),OR(exact(metadata!D500,"sponge"),exact(metadata!D500,"coral"),exact(metadata!D500,"biofilm"),exact(metadata!D500,"whole gut"),exact(metadata!D500,"insect"),exact(metadata!D500,"insect gut"))))</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AND(IF(metadata!C501="",FALSE,TRUE),OR(exact(metadata!C501,"animal-associated habitat"),exact(metadata!C501,"insect-associated habitat")))</f>
        <v>0</v>
      </c>
      <c r="Q501">
        <f>OR(AND(IF(metadata!D501="",FALSE,TRUE),exact(metadata!D501,"not applicable")),AND(IF(metadata!D501="",FALSE,TRUE),OR(exact(metadata!D501,"sponge"),exact(metadata!D501,"coral"),exact(metadata!D501,"biofilm"),exact(metadata!D501,"whole gut"),exact(metadata!D501,"insect"),exact(metadata!D501,"insect gut"))))</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AND(IF(metadata!C502="",FALSE,TRUE),OR(exact(metadata!C502,"animal-associated habitat"),exact(metadata!C502,"insect-associated habitat")))</f>
        <v>0</v>
      </c>
      <c r="Q502">
        <f>OR(AND(IF(metadata!D502="",FALSE,TRUE),exact(metadata!D502,"not applicable")),AND(IF(metadata!D502="",FALSE,TRUE),OR(exact(metadata!D502,"sponge"),exact(metadata!D502,"coral"),exact(metadata!D502,"biofilm"),exact(metadata!D502,"whole gut"),exact(metadata!D502,"insect"),exact(metadata!D502,"insect gut"))))</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AND(IF(metadata!C503="",FALSE,TRUE),OR(exact(metadata!C503,"animal-associated habitat"),exact(metadata!C503,"insect-associated habitat")))</f>
        <v>0</v>
      </c>
      <c r="Q503">
        <f>OR(AND(IF(metadata!D503="",FALSE,TRUE),exact(metadata!D503,"not applicable")),AND(IF(metadata!D503="",FALSE,TRUE),OR(exact(metadata!D503,"sponge"),exact(metadata!D503,"coral"),exact(metadata!D503,"biofilm"),exact(metadata!D503,"whole gut"),exact(metadata!D503,"insect"),exact(metadata!D503,"insect gut"))))</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AND(IF(metadata!C504="",FALSE,TRUE),OR(exact(metadata!C504,"animal-associated habitat"),exact(metadata!C504,"insect-associated habitat")))</f>
        <v>0</v>
      </c>
      <c r="Q504">
        <f>OR(AND(IF(metadata!D504="",FALSE,TRUE),exact(metadata!D504,"not applicable")),AND(IF(metadata!D504="",FALSE,TRUE),OR(exact(metadata!D504,"sponge"),exact(metadata!D504,"coral"),exact(metadata!D504,"biofilm"),exact(metadata!D504,"whole gut"),exact(metadata!D504,"insect"),exact(metadata!D504,"insect gut"))))</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AND(IF(metadata!C505="",FALSE,TRUE),OR(exact(metadata!C505,"animal-associated habitat"),exact(metadata!C505,"insect-associated habitat")))</f>
        <v>0</v>
      </c>
      <c r="Q505">
        <f>OR(AND(IF(metadata!D505="",FALSE,TRUE),exact(metadata!D505,"not applicable")),AND(IF(metadata!D505="",FALSE,TRUE),OR(exact(metadata!D505,"sponge"),exact(metadata!D505,"coral"),exact(metadata!D505,"biofilm"),exact(metadata!D505,"whole gut"),exact(metadata!D505,"insect"),exact(metadata!D505,"insect gut"))))</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AND(IF(metadata!C506="",FALSE,TRUE),OR(exact(metadata!C506,"animal-associated habitat"),exact(metadata!C506,"insect-associated habitat")))</f>
        <v>0</v>
      </c>
      <c r="Q506">
        <f>OR(AND(IF(metadata!D506="",FALSE,TRUE),exact(metadata!D506,"not applicable")),AND(IF(metadata!D506="",FALSE,TRUE),OR(exact(metadata!D506,"sponge"),exact(metadata!D506,"coral"),exact(metadata!D506,"biofilm"),exact(metadata!D506,"whole gut"),exact(metadata!D506,"insect"),exact(metadata!D506,"insect gut"))))</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AND(IF(metadata!C507="",FALSE,TRUE),OR(exact(metadata!C507,"animal-associated habitat"),exact(metadata!C507,"insect-associated habitat")))</f>
        <v>0</v>
      </c>
      <c r="Q507">
        <f>OR(AND(IF(metadata!D507="",FALSE,TRUE),exact(metadata!D507,"not applicable")),AND(IF(metadata!D507="",FALSE,TRUE),OR(exact(metadata!D507,"sponge"),exact(metadata!D507,"coral"),exact(metadata!D507,"biofilm"),exact(metadata!D507,"whole gut"),exact(metadata!D507,"insect"),exact(metadata!D507,"insect gut"))))</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AND(IF(metadata!C508="",FALSE,TRUE),OR(exact(metadata!C508,"animal-associated habitat"),exact(metadata!C508,"insect-associated habitat")))</f>
        <v>0</v>
      </c>
      <c r="Q508">
        <f>OR(AND(IF(metadata!D508="",FALSE,TRUE),exact(metadata!D508,"not applicable")),AND(IF(metadata!D508="",FALSE,TRUE),OR(exact(metadata!D508,"sponge"),exact(metadata!D508,"coral"),exact(metadata!D508,"biofilm"),exact(metadata!D508,"whole gut"),exact(metadata!D508,"insect"),exact(metadata!D508,"insect gut"))))</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AND(IF(metadata!C509="",FALSE,TRUE),OR(exact(metadata!C509,"animal-associated habitat"),exact(metadata!C509,"insect-associated habitat")))</f>
        <v>0</v>
      </c>
      <c r="Q509">
        <f>OR(AND(IF(metadata!D509="",FALSE,TRUE),exact(metadata!D509,"not applicable")),AND(IF(metadata!D509="",FALSE,TRUE),OR(exact(metadata!D509,"sponge"),exact(metadata!D509,"coral"),exact(metadata!D509,"biofilm"),exact(metadata!D509,"whole gut"),exact(metadata!D509,"insect"),exact(metadata!D509,"insect gut"))))</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AND(IF(metadata!C510="",FALSE,TRUE),OR(exact(metadata!C510,"animal-associated habitat"),exact(metadata!C510,"insect-associated habitat")))</f>
        <v>0</v>
      </c>
      <c r="Q510">
        <f>OR(AND(IF(metadata!D510="",FALSE,TRUE),exact(metadata!D510,"not applicable")),AND(IF(metadata!D510="",FALSE,TRUE),OR(exact(metadata!D510,"sponge"),exact(metadata!D510,"coral"),exact(metadata!D510,"biofilm"),exact(metadata!D510,"whole gut"),exact(metadata!D510,"insect"),exact(metadata!D510,"insect gut"))))</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AND(IF(metadata!C511="",FALSE,TRUE),OR(exact(metadata!C511,"animal-associated habitat"),exact(metadata!C511,"insect-associated habitat")))</f>
        <v>0</v>
      </c>
      <c r="Q511">
        <f>OR(AND(IF(metadata!D511="",FALSE,TRUE),exact(metadata!D511,"not applicable")),AND(IF(metadata!D511="",FALSE,TRUE),OR(exact(metadata!D511,"sponge"),exact(metadata!D511,"coral"),exact(metadata!D511,"biofilm"),exact(metadata!D511,"whole gut"),exact(metadata!D511,"insect"),exact(metadata!D511,"insect gut"))))</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AND(IF(metadata!C512="",FALSE,TRUE),OR(exact(metadata!C512,"animal-associated habitat"),exact(metadata!C512,"insect-associated habitat")))</f>
        <v>0</v>
      </c>
      <c r="Q512">
        <f>OR(AND(IF(metadata!D512="",FALSE,TRUE),exact(metadata!D512,"not applicable")),AND(IF(metadata!D512="",FALSE,TRUE),OR(exact(metadata!D512,"sponge"),exact(metadata!D512,"coral"),exact(metadata!D512,"biofilm"),exact(metadata!D512,"whole gut"),exact(metadata!D512,"insect"),exact(metadata!D512,"insect gut"))))</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AND(IF(metadata!C513="",FALSE,TRUE),OR(exact(metadata!C513,"animal-associated habitat"),exact(metadata!C513,"insect-associated habitat")))</f>
        <v>0</v>
      </c>
      <c r="Q513">
        <f>OR(AND(IF(metadata!D513="",FALSE,TRUE),exact(metadata!D513,"not applicable")),AND(IF(metadata!D513="",FALSE,TRUE),OR(exact(metadata!D513,"sponge"),exact(metadata!D513,"coral"),exact(metadata!D513,"biofilm"),exact(metadata!D513,"whole gut"),exact(metadata!D513,"insect"),exact(metadata!D513,"insect gut"))))</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AND(IF(metadata!C514="",FALSE,TRUE),OR(exact(metadata!C514,"animal-associated habitat"),exact(metadata!C514,"insect-associated habitat")))</f>
        <v>0</v>
      </c>
      <c r="Q514">
        <f>OR(AND(IF(metadata!D514="",FALSE,TRUE),exact(metadata!D514,"not applicable")),AND(IF(metadata!D514="",FALSE,TRUE),OR(exact(metadata!D514,"sponge"),exact(metadata!D514,"coral"),exact(metadata!D514,"biofilm"),exact(metadata!D514,"whole gut"),exact(metadata!D514,"insect"),exact(metadata!D514,"insect gut"))))</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AND(IF(metadata!C515="",FALSE,TRUE),OR(exact(metadata!C515,"animal-associated habitat"),exact(metadata!C515,"insect-associated habitat")))</f>
        <v>0</v>
      </c>
      <c r="Q515">
        <f>OR(AND(IF(metadata!D515="",FALSE,TRUE),exact(metadata!D515,"not applicable")),AND(IF(metadata!D515="",FALSE,TRUE),OR(exact(metadata!D515,"sponge"),exact(metadata!D515,"coral"),exact(metadata!D515,"biofilm"),exact(metadata!D515,"whole gut"),exact(metadata!D515,"insect"),exact(metadata!D515,"insect gut"))))</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AND(IF(metadata!C516="",FALSE,TRUE),OR(exact(metadata!C516,"animal-associated habitat"),exact(metadata!C516,"insect-associated habitat")))</f>
        <v>0</v>
      </c>
      <c r="Q516">
        <f>OR(AND(IF(metadata!D516="",FALSE,TRUE),exact(metadata!D516,"not applicable")),AND(IF(metadata!D516="",FALSE,TRUE),OR(exact(metadata!D516,"sponge"),exact(metadata!D516,"coral"),exact(metadata!D516,"biofilm"),exact(metadata!D516,"whole gut"),exact(metadata!D516,"insect"),exact(metadata!D516,"insect gut"))))</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AND(IF(metadata!C517="",FALSE,TRUE),OR(exact(metadata!C517,"animal-associated habitat"),exact(metadata!C517,"insect-associated habitat")))</f>
        <v>0</v>
      </c>
      <c r="Q517">
        <f>OR(AND(IF(metadata!D517="",FALSE,TRUE),exact(metadata!D517,"not applicable")),AND(IF(metadata!D517="",FALSE,TRUE),OR(exact(metadata!D517,"sponge"),exact(metadata!D517,"coral"),exact(metadata!D517,"biofilm"),exact(metadata!D517,"whole gut"),exact(metadata!D517,"insect"),exact(metadata!D517,"insect gut"))))</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AND(IF(metadata!C518="",FALSE,TRUE),OR(exact(metadata!C518,"animal-associated habitat"),exact(metadata!C518,"insect-associated habitat")))</f>
        <v>0</v>
      </c>
      <c r="Q518">
        <f>OR(AND(IF(metadata!D518="",FALSE,TRUE),exact(metadata!D518,"not applicable")),AND(IF(metadata!D518="",FALSE,TRUE),OR(exact(metadata!D518,"sponge"),exact(metadata!D518,"coral"),exact(metadata!D518,"biofilm"),exact(metadata!D518,"whole gut"),exact(metadata!D518,"insect"),exact(metadata!D518,"insect gut"))))</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AND(IF(metadata!C519="",FALSE,TRUE),OR(exact(metadata!C519,"animal-associated habitat"),exact(metadata!C519,"insect-associated habitat")))</f>
        <v>0</v>
      </c>
      <c r="Q519">
        <f>OR(AND(IF(metadata!D519="",FALSE,TRUE),exact(metadata!D519,"not applicable")),AND(IF(metadata!D519="",FALSE,TRUE),OR(exact(metadata!D519,"sponge"),exact(metadata!D519,"coral"),exact(metadata!D519,"biofilm"),exact(metadata!D519,"whole gut"),exact(metadata!D519,"insect"),exact(metadata!D519,"insect gut"))))</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AND(IF(metadata!C520="",FALSE,TRUE),OR(exact(metadata!C520,"animal-associated habitat"),exact(metadata!C520,"insect-associated habitat")))</f>
        <v>0</v>
      </c>
      <c r="Q520">
        <f>OR(AND(IF(metadata!D520="",FALSE,TRUE),exact(metadata!D520,"not applicable")),AND(IF(metadata!D520="",FALSE,TRUE),OR(exact(metadata!D520,"sponge"),exact(metadata!D520,"coral"),exact(metadata!D520,"biofilm"),exact(metadata!D520,"whole gut"),exact(metadata!D520,"insect"),exact(metadata!D520,"insect gut"))))</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AND(IF(metadata!C521="",FALSE,TRUE),OR(exact(metadata!C521,"animal-associated habitat"),exact(metadata!C521,"insect-associated habitat")))</f>
        <v>0</v>
      </c>
      <c r="Q521">
        <f>OR(AND(IF(metadata!D521="",FALSE,TRUE),exact(metadata!D521,"not applicable")),AND(IF(metadata!D521="",FALSE,TRUE),OR(exact(metadata!D521,"sponge"),exact(metadata!D521,"coral"),exact(metadata!D521,"biofilm"),exact(metadata!D521,"whole gut"),exact(metadata!D521,"insect"),exact(metadata!D521,"insect gut"))))</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AND(IF(metadata!C522="",FALSE,TRUE),OR(exact(metadata!C522,"animal-associated habitat"),exact(metadata!C522,"insect-associated habitat")))</f>
        <v>0</v>
      </c>
      <c r="Q522">
        <f>OR(AND(IF(metadata!D522="",FALSE,TRUE),exact(metadata!D522,"not applicable")),AND(IF(metadata!D522="",FALSE,TRUE),OR(exact(metadata!D522,"sponge"),exact(metadata!D522,"coral"),exact(metadata!D522,"biofilm"),exact(metadata!D522,"whole gut"),exact(metadata!D522,"insect"),exact(metadata!D522,"insect gut"))))</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AND(IF(metadata!C523="",FALSE,TRUE),OR(exact(metadata!C523,"animal-associated habitat"),exact(metadata!C523,"insect-associated habitat")))</f>
        <v>0</v>
      </c>
      <c r="Q523">
        <f>OR(AND(IF(metadata!D523="",FALSE,TRUE),exact(metadata!D523,"not applicable")),AND(IF(metadata!D523="",FALSE,TRUE),OR(exact(metadata!D523,"sponge"),exact(metadata!D523,"coral"),exact(metadata!D523,"biofilm"),exact(metadata!D523,"whole gut"),exact(metadata!D523,"insect"),exact(metadata!D523,"insect gut"))))</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AND(IF(metadata!C524="",FALSE,TRUE),OR(exact(metadata!C524,"animal-associated habitat"),exact(metadata!C524,"insect-associated habitat")))</f>
        <v>0</v>
      </c>
      <c r="Q524">
        <f>OR(AND(IF(metadata!D524="",FALSE,TRUE),exact(metadata!D524,"not applicable")),AND(IF(metadata!D524="",FALSE,TRUE),OR(exact(metadata!D524,"sponge"),exact(metadata!D524,"coral"),exact(metadata!D524,"biofilm"),exact(metadata!D524,"whole gut"),exact(metadata!D524,"insect"),exact(metadata!D524,"insect gut"))))</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AND(IF(metadata!C525="",FALSE,TRUE),OR(exact(metadata!C525,"animal-associated habitat"),exact(metadata!C525,"insect-associated habitat")))</f>
        <v>0</v>
      </c>
      <c r="Q525">
        <f>OR(AND(IF(metadata!D525="",FALSE,TRUE),exact(metadata!D525,"not applicable")),AND(IF(metadata!D525="",FALSE,TRUE),OR(exact(metadata!D525,"sponge"),exact(metadata!D525,"coral"),exact(metadata!D525,"biofilm"),exact(metadata!D525,"whole gut"),exact(metadata!D525,"insect"),exact(metadata!D525,"insect gut"))))</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AND(IF(metadata!C526="",FALSE,TRUE),OR(exact(metadata!C526,"animal-associated habitat"),exact(metadata!C526,"insect-associated habitat")))</f>
        <v>0</v>
      </c>
      <c r="Q526">
        <f>OR(AND(IF(metadata!D526="",FALSE,TRUE),exact(metadata!D526,"not applicable")),AND(IF(metadata!D526="",FALSE,TRUE),OR(exact(metadata!D526,"sponge"),exact(metadata!D526,"coral"),exact(metadata!D526,"biofilm"),exact(metadata!D526,"whole gut"),exact(metadata!D526,"insect"),exact(metadata!D526,"insect gut"))))</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AND(IF(metadata!C527="",FALSE,TRUE),OR(exact(metadata!C527,"animal-associated habitat"),exact(metadata!C527,"insect-associated habitat")))</f>
        <v>0</v>
      </c>
      <c r="Q527">
        <f>OR(AND(IF(metadata!D527="",FALSE,TRUE),exact(metadata!D527,"not applicable")),AND(IF(metadata!D527="",FALSE,TRUE),OR(exact(metadata!D527,"sponge"),exact(metadata!D527,"coral"),exact(metadata!D527,"biofilm"),exact(metadata!D527,"whole gut"),exact(metadata!D527,"insect"),exact(metadata!D527,"insect gut"))))</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AND(IF(metadata!C528="",FALSE,TRUE),OR(exact(metadata!C528,"animal-associated habitat"),exact(metadata!C528,"insect-associated habitat")))</f>
        <v>0</v>
      </c>
      <c r="Q528">
        <f>OR(AND(IF(metadata!D528="",FALSE,TRUE),exact(metadata!D528,"not applicable")),AND(IF(metadata!D528="",FALSE,TRUE),OR(exact(metadata!D528,"sponge"),exact(metadata!D528,"coral"),exact(metadata!D528,"biofilm"),exact(metadata!D528,"whole gut"),exact(metadata!D528,"insect"),exact(metadata!D528,"insect gut"))))</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AND(IF(metadata!C529="",FALSE,TRUE),OR(exact(metadata!C529,"animal-associated habitat"),exact(metadata!C529,"insect-associated habitat")))</f>
        <v>0</v>
      </c>
      <c r="Q529">
        <f>OR(AND(IF(metadata!D529="",FALSE,TRUE),exact(metadata!D529,"not applicable")),AND(IF(metadata!D529="",FALSE,TRUE),OR(exact(metadata!D529,"sponge"),exact(metadata!D529,"coral"),exact(metadata!D529,"biofilm"),exact(metadata!D529,"whole gut"),exact(metadata!D529,"insect"),exact(metadata!D529,"insect gut"))))</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AND(IF(metadata!C530="",FALSE,TRUE),OR(exact(metadata!C530,"animal-associated habitat"),exact(metadata!C530,"insect-associated habitat")))</f>
        <v>0</v>
      </c>
      <c r="Q530">
        <f>OR(AND(IF(metadata!D530="",FALSE,TRUE),exact(metadata!D530,"not applicable")),AND(IF(metadata!D530="",FALSE,TRUE),OR(exact(metadata!D530,"sponge"),exact(metadata!D530,"coral"),exact(metadata!D530,"biofilm"),exact(metadata!D530,"whole gut"),exact(metadata!D530,"insect"),exact(metadata!D530,"insect gut"))))</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AND(IF(metadata!C531="",FALSE,TRUE),OR(exact(metadata!C531,"animal-associated habitat"),exact(metadata!C531,"insect-associated habitat")))</f>
        <v>0</v>
      </c>
      <c r="Q531">
        <f>OR(AND(IF(metadata!D531="",FALSE,TRUE),exact(metadata!D531,"not applicable")),AND(IF(metadata!D531="",FALSE,TRUE),OR(exact(metadata!D531,"sponge"),exact(metadata!D531,"coral"),exact(metadata!D531,"biofilm"),exact(metadata!D531,"whole gut"),exact(metadata!D531,"insect"),exact(metadata!D531,"insect gut"))))</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AND(IF(metadata!C532="",FALSE,TRUE),OR(exact(metadata!C532,"animal-associated habitat"),exact(metadata!C532,"insect-associated habitat")))</f>
        <v>0</v>
      </c>
      <c r="Q532">
        <f>OR(AND(IF(metadata!D532="",FALSE,TRUE),exact(metadata!D532,"not applicable")),AND(IF(metadata!D532="",FALSE,TRUE),OR(exact(metadata!D532,"sponge"),exact(metadata!D532,"coral"),exact(metadata!D532,"biofilm"),exact(metadata!D532,"whole gut"),exact(metadata!D532,"insect"),exact(metadata!D532,"insect gut"))))</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AND(IF(metadata!C533="",FALSE,TRUE),OR(exact(metadata!C533,"animal-associated habitat"),exact(metadata!C533,"insect-associated habitat")))</f>
        <v>0</v>
      </c>
      <c r="Q533">
        <f>OR(AND(IF(metadata!D533="",FALSE,TRUE),exact(metadata!D533,"not applicable")),AND(IF(metadata!D533="",FALSE,TRUE),OR(exact(metadata!D533,"sponge"),exact(metadata!D533,"coral"),exact(metadata!D533,"biofilm"),exact(metadata!D533,"whole gut"),exact(metadata!D533,"insect"),exact(metadata!D533,"insect gut"))))</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AND(IF(metadata!C534="",FALSE,TRUE),OR(exact(metadata!C534,"animal-associated habitat"),exact(metadata!C534,"insect-associated habitat")))</f>
        <v>0</v>
      </c>
      <c r="Q534">
        <f>OR(AND(IF(metadata!D534="",FALSE,TRUE),exact(metadata!D534,"not applicable")),AND(IF(metadata!D534="",FALSE,TRUE),OR(exact(metadata!D534,"sponge"),exact(metadata!D534,"coral"),exact(metadata!D534,"biofilm"),exact(metadata!D534,"whole gut"),exact(metadata!D534,"insect"),exact(metadata!D534,"insect gut"))))</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AND(IF(metadata!C535="",FALSE,TRUE),OR(exact(metadata!C535,"animal-associated habitat"),exact(metadata!C535,"insect-associated habitat")))</f>
        <v>0</v>
      </c>
      <c r="Q535">
        <f>OR(AND(IF(metadata!D535="",FALSE,TRUE),exact(metadata!D535,"not applicable")),AND(IF(metadata!D535="",FALSE,TRUE),OR(exact(metadata!D535,"sponge"),exact(metadata!D535,"coral"),exact(metadata!D535,"biofilm"),exact(metadata!D535,"whole gut"),exact(metadata!D535,"insect"),exact(metadata!D535,"insect gut"))))</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AND(IF(metadata!C536="",FALSE,TRUE),OR(exact(metadata!C536,"animal-associated habitat"),exact(metadata!C536,"insect-associated habitat")))</f>
        <v>0</v>
      </c>
      <c r="Q536">
        <f>OR(AND(IF(metadata!D536="",FALSE,TRUE),exact(metadata!D536,"not applicable")),AND(IF(metadata!D536="",FALSE,TRUE),OR(exact(metadata!D536,"sponge"),exact(metadata!D536,"coral"),exact(metadata!D536,"biofilm"),exact(metadata!D536,"whole gut"),exact(metadata!D536,"insect"),exact(metadata!D536,"insect gut"))))</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AND(IF(metadata!C537="",FALSE,TRUE),OR(exact(metadata!C537,"animal-associated habitat"),exact(metadata!C537,"insect-associated habitat")))</f>
        <v>0</v>
      </c>
      <c r="Q537">
        <f>OR(AND(IF(metadata!D537="",FALSE,TRUE),exact(metadata!D537,"not applicable")),AND(IF(metadata!D537="",FALSE,TRUE),OR(exact(metadata!D537,"sponge"),exact(metadata!D537,"coral"),exact(metadata!D537,"biofilm"),exact(metadata!D537,"whole gut"),exact(metadata!D537,"insect"),exact(metadata!D537,"insect gut"))))</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AND(IF(metadata!C538="",FALSE,TRUE),OR(exact(metadata!C538,"animal-associated habitat"),exact(metadata!C538,"insect-associated habitat")))</f>
        <v>0</v>
      </c>
      <c r="Q538">
        <f>OR(AND(IF(metadata!D538="",FALSE,TRUE),exact(metadata!D538,"not applicable")),AND(IF(metadata!D538="",FALSE,TRUE),OR(exact(metadata!D538,"sponge"),exact(metadata!D538,"coral"),exact(metadata!D538,"biofilm"),exact(metadata!D538,"whole gut"),exact(metadata!D538,"insect"),exact(metadata!D538,"insect gut"))))</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AND(IF(metadata!C539="",FALSE,TRUE),OR(exact(metadata!C539,"animal-associated habitat"),exact(metadata!C539,"insect-associated habitat")))</f>
        <v>0</v>
      </c>
      <c r="Q539">
        <f>OR(AND(IF(metadata!D539="",FALSE,TRUE),exact(metadata!D539,"not applicable")),AND(IF(metadata!D539="",FALSE,TRUE),OR(exact(metadata!D539,"sponge"),exact(metadata!D539,"coral"),exact(metadata!D539,"biofilm"),exact(metadata!D539,"whole gut"),exact(metadata!D539,"insect"),exact(metadata!D539,"insect gut"))))</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AND(IF(metadata!C540="",FALSE,TRUE),OR(exact(metadata!C540,"animal-associated habitat"),exact(metadata!C540,"insect-associated habitat")))</f>
        <v>0</v>
      </c>
      <c r="Q540">
        <f>OR(AND(IF(metadata!D540="",FALSE,TRUE),exact(metadata!D540,"not applicable")),AND(IF(metadata!D540="",FALSE,TRUE),OR(exact(metadata!D540,"sponge"),exact(metadata!D540,"coral"),exact(metadata!D540,"biofilm"),exact(metadata!D540,"whole gut"),exact(metadata!D540,"insect"),exact(metadata!D540,"insect gut"))))</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AND(IF(metadata!C541="",FALSE,TRUE),OR(exact(metadata!C541,"animal-associated habitat"),exact(metadata!C541,"insect-associated habitat")))</f>
        <v>0</v>
      </c>
      <c r="Q541">
        <f>OR(AND(IF(metadata!D541="",FALSE,TRUE),exact(metadata!D541,"not applicable")),AND(IF(metadata!D541="",FALSE,TRUE),OR(exact(metadata!D541,"sponge"),exact(metadata!D541,"coral"),exact(metadata!D541,"biofilm"),exact(metadata!D541,"whole gut"),exact(metadata!D541,"insect"),exact(metadata!D541,"insect gut"))))</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AND(IF(metadata!C542="",FALSE,TRUE),OR(exact(metadata!C542,"animal-associated habitat"),exact(metadata!C542,"insect-associated habitat")))</f>
        <v>0</v>
      </c>
      <c r="Q542">
        <f>OR(AND(IF(metadata!D542="",FALSE,TRUE),exact(metadata!D542,"not applicable")),AND(IF(metadata!D542="",FALSE,TRUE),OR(exact(metadata!D542,"sponge"),exact(metadata!D542,"coral"),exact(metadata!D542,"biofilm"),exact(metadata!D542,"whole gut"),exact(metadata!D542,"insect"),exact(metadata!D542,"insect gut"))))</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AND(IF(metadata!C543="",FALSE,TRUE),OR(exact(metadata!C543,"animal-associated habitat"),exact(metadata!C543,"insect-associated habitat")))</f>
        <v>0</v>
      </c>
      <c r="Q543">
        <f>OR(AND(IF(metadata!D543="",FALSE,TRUE),exact(metadata!D543,"not applicable")),AND(IF(metadata!D543="",FALSE,TRUE),OR(exact(metadata!D543,"sponge"),exact(metadata!D543,"coral"),exact(metadata!D543,"biofilm"),exact(metadata!D543,"whole gut"),exact(metadata!D543,"insect"),exact(metadata!D543,"insect gut"))))</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AND(IF(metadata!C544="",FALSE,TRUE),OR(exact(metadata!C544,"animal-associated habitat"),exact(metadata!C544,"insect-associated habitat")))</f>
        <v>0</v>
      </c>
      <c r="Q544">
        <f>OR(AND(IF(metadata!D544="",FALSE,TRUE),exact(metadata!D544,"not applicable")),AND(IF(metadata!D544="",FALSE,TRUE),OR(exact(metadata!D544,"sponge"),exact(metadata!D544,"coral"),exact(metadata!D544,"biofilm"),exact(metadata!D544,"whole gut"),exact(metadata!D544,"insect"),exact(metadata!D544,"insect gut"))))</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AND(IF(metadata!C545="",FALSE,TRUE),OR(exact(metadata!C545,"animal-associated habitat"),exact(metadata!C545,"insect-associated habitat")))</f>
        <v>0</v>
      </c>
      <c r="Q545">
        <f>OR(AND(IF(metadata!D545="",FALSE,TRUE),exact(metadata!D545,"not applicable")),AND(IF(metadata!D545="",FALSE,TRUE),OR(exact(metadata!D545,"sponge"),exact(metadata!D545,"coral"),exact(metadata!D545,"biofilm"),exact(metadata!D545,"whole gut"),exact(metadata!D545,"insect"),exact(metadata!D545,"insect gut"))))</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AND(IF(metadata!C546="",FALSE,TRUE),OR(exact(metadata!C546,"animal-associated habitat"),exact(metadata!C546,"insect-associated habitat")))</f>
        <v>0</v>
      </c>
      <c r="Q546">
        <f>OR(AND(IF(metadata!D546="",FALSE,TRUE),exact(metadata!D546,"not applicable")),AND(IF(metadata!D546="",FALSE,TRUE),OR(exact(metadata!D546,"sponge"),exact(metadata!D546,"coral"),exact(metadata!D546,"biofilm"),exact(metadata!D546,"whole gut"),exact(metadata!D546,"insect"),exact(metadata!D546,"insect gut"))))</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AND(IF(metadata!C547="",FALSE,TRUE),OR(exact(metadata!C547,"animal-associated habitat"),exact(metadata!C547,"insect-associated habitat")))</f>
        <v>0</v>
      </c>
      <c r="Q547">
        <f>OR(AND(IF(metadata!D547="",FALSE,TRUE),exact(metadata!D547,"not applicable")),AND(IF(metadata!D547="",FALSE,TRUE),OR(exact(metadata!D547,"sponge"),exact(metadata!D547,"coral"),exact(metadata!D547,"biofilm"),exact(metadata!D547,"whole gut"),exact(metadata!D547,"insect"),exact(metadata!D547,"insect gut"))))</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AND(IF(metadata!C548="",FALSE,TRUE),OR(exact(metadata!C548,"animal-associated habitat"),exact(metadata!C548,"insect-associated habitat")))</f>
        <v>0</v>
      </c>
      <c r="Q548">
        <f>OR(AND(IF(metadata!D548="",FALSE,TRUE),exact(metadata!D548,"not applicable")),AND(IF(metadata!D548="",FALSE,TRUE),OR(exact(metadata!D548,"sponge"),exact(metadata!D548,"coral"),exact(metadata!D548,"biofilm"),exact(metadata!D548,"whole gut"),exact(metadata!D548,"insect"),exact(metadata!D548,"insect gut"))))</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AND(IF(metadata!C549="",FALSE,TRUE),OR(exact(metadata!C549,"animal-associated habitat"),exact(metadata!C549,"insect-associated habitat")))</f>
        <v>0</v>
      </c>
      <c r="Q549">
        <f>OR(AND(IF(metadata!D549="",FALSE,TRUE),exact(metadata!D549,"not applicable")),AND(IF(metadata!D549="",FALSE,TRUE),OR(exact(metadata!D549,"sponge"),exact(metadata!D549,"coral"),exact(metadata!D549,"biofilm"),exact(metadata!D549,"whole gut"),exact(metadata!D549,"insect"),exact(metadata!D549,"insect gut"))))</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AND(IF(metadata!C550="",FALSE,TRUE),OR(exact(metadata!C550,"animal-associated habitat"),exact(metadata!C550,"insect-associated habitat")))</f>
        <v>0</v>
      </c>
      <c r="Q550">
        <f>OR(AND(IF(metadata!D550="",FALSE,TRUE),exact(metadata!D550,"not applicable")),AND(IF(metadata!D550="",FALSE,TRUE),OR(exact(metadata!D550,"sponge"),exact(metadata!D550,"coral"),exact(metadata!D550,"biofilm"),exact(metadata!D550,"whole gut"),exact(metadata!D550,"insect"),exact(metadata!D550,"insect gut"))))</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AND(IF(metadata!C551="",FALSE,TRUE),OR(exact(metadata!C551,"animal-associated habitat"),exact(metadata!C551,"insect-associated habitat")))</f>
        <v>0</v>
      </c>
      <c r="Q551">
        <f>OR(AND(IF(metadata!D551="",FALSE,TRUE),exact(metadata!D551,"not applicable")),AND(IF(metadata!D551="",FALSE,TRUE),OR(exact(metadata!D551,"sponge"),exact(metadata!D551,"coral"),exact(metadata!D551,"biofilm"),exact(metadata!D551,"whole gut"),exact(metadata!D551,"insect"),exact(metadata!D551,"insect gut"))))</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AND(IF(metadata!C552="",FALSE,TRUE),OR(exact(metadata!C552,"animal-associated habitat"),exact(metadata!C552,"insect-associated habitat")))</f>
        <v>0</v>
      </c>
      <c r="Q552">
        <f>OR(AND(IF(metadata!D552="",FALSE,TRUE),exact(metadata!D552,"not applicable")),AND(IF(metadata!D552="",FALSE,TRUE),OR(exact(metadata!D552,"sponge"),exact(metadata!D552,"coral"),exact(metadata!D552,"biofilm"),exact(metadata!D552,"whole gut"),exact(metadata!D552,"insect"),exact(metadata!D552,"insect gut"))))</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AND(IF(metadata!C553="",FALSE,TRUE),OR(exact(metadata!C553,"animal-associated habitat"),exact(metadata!C553,"insect-associated habitat")))</f>
        <v>0</v>
      </c>
      <c r="Q553">
        <f>OR(AND(IF(metadata!D553="",FALSE,TRUE),exact(metadata!D553,"not applicable")),AND(IF(metadata!D553="",FALSE,TRUE),OR(exact(metadata!D553,"sponge"),exact(metadata!D553,"coral"),exact(metadata!D553,"biofilm"),exact(metadata!D553,"whole gut"),exact(metadata!D553,"insect"),exact(metadata!D553,"insect gut"))))</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AND(IF(metadata!C554="",FALSE,TRUE),OR(exact(metadata!C554,"animal-associated habitat"),exact(metadata!C554,"insect-associated habitat")))</f>
        <v>0</v>
      </c>
      <c r="Q554">
        <f>OR(AND(IF(metadata!D554="",FALSE,TRUE),exact(metadata!D554,"not applicable")),AND(IF(metadata!D554="",FALSE,TRUE),OR(exact(metadata!D554,"sponge"),exact(metadata!D554,"coral"),exact(metadata!D554,"biofilm"),exact(metadata!D554,"whole gut"),exact(metadata!D554,"insect"),exact(metadata!D554,"insect gut"))))</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AND(IF(metadata!C555="",FALSE,TRUE),OR(exact(metadata!C555,"animal-associated habitat"),exact(metadata!C555,"insect-associated habitat")))</f>
        <v>0</v>
      </c>
      <c r="Q555">
        <f>OR(AND(IF(metadata!D555="",FALSE,TRUE),exact(metadata!D555,"not applicable")),AND(IF(metadata!D555="",FALSE,TRUE),OR(exact(metadata!D555,"sponge"),exact(metadata!D555,"coral"),exact(metadata!D555,"biofilm"),exact(metadata!D555,"whole gut"),exact(metadata!D555,"insect"),exact(metadata!D555,"insect gut"))))</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AND(IF(metadata!C556="",FALSE,TRUE),OR(exact(metadata!C556,"animal-associated habitat"),exact(metadata!C556,"insect-associated habitat")))</f>
        <v>0</v>
      </c>
      <c r="Q556">
        <f>OR(AND(IF(metadata!D556="",FALSE,TRUE),exact(metadata!D556,"not applicable")),AND(IF(metadata!D556="",FALSE,TRUE),OR(exact(metadata!D556,"sponge"),exact(metadata!D556,"coral"),exact(metadata!D556,"biofilm"),exact(metadata!D556,"whole gut"),exact(metadata!D556,"insect"),exact(metadata!D556,"insect gut"))))</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AND(IF(metadata!C557="",FALSE,TRUE),OR(exact(metadata!C557,"animal-associated habitat"),exact(metadata!C557,"insect-associated habitat")))</f>
        <v>0</v>
      </c>
      <c r="Q557">
        <f>OR(AND(IF(metadata!D557="",FALSE,TRUE),exact(metadata!D557,"not applicable")),AND(IF(metadata!D557="",FALSE,TRUE),OR(exact(metadata!D557,"sponge"),exact(metadata!D557,"coral"),exact(metadata!D557,"biofilm"),exact(metadata!D557,"whole gut"),exact(metadata!D557,"insect"),exact(metadata!D557,"insect gut"))))</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AND(IF(metadata!C558="",FALSE,TRUE),OR(exact(metadata!C558,"animal-associated habitat"),exact(metadata!C558,"insect-associated habitat")))</f>
        <v>0</v>
      </c>
      <c r="Q558">
        <f>OR(AND(IF(metadata!D558="",FALSE,TRUE),exact(metadata!D558,"not applicable")),AND(IF(metadata!D558="",FALSE,TRUE),OR(exact(metadata!D558,"sponge"),exact(metadata!D558,"coral"),exact(metadata!D558,"biofilm"),exact(metadata!D558,"whole gut"),exact(metadata!D558,"insect"),exact(metadata!D558,"insect gut"))))</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AND(IF(metadata!C559="",FALSE,TRUE),OR(exact(metadata!C559,"animal-associated habitat"),exact(metadata!C559,"insect-associated habitat")))</f>
        <v>0</v>
      </c>
      <c r="Q559">
        <f>OR(AND(IF(metadata!D559="",FALSE,TRUE),exact(metadata!D559,"not applicable")),AND(IF(metadata!D559="",FALSE,TRUE),OR(exact(metadata!D559,"sponge"),exact(metadata!D559,"coral"),exact(metadata!D559,"biofilm"),exact(metadata!D559,"whole gut"),exact(metadata!D559,"insect"),exact(metadata!D559,"insect gut"))))</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AND(IF(metadata!C560="",FALSE,TRUE),OR(exact(metadata!C560,"animal-associated habitat"),exact(metadata!C560,"insect-associated habitat")))</f>
        <v>0</v>
      </c>
      <c r="Q560">
        <f>OR(AND(IF(metadata!D560="",FALSE,TRUE),exact(metadata!D560,"not applicable")),AND(IF(metadata!D560="",FALSE,TRUE),OR(exact(metadata!D560,"sponge"),exact(metadata!D560,"coral"),exact(metadata!D560,"biofilm"),exact(metadata!D560,"whole gut"),exact(metadata!D560,"insect"),exact(metadata!D560,"insect gut"))))</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AND(IF(metadata!C561="",FALSE,TRUE),OR(exact(metadata!C561,"animal-associated habitat"),exact(metadata!C561,"insect-associated habitat")))</f>
        <v>0</v>
      </c>
      <c r="Q561">
        <f>OR(AND(IF(metadata!D561="",FALSE,TRUE),exact(metadata!D561,"not applicable")),AND(IF(metadata!D561="",FALSE,TRUE),OR(exact(metadata!D561,"sponge"),exact(metadata!D561,"coral"),exact(metadata!D561,"biofilm"),exact(metadata!D561,"whole gut"),exact(metadata!D561,"insect"),exact(metadata!D561,"insect gut"))))</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AND(IF(metadata!C562="",FALSE,TRUE),OR(exact(metadata!C562,"animal-associated habitat"),exact(metadata!C562,"insect-associated habitat")))</f>
        <v>0</v>
      </c>
      <c r="Q562">
        <f>OR(AND(IF(metadata!D562="",FALSE,TRUE),exact(metadata!D562,"not applicable")),AND(IF(metadata!D562="",FALSE,TRUE),OR(exact(metadata!D562,"sponge"),exact(metadata!D562,"coral"),exact(metadata!D562,"biofilm"),exact(metadata!D562,"whole gut"),exact(metadata!D562,"insect"),exact(metadata!D562,"insect gut"))))</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AND(IF(metadata!C563="",FALSE,TRUE),OR(exact(metadata!C563,"animal-associated habitat"),exact(metadata!C563,"insect-associated habitat")))</f>
        <v>0</v>
      </c>
      <c r="Q563">
        <f>OR(AND(IF(metadata!D563="",FALSE,TRUE),exact(metadata!D563,"not applicable")),AND(IF(metadata!D563="",FALSE,TRUE),OR(exact(metadata!D563,"sponge"),exact(metadata!D563,"coral"),exact(metadata!D563,"biofilm"),exact(metadata!D563,"whole gut"),exact(metadata!D563,"insect"),exact(metadata!D563,"insect gut"))))</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AND(IF(metadata!C564="",FALSE,TRUE),OR(exact(metadata!C564,"animal-associated habitat"),exact(metadata!C564,"insect-associated habitat")))</f>
        <v>0</v>
      </c>
      <c r="Q564">
        <f>OR(AND(IF(metadata!D564="",FALSE,TRUE),exact(metadata!D564,"not applicable")),AND(IF(metadata!D564="",FALSE,TRUE),OR(exact(metadata!D564,"sponge"),exact(metadata!D564,"coral"),exact(metadata!D564,"biofilm"),exact(metadata!D564,"whole gut"),exact(metadata!D564,"insect"),exact(metadata!D564,"insect gut"))))</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AND(IF(metadata!C565="",FALSE,TRUE),OR(exact(metadata!C565,"animal-associated habitat"),exact(metadata!C565,"insect-associated habitat")))</f>
        <v>0</v>
      </c>
      <c r="Q565">
        <f>OR(AND(IF(metadata!D565="",FALSE,TRUE),exact(metadata!D565,"not applicable")),AND(IF(metadata!D565="",FALSE,TRUE),OR(exact(metadata!D565,"sponge"),exact(metadata!D565,"coral"),exact(metadata!D565,"biofilm"),exact(metadata!D565,"whole gut"),exact(metadata!D565,"insect"),exact(metadata!D565,"insect gut"))))</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AND(IF(metadata!C566="",FALSE,TRUE),OR(exact(metadata!C566,"animal-associated habitat"),exact(metadata!C566,"insect-associated habitat")))</f>
        <v>0</v>
      </c>
      <c r="Q566">
        <f>OR(AND(IF(metadata!D566="",FALSE,TRUE),exact(metadata!D566,"not applicable")),AND(IF(metadata!D566="",FALSE,TRUE),OR(exact(metadata!D566,"sponge"),exact(metadata!D566,"coral"),exact(metadata!D566,"biofilm"),exact(metadata!D566,"whole gut"),exact(metadata!D566,"insect"),exact(metadata!D566,"insect gut"))))</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AND(IF(metadata!C567="",FALSE,TRUE),OR(exact(metadata!C567,"animal-associated habitat"),exact(metadata!C567,"insect-associated habitat")))</f>
        <v>0</v>
      </c>
      <c r="Q567">
        <f>OR(AND(IF(metadata!D567="",FALSE,TRUE),exact(metadata!D567,"not applicable")),AND(IF(metadata!D567="",FALSE,TRUE),OR(exact(metadata!D567,"sponge"),exact(metadata!D567,"coral"),exact(metadata!D567,"biofilm"),exact(metadata!D567,"whole gut"),exact(metadata!D567,"insect"),exact(metadata!D567,"insect gut"))))</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AND(IF(metadata!C568="",FALSE,TRUE),OR(exact(metadata!C568,"animal-associated habitat"),exact(metadata!C568,"insect-associated habitat")))</f>
        <v>0</v>
      </c>
      <c r="Q568">
        <f>OR(AND(IF(metadata!D568="",FALSE,TRUE),exact(metadata!D568,"not applicable")),AND(IF(metadata!D568="",FALSE,TRUE),OR(exact(metadata!D568,"sponge"),exact(metadata!D568,"coral"),exact(metadata!D568,"biofilm"),exact(metadata!D568,"whole gut"),exact(metadata!D568,"insect"),exact(metadata!D568,"insect gut"))))</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AND(IF(metadata!C569="",FALSE,TRUE),OR(exact(metadata!C569,"animal-associated habitat"),exact(metadata!C569,"insect-associated habitat")))</f>
        <v>0</v>
      </c>
      <c r="Q569">
        <f>OR(AND(IF(metadata!D569="",FALSE,TRUE),exact(metadata!D569,"not applicable")),AND(IF(metadata!D569="",FALSE,TRUE),OR(exact(metadata!D569,"sponge"),exact(metadata!D569,"coral"),exact(metadata!D569,"biofilm"),exact(metadata!D569,"whole gut"),exact(metadata!D569,"insect"),exact(metadata!D569,"insect gut"))))</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AND(IF(metadata!C570="",FALSE,TRUE),OR(exact(metadata!C570,"animal-associated habitat"),exact(metadata!C570,"insect-associated habitat")))</f>
        <v>0</v>
      </c>
      <c r="Q570">
        <f>OR(AND(IF(metadata!D570="",FALSE,TRUE),exact(metadata!D570,"not applicable")),AND(IF(metadata!D570="",FALSE,TRUE),OR(exact(metadata!D570,"sponge"),exact(metadata!D570,"coral"),exact(metadata!D570,"biofilm"),exact(metadata!D570,"whole gut"),exact(metadata!D570,"insect"),exact(metadata!D570,"insect gut"))))</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AND(IF(metadata!C571="",FALSE,TRUE),OR(exact(metadata!C571,"animal-associated habitat"),exact(metadata!C571,"insect-associated habitat")))</f>
        <v>0</v>
      </c>
      <c r="Q571">
        <f>OR(AND(IF(metadata!D571="",FALSE,TRUE),exact(metadata!D571,"not applicable")),AND(IF(metadata!D571="",FALSE,TRUE),OR(exact(metadata!D571,"sponge"),exact(metadata!D571,"coral"),exact(metadata!D571,"biofilm"),exact(metadata!D571,"whole gut"),exact(metadata!D571,"insect"),exact(metadata!D571,"insect gut"))))</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AND(IF(metadata!C572="",FALSE,TRUE),OR(exact(metadata!C572,"animal-associated habitat"),exact(metadata!C572,"insect-associated habitat")))</f>
        <v>0</v>
      </c>
      <c r="Q572">
        <f>OR(AND(IF(metadata!D572="",FALSE,TRUE),exact(metadata!D572,"not applicable")),AND(IF(metadata!D572="",FALSE,TRUE),OR(exact(metadata!D572,"sponge"),exact(metadata!D572,"coral"),exact(metadata!D572,"biofilm"),exact(metadata!D572,"whole gut"),exact(metadata!D572,"insect"),exact(metadata!D572,"insect gut"))))</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AND(IF(metadata!C573="",FALSE,TRUE),OR(exact(metadata!C573,"animal-associated habitat"),exact(metadata!C573,"insect-associated habitat")))</f>
        <v>0</v>
      </c>
      <c r="Q573">
        <f>OR(AND(IF(metadata!D573="",FALSE,TRUE),exact(metadata!D573,"not applicable")),AND(IF(metadata!D573="",FALSE,TRUE),OR(exact(metadata!D573,"sponge"),exact(metadata!D573,"coral"),exact(metadata!D573,"biofilm"),exact(metadata!D573,"whole gut"),exact(metadata!D573,"insect"),exact(metadata!D573,"insect gut"))))</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AND(IF(metadata!C574="",FALSE,TRUE),OR(exact(metadata!C574,"animal-associated habitat"),exact(metadata!C574,"insect-associated habitat")))</f>
        <v>0</v>
      </c>
      <c r="Q574">
        <f>OR(AND(IF(metadata!D574="",FALSE,TRUE),exact(metadata!D574,"not applicable")),AND(IF(metadata!D574="",FALSE,TRUE),OR(exact(metadata!D574,"sponge"),exact(metadata!D574,"coral"),exact(metadata!D574,"biofilm"),exact(metadata!D574,"whole gut"),exact(metadata!D574,"insect"),exact(metadata!D574,"insect gut"))))</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AND(IF(metadata!C575="",FALSE,TRUE),OR(exact(metadata!C575,"animal-associated habitat"),exact(metadata!C575,"insect-associated habitat")))</f>
        <v>0</v>
      </c>
      <c r="Q575">
        <f>OR(AND(IF(metadata!D575="",FALSE,TRUE),exact(metadata!D575,"not applicable")),AND(IF(metadata!D575="",FALSE,TRUE),OR(exact(metadata!D575,"sponge"),exact(metadata!D575,"coral"),exact(metadata!D575,"biofilm"),exact(metadata!D575,"whole gut"),exact(metadata!D575,"insect"),exact(metadata!D575,"insect gut"))))</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AND(IF(metadata!C576="",FALSE,TRUE),OR(exact(metadata!C576,"animal-associated habitat"),exact(metadata!C576,"insect-associated habitat")))</f>
        <v>0</v>
      </c>
      <c r="Q576">
        <f>OR(AND(IF(metadata!D576="",FALSE,TRUE),exact(metadata!D576,"not applicable")),AND(IF(metadata!D576="",FALSE,TRUE),OR(exact(metadata!D576,"sponge"),exact(metadata!D576,"coral"),exact(metadata!D576,"biofilm"),exact(metadata!D576,"whole gut"),exact(metadata!D576,"insect"),exact(metadata!D576,"insect gut"))))</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AND(IF(metadata!C577="",FALSE,TRUE),OR(exact(metadata!C577,"animal-associated habitat"),exact(metadata!C577,"insect-associated habitat")))</f>
        <v>0</v>
      </c>
      <c r="Q577">
        <f>OR(AND(IF(metadata!D577="",FALSE,TRUE),exact(metadata!D577,"not applicable")),AND(IF(metadata!D577="",FALSE,TRUE),OR(exact(metadata!D577,"sponge"),exact(metadata!D577,"coral"),exact(metadata!D577,"biofilm"),exact(metadata!D577,"whole gut"),exact(metadata!D577,"insect"),exact(metadata!D577,"insect gut"))))</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AND(IF(metadata!C578="",FALSE,TRUE),OR(exact(metadata!C578,"animal-associated habitat"),exact(metadata!C578,"insect-associated habitat")))</f>
        <v>0</v>
      </c>
      <c r="Q578">
        <f>OR(AND(IF(metadata!D578="",FALSE,TRUE),exact(metadata!D578,"not applicable")),AND(IF(metadata!D578="",FALSE,TRUE),OR(exact(metadata!D578,"sponge"),exact(metadata!D578,"coral"),exact(metadata!D578,"biofilm"),exact(metadata!D578,"whole gut"),exact(metadata!D578,"insect"),exact(metadata!D578,"insect gut"))))</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AND(IF(metadata!C579="",FALSE,TRUE),OR(exact(metadata!C579,"animal-associated habitat"),exact(metadata!C579,"insect-associated habitat")))</f>
        <v>0</v>
      </c>
      <c r="Q579">
        <f>OR(AND(IF(metadata!D579="",FALSE,TRUE),exact(metadata!D579,"not applicable")),AND(IF(metadata!D579="",FALSE,TRUE),OR(exact(metadata!D579,"sponge"),exact(metadata!D579,"coral"),exact(metadata!D579,"biofilm"),exact(metadata!D579,"whole gut"),exact(metadata!D579,"insect"),exact(metadata!D579,"insect gut"))))</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AND(IF(metadata!C580="",FALSE,TRUE),OR(exact(metadata!C580,"animal-associated habitat"),exact(metadata!C580,"insect-associated habitat")))</f>
        <v>0</v>
      </c>
      <c r="Q580">
        <f>OR(AND(IF(metadata!D580="",FALSE,TRUE),exact(metadata!D580,"not applicable")),AND(IF(metadata!D580="",FALSE,TRUE),OR(exact(metadata!D580,"sponge"),exact(metadata!D580,"coral"),exact(metadata!D580,"biofilm"),exact(metadata!D580,"whole gut"),exact(metadata!D580,"insect"),exact(metadata!D580,"insect gut"))))</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AND(IF(metadata!C581="",FALSE,TRUE),OR(exact(metadata!C581,"animal-associated habitat"),exact(metadata!C581,"insect-associated habitat")))</f>
        <v>0</v>
      </c>
      <c r="Q581">
        <f>OR(AND(IF(metadata!D581="",FALSE,TRUE),exact(metadata!D581,"not applicable")),AND(IF(metadata!D581="",FALSE,TRUE),OR(exact(metadata!D581,"sponge"),exact(metadata!D581,"coral"),exact(metadata!D581,"biofilm"),exact(metadata!D581,"whole gut"),exact(metadata!D581,"insect"),exact(metadata!D581,"insect gut"))))</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AND(IF(metadata!C582="",FALSE,TRUE),OR(exact(metadata!C582,"animal-associated habitat"),exact(metadata!C582,"insect-associated habitat")))</f>
        <v>0</v>
      </c>
      <c r="Q582">
        <f>OR(AND(IF(metadata!D582="",FALSE,TRUE),exact(metadata!D582,"not applicable")),AND(IF(metadata!D582="",FALSE,TRUE),OR(exact(metadata!D582,"sponge"),exact(metadata!D582,"coral"),exact(metadata!D582,"biofilm"),exact(metadata!D582,"whole gut"),exact(metadata!D582,"insect"),exact(metadata!D582,"insect gut"))))</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AND(IF(metadata!C583="",FALSE,TRUE),OR(exact(metadata!C583,"animal-associated habitat"),exact(metadata!C583,"insect-associated habitat")))</f>
        <v>0</v>
      </c>
      <c r="Q583">
        <f>OR(AND(IF(metadata!D583="",FALSE,TRUE),exact(metadata!D583,"not applicable")),AND(IF(metadata!D583="",FALSE,TRUE),OR(exact(metadata!D583,"sponge"),exact(metadata!D583,"coral"),exact(metadata!D583,"biofilm"),exact(metadata!D583,"whole gut"),exact(metadata!D583,"insect"),exact(metadata!D583,"insect gut"))))</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AND(IF(metadata!C584="",FALSE,TRUE),OR(exact(metadata!C584,"animal-associated habitat"),exact(metadata!C584,"insect-associated habitat")))</f>
        <v>0</v>
      </c>
      <c r="Q584">
        <f>OR(AND(IF(metadata!D584="",FALSE,TRUE),exact(metadata!D584,"not applicable")),AND(IF(metadata!D584="",FALSE,TRUE),OR(exact(metadata!D584,"sponge"),exact(metadata!D584,"coral"),exact(metadata!D584,"biofilm"),exact(metadata!D584,"whole gut"),exact(metadata!D584,"insect"),exact(metadata!D584,"insect gut"))))</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AND(IF(metadata!C585="",FALSE,TRUE),OR(exact(metadata!C585,"animal-associated habitat"),exact(metadata!C585,"insect-associated habitat")))</f>
        <v>0</v>
      </c>
      <c r="Q585">
        <f>OR(AND(IF(metadata!D585="",FALSE,TRUE),exact(metadata!D585,"not applicable")),AND(IF(metadata!D585="",FALSE,TRUE),OR(exact(metadata!D585,"sponge"),exact(metadata!D585,"coral"),exact(metadata!D585,"biofilm"),exact(metadata!D585,"whole gut"),exact(metadata!D585,"insect"),exact(metadata!D585,"insect gut"))))</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AND(IF(metadata!C586="",FALSE,TRUE),OR(exact(metadata!C586,"animal-associated habitat"),exact(metadata!C586,"insect-associated habitat")))</f>
        <v>0</v>
      </c>
      <c r="Q586">
        <f>OR(AND(IF(metadata!D586="",FALSE,TRUE),exact(metadata!D586,"not applicable")),AND(IF(metadata!D586="",FALSE,TRUE),OR(exact(metadata!D586,"sponge"),exact(metadata!D586,"coral"),exact(metadata!D586,"biofilm"),exact(metadata!D586,"whole gut"),exact(metadata!D586,"insect"),exact(metadata!D586,"insect gut"))))</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AND(IF(metadata!C587="",FALSE,TRUE),OR(exact(metadata!C587,"animal-associated habitat"),exact(metadata!C587,"insect-associated habitat")))</f>
        <v>0</v>
      </c>
      <c r="Q587">
        <f>OR(AND(IF(metadata!D587="",FALSE,TRUE),exact(metadata!D587,"not applicable")),AND(IF(metadata!D587="",FALSE,TRUE),OR(exact(metadata!D587,"sponge"),exact(metadata!D587,"coral"),exact(metadata!D587,"biofilm"),exact(metadata!D587,"whole gut"),exact(metadata!D587,"insect"),exact(metadata!D587,"insect gut"))))</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AND(IF(metadata!C588="",FALSE,TRUE),OR(exact(metadata!C588,"animal-associated habitat"),exact(metadata!C588,"insect-associated habitat")))</f>
        <v>0</v>
      </c>
      <c r="Q588">
        <f>OR(AND(IF(metadata!D588="",FALSE,TRUE),exact(metadata!D588,"not applicable")),AND(IF(metadata!D588="",FALSE,TRUE),OR(exact(metadata!D588,"sponge"),exact(metadata!D588,"coral"),exact(metadata!D588,"biofilm"),exact(metadata!D588,"whole gut"),exact(metadata!D588,"insect"),exact(metadata!D588,"insect gut"))))</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AND(IF(metadata!C589="",FALSE,TRUE),OR(exact(metadata!C589,"animal-associated habitat"),exact(metadata!C589,"insect-associated habitat")))</f>
        <v>0</v>
      </c>
      <c r="Q589">
        <f>OR(AND(IF(metadata!D589="",FALSE,TRUE),exact(metadata!D589,"not applicable")),AND(IF(metadata!D589="",FALSE,TRUE),OR(exact(metadata!D589,"sponge"),exact(metadata!D589,"coral"),exact(metadata!D589,"biofilm"),exact(metadata!D589,"whole gut"),exact(metadata!D589,"insect"),exact(metadata!D589,"insect gut"))))</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AND(IF(metadata!C590="",FALSE,TRUE),OR(exact(metadata!C590,"animal-associated habitat"),exact(metadata!C590,"insect-associated habitat")))</f>
        <v>0</v>
      </c>
      <c r="Q590">
        <f>OR(AND(IF(metadata!D590="",FALSE,TRUE),exact(metadata!D590,"not applicable")),AND(IF(metadata!D590="",FALSE,TRUE),OR(exact(metadata!D590,"sponge"),exact(metadata!D590,"coral"),exact(metadata!D590,"biofilm"),exact(metadata!D590,"whole gut"),exact(metadata!D590,"insect"),exact(metadata!D590,"insect gut"))))</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AND(IF(metadata!C591="",FALSE,TRUE),OR(exact(metadata!C591,"animal-associated habitat"),exact(metadata!C591,"insect-associated habitat")))</f>
        <v>0</v>
      </c>
      <c r="Q591">
        <f>OR(AND(IF(metadata!D591="",FALSE,TRUE),exact(metadata!D591,"not applicable")),AND(IF(metadata!D591="",FALSE,TRUE),OR(exact(metadata!D591,"sponge"),exact(metadata!D591,"coral"),exact(metadata!D591,"biofilm"),exact(metadata!D591,"whole gut"),exact(metadata!D591,"insect"),exact(metadata!D591,"insect gut"))))</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AND(IF(metadata!C592="",FALSE,TRUE),OR(exact(metadata!C592,"animal-associated habitat"),exact(metadata!C592,"insect-associated habitat")))</f>
        <v>0</v>
      </c>
      <c r="Q592">
        <f>OR(AND(IF(metadata!D592="",FALSE,TRUE),exact(metadata!D592,"not applicable")),AND(IF(metadata!D592="",FALSE,TRUE),OR(exact(metadata!D592,"sponge"),exact(metadata!D592,"coral"),exact(metadata!D592,"biofilm"),exact(metadata!D592,"whole gut"),exact(metadata!D592,"insect"),exact(metadata!D592,"insect gut"))))</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AND(IF(metadata!C593="",FALSE,TRUE),OR(exact(metadata!C593,"animal-associated habitat"),exact(metadata!C593,"insect-associated habitat")))</f>
        <v>0</v>
      </c>
      <c r="Q593">
        <f>OR(AND(IF(metadata!D593="",FALSE,TRUE),exact(metadata!D593,"not applicable")),AND(IF(metadata!D593="",FALSE,TRUE),OR(exact(metadata!D593,"sponge"),exact(metadata!D593,"coral"),exact(metadata!D593,"biofilm"),exact(metadata!D593,"whole gut"),exact(metadata!D593,"insect"),exact(metadata!D593,"insect gut"))))</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AND(IF(metadata!C594="",FALSE,TRUE),OR(exact(metadata!C594,"animal-associated habitat"),exact(metadata!C594,"insect-associated habitat")))</f>
        <v>0</v>
      </c>
      <c r="Q594">
        <f>OR(AND(IF(metadata!D594="",FALSE,TRUE),exact(metadata!D594,"not applicable")),AND(IF(metadata!D594="",FALSE,TRUE),OR(exact(metadata!D594,"sponge"),exact(metadata!D594,"coral"),exact(metadata!D594,"biofilm"),exact(metadata!D594,"whole gut"),exact(metadata!D594,"insect"),exact(metadata!D594,"insect gut"))))</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AND(IF(metadata!C595="",FALSE,TRUE),OR(exact(metadata!C595,"animal-associated habitat"),exact(metadata!C595,"insect-associated habitat")))</f>
        <v>0</v>
      </c>
      <c r="Q595">
        <f>OR(AND(IF(metadata!D595="",FALSE,TRUE),exact(metadata!D595,"not applicable")),AND(IF(metadata!D595="",FALSE,TRUE),OR(exact(metadata!D595,"sponge"),exact(metadata!D595,"coral"),exact(metadata!D595,"biofilm"),exact(metadata!D595,"whole gut"),exact(metadata!D595,"insect"),exact(metadata!D595,"insect gut"))))</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AND(IF(metadata!C596="",FALSE,TRUE),OR(exact(metadata!C596,"animal-associated habitat"),exact(metadata!C596,"insect-associated habitat")))</f>
        <v>0</v>
      </c>
      <c r="Q596">
        <f>OR(AND(IF(metadata!D596="",FALSE,TRUE),exact(metadata!D596,"not applicable")),AND(IF(metadata!D596="",FALSE,TRUE),OR(exact(metadata!D596,"sponge"),exact(metadata!D596,"coral"),exact(metadata!D596,"biofilm"),exact(metadata!D596,"whole gut"),exact(metadata!D596,"insect"),exact(metadata!D596,"insect gut"))))</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AND(IF(metadata!C597="",FALSE,TRUE),OR(exact(metadata!C597,"animal-associated habitat"),exact(metadata!C597,"insect-associated habitat")))</f>
        <v>0</v>
      </c>
      <c r="Q597">
        <f>OR(AND(IF(metadata!D597="",FALSE,TRUE),exact(metadata!D597,"not applicable")),AND(IF(metadata!D597="",FALSE,TRUE),OR(exact(metadata!D597,"sponge"),exact(metadata!D597,"coral"),exact(metadata!D597,"biofilm"),exact(metadata!D597,"whole gut"),exact(metadata!D597,"insect"),exact(metadata!D597,"insect gut"))))</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AND(IF(metadata!C598="",FALSE,TRUE),OR(exact(metadata!C598,"animal-associated habitat"),exact(metadata!C598,"insect-associated habitat")))</f>
        <v>0</v>
      </c>
      <c r="Q598">
        <f>OR(AND(IF(metadata!D598="",FALSE,TRUE),exact(metadata!D598,"not applicable")),AND(IF(metadata!D598="",FALSE,TRUE),OR(exact(metadata!D598,"sponge"),exact(metadata!D598,"coral"),exact(metadata!D598,"biofilm"),exact(metadata!D598,"whole gut"),exact(metadata!D598,"insect"),exact(metadata!D598,"insect gut"))))</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AND(IF(metadata!C599="",FALSE,TRUE),OR(exact(metadata!C599,"animal-associated habitat"),exact(metadata!C599,"insect-associated habitat")))</f>
        <v>0</v>
      </c>
      <c r="Q599">
        <f>OR(AND(IF(metadata!D599="",FALSE,TRUE),exact(metadata!D599,"not applicable")),AND(IF(metadata!D599="",FALSE,TRUE),OR(exact(metadata!D599,"sponge"),exact(metadata!D599,"coral"),exact(metadata!D599,"biofilm"),exact(metadata!D599,"whole gut"),exact(metadata!D599,"insect"),exact(metadata!D599,"insect gut"))))</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AND(IF(metadata!C600="",FALSE,TRUE),OR(exact(metadata!C600,"animal-associated habitat"),exact(metadata!C600,"insect-associated habitat")))</f>
        <v>0</v>
      </c>
      <c r="Q600">
        <f>OR(AND(IF(metadata!D600="",FALSE,TRUE),exact(metadata!D600,"not applicable")),AND(IF(metadata!D600="",FALSE,TRUE),OR(exact(metadata!D600,"sponge"),exact(metadata!D600,"coral"),exact(metadata!D600,"biofilm"),exact(metadata!D600,"whole gut"),exact(metadata!D600,"insect"),exact(metadata!D600,"insect gut"))))</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AND(IF(metadata!C601="",FALSE,TRUE),OR(exact(metadata!C601,"animal-associated habitat"),exact(metadata!C601,"insect-associated habitat")))</f>
        <v>0</v>
      </c>
      <c r="Q601">
        <f>OR(AND(IF(metadata!D601="",FALSE,TRUE),exact(metadata!D601,"not applicable")),AND(IF(metadata!D601="",FALSE,TRUE),OR(exact(metadata!D601,"sponge"),exact(metadata!D601,"coral"),exact(metadata!D601,"biofilm"),exact(metadata!D601,"whole gut"),exact(metadata!D601,"insect"),exact(metadata!D601,"insect gut"))))</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AND(IF(metadata!C602="",FALSE,TRUE),OR(exact(metadata!C602,"animal-associated habitat"),exact(metadata!C602,"insect-associated habitat")))</f>
        <v>0</v>
      </c>
      <c r="Q602">
        <f>OR(AND(IF(metadata!D602="",FALSE,TRUE),exact(metadata!D602,"not applicable")),AND(IF(metadata!D602="",FALSE,TRUE),OR(exact(metadata!D602,"sponge"),exact(metadata!D602,"coral"),exact(metadata!D602,"biofilm"),exact(metadata!D602,"whole gut"),exact(metadata!D602,"insect"),exact(metadata!D602,"insect gut"))))</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AND(IF(metadata!C603="",FALSE,TRUE),OR(exact(metadata!C603,"animal-associated habitat"),exact(metadata!C603,"insect-associated habitat")))</f>
        <v>0</v>
      </c>
      <c r="Q603">
        <f>OR(AND(IF(metadata!D603="",FALSE,TRUE),exact(metadata!D603,"not applicable")),AND(IF(metadata!D603="",FALSE,TRUE),OR(exact(metadata!D603,"sponge"),exact(metadata!D603,"coral"),exact(metadata!D603,"biofilm"),exact(metadata!D603,"whole gut"),exact(metadata!D603,"insect"),exact(metadata!D603,"insect gut"))))</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AND(IF(metadata!C604="",FALSE,TRUE),OR(exact(metadata!C604,"animal-associated habitat"),exact(metadata!C604,"insect-associated habitat")))</f>
        <v>0</v>
      </c>
      <c r="Q604">
        <f>OR(AND(IF(metadata!D604="",FALSE,TRUE),exact(metadata!D604,"not applicable")),AND(IF(metadata!D604="",FALSE,TRUE),OR(exact(metadata!D604,"sponge"),exact(metadata!D604,"coral"),exact(metadata!D604,"biofilm"),exact(metadata!D604,"whole gut"),exact(metadata!D604,"insect"),exact(metadata!D604,"insect gut"))))</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AND(IF(metadata!C605="",FALSE,TRUE),OR(exact(metadata!C605,"animal-associated habitat"),exact(metadata!C605,"insect-associated habitat")))</f>
        <v>0</v>
      </c>
      <c r="Q605">
        <f>OR(AND(IF(metadata!D605="",FALSE,TRUE),exact(metadata!D605,"not applicable")),AND(IF(metadata!D605="",FALSE,TRUE),OR(exact(metadata!D605,"sponge"),exact(metadata!D605,"coral"),exact(metadata!D605,"biofilm"),exact(metadata!D605,"whole gut"),exact(metadata!D605,"insect"),exact(metadata!D605,"insect gut"))))</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AND(IF(metadata!C606="",FALSE,TRUE),OR(exact(metadata!C606,"animal-associated habitat"),exact(metadata!C606,"insect-associated habitat")))</f>
        <v>0</v>
      </c>
      <c r="Q606">
        <f>OR(AND(IF(metadata!D606="",FALSE,TRUE),exact(metadata!D606,"not applicable")),AND(IF(metadata!D606="",FALSE,TRUE),OR(exact(metadata!D606,"sponge"),exact(metadata!D606,"coral"),exact(metadata!D606,"biofilm"),exact(metadata!D606,"whole gut"),exact(metadata!D606,"insect"),exact(metadata!D606,"insect gut"))))</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AND(IF(metadata!C607="",FALSE,TRUE),OR(exact(metadata!C607,"animal-associated habitat"),exact(metadata!C607,"insect-associated habitat")))</f>
        <v>0</v>
      </c>
      <c r="Q607">
        <f>OR(AND(IF(metadata!D607="",FALSE,TRUE),exact(metadata!D607,"not applicable")),AND(IF(metadata!D607="",FALSE,TRUE),OR(exact(metadata!D607,"sponge"),exact(metadata!D607,"coral"),exact(metadata!D607,"biofilm"),exact(metadata!D607,"whole gut"),exact(metadata!D607,"insect"),exact(metadata!D607,"insect gut"))))</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AND(IF(metadata!C608="",FALSE,TRUE),OR(exact(metadata!C608,"animal-associated habitat"),exact(metadata!C608,"insect-associated habitat")))</f>
        <v>0</v>
      </c>
      <c r="Q608">
        <f>OR(AND(IF(metadata!D608="",FALSE,TRUE),exact(metadata!D608,"not applicable")),AND(IF(metadata!D608="",FALSE,TRUE),OR(exact(metadata!D608,"sponge"),exact(metadata!D608,"coral"),exact(metadata!D608,"biofilm"),exact(metadata!D608,"whole gut"),exact(metadata!D608,"insect"),exact(metadata!D608,"insect gut"))))</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AND(IF(metadata!C609="",FALSE,TRUE),OR(exact(metadata!C609,"animal-associated habitat"),exact(metadata!C609,"insect-associated habitat")))</f>
        <v>0</v>
      </c>
      <c r="Q609">
        <f>OR(AND(IF(metadata!D609="",FALSE,TRUE),exact(metadata!D609,"not applicable")),AND(IF(metadata!D609="",FALSE,TRUE),OR(exact(metadata!D609,"sponge"),exact(metadata!D609,"coral"),exact(metadata!D609,"biofilm"),exact(metadata!D609,"whole gut"),exact(metadata!D609,"insect"),exact(metadata!D609,"insect gut"))))</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AND(IF(metadata!C610="",FALSE,TRUE),OR(exact(metadata!C610,"animal-associated habitat"),exact(metadata!C610,"insect-associated habitat")))</f>
        <v>0</v>
      </c>
      <c r="Q610">
        <f>OR(AND(IF(metadata!D610="",FALSE,TRUE),exact(metadata!D610,"not applicable")),AND(IF(metadata!D610="",FALSE,TRUE),OR(exact(metadata!D610,"sponge"),exact(metadata!D610,"coral"),exact(metadata!D610,"biofilm"),exact(metadata!D610,"whole gut"),exact(metadata!D610,"insect"),exact(metadata!D610,"insect gut"))))</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AND(IF(metadata!C611="",FALSE,TRUE),OR(exact(metadata!C611,"animal-associated habitat"),exact(metadata!C611,"insect-associated habitat")))</f>
        <v>0</v>
      </c>
      <c r="Q611">
        <f>OR(AND(IF(metadata!D611="",FALSE,TRUE),exact(metadata!D611,"not applicable")),AND(IF(metadata!D611="",FALSE,TRUE),OR(exact(metadata!D611,"sponge"),exact(metadata!D611,"coral"),exact(metadata!D611,"biofilm"),exact(metadata!D611,"whole gut"),exact(metadata!D611,"insect"),exact(metadata!D611,"insect gut"))))</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AND(IF(metadata!C612="",FALSE,TRUE),OR(exact(metadata!C612,"animal-associated habitat"),exact(metadata!C612,"insect-associated habitat")))</f>
        <v>0</v>
      </c>
      <c r="Q612">
        <f>OR(AND(IF(metadata!D612="",FALSE,TRUE),exact(metadata!D612,"not applicable")),AND(IF(metadata!D612="",FALSE,TRUE),OR(exact(metadata!D612,"sponge"),exact(metadata!D612,"coral"),exact(metadata!D612,"biofilm"),exact(metadata!D612,"whole gut"),exact(metadata!D612,"insect"),exact(metadata!D612,"insect gut"))))</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AND(IF(metadata!C613="",FALSE,TRUE),OR(exact(metadata!C613,"animal-associated habitat"),exact(metadata!C613,"insect-associated habitat")))</f>
        <v>0</v>
      </c>
      <c r="Q613">
        <f>OR(AND(IF(metadata!D613="",FALSE,TRUE),exact(metadata!D613,"not applicable")),AND(IF(metadata!D613="",FALSE,TRUE),OR(exact(metadata!D613,"sponge"),exact(metadata!D613,"coral"),exact(metadata!D613,"biofilm"),exact(metadata!D613,"whole gut"),exact(metadata!D613,"insect"),exact(metadata!D613,"insect gut"))))</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AND(IF(metadata!C614="",FALSE,TRUE),OR(exact(metadata!C614,"animal-associated habitat"),exact(metadata!C614,"insect-associated habitat")))</f>
        <v>0</v>
      </c>
      <c r="Q614">
        <f>OR(AND(IF(metadata!D614="",FALSE,TRUE),exact(metadata!D614,"not applicable")),AND(IF(metadata!D614="",FALSE,TRUE),OR(exact(metadata!D614,"sponge"),exact(metadata!D614,"coral"),exact(metadata!D614,"biofilm"),exact(metadata!D614,"whole gut"),exact(metadata!D614,"insect"),exact(metadata!D614,"insect gut"))))</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AND(IF(metadata!C615="",FALSE,TRUE),OR(exact(metadata!C615,"animal-associated habitat"),exact(metadata!C615,"insect-associated habitat")))</f>
        <v>0</v>
      </c>
      <c r="Q615">
        <f>OR(AND(IF(metadata!D615="",FALSE,TRUE),exact(metadata!D615,"not applicable")),AND(IF(metadata!D615="",FALSE,TRUE),OR(exact(metadata!D615,"sponge"),exact(metadata!D615,"coral"),exact(metadata!D615,"biofilm"),exact(metadata!D615,"whole gut"),exact(metadata!D615,"insect"),exact(metadata!D615,"insect gut"))))</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AND(IF(metadata!C616="",FALSE,TRUE),OR(exact(metadata!C616,"animal-associated habitat"),exact(metadata!C616,"insect-associated habitat")))</f>
        <v>0</v>
      </c>
      <c r="Q616">
        <f>OR(AND(IF(metadata!D616="",FALSE,TRUE),exact(metadata!D616,"not applicable")),AND(IF(metadata!D616="",FALSE,TRUE),OR(exact(metadata!D616,"sponge"),exact(metadata!D616,"coral"),exact(metadata!D616,"biofilm"),exact(metadata!D616,"whole gut"),exact(metadata!D616,"insect"),exact(metadata!D616,"insect gut"))))</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AND(IF(metadata!C617="",FALSE,TRUE),OR(exact(metadata!C617,"animal-associated habitat"),exact(metadata!C617,"insect-associated habitat")))</f>
        <v>0</v>
      </c>
      <c r="Q617">
        <f>OR(AND(IF(metadata!D617="",FALSE,TRUE),exact(metadata!D617,"not applicable")),AND(IF(metadata!D617="",FALSE,TRUE),OR(exact(metadata!D617,"sponge"),exact(metadata!D617,"coral"),exact(metadata!D617,"biofilm"),exact(metadata!D617,"whole gut"),exact(metadata!D617,"insect"),exact(metadata!D617,"insect gut"))))</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AND(IF(metadata!C618="",FALSE,TRUE),OR(exact(metadata!C618,"animal-associated habitat"),exact(metadata!C618,"insect-associated habitat")))</f>
        <v>0</v>
      </c>
      <c r="Q618">
        <f>OR(AND(IF(metadata!D618="",FALSE,TRUE),exact(metadata!D618,"not applicable")),AND(IF(metadata!D618="",FALSE,TRUE),OR(exact(metadata!D618,"sponge"),exact(metadata!D618,"coral"),exact(metadata!D618,"biofilm"),exact(metadata!D618,"whole gut"),exact(metadata!D618,"insect"),exact(metadata!D618,"insect gut"))))</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AND(IF(metadata!C619="",FALSE,TRUE),OR(exact(metadata!C619,"animal-associated habitat"),exact(metadata!C619,"insect-associated habitat")))</f>
        <v>0</v>
      </c>
      <c r="Q619">
        <f>OR(AND(IF(metadata!D619="",FALSE,TRUE),exact(metadata!D619,"not applicable")),AND(IF(metadata!D619="",FALSE,TRUE),OR(exact(metadata!D619,"sponge"),exact(metadata!D619,"coral"),exact(metadata!D619,"biofilm"),exact(metadata!D619,"whole gut"),exact(metadata!D619,"insect"),exact(metadata!D619,"insect gut"))))</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AND(IF(metadata!C620="",FALSE,TRUE),OR(exact(metadata!C620,"animal-associated habitat"),exact(metadata!C620,"insect-associated habitat")))</f>
        <v>0</v>
      </c>
      <c r="Q620">
        <f>OR(AND(IF(metadata!D620="",FALSE,TRUE),exact(metadata!D620,"not applicable")),AND(IF(metadata!D620="",FALSE,TRUE),OR(exact(metadata!D620,"sponge"),exact(metadata!D620,"coral"),exact(metadata!D620,"biofilm"),exact(metadata!D620,"whole gut"),exact(metadata!D620,"insect"),exact(metadata!D620,"insect gut"))))</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AND(IF(metadata!C621="",FALSE,TRUE),OR(exact(metadata!C621,"animal-associated habitat"),exact(metadata!C621,"insect-associated habitat")))</f>
        <v>0</v>
      </c>
      <c r="Q621">
        <f>OR(AND(IF(metadata!D621="",FALSE,TRUE),exact(metadata!D621,"not applicable")),AND(IF(metadata!D621="",FALSE,TRUE),OR(exact(metadata!D621,"sponge"),exact(metadata!D621,"coral"),exact(metadata!D621,"biofilm"),exact(metadata!D621,"whole gut"),exact(metadata!D621,"insect"),exact(metadata!D621,"insect gut"))))</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AND(IF(metadata!C622="",FALSE,TRUE),OR(exact(metadata!C622,"animal-associated habitat"),exact(metadata!C622,"insect-associated habitat")))</f>
        <v>0</v>
      </c>
      <c r="Q622">
        <f>OR(AND(IF(metadata!D622="",FALSE,TRUE),exact(metadata!D622,"not applicable")),AND(IF(metadata!D622="",FALSE,TRUE),OR(exact(metadata!D622,"sponge"),exact(metadata!D622,"coral"),exact(metadata!D622,"biofilm"),exact(metadata!D622,"whole gut"),exact(metadata!D622,"insect"),exact(metadata!D622,"insect gut"))))</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AND(IF(metadata!C623="",FALSE,TRUE),OR(exact(metadata!C623,"animal-associated habitat"),exact(metadata!C623,"insect-associated habitat")))</f>
        <v>0</v>
      </c>
      <c r="Q623">
        <f>OR(AND(IF(metadata!D623="",FALSE,TRUE),exact(metadata!D623,"not applicable")),AND(IF(metadata!D623="",FALSE,TRUE),OR(exact(metadata!D623,"sponge"),exact(metadata!D623,"coral"),exact(metadata!D623,"biofilm"),exact(metadata!D623,"whole gut"),exact(metadata!D623,"insect"),exact(metadata!D623,"insect gut"))))</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AND(IF(metadata!C624="",FALSE,TRUE),OR(exact(metadata!C624,"animal-associated habitat"),exact(metadata!C624,"insect-associated habitat")))</f>
        <v>0</v>
      </c>
      <c r="Q624">
        <f>OR(AND(IF(metadata!D624="",FALSE,TRUE),exact(metadata!D624,"not applicable")),AND(IF(metadata!D624="",FALSE,TRUE),OR(exact(metadata!D624,"sponge"),exact(metadata!D624,"coral"),exact(metadata!D624,"biofilm"),exact(metadata!D624,"whole gut"),exact(metadata!D624,"insect"),exact(metadata!D624,"insect gut"))))</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AND(IF(metadata!C625="",FALSE,TRUE),OR(exact(metadata!C625,"animal-associated habitat"),exact(metadata!C625,"insect-associated habitat")))</f>
        <v>0</v>
      </c>
      <c r="Q625">
        <f>OR(AND(IF(metadata!D625="",FALSE,TRUE),exact(metadata!D625,"not applicable")),AND(IF(metadata!D625="",FALSE,TRUE),OR(exact(metadata!D625,"sponge"),exact(metadata!D625,"coral"),exact(metadata!D625,"biofilm"),exact(metadata!D625,"whole gut"),exact(metadata!D625,"insect"),exact(metadata!D625,"insect gut"))))</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AND(IF(metadata!C626="",FALSE,TRUE),OR(exact(metadata!C626,"animal-associated habitat"),exact(metadata!C626,"insect-associated habitat")))</f>
        <v>0</v>
      </c>
      <c r="Q626">
        <f>OR(AND(IF(metadata!D626="",FALSE,TRUE),exact(metadata!D626,"not applicable")),AND(IF(metadata!D626="",FALSE,TRUE),OR(exact(metadata!D626,"sponge"),exact(metadata!D626,"coral"),exact(metadata!D626,"biofilm"),exact(metadata!D626,"whole gut"),exact(metadata!D626,"insect"),exact(metadata!D626,"insect gut"))))</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AND(IF(metadata!C627="",FALSE,TRUE),OR(exact(metadata!C627,"animal-associated habitat"),exact(metadata!C627,"insect-associated habitat")))</f>
        <v>0</v>
      </c>
      <c r="Q627">
        <f>OR(AND(IF(metadata!D627="",FALSE,TRUE),exact(metadata!D627,"not applicable")),AND(IF(metadata!D627="",FALSE,TRUE),OR(exact(metadata!D627,"sponge"),exact(metadata!D627,"coral"),exact(metadata!D627,"biofilm"),exact(metadata!D627,"whole gut"),exact(metadata!D627,"insect"),exact(metadata!D627,"insect gut"))))</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AND(IF(metadata!C628="",FALSE,TRUE),OR(exact(metadata!C628,"animal-associated habitat"),exact(metadata!C628,"insect-associated habitat")))</f>
        <v>0</v>
      </c>
      <c r="Q628">
        <f>OR(AND(IF(metadata!D628="",FALSE,TRUE),exact(metadata!D628,"not applicable")),AND(IF(metadata!D628="",FALSE,TRUE),OR(exact(metadata!D628,"sponge"),exact(metadata!D628,"coral"),exact(metadata!D628,"biofilm"),exact(metadata!D628,"whole gut"),exact(metadata!D628,"insect"),exact(metadata!D628,"insect gut"))))</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AND(IF(metadata!C629="",FALSE,TRUE),OR(exact(metadata!C629,"animal-associated habitat"),exact(metadata!C629,"insect-associated habitat")))</f>
        <v>0</v>
      </c>
      <c r="Q629">
        <f>OR(AND(IF(metadata!D629="",FALSE,TRUE),exact(metadata!D629,"not applicable")),AND(IF(metadata!D629="",FALSE,TRUE),OR(exact(metadata!D629,"sponge"),exact(metadata!D629,"coral"),exact(metadata!D629,"biofilm"),exact(metadata!D629,"whole gut"),exact(metadata!D629,"insect"),exact(metadata!D629,"insect gut"))))</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AND(IF(metadata!C630="",FALSE,TRUE),OR(exact(metadata!C630,"animal-associated habitat"),exact(metadata!C630,"insect-associated habitat")))</f>
        <v>0</v>
      </c>
      <c r="Q630">
        <f>OR(AND(IF(metadata!D630="",FALSE,TRUE),exact(metadata!D630,"not applicable")),AND(IF(metadata!D630="",FALSE,TRUE),OR(exact(metadata!D630,"sponge"),exact(metadata!D630,"coral"),exact(metadata!D630,"biofilm"),exact(metadata!D630,"whole gut"),exact(metadata!D630,"insect"),exact(metadata!D630,"insect gut"))))</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AND(IF(metadata!C631="",FALSE,TRUE),OR(exact(metadata!C631,"animal-associated habitat"),exact(metadata!C631,"insect-associated habitat")))</f>
        <v>0</v>
      </c>
      <c r="Q631">
        <f>OR(AND(IF(metadata!D631="",FALSE,TRUE),exact(metadata!D631,"not applicable")),AND(IF(metadata!D631="",FALSE,TRUE),OR(exact(metadata!D631,"sponge"),exact(metadata!D631,"coral"),exact(metadata!D631,"biofilm"),exact(metadata!D631,"whole gut"),exact(metadata!D631,"insect"),exact(metadata!D631,"insect gut"))))</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AND(IF(metadata!C632="",FALSE,TRUE),OR(exact(metadata!C632,"animal-associated habitat"),exact(metadata!C632,"insect-associated habitat")))</f>
        <v>0</v>
      </c>
      <c r="Q632">
        <f>OR(AND(IF(metadata!D632="",FALSE,TRUE),exact(metadata!D632,"not applicable")),AND(IF(metadata!D632="",FALSE,TRUE),OR(exact(metadata!D632,"sponge"),exact(metadata!D632,"coral"),exact(metadata!D632,"biofilm"),exact(metadata!D632,"whole gut"),exact(metadata!D632,"insect"),exact(metadata!D632,"insect gut"))))</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AND(IF(metadata!C633="",FALSE,TRUE),OR(exact(metadata!C633,"animal-associated habitat"),exact(metadata!C633,"insect-associated habitat")))</f>
        <v>0</v>
      </c>
      <c r="Q633">
        <f>OR(AND(IF(metadata!D633="",FALSE,TRUE),exact(metadata!D633,"not applicable")),AND(IF(metadata!D633="",FALSE,TRUE),OR(exact(metadata!D633,"sponge"),exact(metadata!D633,"coral"),exact(metadata!D633,"biofilm"),exact(metadata!D633,"whole gut"),exact(metadata!D633,"insect"),exact(metadata!D633,"insect gut"))))</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AND(IF(metadata!C634="",FALSE,TRUE),OR(exact(metadata!C634,"animal-associated habitat"),exact(metadata!C634,"insect-associated habitat")))</f>
        <v>0</v>
      </c>
      <c r="Q634">
        <f>OR(AND(IF(metadata!D634="",FALSE,TRUE),exact(metadata!D634,"not applicable")),AND(IF(metadata!D634="",FALSE,TRUE),OR(exact(metadata!D634,"sponge"),exact(metadata!D634,"coral"),exact(metadata!D634,"biofilm"),exact(metadata!D634,"whole gut"),exact(metadata!D634,"insect"),exact(metadata!D634,"insect gut"))))</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AND(IF(metadata!C635="",FALSE,TRUE),OR(exact(metadata!C635,"animal-associated habitat"),exact(metadata!C635,"insect-associated habitat")))</f>
        <v>0</v>
      </c>
      <c r="Q635">
        <f>OR(AND(IF(metadata!D635="",FALSE,TRUE),exact(metadata!D635,"not applicable")),AND(IF(metadata!D635="",FALSE,TRUE),OR(exact(metadata!D635,"sponge"),exact(metadata!D635,"coral"),exact(metadata!D635,"biofilm"),exact(metadata!D635,"whole gut"),exact(metadata!D635,"insect"),exact(metadata!D635,"insect gut"))))</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AND(IF(metadata!C636="",FALSE,TRUE),OR(exact(metadata!C636,"animal-associated habitat"),exact(metadata!C636,"insect-associated habitat")))</f>
        <v>0</v>
      </c>
      <c r="Q636">
        <f>OR(AND(IF(metadata!D636="",FALSE,TRUE),exact(metadata!D636,"not applicable")),AND(IF(metadata!D636="",FALSE,TRUE),OR(exact(metadata!D636,"sponge"),exact(metadata!D636,"coral"),exact(metadata!D636,"biofilm"),exact(metadata!D636,"whole gut"),exact(metadata!D636,"insect"),exact(metadata!D636,"insect gut"))))</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AND(IF(metadata!C637="",FALSE,TRUE),OR(exact(metadata!C637,"animal-associated habitat"),exact(metadata!C637,"insect-associated habitat")))</f>
        <v>0</v>
      </c>
      <c r="Q637">
        <f>OR(AND(IF(metadata!D637="",FALSE,TRUE),exact(metadata!D637,"not applicable")),AND(IF(metadata!D637="",FALSE,TRUE),OR(exact(metadata!D637,"sponge"),exact(metadata!D637,"coral"),exact(metadata!D637,"biofilm"),exact(metadata!D637,"whole gut"),exact(metadata!D637,"insect"),exact(metadata!D637,"insect gut"))))</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AND(IF(metadata!C638="",FALSE,TRUE),OR(exact(metadata!C638,"animal-associated habitat"),exact(metadata!C638,"insect-associated habitat")))</f>
        <v>0</v>
      </c>
      <c r="Q638">
        <f>OR(AND(IF(metadata!D638="",FALSE,TRUE),exact(metadata!D638,"not applicable")),AND(IF(metadata!D638="",FALSE,TRUE),OR(exact(metadata!D638,"sponge"),exact(metadata!D638,"coral"),exact(metadata!D638,"biofilm"),exact(metadata!D638,"whole gut"),exact(metadata!D638,"insect"),exact(metadata!D638,"insect gut"))))</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AND(IF(metadata!C639="",FALSE,TRUE),OR(exact(metadata!C639,"animal-associated habitat"),exact(metadata!C639,"insect-associated habitat")))</f>
        <v>0</v>
      </c>
      <c r="Q639">
        <f>OR(AND(IF(metadata!D639="",FALSE,TRUE),exact(metadata!D639,"not applicable")),AND(IF(metadata!D639="",FALSE,TRUE),OR(exact(metadata!D639,"sponge"),exact(metadata!D639,"coral"),exact(metadata!D639,"biofilm"),exact(metadata!D639,"whole gut"),exact(metadata!D639,"insect"),exact(metadata!D639,"insect gut"))))</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AND(IF(metadata!C640="",FALSE,TRUE),OR(exact(metadata!C640,"animal-associated habitat"),exact(metadata!C640,"insect-associated habitat")))</f>
        <v>0</v>
      </c>
      <c r="Q640">
        <f>OR(AND(IF(metadata!D640="",FALSE,TRUE),exact(metadata!D640,"not applicable")),AND(IF(metadata!D640="",FALSE,TRUE),OR(exact(metadata!D640,"sponge"),exact(metadata!D640,"coral"),exact(metadata!D640,"biofilm"),exact(metadata!D640,"whole gut"),exact(metadata!D640,"insect"),exact(metadata!D640,"insect gut"))))</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AND(IF(metadata!C641="",FALSE,TRUE),OR(exact(metadata!C641,"animal-associated habitat"),exact(metadata!C641,"insect-associated habitat")))</f>
        <v>0</v>
      </c>
      <c r="Q641">
        <f>OR(AND(IF(metadata!D641="",FALSE,TRUE),exact(metadata!D641,"not applicable")),AND(IF(metadata!D641="",FALSE,TRUE),OR(exact(metadata!D641,"sponge"),exact(metadata!D641,"coral"),exact(metadata!D641,"biofilm"),exact(metadata!D641,"whole gut"),exact(metadata!D641,"insect"),exact(metadata!D641,"insect gut"))))</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AND(IF(metadata!C642="",FALSE,TRUE),OR(exact(metadata!C642,"animal-associated habitat"),exact(metadata!C642,"insect-associated habitat")))</f>
        <v>0</v>
      </c>
      <c r="Q642">
        <f>OR(AND(IF(metadata!D642="",FALSE,TRUE),exact(metadata!D642,"not applicable")),AND(IF(metadata!D642="",FALSE,TRUE),OR(exact(metadata!D642,"sponge"),exact(metadata!D642,"coral"),exact(metadata!D642,"biofilm"),exact(metadata!D642,"whole gut"),exact(metadata!D642,"insect"),exact(metadata!D642,"insect gut"))))</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AND(IF(metadata!C643="",FALSE,TRUE),OR(exact(metadata!C643,"animal-associated habitat"),exact(metadata!C643,"insect-associated habitat")))</f>
        <v>0</v>
      </c>
      <c r="Q643">
        <f>OR(AND(IF(metadata!D643="",FALSE,TRUE),exact(metadata!D643,"not applicable")),AND(IF(metadata!D643="",FALSE,TRUE),OR(exact(metadata!D643,"sponge"),exact(metadata!D643,"coral"),exact(metadata!D643,"biofilm"),exact(metadata!D643,"whole gut"),exact(metadata!D643,"insect"),exact(metadata!D643,"insect gut"))))</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AND(IF(metadata!C644="",FALSE,TRUE),OR(exact(metadata!C644,"animal-associated habitat"),exact(metadata!C644,"insect-associated habitat")))</f>
        <v>0</v>
      </c>
      <c r="Q644">
        <f>OR(AND(IF(metadata!D644="",FALSE,TRUE),exact(metadata!D644,"not applicable")),AND(IF(metadata!D644="",FALSE,TRUE),OR(exact(metadata!D644,"sponge"),exact(metadata!D644,"coral"),exact(metadata!D644,"biofilm"),exact(metadata!D644,"whole gut"),exact(metadata!D644,"insect"),exact(metadata!D644,"insect gut"))))</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AND(IF(metadata!C645="",FALSE,TRUE),OR(exact(metadata!C645,"animal-associated habitat"),exact(metadata!C645,"insect-associated habitat")))</f>
        <v>0</v>
      </c>
      <c r="Q645">
        <f>OR(AND(IF(metadata!D645="",FALSE,TRUE),exact(metadata!D645,"not applicable")),AND(IF(metadata!D645="",FALSE,TRUE),OR(exact(metadata!D645,"sponge"),exact(metadata!D645,"coral"),exact(metadata!D645,"biofilm"),exact(metadata!D645,"whole gut"),exact(metadata!D645,"insect"),exact(metadata!D645,"insect gut"))))</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AND(IF(metadata!C646="",FALSE,TRUE),OR(exact(metadata!C646,"animal-associated habitat"),exact(metadata!C646,"insect-associated habitat")))</f>
        <v>0</v>
      </c>
      <c r="Q646">
        <f>OR(AND(IF(metadata!D646="",FALSE,TRUE),exact(metadata!D646,"not applicable")),AND(IF(metadata!D646="",FALSE,TRUE),OR(exact(metadata!D646,"sponge"),exact(metadata!D646,"coral"),exact(metadata!D646,"biofilm"),exact(metadata!D646,"whole gut"),exact(metadata!D646,"insect"),exact(metadata!D646,"insect gut"))))</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AND(IF(metadata!C647="",FALSE,TRUE),OR(exact(metadata!C647,"animal-associated habitat"),exact(metadata!C647,"insect-associated habitat")))</f>
        <v>0</v>
      </c>
      <c r="Q647">
        <f>OR(AND(IF(metadata!D647="",FALSE,TRUE),exact(metadata!D647,"not applicable")),AND(IF(metadata!D647="",FALSE,TRUE),OR(exact(metadata!D647,"sponge"),exact(metadata!D647,"coral"),exact(metadata!D647,"biofilm"),exact(metadata!D647,"whole gut"),exact(metadata!D647,"insect"),exact(metadata!D647,"insect gut"))))</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AND(IF(metadata!C648="",FALSE,TRUE),OR(exact(metadata!C648,"animal-associated habitat"),exact(metadata!C648,"insect-associated habitat")))</f>
        <v>0</v>
      </c>
      <c r="Q648">
        <f>OR(AND(IF(metadata!D648="",FALSE,TRUE),exact(metadata!D648,"not applicable")),AND(IF(metadata!D648="",FALSE,TRUE),OR(exact(metadata!D648,"sponge"),exact(metadata!D648,"coral"),exact(metadata!D648,"biofilm"),exact(metadata!D648,"whole gut"),exact(metadata!D648,"insect"),exact(metadata!D648,"insect gut"))))</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AND(IF(metadata!C649="",FALSE,TRUE),OR(exact(metadata!C649,"animal-associated habitat"),exact(metadata!C649,"insect-associated habitat")))</f>
        <v>0</v>
      </c>
      <c r="Q649">
        <f>OR(AND(IF(metadata!D649="",FALSE,TRUE),exact(metadata!D649,"not applicable")),AND(IF(metadata!D649="",FALSE,TRUE),OR(exact(metadata!D649,"sponge"),exact(metadata!D649,"coral"),exact(metadata!D649,"biofilm"),exact(metadata!D649,"whole gut"),exact(metadata!D649,"insect"),exact(metadata!D649,"insect gut"))))</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AND(IF(metadata!C650="",FALSE,TRUE),OR(exact(metadata!C650,"animal-associated habitat"),exact(metadata!C650,"insect-associated habitat")))</f>
        <v>0</v>
      </c>
      <c r="Q650">
        <f>OR(AND(IF(metadata!D650="",FALSE,TRUE),exact(metadata!D650,"not applicable")),AND(IF(metadata!D650="",FALSE,TRUE),OR(exact(metadata!D650,"sponge"),exact(metadata!D650,"coral"),exact(metadata!D650,"biofilm"),exact(metadata!D650,"whole gut"),exact(metadata!D650,"insect"),exact(metadata!D650,"insect gut"))))</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AND(IF(metadata!C651="",FALSE,TRUE),OR(exact(metadata!C651,"animal-associated habitat"),exact(metadata!C651,"insect-associated habitat")))</f>
        <v>0</v>
      </c>
      <c r="Q651">
        <f>OR(AND(IF(metadata!D651="",FALSE,TRUE),exact(metadata!D651,"not applicable")),AND(IF(metadata!D651="",FALSE,TRUE),OR(exact(metadata!D651,"sponge"),exact(metadata!D651,"coral"),exact(metadata!D651,"biofilm"),exact(metadata!D651,"whole gut"),exact(metadata!D651,"insect"),exact(metadata!D651,"insect gut"))))</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AND(IF(metadata!C652="",FALSE,TRUE),OR(exact(metadata!C652,"animal-associated habitat"),exact(metadata!C652,"insect-associated habitat")))</f>
        <v>0</v>
      </c>
      <c r="Q652">
        <f>OR(AND(IF(metadata!D652="",FALSE,TRUE),exact(metadata!D652,"not applicable")),AND(IF(metadata!D652="",FALSE,TRUE),OR(exact(metadata!D652,"sponge"),exact(metadata!D652,"coral"),exact(metadata!D652,"biofilm"),exact(metadata!D652,"whole gut"),exact(metadata!D652,"insect"),exact(metadata!D652,"insect gut"))))</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AND(IF(metadata!C653="",FALSE,TRUE),OR(exact(metadata!C653,"animal-associated habitat"),exact(metadata!C653,"insect-associated habitat")))</f>
        <v>0</v>
      </c>
      <c r="Q653">
        <f>OR(AND(IF(metadata!D653="",FALSE,TRUE),exact(metadata!D653,"not applicable")),AND(IF(metadata!D653="",FALSE,TRUE),OR(exact(metadata!D653,"sponge"),exact(metadata!D653,"coral"),exact(metadata!D653,"biofilm"),exact(metadata!D653,"whole gut"),exact(metadata!D653,"insect"),exact(metadata!D653,"insect gut"))))</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AND(IF(metadata!C654="",FALSE,TRUE),OR(exact(metadata!C654,"animal-associated habitat"),exact(metadata!C654,"insect-associated habitat")))</f>
        <v>0</v>
      </c>
      <c r="Q654">
        <f>OR(AND(IF(metadata!D654="",FALSE,TRUE),exact(metadata!D654,"not applicable")),AND(IF(metadata!D654="",FALSE,TRUE),OR(exact(metadata!D654,"sponge"),exact(metadata!D654,"coral"),exact(metadata!D654,"biofilm"),exact(metadata!D654,"whole gut"),exact(metadata!D654,"insect"),exact(metadata!D654,"insect gut"))))</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AND(IF(metadata!C655="",FALSE,TRUE),OR(exact(metadata!C655,"animal-associated habitat"),exact(metadata!C655,"insect-associated habitat")))</f>
        <v>0</v>
      </c>
      <c r="Q655">
        <f>OR(AND(IF(metadata!D655="",FALSE,TRUE),exact(metadata!D655,"not applicable")),AND(IF(metadata!D655="",FALSE,TRUE),OR(exact(metadata!D655,"sponge"),exact(metadata!D655,"coral"),exact(metadata!D655,"biofilm"),exact(metadata!D655,"whole gut"),exact(metadata!D655,"insect"),exact(metadata!D655,"insect gut"))))</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AND(IF(metadata!C656="",FALSE,TRUE),OR(exact(metadata!C656,"animal-associated habitat"),exact(metadata!C656,"insect-associated habitat")))</f>
        <v>0</v>
      </c>
      <c r="Q656">
        <f>OR(AND(IF(metadata!D656="",FALSE,TRUE),exact(metadata!D656,"not applicable")),AND(IF(metadata!D656="",FALSE,TRUE),OR(exact(metadata!D656,"sponge"),exact(metadata!D656,"coral"),exact(metadata!D656,"biofilm"),exact(metadata!D656,"whole gut"),exact(metadata!D656,"insect"),exact(metadata!D656,"insect gut"))))</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AND(IF(metadata!C657="",FALSE,TRUE),OR(exact(metadata!C657,"animal-associated habitat"),exact(metadata!C657,"insect-associated habitat")))</f>
        <v>0</v>
      </c>
      <c r="Q657">
        <f>OR(AND(IF(metadata!D657="",FALSE,TRUE),exact(metadata!D657,"not applicable")),AND(IF(metadata!D657="",FALSE,TRUE),OR(exact(metadata!D657,"sponge"),exact(metadata!D657,"coral"),exact(metadata!D657,"biofilm"),exact(metadata!D657,"whole gut"),exact(metadata!D657,"insect"),exact(metadata!D657,"insect gut"))))</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AND(IF(metadata!C658="",FALSE,TRUE),OR(exact(metadata!C658,"animal-associated habitat"),exact(metadata!C658,"insect-associated habitat")))</f>
        <v>0</v>
      </c>
      <c r="Q658">
        <f>OR(AND(IF(metadata!D658="",FALSE,TRUE),exact(metadata!D658,"not applicable")),AND(IF(metadata!D658="",FALSE,TRUE),OR(exact(metadata!D658,"sponge"),exact(metadata!D658,"coral"),exact(metadata!D658,"biofilm"),exact(metadata!D658,"whole gut"),exact(metadata!D658,"insect"),exact(metadata!D658,"insect gut"))))</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AND(IF(metadata!C659="",FALSE,TRUE),OR(exact(metadata!C659,"animal-associated habitat"),exact(metadata!C659,"insect-associated habitat")))</f>
        <v>0</v>
      </c>
      <c r="Q659">
        <f>OR(AND(IF(metadata!D659="",FALSE,TRUE),exact(metadata!D659,"not applicable")),AND(IF(metadata!D659="",FALSE,TRUE),OR(exact(metadata!D659,"sponge"),exact(metadata!D659,"coral"),exact(metadata!D659,"biofilm"),exact(metadata!D659,"whole gut"),exact(metadata!D659,"insect"),exact(metadata!D659,"insect gut"))))</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AND(IF(metadata!C660="",FALSE,TRUE),OR(exact(metadata!C660,"animal-associated habitat"),exact(metadata!C660,"insect-associated habitat")))</f>
        <v>0</v>
      </c>
      <c r="Q660">
        <f>OR(AND(IF(metadata!D660="",FALSE,TRUE),exact(metadata!D660,"not applicable")),AND(IF(metadata!D660="",FALSE,TRUE),OR(exact(metadata!D660,"sponge"),exact(metadata!D660,"coral"),exact(metadata!D660,"biofilm"),exact(metadata!D660,"whole gut"),exact(metadata!D660,"insect"),exact(metadata!D660,"insect gut"))))</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AND(IF(metadata!C661="",FALSE,TRUE),OR(exact(metadata!C661,"animal-associated habitat"),exact(metadata!C661,"insect-associated habitat")))</f>
        <v>0</v>
      </c>
      <c r="Q661">
        <f>OR(AND(IF(metadata!D661="",FALSE,TRUE),exact(metadata!D661,"not applicable")),AND(IF(metadata!D661="",FALSE,TRUE),OR(exact(metadata!D661,"sponge"),exact(metadata!D661,"coral"),exact(metadata!D661,"biofilm"),exact(metadata!D661,"whole gut"),exact(metadata!D661,"insect"),exact(metadata!D661,"insect gut"))))</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AND(IF(metadata!C662="",FALSE,TRUE),OR(exact(metadata!C662,"animal-associated habitat"),exact(metadata!C662,"insect-associated habitat")))</f>
        <v>0</v>
      </c>
      <c r="Q662">
        <f>OR(AND(IF(metadata!D662="",FALSE,TRUE),exact(metadata!D662,"not applicable")),AND(IF(metadata!D662="",FALSE,TRUE),OR(exact(metadata!D662,"sponge"),exact(metadata!D662,"coral"),exact(metadata!D662,"biofilm"),exact(metadata!D662,"whole gut"),exact(metadata!D662,"insect"),exact(metadata!D662,"insect gut"))))</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AND(IF(metadata!C663="",FALSE,TRUE),OR(exact(metadata!C663,"animal-associated habitat"),exact(metadata!C663,"insect-associated habitat")))</f>
        <v>0</v>
      </c>
      <c r="Q663">
        <f>OR(AND(IF(metadata!D663="",FALSE,TRUE),exact(metadata!D663,"not applicable")),AND(IF(metadata!D663="",FALSE,TRUE),OR(exact(metadata!D663,"sponge"),exact(metadata!D663,"coral"),exact(metadata!D663,"biofilm"),exact(metadata!D663,"whole gut"),exact(metadata!D663,"insect"),exact(metadata!D663,"insect gut"))))</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AND(IF(metadata!C664="",FALSE,TRUE),OR(exact(metadata!C664,"animal-associated habitat"),exact(metadata!C664,"insect-associated habitat")))</f>
        <v>0</v>
      </c>
      <c r="Q664">
        <f>OR(AND(IF(metadata!D664="",FALSE,TRUE),exact(metadata!D664,"not applicable")),AND(IF(metadata!D664="",FALSE,TRUE),OR(exact(metadata!D664,"sponge"),exact(metadata!D664,"coral"),exact(metadata!D664,"biofilm"),exact(metadata!D664,"whole gut"),exact(metadata!D664,"insect"),exact(metadata!D664,"insect gut"))))</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AND(IF(metadata!C665="",FALSE,TRUE),OR(exact(metadata!C665,"animal-associated habitat"),exact(metadata!C665,"insect-associated habitat")))</f>
        <v>0</v>
      </c>
      <c r="Q665">
        <f>OR(AND(IF(metadata!D665="",FALSE,TRUE),exact(metadata!D665,"not applicable")),AND(IF(metadata!D665="",FALSE,TRUE),OR(exact(metadata!D665,"sponge"),exact(metadata!D665,"coral"),exact(metadata!D665,"biofilm"),exact(metadata!D665,"whole gut"),exact(metadata!D665,"insect"),exact(metadata!D665,"insect gut"))))</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AND(IF(metadata!C666="",FALSE,TRUE),OR(exact(metadata!C666,"animal-associated habitat"),exact(metadata!C666,"insect-associated habitat")))</f>
        <v>0</v>
      </c>
      <c r="Q666">
        <f>OR(AND(IF(metadata!D666="",FALSE,TRUE),exact(metadata!D666,"not applicable")),AND(IF(metadata!D666="",FALSE,TRUE),OR(exact(metadata!D666,"sponge"),exact(metadata!D666,"coral"),exact(metadata!D666,"biofilm"),exact(metadata!D666,"whole gut"),exact(metadata!D666,"insect"),exact(metadata!D666,"insect gut"))))</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AND(IF(metadata!C667="",FALSE,TRUE),OR(exact(metadata!C667,"animal-associated habitat"),exact(metadata!C667,"insect-associated habitat")))</f>
        <v>0</v>
      </c>
      <c r="Q667">
        <f>OR(AND(IF(metadata!D667="",FALSE,TRUE),exact(metadata!D667,"not applicable")),AND(IF(metadata!D667="",FALSE,TRUE),OR(exact(metadata!D667,"sponge"),exact(metadata!D667,"coral"),exact(metadata!D667,"biofilm"),exact(metadata!D667,"whole gut"),exact(metadata!D667,"insect"),exact(metadata!D667,"insect gut"))))</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AND(IF(metadata!C668="",FALSE,TRUE),OR(exact(metadata!C668,"animal-associated habitat"),exact(metadata!C668,"insect-associated habitat")))</f>
        <v>0</v>
      </c>
      <c r="Q668">
        <f>OR(AND(IF(metadata!D668="",FALSE,TRUE),exact(metadata!D668,"not applicable")),AND(IF(metadata!D668="",FALSE,TRUE),OR(exact(metadata!D668,"sponge"),exact(metadata!D668,"coral"),exact(metadata!D668,"biofilm"),exact(metadata!D668,"whole gut"),exact(metadata!D668,"insect"),exact(metadata!D668,"insect gut"))))</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AND(IF(metadata!C669="",FALSE,TRUE),OR(exact(metadata!C669,"animal-associated habitat"),exact(metadata!C669,"insect-associated habitat")))</f>
        <v>0</v>
      </c>
      <c r="Q669">
        <f>OR(AND(IF(metadata!D669="",FALSE,TRUE),exact(metadata!D669,"not applicable")),AND(IF(metadata!D669="",FALSE,TRUE),OR(exact(metadata!D669,"sponge"),exact(metadata!D669,"coral"),exact(metadata!D669,"biofilm"),exact(metadata!D669,"whole gut"),exact(metadata!D669,"insect"),exact(metadata!D669,"insect gut"))))</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AND(IF(metadata!C670="",FALSE,TRUE),OR(exact(metadata!C670,"animal-associated habitat"),exact(metadata!C670,"insect-associated habitat")))</f>
        <v>0</v>
      </c>
      <c r="Q670">
        <f>OR(AND(IF(metadata!D670="",FALSE,TRUE),exact(metadata!D670,"not applicable")),AND(IF(metadata!D670="",FALSE,TRUE),OR(exact(metadata!D670,"sponge"),exact(metadata!D670,"coral"),exact(metadata!D670,"biofilm"),exact(metadata!D670,"whole gut"),exact(metadata!D670,"insect"),exact(metadata!D670,"insect gut"))))</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AND(IF(metadata!C671="",FALSE,TRUE),OR(exact(metadata!C671,"animal-associated habitat"),exact(metadata!C671,"insect-associated habitat")))</f>
        <v>0</v>
      </c>
      <c r="Q671">
        <f>OR(AND(IF(metadata!D671="",FALSE,TRUE),exact(metadata!D671,"not applicable")),AND(IF(metadata!D671="",FALSE,TRUE),OR(exact(metadata!D671,"sponge"),exact(metadata!D671,"coral"),exact(metadata!D671,"biofilm"),exact(metadata!D671,"whole gut"),exact(metadata!D671,"insect"),exact(metadata!D671,"insect gut"))))</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AND(IF(metadata!C672="",FALSE,TRUE),OR(exact(metadata!C672,"animal-associated habitat"),exact(metadata!C672,"insect-associated habitat")))</f>
        <v>0</v>
      </c>
      <c r="Q672">
        <f>OR(AND(IF(metadata!D672="",FALSE,TRUE),exact(metadata!D672,"not applicable")),AND(IF(metadata!D672="",FALSE,TRUE),OR(exact(metadata!D672,"sponge"),exact(metadata!D672,"coral"),exact(metadata!D672,"biofilm"),exact(metadata!D672,"whole gut"),exact(metadata!D672,"insect"),exact(metadata!D672,"insect gut"))))</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AND(IF(metadata!C673="",FALSE,TRUE),OR(exact(metadata!C673,"animal-associated habitat"),exact(metadata!C673,"insect-associated habitat")))</f>
        <v>0</v>
      </c>
      <c r="Q673">
        <f>OR(AND(IF(metadata!D673="",FALSE,TRUE),exact(metadata!D673,"not applicable")),AND(IF(metadata!D673="",FALSE,TRUE),OR(exact(metadata!D673,"sponge"),exact(metadata!D673,"coral"),exact(metadata!D673,"biofilm"),exact(metadata!D673,"whole gut"),exact(metadata!D673,"insect"),exact(metadata!D673,"insect gut"))))</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AND(IF(metadata!C674="",FALSE,TRUE),OR(exact(metadata!C674,"animal-associated habitat"),exact(metadata!C674,"insect-associated habitat")))</f>
        <v>0</v>
      </c>
      <c r="Q674">
        <f>OR(AND(IF(metadata!D674="",FALSE,TRUE),exact(metadata!D674,"not applicable")),AND(IF(metadata!D674="",FALSE,TRUE),OR(exact(metadata!D674,"sponge"),exact(metadata!D674,"coral"),exact(metadata!D674,"biofilm"),exact(metadata!D674,"whole gut"),exact(metadata!D674,"insect"),exact(metadata!D674,"insect gut"))))</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AND(IF(metadata!C675="",FALSE,TRUE),OR(exact(metadata!C675,"animal-associated habitat"),exact(metadata!C675,"insect-associated habitat")))</f>
        <v>0</v>
      </c>
      <c r="Q675">
        <f>OR(AND(IF(metadata!D675="",FALSE,TRUE),exact(metadata!D675,"not applicable")),AND(IF(metadata!D675="",FALSE,TRUE),OR(exact(metadata!D675,"sponge"),exact(metadata!D675,"coral"),exact(metadata!D675,"biofilm"),exact(metadata!D675,"whole gut"),exact(metadata!D675,"insect"),exact(metadata!D675,"insect gut"))))</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AND(IF(metadata!C676="",FALSE,TRUE),OR(exact(metadata!C676,"animal-associated habitat"),exact(metadata!C676,"insect-associated habitat")))</f>
        <v>0</v>
      </c>
      <c r="Q676">
        <f>OR(AND(IF(metadata!D676="",FALSE,TRUE),exact(metadata!D676,"not applicable")),AND(IF(metadata!D676="",FALSE,TRUE),OR(exact(metadata!D676,"sponge"),exact(metadata!D676,"coral"),exact(metadata!D676,"biofilm"),exact(metadata!D676,"whole gut"),exact(metadata!D676,"insect"),exact(metadata!D676,"insect gut"))))</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AND(IF(metadata!C677="",FALSE,TRUE),OR(exact(metadata!C677,"animal-associated habitat"),exact(metadata!C677,"insect-associated habitat")))</f>
        <v>0</v>
      </c>
      <c r="Q677">
        <f>OR(AND(IF(metadata!D677="",FALSE,TRUE),exact(metadata!D677,"not applicable")),AND(IF(metadata!D677="",FALSE,TRUE),OR(exact(metadata!D677,"sponge"),exact(metadata!D677,"coral"),exact(metadata!D677,"biofilm"),exact(metadata!D677,"whole gut"),exact(metadata!D677,"insect"),exact(metadata!D677,"insect gut"))))</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AND(IF(metadata!C678="",FALSE,TRUE),OR(exact(metadata!C678,"animal-associated habitat"),exact(metadata!C678,"insect-associated habitat")))</f>
        <v>0</v>
      </c>
      <c r="Q678">
        <f>OR(AND(IF(metadata!D678="",FALSE,TRUE),exact(metadata!D678,"not applicable")),AND(IF(metadata!D678="",FALSE,TRUE),OR(exact(metadata!D678,"sponge"),exact(metadata!D678,"coral"),exact(metadata!D678,"biofilm"),exact(metadata!D678,"whole gut"),exact(metadata!D678,"insect"),exact(metadata!D678,"insect gut"))))</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AND(IF(metadata!C679="",FALSE,TRUE),OR(exact(metadata!C679,"animal-associated habitat"),exact(metadata!C679,"insect-associated habitat")))</f>
        <v>0</v>
      </c>
      <c r="Q679">
        <f>OR(AND(IF(metadata!D679="",FALSE,TRUE),exact(metadata!D679,"not applicable")),AND(IF(metadata!D679="",FALSE,TRUE),OR(exact(metadata!D679,"sponge"),exact(metadata!D679,"coral"),exact(metadata!D679,"biofilm"),exact(metadata!D679,"whole gut"),exact(metadata!D679,"insect"),exact(metadata!D679,"insect gut"))))</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AND(IF(metadata!C680="",FALSE,TRUE),OR(exact(metadata!C680,"animal-associated habitat"),exact(metadata!C680,"insect-associated habitat")))</f>
        <v>0</v>
      </c>
      <c r="Q680">
        <f>OR(AND(IF(metadata!D680="",FALSE,TRUE),exact(metadata!D680,"not applicable")),AND(IF(metadata!D680="",FALSE,TRUE),OR(exact(metadata!D680,"sponge"),exact(metadata!D680,"coral"),exact(metadata!D680,"biofilm"),exact(metadata!D680,"whole gut"),exact(metadata!D680,"insect"),exact(metadata!D680,"insect gut"))))</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AND(IF(metadata!C681="",FALSE,TRUE),OR(exact(metadata!C681,"animal-associated habitat"),exact(metadata!C681,"insect-associated habitat")))</f>
        <v>0</v>
      </c>
      <c r="Q681">
        <f>OR(AND(IF(metadata!D681="",FALSE,TRUE),exact(metadata!D681,"not applicable")),AND(IF(metadata!D681="",FALSE,TRUE),OR(exact(metadata!D681,"sponge"),exact(metadata!D681,"coral"),exact(metadata!D681,"biofilm"),exact(metadata!D681,"whole gut"),exact(metadata!D681,"insect"),exact(metadata!D681,"insect gut"))))</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AND(IF(metadata!C682="",FALSE,TRUE),OR(exact(metadata!C682,"animal-associated habitat"),exact(metadata!C682,"insect-associated habitat")))</f>
        <v>0</v>
      </c>
      <c r="Q682">
        <f>OR(AND(IF(metadata!D682="",FALSE,TRUE),exact(metadata!D682,"not applicable")),AND(IF(metadata!D682="",FALSE,TRUE),OR(exact(metadata!D682,"sponge"),exact(metadata!D682,"coral"),exact(metadata!D682,"biofilm"),exact(metadata!D682,"whole gut"),exact(metadata!D682,"insect"),exact(metadata!D682,"insect gut"))))</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AND(IF(metadata!C683="",FALSE,TRUE),OR(exact(metadata!C683,"animal-associated habitat"),exact(metadata!C683,"insect-associated habitat")))</f>
        <v>0</v>
      </c>
      <c r="Q683">
        <f>OR(AND(IF(metadata!D683="",FALSE,TRUE),exact(metadata!D683,"not applicable")),AND(IF(metadata!D683="",FALSE,TRUE),OR(exact(metadata!D683,"sponge"),exact(metadata!D683,"coral"),exact(metadata!D683,"biofilm"),exact(metadata!D683,"whole gut"),exact(metadata!D683,"insect"),exact(metadata!D683,"insect gut"))))</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AND(IF(metadata!C684="",FALSE,TRUE),OR(exact(metadata!C684,"animal-associated habitat"),exact(metadata!C684,"insect-associated habitat")))</f>
        <v>0</v>
      </c>
      <c r="Q684">
        <f>OR(AND(IF(metadata!D684="",FALSE,TRUE),exact(metadata!D684,"not applicable")),AND(IF(metadata!D684="",FALSE,TRUE),OR(exact(metadata!D684,"sponge"),exact(metadata!D684,"coral"),exact(metadata!D684,"biofilm"),exact(metadata!D684,"whole gut"),exact(metadata!D684,"insect"),exact(metadata!D684,"insect gut"))))</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AND(IF(metadata!C685="",FALSE,TRUE),OR(exact(metadata!C685,"animal-associated habitat"),exact(metadata!C685,"insect-associated habitat")))</f>
        <v>0</v>
      </c>
      <c r="Q685">
        <f>OR(AND(IF(metadata!D685="",FALSE,TRUE),exact(metadata!D685,"not applicable")),AND(IF(metadata!D685="",FALSE,TRUE),OR(exact(metadata!D685,"sponge"),exact(metadata!D685,"coral"),exact(metadata!D685,"biofilm"),exact(metadata!D685,"whole gut"),exact(metadata!D685,"insect"),exact(metadata!D685,"insect gut"))))</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AND(IF(metadata!C686="",FALSE,TRUE),OR(exact(metadata!C686,"animal-associated habitat"),exact(metadata!C686,"insect-associated habitat")))</f>
        <v>0</v>
      </c>
      <c r="Q686">
        <f>OR(AND(IF(metadata!D686="",FALSE,TRUE),exact(metadata!D686,"not applicable")),AND(IF(metadata!D686="",FALSE,TRUE),OR(exact(metadata!D686,"sponge"),exact(metadata!D686,"coral"),exact(metadata!D686,"biofilm"),exact(metadata!D686,"whole gut"),exact(metadata!D686,"insect"),exact(metadata!D686,"insect gut"))))</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AND(IF(metadata!C687="",FALSE,TRUE),OR(exact(metadata!C687,"animal-associated habitat"),exact(metadata!C687,"insect-associated habitat")))</f>
        <v>0</v>
      </c>
      <c r="Q687">
        <f>OR(AND(IF(metadata!D687="",FALSE,TRUE),exact(metadata!D687,"not applicable")),AND(IF(metadata!D687="",FALSE,TRUE),OR(exact(metadata!D687,"sponge"),exact(metadata!D687,"coral"),exact(metadata!D687,"biofilm"),exact(metadata!D687,"whole gut"),exact(metadata!D687,"insect"),exact(metadata!D687,"insect gut"))))</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AND(IF(metadata!C688="",FALSE,TRUE),OR(exact(metadata!C688,"animal-associated habitat"),exact(metadata!C688,"insect-associated habitat")))</f>
        <v>0</v>
      </c>
      <c r="Q688">
        <f>OR(AND(IF(metadata!D688="",FALSE,TRUE),exact(metadata!D688,"not applicable")),AND(IF(metadata!D688="",FALSE,TRUE),OR(exact(metadata!D688,"sponge"),exact(metadata!D688,"coral"),exact(metadata!D688,"biofilm"),exact(metadata!D688,"whole gut"),exact(metadata!D688,"insect"),exact(metadata!D688,"insect gut"))))</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AND(IF(metadata!C689="",FALSE,TRUE),OR(exact(metadata!C689,"animal-associated habitat"),exact(metadata!C689,"insect-associated habitat")))</f>
        <v>0</v>
      </c>
      <c r="Q689">
        <f>OR(AND(IF(metadata!D689="",FALSE,TRUE),exact(metadata!D689,"not applicable")),AND(IF(metadata!D689="",FALSE,TRUE),OR(exact(metadata!D689,"sponge"),exact(metadata!D689,"coral"),exact(metadata!D689,"biofilm"),exact(metadata!D689,"whole gut"),exact(metadata!D689,"insect"),exact(metadata!D689,"insect gut"))))</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AND(IF(metadata!C690="",FALSE,TRUE),OR(exact(metadata!C690,"animal-associated habitat"),exact(metadata!C690,"insect-associated habitat")))</f>
        <v>0</v>
      </c>
      <c r="Q690">
        <f>OR(AND(IF(metadata!D690="",FALSE,TRUE),exact(metadata!D690,"not applicable")),AND(IF(metadata!D690="",FALSE,TRUE),OR(exact(metadata!D690,"sponge"),exact(metadata!D690,"coral"),exact(metadata!D690,"biofilm"),exact(metadata!D690,"whole gut"),exact(metadata!D690,"insect"),exact(metadata!D690,"insect gut"))))</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AND(IF(metadata!C691="",FALSE,TRUE),OR(exact(metadata!C691,"animal-associated habitat"),exact(metadata!C691,"insect-associated habitat")))</f>
        <v>0</v>
      </c>
      <c r="Q691">
        <f>OR(AND(IF(metadata!D691="",FALSE,TRUE),exact(metadata!D691,"not applicable")),AND(IF(metadata!D691="",FALSE,TRUE),OR(exact(metadata!D691,"sponge"),exact(metadata!D691,"coral"),exact(metadata!D691,"biofilm"),exact(metadata!D691,"whole gut"),exact(metadata!D691,"insect"),exact(metadata!D691,"insect gut"))))</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AND(IF(metadata!C692="",FALSE,TRUE),OR(exact(metadata!C692,"animal-associated habitat"),exact(metadata!C692,"insect-associated habitat")))</f>
        <v>0</v>
      </c>
      <c r="Q692">
        <f>OR(AND(IF(metadata!D692="",FALSE,TRUE),exact(metadata!D692,"not applicable")),AND(IF(metadata!D692="",FALSE,TRUE),OR(exact(metadata!D692,"sponge"),exact(metadata!D692,"coral"),exact(metadata!D692,"biofilm"),exact(metadata!D692,"whole gut"),exact(metadata!D692,"insect"),exact(metadata!D692,"insect gut"))))</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AND(IF(metadata!C693="",FALSE,TRUE),OR(exact(metadata!C693,"animal-associated habitat"),exact(metadata!C693,"insect-associated habitat")))</f>
        <v>0</v>
      </c>
      <c r="Q693">
        <f>OR(AND(IF(metadata!D693="",FALSE,TRUE),exact(metadata!D693,"not applicable")),AND(IF(metadata!D693="",FALSE,TRUE),OR(exact(metadata!D693,"sponge"),exact(metadata!D693,"coral"),exact(metadata!D693,"biofilm"),exact(metadata!D693,"whole gut"),exact(metadata!D693,"insect"),exact(metadata!D693,"insect gut"))))</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AND(IF(metadata!C694="",FALSE,TRUE),OR(exact(metadata!C694,"animal-associated habitat"),exact(metadata!C694,"insect-associated habitat")))</f>
        <v>0</v>
      </c>
      <c r="Q694">
        <f>OR(AND(IF(metadata!D694="",FALSE,TRUE),exact(metadata!D694,"not applicable")),AND(IF(metadata!D694="",FALSE,TRUE),OR(exact(metadata!D694,"sponge"),exact(metadata!D694,"coral"),exact(metadata!D694,"biofilm"),exact(metadata!D694,"whole gut"),exact(metadata!D694,"insect"),exact(metadata!D694,"insect gut"))))</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AND(IF(metadata!C695="",FALSE,TRUE),OR(exact(metadata!C695,"animal-associated habitat"),exact(metadata!C695,"insect-associated habitat")))</f>
        <v>0</v>
      </c>
      <c r="Q695">
        <f>OR(AND(IF(metadata!D695="",FALSE,TRUE),exact(metadata!D695,"not applicable")),AND(IF(metadata!D695="",FALSE,TRUE),OR(exact(metadata!D695,"sponge"),exact(metadata!D695,"coral"),exact(metadata!D695,"biofilm"),exact(metadata!D695,"whole gut"),exact(metadata!D695,"insect"),exact(metadata!D695,"insect gut"))))</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AND(IF(metadata!C696="",FALSE,TRUE),OR(exact(metadata!C696,"animal-associated habitat"),exact(metadata!C696,"insect-associated habitat")))</f>
        <v>0</v>
      </c>
      <c r="Q696">
        <f>OR(AND(IF(metadata!D696="",FALSE,TRUE),exact(metadata!D696,"not applicable")),AND(IF(metadata!D696="",FALSE,TRUE),OR(exact(metadata!D696,"sponge"),exact(metadata!D696,"coral"),exact(metadata!D696,"biofilm"),exact(metadata!D696,"whole gut"),exact(metadata!D696,"insect"),exact(metadata!D696,"insect gut"))))</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AND(IF(metadata!C697="",FALSE,TRUE),OR(exact(metadata!C697,"animal-associated habitat"),exact(metadata!C697,"insect-associated habitat")))</f>
        <v>0</v>
      </c>
      <c r="Q697">
        <f>OR(AND(IF(metadata!D697="",FALSE,TRUE),exact(metadata!D697,"not applicable")),AND(IF(metadata!D697="",FALSE,TRUE),OR(exact(metadata!D697,"sponge"),exact(metadata!D697,"coral"),exact(metadata!D697,"biofilm"),exact(metadata!D697,"whole gut"),exact(metadata!D697,"insect"),exact(metadata!D697,"insect gut"))))</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AND(IF(metadata!C698="",FALSE,TRUE),OR(exact(metadata!C698,"animal-associated habitat"),exact(metadata!C698,"insect-associated habitat")))</f>
        <v>0</v>
      </c>
      <c r="Q698">
        <f>OR(AND(IF(metadata!D698="",FALSE,TRUE),exact(metadata!D698,"not applicable")),AND(IF(metadata!D698="",FALSE,TRUE),OR(exact(metadata!D698,"sponge"),exact(metadata!D698,"coral"),exact(metadata!D698,"biofilm"),exact(metadata!D698,"whole gut"),exact(metadata!D698,"insect"),exact(metadata!D698,"insect gut"))))</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AND(IF(metadata!C699="",FALSE,TRUE),OR(exact(metadata!C699,"animal-associated habitat"),exact(metadata!C699,"insect-associated habitat")))</f>
        <v>0</v>
      </c>
      <c r="Q699">
        <f>OR(AND(IF(metadata!D699="",FALSE,TRUE),exact(metadata!D699,"not applicable")),AND(IF(metadata!D699="",FALSE,TRUE),OR(exact(metadata!D699,"sponge"),exact(metadata!D699,"coral"),exact(metadata!D699,"biofilm"),exact(metadata!D699,"whole gut"),exact(metadata!D699,"insect"),exact(metadata!D699,"insect gut"))))</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AND(IF(metadata!C700="",FALSE,TRUE),OR(exact(metadata!C700,"animal-associated habitat"),exact(metadata!C700,"insect-associated habitat")))</f>
        <v>0</v>
      </c>
      <c r="Q700">
        <f>OR(AND(IF(metadata!D700="",FALSE,TRUE),exact(metadata!D700,"not applicable")),AND(IF(metadata!D700="",FALSE,TRUE),OR(exact(metadata!D700,"sponge"),exact(metadata!D700,"coral"),exact(metadata!D700,"biofilm"),exact(metadata!D700,"whole gut"),exact(metadata!D700,"insect"),exact(metadata!D700,"insect gut"))))</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AND(IF(metadata!C701="",FALSE,TRUE),OR(exact(metadata!C701,"animal-associated habitat"),exact(metadata!C701,"insect-associated habitat")))</f>
        <v>0</v>
      </c>
      <c r="Q701">
        <f>OR(AND(IF(metadata!D701="",FALSE,TRUE),exact(metadata!D701,"not applicable")),AND(IF(metadata!D701="",FALSE,TRUE),OR(exact(metadata!D701,"sponge"),exact(metadata!D701,"coral"),exact(metadata!D701,"biofilm"),exact(metadata!D701,"whole gut"),exact(metadata!D701,"insect"),exact(metadata!D701,"insect gut"))))</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AND(IF(metadata!C702="",FALSE,TRUE),OR(exact(metadata!C702,"animal-associated habitat"),exact(metadata!C702,"insect-associated habitat")))</f>
        <v>0</v>
      </c>
      <c r="Q702">
        <f>OR(AND(IF(metadata!D702="",FALSE,TRUE),exact(metadata!D702,"not applicable")),AND(IF(metadata!D702="",FALSE,TRUE),OR(exact(metadata!D702,"sponge"),exact(metadata!D702,"coral"),exact(metadata!D702,"biofilm"),exact(metadata!D702,"whole gut"),exact(metadata!D702,"insect"),exact(metadata!D702,"insect gut"))))</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AND(IF(metadata!C703="",FALSE,TRUE),OR(exact(metadata!C703,"animal-associated habitat"),exact(metadata!C703,"insect-associated habitat")))</f>
        <v>0</v>
      </c>
      <c r="Q703">
        <f>OR(AND(IF(metadata!D703="",FALSE,TRUE),exact(metadata!D703,"not applicable")),AND(IF(metadata!D703="",FALSE,TRUE),OR(exact(metadata!D703,"sponge"),exact(metadata!D703,"coral"),exact(metadata!D703,"biofilm"),exact(metadata!D703,"whole gut"),exact(metadata!D703,"insect"),exact(metadata!D703,"insect gut"))))</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AND(IF(metadata!C704="",FALSE,TRUE),OR(exact(metadata!C704,"animal-associated habitat"),exact(metadata!C704,"insect-associated habitat")))</f>
        <v>0</v>
      </c>
      <c r="Q704">
        <f>OR(AND(IF(metadata!D704="",FALSE,TRUE),exact(metadata!D704,"not applicable")),AND(IF(metadata!D704="",FALSE,TRUE),OR(exact(metadata!D704,"sponge"),exact(metadata!D704,"coral"),exact(metadata!D704,"biofilm"),exact(metadata!D704,"whole gut"),exact(metadata!D704,"insect"),exact(metadata!D704,"insect gut"))))</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AND(IF(metadata!C705="",FALSE,TRUE),OR(exact(metadata!C705,"animal-associated habitat"),exact(metadata!C705,"insect-associated habitat")))</f>
        <v>0</v>
      </c>
      <c r="Q705">
        <f>OR(AND(IF(metadata!D705="",FALSE,TRUE),exact(metadata!D705,"not applicable")),AND(IF(metadata!D705="",FALSE,TRUE),OR(exact(metadata!D705,"sponge"),exact(metadata!D705,"coral"),exact(metadata!D705,"biofilm"),exact(metadata!D705,"whole gut"),exact(metadata!D705,"insect"),exact(metadata!D705,"insect gut"))))</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AND(IF(metadata!C706="",FALSE,TRUE),OR(exact(metadata!C706,"animal-associated habitat"),exact(metadata!C706,"insect-associated habitat")))</f>
        <v>0</v>
      </c>
      <c r="Q706">
        <f>OR(AND(IF(metadata!D706="",FALSE,TRUE),exact(metadata!D706,"not applicable")),AND(IF(metadata!D706="",FALSE,TRUE),OR(exact(metadata!D706,"sponge"),exact(metadata!D706,"coral"),exact(metadata!D706,"biofilm"),exact(metadata!D706,"whole gut"),exact(metadata!D706,"insect"),exact(metadata!D706,"insect gut"))))</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AND(IF(metadata!C707="",FALSE,TRUE),OR(exact(metadata!C707,"animal-associated habitat"),exact(metadata!C707,"insect-associated habitat")))</f>
        <v>0</v>
      </c>
      <c r="Q707">
        <f>OR(AND(IF(metadata!D707="",FALSE,TRUE),exact(metadata!D707,"not applicable")),AND(IF(metadata!D707="",FALSE,TRUE),OR(exact(metadata!D707,"sponge"),exact(metadata!D707,"coral"),exact(metadata!D707,"biofilm"),exact(metadata!D707,"whole gut"),exact(metadata!D707,"insect"),exact(metadata!D707,"insect gut"))))</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AND(IF(metadata!C708="",FALSE,TRUE),OR(exact(metadata!C708,"animal-associated habitat"),exact(metadata!C708,"insect-associated habitat")))</f>
        <v>0</v>
      </c>
      <c r="Q708">
        <f>OR(AND(IF(metadata!D708="",FALSE,TRUE),exact(metadata!D708,"not applicable")),AND(IF(metadata!D708="",FALSE,TRUE),OR(exact(metadata!D708,"sponge"),exact(metadata!D708,"coral"),exact(metadata!D708,"biofilm"),exact(metadata!D708,"whole gut"),exact(metadata!D708,"insect"),exact(metadata!D708,"insect gut"))))</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AND(IF(metadata!C709="",FALSE,TRUE),OR(exact(metadata!C709,"animal-associated habitat"),exact(metadata!C709,"insect-associated habitat")))</f>
        <v>0</v>
      </c>
      <c r="Q709">
        <f>OR(AND(IF(metadata!D709="",FALSE,TRUE),exact(metadata!D709,"not applicable")),AND(IF(metadata!D709="",FALSE,TRUE),OR(exact(metadata!D709,"sponge"),exact(metadata!D709,"coral"),exact(metadata!D709,"biofilm"),exact(metadata!D709,"whole gut"),exact(metadata!D709,"insect"),exact(metadata!D709,"insect gut"))))</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AND(IF(metadata!C710="",FALSE,TRUE),OR(exact(metadata!C710,"animal-associated habitat"),exact(metadata!C710,"insect-associated habitat")))</f>
        <v>0</v>
      </c>
      <c r="Q710">
        <f>OR(AND(IF(metadata!D710="",FALSE,TRUE),exact(metadata!D710,"not applicable")),AND(IF(metadata!D710="",FALSE,TRUE),OR(exact(metadata!D710,"sponge"),exact(metadata!D710,"coral"),exact(metadata!D710,"biofilm"),exact(metadata!D710,"whole gut"),exact(metadata!D710,"insect"),exact(metadata!D710,"insect gut"))))</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AND(IF(metadata!C711="",FALSE,TRUE),OR(exact(metadata!C711,"animal-associated habitat"),exact(metadata!C711,"insect-associated habitat")))</f>
        <v>0</v>
      </c>
      <c r="Q711">
        <f>OR(AND(IF(metadata!D711="",FALSE,TRUE),exact(metadata!D711,"not applicable")),AND(IF(metadata!D711="",FALSE,TRUE),OR(exact(metadata!D711,"sponge"),exact(metadata!D711,"coral"),exact(metadata!D711,"biofilm"),exact(metadata!D711,"whole gut"),exact(metadata!D711,"insect"),exact(metadata!D711,"insect gut"))))</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AND(IF(metadata!C712="",FALSE,TRUE),OR(exact(metadata!C712,"animal-associated habitat"),exact(metadata!C712,"insect-associated habitat")))</f>
        <v>0</v>
      </c>
      <c r="Q712">
        <f>OR(AND(IF(metadata!D712="",FALSE,TRUE),exact(metadata!D712,"not applicable")),AND(IF(metadata!D712="",FALSE,TRUE),OR(exact(metadata!D712,"sponge"),exact(metadata!D712,"coral"),exact(metadata!D712,"biofilm"),exact(metadata!D712,"whole gut"),exact(metadata!D712,"insect"),exact(metadata!D712,"insect gut"))))</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AND(IF(metadata!C713="",FALSE,TRUE),OR(exact(metadata!C713,"animal-associated habitat"),exact(metadata!C713,"insect-associated habitat")))</f>
        <v>0</v>
      </c>
      <c r="Q713">
        <f>OR(AND(IF(metadata!D713="",FALSE,TRUE),exact(metadata!D713,"not applicable")),AND(IF(metadata!D713="",FALSE,TRUE),OR(exact(metadata!D713,"sponge"),exact(metadata!D713,"coral"),exact(metadata!D713,"biofilm"),exact(metadata!D713,"whole gut"),exact(metadata!D713,"insect"),exact(metadata!D713,"insect gut"))))</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AND(IF(metadata!C714="",FALSE,TRUE),OR(exact(metadata!C714,"animal-associated habitat"),exact(metadata!C714,"insect-associated habitat")))</f>
        <v>0</v>
      </c>
      <c r="Q714">
        <f>OR(AND(IF(metadata!D714="",FALSE,TRUE),exact(metadata!D714,"not applicable")),AND(IF(metadata!D714="",FALSE,TRUE),OR(exact(metadata!D714,"sponge"),exact(metadata!D714,"coral"),exact(metadata!D714,"biofilm"),exact(metadata!D714,"whole gut"),exact(metadata!D714,"insect"),exact(metadata!D714,"insect gut"))))</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AND(IF(metadata!C715="",FALSE,TRUE),OR(exact(metadata!C715,"animal-associated habitat"),exact(metadata!C715,"insect-associated habitat")))</f>
        <v>0</v>
      </c>
      <c r="Q715">
        <f>OR(AND(IF(metadata!D715="",FALSE,TRUE),exact(metadata!D715,"not applicable")),AND(IF(metadata!D715="",FALSE,TRUE),OR(exact(metadata!D715,"sponge"),exact(metadata!D715,"coral"),exact(metadata!D715,"biofilm"),exact(metadata!D715,"whole gut"),exact(metadata!D715,"insect"),exact(metadata!D715,"insect gut"))))</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AND(IF(metadata!C716="",FALSE,TRUE),OR(exact(metadata!C716,"animal-associated habitat"),exact(metadata!C716,"insect-associated habitat")))</f>
        <v>0</v>
      </c>
      <c r="Q716">
        <f>OR(AND(IF(metadata!D716="",FALSE,TRUE),exact(metadata!D716,"not applicable")),AND(IF(metadata!D716="",FALSE,TRUE),OR(exact(metadata!D716,"sponge"),exact(metadata!D716,"coral"),exact(metadata!D716,"biofilm"),exact(metadata!D716,"whole gut"),exact(metadata!D716,"insect"),exact(metadata!D716,"insect gut"))))</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AND(IF(metadata!C717="",FALSE,TRUE),OR(exact(metadata!C717,"animal-associated habitat"),exact(metadata!C717,"insect-associated habitat")))</f>
        <v>0</v>
      </c>
      <c r="Q717">
        <f>OR(AND(IF(metadata!D717="",FALSE,TRUE),exact(metadata!D717,"not applicable")),AND(IF(metadata!D717="",FALSE,TRUE),OR(exact(metadata!D717,"sponge"),exact(metadata!D717,"coral"),exact(metadata!D717,"biofilm"),exact(metadata!D717,"whole gut"),exact(metadata!D717,"insect"),exact(metadata!D717,"insect gut"))))</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AND(IF(metadata!C718="",FALSE,TRUE),OR(exact(metadata!C718,"animal-associated habitat"),exact(metadata!C718,"insect-associated habitat")))</f>
        <v>0</v>
      </c>
      <c r="Q718">
        <f>OR(AND(IF(metadata!D718="",FALSE,TRUE),exact(metadata!D718,"not applicable")),AND(IF(metadata!D718="",FALSE,TRUE),OR(exact(metadata!D718,"sponge"),exact(metadata!D718,"coral"),exact(metadata!D718,"biofilm"),exact(metadata!D718,"whole gut"),exact(metadata!D718,"insect"),exact(metadata!D718,"insect gut"))))</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AND(IF(metadata!C719="",FALSE,TRUE),OR(exact(metadata!C719,"animal-associated habitat"),exact(metadata!C719,"insect-associated habitat")))</f>
        <v>0</v>
      </c>
      <c r="Q719">
        <f>OR(AND(IF(metadata!D719="",FALSE,TRUE),exact(metadata!D719,"not applicable")),AND(IF(metadata!D719="",FALSE,TRUE),OR(exact(metadata!D719,"sponge"),exact(metadata!D719,"coral"),exact(metadata!D719,"biofilm"),exact(metadata!D719,"whole gut"),exact(metadata!D719,"insect"),exact(metadata!D719,"insect gut"))))</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AND(IF(metadata!C720="",FALSE,TRUE),OR(exact(metadata!C720,"animal-associated habitat"),exact(metadata!C720,"insect-associated habitat")))</f>
        <v>0</v>
      </c>
      <c r="Q720">
        <f>OR(AND(IF(metadata!D720="",FALSE,TRUE),exact(metadata!D720,"not applicable")),AND(IF(metadata!D720="",FALSE,TRUE),OR(exact(metadata!D720,"sponge"),exact(metadata!D720,"coral"),exact(metadata!D720,"biofilm"),exact(metadata!D720,"whole gut"),exact(metadata!D720,"insect"),exact(metadata!D720,"insect gut"))))</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AND(IF(metadata!C721="",FALSE,TRUE),OR(exact(metadata!C721,"animal-associated habitat"),exact(metadata!C721,"insect-associated habitat")))</f>
        <v>0</v>
      </c>
      <c r="Q721">
        <f>OR(AND(IF(metadata!D721="",FALSE,TRUE),exact(metadata!D721,"not applicable")),AND(IF(metadata!D721="",FALSE,TRUE),OR(exact(metadata!D721,"sponge"),exact(metadata!D721,"coral"),exact(metadata!D721,"biofilm"),exact(metadata!D721,"whole gut"),exact(metadata!D721,"insect"),exact(metadata!D721,"insect gut"))))</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AND(IF(metadata!C722="",FALSE,TRUE),OR(exact(metadata!C722,"animal-associated habitat"),exact(metadata!C722,"insect-associated habitat")))</f>
        <v>0</v>
      </c>
      <c r="Q722">
        <f>OR(AND(IF(metadata!D722="",FALSE,TRUE),exact(metadata!D722,"not applicable")),AND(IF(metadata!D722="",FALSE,TRUE),OR(exact(metadata!D722,"sponge"),exact(metadata!D722,"coral"),exact(metadata!D722,"biofilm"),exact(metadata!D722,"whole gut"),exact(metadata!D722,"insect"),exact(metadata!D722,"insect gut"))))</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AND(IF(metadata!C723="",FALSE,TRUE),OR(exact(metadata!C723,"animal-associated habitat"),exact(metadata!C723,"insect-associated habitat")))</f>
        <v>0</v>
      </c>
      <c r="Q723">
        <f>OR(AND(IF(metadata!D723="",FALSE,TRUE),exact(metadata!D723,"not applicable")),AND(IF(metadata!D723="",FALSE,TRUE),OR(exact(metadata!D723,"sponge"),exact(metadata!D723,"coral"),exact(metadata!D723,"biofilm"),exact(metadata!D723,"whole gut"),exact(metadata!D723,"insect"),exact(metadata!D723,"insect gut"))))</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AND(IF(metadata!C724="",FALSE,TRUE),OR(exact(metadata!C724,"animal-associated habitat"),exact(metadata!C724,"insect-associated habitat")))</f>
        <v>0</v>
      </c>
      <c r="Q724">
        <f>OR(AND(IF(metadata!D724="",FALSE,TRUE),exact(metadata!D724,"not applicable")),AND(IF(metadata!D724="",FALSE,TRUE),OR(exact(metadata!D724,"sponge"),exact(metadata!D724,"coral"),exact(metadata!D724,"biofilm"),exact(metadata!D724,"whole gut"),exact(metadata!D724,"insect"),exact(metadata!D724,"insect gut"))))</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AND(IF(metadata!C725="",FALSE,TRUE),OR(exact(metadata!C725,"animal-associated habitat"),exact(metadata!C725,"insect-associated habitat")))</f>
        <v>0</v>
      </c>
      <c r="Q725">
        <f>OR(AND(IF(metadata!D725="",FALSE,TRUE),exact(metadata!D725,"not applicable")),AND(IF(metadata!D725="",FALSE,TRUE),OR(exact(metadata!D725,"sponge"),exact(metadata!D725,"coral"),exact(metadata!D725,"biofilm"),exact(metadata!D725,"whole gut"),exact(metadata!D725,"insect"),exact(metadata!D725,"insect gut"))))</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AND(IF(metadata!C726="",FALSE,TRUE),OR(exact(metadata!C726,"animal-associated habitat"),exact(metadata!C726,"insect-associated habitat")))</f>
        <v>0</v>
      </c>
      <c r="Q726">
        <f>OR(AND(IF(metadata!D726="",FALSE,TRUE),exact(metadata!D726,"not applicable")),AND(IF(metadata!D726="",FALSE,TRUE),OR(exact(metadata!D726,"sponge"),exact(metadata!D726,"coral"),exact(metadata!D726,"biofilm"),exact(metadata!D726,"whole gut"),exact(metadata!D726,"insect"),exact(metadata!D726,"insect gut"))))</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AND(IF(metadata!C727="",FALSE,TRUE),OR(exact(metadata!C727,"animal-associated habitat"),exact(metadata!C727,"insect-associated habitat")))</f>
        <v>0</v>
      </c>
      <c r="Q727">
        <f>OR(AND(IF(metadata!D727="",FALSE,TRUE),exact(metadata!D727,"not applicable")),AND(IF(metadata!D727="",FALSE,TRUE),OR(exact(metadata!D727,"sponge"),exact(metadata!D727,"coral"),exact(metadata!D727,"biofilm"),exact(metadata!D727,"whole gut"),exact(metadata!D727,"insect"),exact(metadata!D727,"insect gut"))))</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AND(IF(metadata!C728="",FALSE,TRUE),OR(exact(metadata!C728,"animal-associated habitat"),exact(metadata!C728,"insect-associated habitat")))</f>
        <v>0</v>
      </c>
      <c r="Q728">
        <f>OR(AND(IF(metadata!D728="",FALSE,TRUE),exact(metadata!D728,"not applicable")),AND(IF(metadata!D728="",FALSE,TRUE),OR(exact(metadata!D728,"sponge"),exact(metadata!D728,"coral"),exact(metadata!D728,"biofilm"),exact(metadata!D728,"whole gut"),exact(metadata!D728,"insect"),exact(metadata!D728,"insect gut"))))</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AND(IF(metadata!C729="",FALSE,TRUE),OR(exact(metadata!C729,"animal-associated habitat"),exact(metadata!C729,"insect-associated habitat")))</f>
        <v>0</v>
      </c>
      <c r="Q729">
        <f>OR(AND(IF(metadata!D729="",FALSE,TRUE),exact(metadata!D729,"not applicable")),AND(IF(metadata!D729="",FALSE,TRUE),OR(exact(metadata!D729,"sponge"),exact(metadata!D729,"coral"),exact(metadata!D729,"biofilm"),exact(metadata!D729,"whole gut"),exact(metadata!D729,"insect"),exact(metadata!D729,"insect gut"))))</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AND(IF(metadata!C730="",FALSE,TRUE),OR(exact(metadata!C730,"animal-associated habitat"),exact(metadata!C730,"insect-associated habitat")))</f>
        <v>0</v>
      </c>
      <c r="Q730">
        <f>OR(AND(IF(metadata!D730="",FALSE,TRUE),exact(metadata!D730,"not applicable")),AND(IF(metadata!D730="",FALSE,TRUE),OR(exact(metadata!D730,"sponge"),exact(metadata!D730,"coral"),exact(metadata!D730,"biofilm"),exact(metadata!D730,"whole gut"),exact(metadata!D730,"insect"),exact(metadata!D730,"insect gut"))))</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AND(IF(metadata!C731="",FALSE,TRUE),OR(exact(metadata!C731,"animal-associated habitat"),exact(metadata!C731,"insect-associated habitat")))</f>
        <v>0</v>
      </c>
      <c r="Q731">
        <f>OR(AND(IF(metadata!D731="",FALSE,TRUE),exact(metadata!D731,"not applicable")),AND(IF(metadata!D731="",FALSE,TRUE),OR(exact(metadata!D731,"sponge"),exact(metadata!D731,"coral"),exact(metadata!D731,"biofilm"),exact(metadata!D731,"whole gut"),exact(metadata!D731,"insect"),exact(metadata!D731,"insect gut"))))</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AND(IF(metadata!C732="",FALSE,TRUE),OR(exact(metadata!C732,"animal-associated habitat"),exact(metadata!C732,"insect-associated habitat")))</f>
        <v>0</v>
      </c>
      <c r="Q732">
        <f>OR(AND(IF(metadata!D732="",FALSE,TRUE),exact(metadata!D732,"not applicable")),AND(IF(metadata!D732="",FALSE,TRUE),OR(exact(metadata!D732,"sponge"),exact(metadata!D732,"coral"),exact(metadata!D732,"biofilm"),exact(metadata!D732,"whole gut"),exact(metadata!D732,"insect"),exact(metadata!D732,"insect gut"))))</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AND(IF(metadata!C733="",FALSE,TRUE),OR(exact(metadata!C733,"animal-associated habitat"),exact(metadata!C733,"insect-associated habitat")))</f>
        <v>0</v>
      </c>
      <c r="Q733">
        <f>OR(AND(IF(metadata!D733="",FALSE,TRUE),exact(metadata!D733,"not applicable")),AND(IF(metadata!D733="",FALSE,TRUE),OR(exact(metadata!D733,"sponge"),exact(metadata!D733,"coral"),exact(metadata!D733,"biofilm"),exact(metadata!D733,"whole gut"),exact(metadata!D733,"insect"),exact(metadata!D733,"insect gut"))))</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AND(IF(metadata!C734="",FALSE,TRUE),OR(exact(metadata!C734,"animal-associated habitat"),exact(metadata!C734,"insect-associated habitat")))</f>
        <v>0</v>
      </c>
      <c r="Q734">
        <f>OR(AND(IF(metadata!D734="",FALSE,TRUE),exact(metadata!D734,"not applicable")),AND(IF(metadata!D734="",FALSE,TRUE),OR(exact(metadata!D734,"sponge"),exact(metadata!D734,"coral"),exact(metadata!D734,"biofilm"),exact(metadata!D734,"whole gut"),exact(metadata!D734,"insect"),exact(metadata!D734,"insect gut"))))</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AND(IF(metadata!C735="",FALSE,TRUE),OR(exact(metadata!C735,"animal-associated habitat"),exact(metadata!C735,"insect-associated habitat")))</f>
        <v>0</v>
      </c>
      <c r="Q735">
        <f>OR(AND(IF(metadata!D735="",FALSE,TRUE),exact(metadata!D735,"not applicable")),AND(IF(metadata!D735="",FALSE,TRUE),OR(exact(metadata!D735,"sponge"),exact(metadata!D735,"coral"),exact(metadata!D735,"biofilm"),exact(metadata!D735,"whole gut"),exact(metadata!D735,"insect"),exact(metadata!D735,"insect gut"))))</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AND(IF(metadata!C736="",FALSE,TRUE),OR(exact(metadata!C736,"animal-associated habitat"),exact(metadata!C736,"insect-associated habitat")))</f>
        <v>0</v>
      </c>
      <c r="Q736">
        <f>OR(AND(IF(metadata!D736="",FALSE,TRUE),exact(metadata!D736,"not applicable")),AND(IF(metadata!D736="",FALSE,TRUE),OR(exact(metadata!D736,"sponge"),exact(metadata!D736,"coral"),exact(metadata!D736,"biofilm"),exact(metadata!D736,"whole gut"),exact(metadata!D736,"insect"),exact(metadata!D736,"insect gut"))))</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AND(IF(metadata!C737="",FALSE,TRUE),OR(exact(metadata!C737,"animal-associated habitat"),exact(metadata!C737,"insect-associated habitat")))</f>
        <v>0</v>
      </c>
      <c r="Q737">
        <f>OR(AND(IF(metadata!D737="",FALSE,TRUE),exact(metadata!D737,"not applicable")),AND(IF(metadata!D737="",FALSE,TRUE),OR(exact(metadata!D737,"sponge"),exact(metadata!D737,"coral"),exact(metadata!D737,"biofilm"),exact(metadata!D737,"whole gut"),exact(metadata!D737,"insect"),exact(metadata!D737,"insect gut"))))</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AND(IF(metadata!C738="",FALSE,TRUE),OR(exact(metadata!C738,"animal-associated habitat"),exact(metadata!C738,"insect-associated habitat")))</f>
        <v>0</v>
      </c>
      <c r="Q738">
        <f>OR(AND(IF(metadata!D738="",FALSE,TRUE),exact(metadata!D738,"not applicable")),AND(IF(metadata!D738="",FALSE,TRUE),OR(exact(metadata!D738,"sponge"),exact(metadata!D738,"coral"),exact(metadata!D738,"biofilm"),exact(metadata!D738,"whole gut"),exact(metadata!D738,"insect"),exact(metadata!D738,"insect gut"))))</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AND(IF(metadata!C739="",FALSE,TRUE),OR(exact(metadata!C739,"animal-associated habitat"),exact(metadata!C739,"insect-associated habitat")))</f>
        <v>0</v>
      </c>
      <c r="Q739">
        <f>OR(AND(IF(metadata!D739="",FALSE,TRUE),exact(metadata!D739,"not applicable")),AND(IF(metadata!D739="",FALSE,TRUE),OR(exact(metadata!D739,"sponge"),exact(metadata!D739,"coral"),exact(metadata!D739,"biofilm"),exact(metadata!D739,"whole gut"),exact(metadata!D739,"insect"),exact(metadata!D739,"insect gut"))))</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AND(IF(metadata!C740="",FALSE,TRUE),OR(exact(metadata!C740,"animal-associated habitat"),exact(metadata!C740,"insect-associated habitat")))</f>
        <v>0</v>
      </c>
      <c r="Q740">
        <f>OR(AND(IF(metadata!D740="",FALSE,TRUE),exact(metadata!D740,"not applicable")),AND(IF(metadata!D740="",FALSE,TRUE),OR(exact(metadata!D740,"sponge"),exact(metadata!D740,"coral"),exact(metadata!D740,"biofilm"),exact(metadata!D740,"whole gut"),exact(metadata!D740,"insect"),exact(metadata!D740,"insect gut"))))</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AND(IF(metadata!C741="",FALSE,TRUE),OR(exact(metadata!C741,"animal-associated habitat"),exact(metadata!C741,"insect-associated habitat")))</f>
        <v>0</v>
      </c>
      <c r="Q741">
        <f>OR(AND(IF(metadata!D741="",FALSE,TRUE),exact(metadata!D741,"not applicable")),AND(IF(metadata!D741="",FALSE,TRUE),OR(exact(metadata!D741,"sponge"),exact(metadata!D741,"coral"),exact(metadata!D741,"biofilm"),exact(metadata!D741,"whole gut"),exact(metadata!D741,"insect"),exact(metadata!D741,"insect gut"))))</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AND(IF(metadata!C742="",FALSE,TRUE),OR(exact(metadata!C742,"animal-associated habitat"),exact(metadata!C742,"insect-associated habitat")))</f>
        <v>0</v>
      </c>
      <c r="Q742">
        <f>OR(AND(IF(metadata!D742="",FALSE,TRUE),exact(metadata!D742,"not applicable")),AND(IF(metadata!D742="",FALSE,TRUE),OR(exact(metadata!D742,"sponge"),exact(metadata!D742,"coral"),exact(metadata!D742,"biofilm"),exact(metadata!D742,"whole gut"),exact(metadata!D742,"insect"),exact(metadata!D742,"insect gut"))))</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AND(IF(metadata!C743="",FALSE,TRUE),OR(exact(metadata!C743,"animal-associated habitat"),exact(metadata!C743,"insect-associated habitat")))</f>
        <v>0</v>
      </c>
      <c r="Q743">
        <f>OR(AND(IF(metadata!D743="",FALSE,TRUE),exact(metadata!D743,"not applicable")),AND(IF(metadata!D743="",FALSE,TRUE),OR(exact(metadata!D743,"sponge"),exact(metadata!D743,"coral"),exact(metadata!D743,"biofilm"),exact(metadata!D743,"whole gut"),exact(metadata!D743,"insect"),exact(metadata!D743,"insect gut"))))</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AND(IF(metadata!C744="",FALSE,TRUE),OR(exact(metadata!C744,"animal-associated habitat"),exact(metadata!C744,"insect-associated habitat")))</f>
        <v>0</v>
      </c>
      <c r="Q744">
        <f>OR(AND(IF(metadata!D744="",FALSE,TRUE),exact(metadata!D744,"not applicable")),AND(IF(metadata!D744="",FALSE,TRUE),OR(exact(metadata!D744,"sponge"),exact(metadata!D744,"coral"),exact(metadata!D744,"biofilm"),exact(metadata!D744,"whole gut"),exact(metadata!D744,"insect"),exact(metadata!D744,"insect gut"))))</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AND(IF(metadata!C745="",FALSE,TRUE),OR(exact(metadata!C745,"animal-associated habitat"),exact(metadata!C745,"insect-associated habitat")))</f>
        <v>0</v>
      </c>
      <c r="Q745">
        <f>OR(AND(IF(metadata!D745="",FALSE,TRUE),exact(metadata!D745,"not applicable")),AND(IF(metadata!D745="",FALSE,TRUE),OR(exact(metadata!D745,"sponge"),exact(metadata!D745,"coral"),exact(metadata!D745,"biofilm"),exact(metadata!D745,"whole gut"),exact(metadata!D745,"insect"),exact(metadata!D745,"insect gut"))))</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AND(IF(metadata!C746="",FALSE,TRUE),OR(exact(metadata!C746,"animal-associated habitat"),exact(metadata!C746,"insect-associated habitat")))</f>
        <v>0</v>
      </c>
      <c r="Q746">
        <f>OR(AND(IF(metadata!D746="",FALSE,TRUE),exact(metadata!D746,"not applicable")),AND(IF(metadata!D746="",FALSE,TRUE),OR(exact(metadata!D746,"sponge"),exact(metadata!D746,"coral"),exact(metadata!D746,"biofilm"),exact(metadata!D746,"whole gut"),exact(metadata!D746,"insect"),exact(metadata!D746,"insect gut"))))</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AND(IF(metadata!C747="",FALSE,TRUE),OR(exact(metadata!C747,"animal-associated habitat"),exact(metadata!C747,"insect-associated habitat")))</f>
        <v>0</v>
      </c>
      <c r="Q747">
        <f>OR(AND(IF(metadata!D747="",FALSE,TRUE),exact(metadata!D747,"not applicable")),AND(IF(metadata!D747="",FALSE,TRUE),OR(exact(metadata!D747,"sponge"),exact(metadata!D747,"coral"),exact(metadata!D747,"biofilm"),exact(metadata!D747,"whole gut"),exact(metadata!D747,"insect"),exact(metadata!D747,"insect gut"))))</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AND(IF(metadata!C748="",FALSE,TRUE),OR(exact(metadata!C748,"animal-associated habitat"),exact(metadata!C748,"insect-associated habitat")))</f>
        <v>0</v>
      </c>
      <c r="Q748">
        <f>OR(AND(IF(metadata!D748="",FALSE,TRUE),exact(metadata!D748,"not applicable")),AND(IF(metadata!D748="",FALSE,TRUE),OR(exact(metadata!D748,"sponge"),exact(metadata!D748,"coral"),exact(metadata!D748,"biofilm"),exact(metadata!D748,"whole gut"),exact(metadata!D748,"insect"),exact(metadata!D748,"insect gut"))))</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AND(IF(metadata!C749="",FALSE,TRUE),OR(exact(metadata!C749,"animal-associated habitat"),exact(metadata!C749,"insect-associated habitat")))</f>
        <v>0</v>
      </c>
      <c r="Q749">
        <f>OR(AND(IF(metadata!D749="",FALSE,TRUE),exact(metadata!D749,"not applicable")),AND(IF(metadata!D749="",FALSE,TRUE),OR(exact(metadata!D749,"sponge"),exact(metadata!D749,"coral"),exact(metadata!D749,"biofilm"),exact(metadata!D749,"whole gut"),exact(metadata!D749,"insect"),exact(metadata!D749,"insect gut"))))</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AND(IF(metadata!C750="",FALSE,TRUE),OR(exact(metadata!C750,"animal-associated habitat"),exact(metadata!C750,"insect-associated habitat")))</f>
        <v>0</v>
      </c>
      <c r="Q750">
        <f>OR(AND(IF(metadata!D750="",FALSE,TRUE),exact(metadata!D750,"not applicable")),AND(IF(metadata!D750="",FALSE,TRUE),OR(exact(metadata!D750,"sponge"),exact(metadata!D750,"coral"),exact(metadata!D750,"biofilm"),exact(metadata!D750,"whole gut"),exact(metadata!D750,"insect"),exact(metadata!D750,"insect gut"))))</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AND(IF(metadata!C751="",FALSE,TRUE),OR(exact(metadata!C751,"animal-associated habitat"),exact(metadata!C751,"insect-associated habitat")))</f>
        <v>0</v>
      </c>
      <c r="Q751">
        <f>OR(AND(IF(metadata!D751="",FALSE,TRUE),exact(metadata!D751,"not applicable")),AND(IF(metadata!D751="",FALSE,TRUE),OR(exact(metadata!D751,"sponge"),exact(metadata!D751,"coral"),exact(metadata!D751,"biofilm"),exact(metadata!D751,"whole gut"),exact(metadata!D751,"insect"),exact(metadata!D751,"insect gut"))))</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AND(IF(metadata!C752="",FALSE,TRUE),OR(exact(metadata!C752,"animal-associated habitat"),exact(metadata!C752,"insect-associated habitat")))</f>
        <v>0</v>
      </c>
      <c r="Q752">
        <f>OR(AND(IF(metadata!D752="",FALSE,TRUE),exact(metadata!D752,"not applicable")),AND(IF(metadata!D752="",FALSE,TRUE),OR(exact(metadata!D752,"sponge"),exact(metadata!D752,"coral"),exact(metadata!D752,"biofilm"),exact(metadata!D752,"whole gut"),exact(metadata!D752,"insect"),exact(metadata!D752,"insect gut"))))</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AND(IF(metadata!C753="",FALSE,TRUE),OR(exact(metadata!C753,"animal-associated habitat"),exact(metadata!C753,"insect-associated habitat")))</f>
        <v>0</v>
      </c>
      <c r="Q753">
        <f>OR(AND(IF(metadata!D753="",FALSE,TRUE),exact(metadata!D753,"not applicable")),AND(IF(metadata!D753="",FALSE,TRUE),OR(exact(metadata!D753,"sponge"),exact(metadata!D753,"coral"),exact(metadata!D753,"biofilm"),exact(metadata!D753,"whole gut"),exact(metadata!D753,"insect"),exact(metadata!D753,"insect gut"))))</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AND(IF(metadata!C754="",FALSE,TRUE),OR(exact(metadata!C754,"animal-associated habitat"),exact(metadata!C754,"insect-associated habitat")))</f>
        <v>0</v>
      </c>
      <c r="Q754">
        <f>OR(AND(IF(metadata!D754="",FALSE,TRUE),exact(metadata!D754,"not applicable")),AND(IF(metadata!D754="",FALSE,TRUE),OR(exact(metadata!D754,"sponge"),exact(metadata!D754,"coral"),exact(metadata!D754,"biofilm"),exact(metadata!D754,"whole gut"),exact(metadata!D754,"insect"),exact(metadata!D754,"insect gut"))))</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AND(IF(metadata!C755="",FALSE,TRUE),OR(exact(metadata!C755,"animal-associated habitat"),exact(metadata!C755,"insect-associated habitat")))</f>
        <v>0</v>
      </c>
      <c r="Q755">
        <f>OR(AND(IF(metadata!D755="",FALSE,TRUE),exact(metadata!D755,"not applicable")),AND(IF(metadata!D755="",FALSE,TRUE),OR(exact(metadata!D755,"sponge"),exact(metadata!D755,"coral"),exact(metadata!D755,"biofilm"),exact(metadata!D755,"whole gut"),exact(metadata!D755,"insect"),exact(metadata!D755,"insect gut"))))</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AND(IF(metadata!C756="",FALSE,TRUE),OR(exact(metadata!C756,"animal-associated habitat"),exact(metadata!C756,"insect-associated habitat")))</f>
        <v>0</v>
      </c>
      <c r="Q756">
        <f>OR(AND(IF(metadata!D756="",FALSE,TRUE),exact(metadata!D756,"not applicable")),AND(IF(metadata!D756="",FALSE,TRUE),OR(exact(metadata!D756,"sponge"),exact(metadata!D756,"coral"),exact(metadata!D756,"biofilm"),exact(metadata!D756,"whole gut"),exact(metadata!D756,"insect"),exact(metadata!D756,"insect gut"))))</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AND(IF(metadata!C757="",FALSE,TRUE),OR(exact(metadata!C757,"animal-associated habitat"),exact(metadata!C757,"insect-associated habitat")))</f>
        <v>0</v>
      </c>
      <c r="Q757">
        <f>OR(AND(IF(metadata!D757="",FALSE,TRUE),exact(metadata!D757,"not applicable")),AND(IF(metadata!D757="",FALSE,TRUE),OR(exact(metadata!D757,"sponge"),exact(metadata!D757,"coral"),exact(metadata!D757,"biofilm"),exact(metadata!D757,"whole gut"),exact(metadata!D757,"insect"),exact(metadata!D757,"insect gut"))))</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AND(IF(metadata!C758="",FALSE,TRUE),OR(exact(metadata!C758,"animal-associated habitat"),exact(metadata!C758,"insect-associated habitat")))</f>
        <v>0</v>
      </c>
      <c r="Q758">
        <f>OR(AND(IF(metadata!D758="",FALSE,TRUE),exact(metadata!D758,"not applicable")),AND(IF(metadata!D758="",FALSE,TRUE),OR(exact(metadata!D758,"sponge"),exact(metadata!D758,"coral"),exact(metadata!D758,"biofilm"),exact(metadata!D758,"whole gut"),exact(metadata!D758,"insect"),exact(metadata!D758,"insect gut"))))</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AND(IF(metadata!C759="",FALSE,TRUE),OR(exact(metadata!C759,"animal-associated habitat"),exact(metadata!C759,"insect-associated habitat")))</f>
        <v>0</v>
      </c>
      <c r="Q759">
        <f>OR(AND(IF(metadata!D759="",FALSE,TRUE),exact(metadata!D759,"not applicable")),AND(IF(metadata!D759="",FALSE,TRUE),OR(exact(metadata!D759,"sponge"),exact(metadata!D759,"coral"),exact(metadata!D759,"biofilm"),exact(metadata!D759,"whole gut"),exact(metadata!D759,"insect"),exact(metadata!D759,"insect gut"))))</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AND(IF(metadata!C760="",FALSE,TRUE),OR(exact(metadata!C760,"animal-associated habitat"),exact(metadata!C760,"insect-associated habitat")))</f>
        <v>0</v>
      </c>
      <c r="Q760">
        <f>OR(AND(IF(metadata!D760="",FALSE,TRUE),exact(metadata!D760,"not applicable")),AND(IF(metadata!D760="",FALSE,TRUE),OR(exact(metadata!D760,"sponge"),exact(metadata!D760,"coral"),exact(metadata!D760,"biofilm"),exact(metadata!D760,"whole gut"),exact(metadata!D760,"insect"),exact(metadata!D760,"insect gut"))))</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AND(IF(metadata!C761="",FALSE,TRUE),OR(exact(metadata!C761,"animal-associated habitat"),exact(metadata!C761,"insect-associated habitat")))</f>
        <v>0</v>
      </c>
      <c r="Q761">
        <f>OR(AND(IF(metadata!D761="",FALSE,TRUE),exact(metadata!D761,"not applicable")),AND(IF(metadata!D761="",FALSE,TRUE),OR(exact(metadata!D761,"sponge"),exact(metadata!D761,"coral"),exact(metadata!D761,"biofilm"),exact(metadata!D761,"whole gut"),exact(metadata!D761,"insect"),exact(metadata!D761,"insect gut"))))</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AND(IF(metadata!C762="",FALSE,TRUE),OR(exact(metadata!C762,"animal-associated habitat"),exact(metadata!C762,"insect-associated habitat")))</f>
        <v>0</v>
      </c>
      <c r="Q762">
        <f>OR(AND(IF(metadata!D762="",FALSE,TRUE),exact(metadata!D762,"not applicable")),AND(IF(metadata!D762="",FALSE,TRUE),OR(exact(metadata!D762,"sponge"),exact(metadata!D762,"coral"),exact(metadata!D762,"biofilm"),exact(metadata!D762,"whole gut"),exact(metadata!D762,"insect"),exact(metadata!D762,"insect gut"))))</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AND(IF(metadata!C763="",FALSE,TRUE),OR(exact(metadata!C763,"animal-associated habitat"),exact(metadata!C763,"insect-associated habitat")))</f>
        <v>0</v>
      </c>
      <c r="Q763">
        <f>OR(AND(IF(metadata!D763="",FALSE,TRUE),exact(metadata!D763,"not applicable")),AND(IF(metadata!D763="",FALSE,TRUE),OR(exact(metadata!D763,"sponge"),exact(metadata!D763,"coral"),exact(metadata!D763,"biofilm"),exact(metadata!D763,"whole gut"),exact(metadata!D763,"insect"),exact(metadata!D763,"insect gut"))))</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AND(IF(metadata!C764="",FALSE,TRUE),OR(exact(metadata!C764,"animal-associated habitat"),exact(metadata!C764,"insect-associated habitat")))</f>
        <v>0</v>
      </c>
      <c r="Q764">
        <f>OR(AND(IF(metadata!D764="",FALSE,TRUE),exact(metadata!D764,"not applicable")),AND(IF(metadata!D764="",FALSE,TRUE),OR(exact(metadata!D764,"sponge"),exact(metadata!D764,"coral"),exact(metadata!D764,"biofilm"),exact(metadata!D764,"whole gut"),exact(metadata!D764,"insect"),exact(metadata!D764,"insect gut"))))</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AND(IF(metadata!C765="",FALSE,TRUE),OR(exact(metadata!C765,"animal-associated habitat"),exact(metadata!C765,"insect-associated habitat")))</f>
        <v>0</v>
      </c>
      <c r="Q765">
        <f>OR(AND(IF(metadata!D765="",FALSE,TRUE),exact(metadata!D765,"not applicable")),AND(IF(metadata!D765="",FALSE,TRUE),OR(exact(metadata!D765,"sponge"),exact(metadata!D765,"coral"),exact(metadata!D765,"biofilm"),exact(metadata!D765,"whole gut"),exact(metadata!D765,"insect"),exact(metadata!D765,"insect gut"))))</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AND(IF(metadata!C766="",FALSE,TRUE),OR(exact(metadata!C766,"animal-associated habitat"),exact(metadata!C766,"insect-associated habitat")))</f>
        <v>0</v>
      </c>
      <c r="Q766">
        <f>OR(AND(IF(metadata!D766="",FALSE,TRUE),exact(metadata!D766,"not applicable")),AND(IF(metadata!D766="",FALSE,TRUE),OR(exact(metadata!D766,"sponge"),exact(metadata!D766,"coral"),exact(metadata!D766,"biofilm"),exact(metadata!D766,"whole gut"),exact(metadata!D766,"insect"),exact(metadata!D766,"insect gut"))))</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AND(IF(metadata!C767="",FALSE,TRUE),OR(exact(metadata!C767,"animal-associated habitat"),exact(metadata!C767,"insect-associated habitat")))</f>
        <v>0</v>
      </c>
      <c r="Q767">
        <f>OR(AND(IF(metadata!D767="",FALSE,TRUE),exact(metadata!D767,"not applicable")),AND(IF(metadata!D767="",FALSE,TRUE),OR(exact(metadata!D767,"sponge"),exact(metadata!D767,"coral"),exact(metadata!D767,"biofilm"),exact(metadata!D767,"whole gut"),exact(metadata!D767,"insect"),exact(metadata!D767,"insect gut"))))</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AND(IF(metadata!C768="",FALSE,TRUE),OR(exact(metadata!C768,"animal-associated habitat"),exact(metadata!C768,"insect-associated habitat")))</f>
        <v>0</v>
      </c>
      <c r="Q768">
        <f>OR(AND(IF(metadata!D768="",FALSE,TRUE),exact(metadata!D768,"not applicable")),AND(IF(metadata!D768="",FALSE,TRUE),OR(exact(metadata!D768,"sponge"),exact(metadata!D768,"coral"),exact(metadata!D768,"biofilm"),exact(metadata!D768,"whole gut"),exact(metadata!D768,"insect"),exact(metadata!D768,"insect gut"))))</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AND(IF(metadata!C769="",FALSE,TRUE),OR(exact(metadata!C769,"animal-associated habitat"),exact(metadata!C769,"insect-associated habitat")))</f>
        <v>0</v>
      </c>
      <c r="Q769">
        <f>OR(AND(IF(metadata!D769="",FALSE,TRUE),exact(metadata!D769,"not applicable")),AND(IF(metadata!D769="",FALSE,TRUE),OR(exact(metadata!D769,"sponge"),exact(metadata!D769,"coral"),exact(metadata!D769,"biofilm"),exact(metadata!D769,"whole gut"),exact(metadata!D769,"insect"),exact(metadata!D769,"insect gut"))))</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AND(IF(metadata!C770="",FALSE,TRUE),OR(exact(metadata!C770,"animal-associated habitat"),exact(metadata!C770,"insect-associated habitat")))</f>
        <v>0</v>
      </c>
      <c r="Q770">
        <f>OR(AND(IF(metadata!D770="",FALSE,TRUE),exact(metadata!D770,"not applicable")),AND(IF(metadata!D770="",FALSE,TRUE),OR(exact(metadata!D770,"sponge"),exact(metadata!D770,"coral"),exact(metadata!D770,"biofilm"),exact(metadata!D770,"whole gut"),exact(metadata!D770,"insect"),exact(metadata!D770,"insect gut"))))</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AND(IF(metadata!C771="",FALSE,TRUE),OR(exact(metadata!C771,"animal-associated habitat"),exact(metadata!C771,"insect-associated habitat")))</f>
        <v>0</v>
      </c>
      <c r="Q771">
        <f>OR(AND(IF(metadata!D771="",FALSE,TRUE),exact(metadata!D771,"not applicable")),AND(IF(metadata!D771="",FALSE,TRUE),OR(exact(metadata!D771,"sponge"),exact(metadata!D771,"coral"),exact(metadata!D771,"biofilm"),exact(metadata!D771,"whole gut"),exact(metadata!D771,"insect"),exact(metadata!D771,"insect gut"))))</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AND(IF(metadata!C772="",FALSE,TRUE),OR(exact(metadata!C772,"animal-associated habitat"),exact(metadata!C772,"insect-associated habitat")))</f>
        <v>0</v>
      </c>
      <c r="Q772">
        <f>OR(AND(IF(metadata!D772="",FALSE,TRUE),exact(metadata!D772,"not applicable")),AND(IF(metadata!D772="",FALSE,TRUE),OR(exact(metadata!D772,"sponge"),exact(metadata!D772,"coral"),exact(metadata!D772,"biofilm"),exact(metadata!D772,"whole gut"),exact(metadata!D772,"insect"),exact(metadata!D772,"insect gut"))))</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AND(IF(metadata!C773="",FALSE,TRUE),OR(exact(metadata!C773,"animal-associated habitat"),exact(metadata!C773,"insect-associated habitat")))</f>
        <v>0</v>
      </c>
      <c r="Q773">
        <f>OR(AND(IF(metadata!D773="",FALSE,TRUE),exact(metadata!D773,"not applicable")),AND(IF(metadata!D773="",FALSE,TRUE),OR(exact(metadata!D773,"sponge"),exact(metadata!D773,"coral"),exact(metadata!D773,"biofilm"),exact(metadata!D773,"whole gut"),exact(metadata!D773,"insect"),exact(metadata!D773,"insect gut"))))</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AND(IF(metadata!C774="",FALSE,TRUE),OR(exact(metadata!C774,"animal-associated habitat"),exact(metadata!C774,"insect-associated habitat")))</f>
        <v>0</v>
      </c>
      <c r="Q774">
        <f>OR(AND(IF(metadata!D774="",FALSE,TRUE),exact(metadata!D774,"not applicable")),AND(IF(metadata!D774="",FALSE,TRUE),OR(exact(metadata!D774,"sponge"),exact(metadata!D774,"coral"),exact(metadata!D774,"biofilm"),exact(metadata!D774,"whole gut"),exact(metadata!D774,"insect"),exact(metadata!D774,"insect gut"))))</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AND(IF(metadata!C775="",FALSE,TRUE),OR(exact(metadata!C775,"animal-associated habitat"),exact(metadata!C775,"insect-associated habitat")))</f>
        <v>0</v>
      </c>
      <c r="Q775">
        <f>OR(AND(IF(metadata!D775="",FALSE,TRUE),exact(metadata!D775,"not applicable")),AND(IF(metadata!D775="",FALSE,TRUE),OR(exact(metadata!D775,"sponge"),exact(metadata!D775,"coral"),exact(metadata!D775,"biofilm"),exact(metadata!D775,"whole gut"),exact(metadata!D775,"insect"),exact(metadata!D775,"insect gut"))))</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AND(IF(metadata!C776="",FALSE,TRUE),OR(exact(metadata!C776,"animal-associated habitat"),exact(metadata!C776,"insect-associated habitat")))</f>
        <v>0</v>
      </c>
      <c r="Q776">
        <f>OR(AND(IF(metadata!D776="",FALSE,TRUE),exact(metadata!D776,"not applicable")),AND(IF(metadata!D776="",FALSE,TRUE),OR(exact(metadata!D776,"sponge"),exact(metadata!D776,"coral"),exact(metadata!D776,"biofilm"),exact(metadata!D776,"whole gut"),exact(metadata!D776,"insect"),exact(metadata!D776,"insect gut"))))</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AND(IF(metadata!C777="",FALSE,TRUE),OR(exact(metadata!C777,"animal-associated habitat"),exact(metadata!C777,"insect-associated habitat")))</f>
        <v>0</v>
      </c>
      <c r="Q777">
        <f>OR(AND(IF(metadata!D777="",FALSE,TRUE),exact(metadata!D777,"not applicable")),AND(IF(metadata!D777="",FALSE,TRUE),OR(exact(metadata!D777,"sponge"),exact(metadata!D777,"coral"),exact(metadata!D777,"biofilm"),exact(metadata!D777,"whole gut"),exact(metadata!D777,"insect"),exact(metadata!D777,"insect gut"))))</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AND(IF(metadata!C778="",FALSE,TRUE),OR(exact(metadata!C778,"animal-associated habitat"),exact(metadata!C778,"insect-associated habitat")))</f>
        <v>0</v>
      </c>
      <c r="Q778">
        <f>OR(AND(IF(metadata!D778="",FALSE,TRUE),exact(metadata!D778,"not applicable")),AND(IF(metadata!D778="",FALSE,TRUE),OR(exact(metadata!D778,"sponge"),exact(metadata!D778,"coral"),exact(metadata!D778,"biofilm"),exact(metadata!D778,"whole gut"),exact(metadata!D778,"insect"),exact(metadata!D778,"insect gut"))))</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AND(IF(metadata!C779="",FALSE,TRUE),OR(exact(metadata!C779,"animal-associated habitat"),exact(metadata!C779,"insect-associated habitat")))</f>
        <v>0</v>
      </c>
      <c r="Q779">
        <f>OR(AND(IF(metadata!D779="",FALSE,TRUE),exact(metadata!D779,"not applicable")),AND(IF(metadata!D779="",FALSE,TRUE),OR(exact(metadata!D779,"sponge"),exact(metadata!D779,"coral"),exact(metadata!D779,"biofilm"),exact(metadata!D779,"whole gut"),exact(metadata!D779,"insect"),exact(metadata!D779,"insect gut"))))</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AND(IF(metadata!C780="",FALSE,TRUE),OR(exact(metadata!C780,"animal-associated habitat"),exact(metadata!C780,"insect-associated habitat")))</f>
        <v>0</v>
      </c>
      <c r="Q780">
        <f>OR(AND(IF(metadata!D780="",FALSE,TRUE),exact(metadata!D780,"not applicable")),AND(IF(metadata!D780="",FALSE,TRUE),OR(exact(metadata!D780,"sponge"),exact(metadata!D780,"coral"),exact(metadata!D780,"biofilm"),exact(metadata!D780,"whole gut"),exact(metadata!D780,"insect"),exact(metadata!D780,"insect gut"))))</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AND(IF(metadata!C781="",FALSE,TRUE),OR(exact(metadata!C781,"animal-associated habitat"),exact(metadata!C781,"insect-associated habitat")))</f>
        <v>0</v>
      </c>
      <c r="Q781">
        <f>OR(AND(IF(metadata!D781="",FALSE,TRUE),exact(metadata!D781,"not applicable")),AND(IF(metadata!D781="",FALSE,TRUE),OR(exact(metadata!D781,"sponge"),exact(metadata!D781,"coral"),exact(metadata!D781,"biofilm"),exact(metadata!D781,"whole gut"),exact(metadata!D781,"insect"),exact(metadata!D781,"insect gut"))))</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AND(IF(metadata!C782="",FALSE,TRUE),OR(exact(metadata!C782,"animal-associated habitat"),exact(metadata!C782,"insect-associated habitat")))</f>
        <v>0</v>
      </c>
      <c r="Q782">
        <f>OR(AND(IF(metadata!D782="",FALSE,TRUE),exact(metadata!D782,"not applicable")),AND(IF(metadata!D782="",FALSE,TRUE),OR(exact(metadata!D782,"sponge"),exact(metadata!D782,"coral"),exact(metadata!D782,"biofilm"),exact(metadata!D782,"whole gut"),exact(metadata!D782,"insect"),exact(metadata!D782,"insect gut"))))</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AND(IF(metadata!C783="",FALSE,TRUE),OR(exact(metadata!C783,"animal-associated habitat"),exact(metadata!C783,"insect-associated habitat")))</f>
        <v>0</v>
      </c>
      <c r="Q783">
        <f>OR(AND(IF(metadata!D783="",FALSE,TRUE),exact(metadata!D783,"not applicable")),AND(IF(metadata!D783="",FALSE,TRUE),OR(exact(metadata!D783,"sponge"),exact(metadata!D783,"coral"),exact(metadata!D783,"biofilm"),exact(metadata!D783,"whole gut"),exact(metadata!D783,"insect"),exact(metadata!D783,"insect gut"))))</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AND(IF(metadata!C784="",FALSE,TRUE),OR(exact(metadata!C784,"animal-associated habitat"),exact(metadata!C784,"insect-associated habitat")))</f>
        <v>0</v>
      </c>
      <c r="Q784">
        <f>OR(AND(IF(metadata!D784="",FALSE,TRUE),exact(metadata!D784,"not applicable")),AND(IF(metadata!D784="",FALSE,TRUE),OR(exact(metadata!D784,"sponge"),exact(metadata!D784,"coral"),exact(metadata!D784,"biofilm"),exact(metadata!D784,"whole gut"),exact(metadata!D784,"insect"),exact(metadata!D784,"insect gut"))))</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AND(IF(metadata!C785="",FALSE,TRUE),OR(exact(metadata!C785,"animal-associated habitat"),exact(metadata!C785,"insect-associated habitat")))</f>
        <v>0</v>
      </c>
      <c r="Q785">
        <f>OR(AND(IF(metadata!D785="",FALSE,TRUE),exact(metadata!D785,"not applicable")),AND(IF(metadata!D785="",FALSE,TRUE),OR(exact(metadata!D785,"sponge"),exact(metadata!D785,"coral"),exact(metadata!D785,"biofilm"),exact(metadata!D785,"whole gut"),exact(metadata!D785,"insect"),exact(metadata!D785,"insect gut"))))</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AND(IF(metadata!C786="",FALSE,TRUE),OR(exact(metadata!C786,"animal-associated habitat"),exact(metadata!C786,"insect-associated habitat")))</f>
        <v>0</v>
      </c>
      <c r="Q786">
        <f>OR(AND(IF(metadata!D786="",FALSE,TRUE),exact(metadata!D786,"not applicable")),AND(IF(metadata!D786="",FALSE,TRUE),OR(exact(metadata!D786,"sponge"),exact(metadata!D786,"coral"),exact(metadata!D786,"biofilm"),exact(metadata!D786,"whole gut"),exact(metadata!D786,"insect"),exact(metadata!D786,"insect gut"))))</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AND(IF(metadata!C787="",FALSE,TRUE),OR(exact(metadata!C787,"animal-associated habitat"),exact(metadata!C787,"insect-associated habitat")))</f>
        <v>0</v>
      </c>
      <c r="Q787">
        <f>OR(AND(IF(metadata!D787="",FALSE,TRUE),exact(metadata!D787,"not applicable")),AND(IF(metadata!D787="",FALSE,TRUE),OR(exact(metadata!D787,"sponge"),exact(metadata!D787,"coral"),exact(metadata!D787,"biofilm"),exact(metadata!D787,"whole gut"),exact(metadata!D787,"insect"),exact(metadata!D787,"insect gut"))))</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AND(IF(metadata!C788="",FALSE,TRUE),OR(exact(metadata!C788,"animal-associated habitat"),exact(metadata!C788,"insect-associated habitat")))</f>
        <v>0</v>
      </c>
      <c r="Q788">
        <f>OR(AND(IF(metadata!D788="",FALSE,TRUE),exact(metadata!D788,"not applicable")),AND(IF(metadata!D788="",FALSE,TRUE),OR(exact(metadata!D788,"sponge"),exact(metadata!D788,"coral"),exact(metadata!D788,"biofilm"),exact(metadata!D788,"whole gut"),exact(metadata!D788,"insect"),exact(metadata!D788,"insect gut"))))</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AND(IF(metadata!C789="",FALSE,TRUE),OR(exact(metadata!C789,"animal-associated habitat"),exact(metadata!C789,"insect-associated habitat")))</f>
        <v>0</v>
      </c>
      <c r="Q789">
        <f>OR(AND(IF(metadata!D789="",FALSE,TRUE),exact(metadata!D789,"not applicable")),AND(IF(metadata!D789="",FALSE,TRUE),OR(exact(metadata!D789,"sponge"),exact(metadata!D789,"coral"),exact(metadata!D789,"biofilm"),exact(metadata!D789,"whole gut"),exact(metadata!D789,"insect"),exact(metadata!D789,"insect gut"))))</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AND(IF(metadata!C790="",FALSE,TRUE),OR(exact(metadata!C790,"animal-associated habitat"),exact(metadata!C790,"insect-associated habitat")))</f>
        <v>0</v>
      </c>
      <c r="Q790">
        <f>OR(AND(IF(metadata!D790="",FALSE,TRUE),exact(metadata!D790,"not applicable")),AND(IF(metadata!D790="",FALSE,TRUE),OR(exact(metadata!D790,"sponge"),exact(metadata!D790,"coral"),exact(metadata!D790,"biofilm"),exact(metadata!D790,"whole gut"),exact(metadata!D790,"insect"),exact(metadata!D790,"insect gut"))))</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AND(IF(metadata!C791="",FALSE,TRUE),OR(exact(metadata!C791,"animal-associated habitat"),exact(metadata!C791,"insect-associated habitat")))</f>
        <v>0</v>
      </c>
      <c r="Q791">
        <f>OR(AND(IF(metadata!D791="",FALSE,TRUE),exact(metadata!D791,"not applicable")),AND(IF(metadata!D791="",FALSE,TRUE),OR(exact(metadata!D791,"sponge"),exact(metadata!D791,"coral"),exact(metadata!D791,"biofilm"),exact(metadata!D791,"whole gut"),exact(metadata!D791,"insect"),exact(metadata!D791,"insect gut"))))</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AND(IF(metadata!C792="",FALSE,TRUE),OR(exact(metadata!C792,"animal-associated habitat"),exact(metadata!C792,"insect-associated habitat")))</f>
        <v>0</v>
      </c>
      <c r="Q792">
        <f>OR(AND(IF(metadata!D792="",FALSE,TRUE),exact(metadata!D792,"not applicable")),AND(IF(metadata!D792="",FALSE,TRUE),OR(exact(metadata!D792,"sponge"),exact(metadata!D792,"coral"),exact(metadata!D792,"biofilm"),exact(metadata!D792,"whole gut"),exact(metadata!D792,"insect"),exact(metadata!D792,"insect gut"))))</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AND(IF(metadata!C793="",FALSE,TRUE),OR(exact(metadata!C793,"animal-associated habitat"),exact(metadata!C793,"insect-associated habitat")))</f>
        <v>0</v>
      </c>
      <c r="Q793">
        <f>OR(AND(IF(metadata!D793="",FALSE,TRUE),exact(metadata!D793,"not applicable")),AND(IF(metadata!D793="",FALSE,TRUE),OR(exact(metadata!D793,"sponge"),exact(metadata!D793,"coral"),exact(metadata!D793,"biofilm"),exact(metadata!D793,"whole gut"),exact(metadata!D793,"insect"),exact(metadata!D793,"insect gut"))))</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AND(IF(metadata!C794="",FALSE,TRUE),OR(exact(metadata!C794,"animal-associated habitat"),exact(metadata!C794,"insect-associated habitat")))</f>
        <v>0</v>
      </c>
      <c r="Q794">
        <f>OR(AND(IF(metadata!D794="",FALSE,TRUE),exact(metadata!D794,"not applicable")),AND(IF(metadata!D794="",FALSE,TRUE),OR(exact(metadata!D794,"sponge"),exact(metadata!D794,"coral"),exact(metadata!D794,"biofilm"),exact(metadata!D794,"whole gut"),exact(metadata!D794,"insect"),exact(metadata!D794,"insect gut"))))</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AND(IF(metadata!C795="",FALSE,TRUE),OR(exact(metadata!C795,"animal-associated habitat"),exact(metadata!C795,"insect-associated habitat")))</f>
        <v>0</v>
      </c>
      <c r="Q795">
        <f>OR(AND(IF(metadata!D795="",FALSE,TRUE),exact(metadata!D795,"not applicable")),AND(IF(metadata!D795="",FALSE,TRUE),OR(exact(metadata!D795,"sponge"),exact(metadata!D795,"coral"),exact(metadata!D795,"biofilm"),exact(metadata!D795,"whole gut"),exact(metadata!D795,"insect"),exact(metadata!D795,"insect gut"))))</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AND(IF(metadata!C796="",FALSE,TRUE),OR(exact(metadata!C796,"animal-associated habitat"),exact(metadata!C796,"insect-associated habitat")))</f>
        <v>0</v>
      </c>
      <c r="Q796">
        <f>OR(AND(IF(metadata!D796="",FALSE,TRUE),exact(metadata!D796,"not applicable")),AND(IF(metadata!D796="",FALSE,TRUE),OR(exact(metadata!D796,"sponge"),exact(metadata!D796,"coral"),exact(metadata!D796,"biofilm"),exact(metadata!D796,"whole gut"),exact(metadata!D796,"insect"),exact(metadata!D796,"insect gut"))))</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AND(IF(metadata!C797="",FALSE,TRUE),OR(exact(metadata!C797,"animal-associated habitat"),exact(metadata!C797,"insect-associated habitat")))</f>
        <v>0</v>
      </c>
      <c r="Q797">
        <f>OR(AND(IF(metadata!D797="",FALSE,TRUE),exact(metadata!D797,"not applicable")),AND(IF(metadata!D797="",FALSE,TRUE),OR(exact(metadata!D797,"sponge"),exact(metadata!D797,"coral"),exact(metadata!D797,"biofilm"),exact(metadata!D797,"whole gut"),exact(metadata!D797,"insect"),exact(metadata!D797,"insect gut"))))</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AND(IF(metadata!C798="",FALSE,TRUE),OR(exact(metadata!C798,"animal-associated habitat"),exact(metadata!C798,"insect-associated habitat")))</f>
        <v>0</v>
      </c>
      <c r="Q798">
        <f>OR(AND(IF(metadata!D798="",FALSE,TRUE),exact(metadata!D798,"not applicable")),AND(IF(metadata!D798="",FALSE,TRUE),OR(exact(metadata!D798,"sponge"),exact(metadata!D798,"coral"),exact(metadata!D798,"biofilm"),exact(metadata!D798,"whole gut"),exact(metadata!D798,"insect"),exact(metadata!D798,"insect gut"))))</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AND(IF(metadata!C799="",FALSE,TRUE),OR(exact(metadata!C799,"animal-associated habitat"),exact(metadata!C799,"insect-associated habitat")))</f>
        <v>0</v>
      </c>
      <c r="Q799">
        <f>OR(AND(IF(metadata!D799="",FALSE,TRUE),exact(metadata!D799,"not applicable")),AND(IF(metadata!D799="",FALSE,TRUE),OR(exact(metadata!D799,"sponge"),exact(metadata!D799,"coral"),exact(metadata!D799,"biofilm"),exact(metadata!D799,"whole gut"),exact(metadata!D799,"insect"),exact(metadata!D799,"insect gut"))))</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AND(IF(metadata!C800="",FALSE,TRUE),OR(exact(metadata!C800,"animal-associated habitat"),exact(metadata!C800,"insect-associated habitat")))</f>
        <v>0</v>
      </c>
      <c r="Q800">
        <f>OR(AND(IF(metadata!D800="",FALSE,TRUE),exact(metadata!D800,"not applicable")),AND(IF(metadata!D800="",FALSE,TRUE),OR(exact(metadata!D800,"sponge"),exact(metadata!D800,"coral"),exact(metadata!D800,"biofilm"),exact(metadata!D800,"whole gut"),exact(metadata!D800,"insect"),exact(metadata!D800,"insect gut"))))</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AND(IF(metadata!C801="",FALSE,TRUE),OR(exact(metadata!C801,"animal-associated habitat"),exact(metadata!C801,"insect-associated habitat")))</f>
        <v>0</v>
      </c>
      <c r="Q801">
        <f>OR(AND(IF(metadata!D801="",FALSE,TRUE),exact(metadata!D801,"not applicable")),AND(IF(metadata!D801="",FALSE,TRUE),OR(exact(metadata!D801,"sponge"),exact(metadata!D801,"coral"),exact(metadata!D801,"biofilm"),exact(metadata!D801,"whole gut"),exact(metadata!D801,"insect"),exact(metadata!D801,"insect gut"))))</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AND(IF(metadata!C802="",FALSE,TRUE),OR(exact(metadata!C802,"animal-associated habitat"),exact(metadata!C802,"insect-associated habitat")))</f>
        <v>0</v>
      </c>
      <c r="Q802">
        <f>OR(AND(IF(metadata!D802="",FALSE,TRUE),exact(metadata!D802,"not applicable")),AND(IF(metadata!D802="",FALSE,TRUE),OR(exact(metadata!D802,"sponge"),exact(metadata!D802,"coral"),exact(metadata!D802,"biofilm"),exact(metadata!D802,"whole gut"),exact(metadata!D802,"insect"),exact(metadata!D802,"insect gut"))))</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AND(IF(metadata!C803="",FALSE,TRUE),OR(exact(metadata!C803,"animal-associated habitat"),exact(metadata!C803,"insect-associated habitat")))</f>
        <v>0</v>
      </c>
      <c r="Q803">
        <f>OR(AND(IF(metadata!D803="",FALSE,TRUE),exact(metadata!D803,"not applicable")),AND(IF(metadata!D803="",FALSE,TRUE),OR(exact(metadata!D803,"sponge"),exact(metadata!D803,"coral"),exact(metadata!D803,"biofilm"),exact(metadata!D803,"whole gut"),exact(metadata!D803,"insect"),exact(metadata!D803,"insect gut"))))</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AND(IF(metadata!C804="",FALSE,TRUE),OR(exact(metadata!C804,"animal-associated habitat"),exact(metadata!C804,"insect-associated habitat")))</f>
        <v>0</v>
      </c>
      <c r="Q804">
        <f>OR(AND(IF(metadata!D804="",FALSE,TRUE),exact(metadata!D804,"not applicable")),AND(IF(metadata!D804="",FALSE,TRUE),OR(exact(metadata!D804,"sponge"),exact(metadata!D804,"coral"),exact(metadata!D804,"biofilm"),exact(metadata!D804,"whole gut"),exact(metadata!D804,"insect"),exact(metadata!D804,"insect gut"))))</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AND(IF(metadata!C805="",FALSE,TRUE),OR(exact(metadata!C805,"animal-associated habitat"),exact(metadata!C805,"insect-associated habitat")))</f>
        <v>0</v>
      </c>
      <c r="Q805">
        <f>OR(AND(IF(metadata!D805="",FALSE,TRUE),exact(metadata!D805,"not applicable")),AND(IF(metadata!D805="",FALSE,TRUE),OR(exact(metadata!D805,"sponge"),exact(metadata!D805,"coral"),exact(metadata!D805,"biofilm"),exact(metadata!D805,"whole gut"),exact(metadata!D805,"insect"),exact(metadata!D805,"insect gut"))))</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AND(IF(metadata!C806="",FALSE,TRUE),OR(exact(metadata!C806,"animal-associated habitat"),exact(metadata!C806,"insect-associated habitat")))</f>
        <v>0</v>
      </c>
      <c r="Q806">
        <f>OR(AND(IF(metadata!D806="",FALSE,TRUE),exact(metadata!D806,"not applicable")),AND(IF(metadata!D806="",FALSE,TRUE),OR(exact(metadata!D806,"sponge"),exact(metadata!D806,"coral"),exact(metadata!D806,"biofilm"),exact(metadata!D806,"whole gut"),exact(metadata!D806,"insect"),exact(metadata!D806,"insect gut"))))</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AND(IF(metadata!C807="",FALSE,TRUE),OR(exact(metadata!C807,"animal-associated habitat"),exact(metadata!C807,"insect-associated habitat")))</f>
        <v>0</v>
      </c>
      <c r="Q807">
        <f>OR(AND(IF(metadata!D807="",FALSE,TRUE),exact(metadata!D807,"not applicable")),AND(IF(metadata!D807="",FALSE,TRUE),OR(exact(metadata!D807,"sponge"),exact(metadata!D807,"coral"),exact(metadata!D807,"biofilm"),exact(metadata!D807,"whole gut"),exact(metadata!D807,"insect"),exact(metadata!D807,"insect gut"))))</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AND(IF(metadata!C808="",FALSE,TRUE),OR(exact(metadata!C808,"animal-associated habitat"),exact(metadata!C808,"insect-associated habitat")))</f>
        <v>0</v>
      </c>
      <c r="Q808">
        <f>OR(AND(IF(metadata!D808="",FALSE,TRUE),exact(metadata!D808,"not applicable")),AND(IF(metadata!D808="",FALSE,TRUE),OR(exact(metadata!D808,"sponge"),exact(metadata!D808,"coral"),exact(metadata!D808,"biofilm"),exact(metadata!D808,"whole gut"),exact(metadata!D808,"insect"),exact(metadata!D808,"insect gut"))))</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AND(IF(metadata!C809="",FALSE,TRUE),OR(exact(metadata!C809,"animal-associated habitat"),exact(metadata!C809,"insect-associated habitat")))</f>
        <v>0</v>
      </c>
      <c r="Q809">
        <f>OR(AND(IF(metadata!D809="",FALSE,TRUE),exact(metadata!D809,"not applicable")),AND(IF(metadata!D809="",FALSE,TRUE),OR(exact(metadata!D809,"sponge"),exact(metadata!D809,"coral"),exact(metadata!D809,"biofilm"),exact(metadata!D809,"whole gut"),exact(metadata!D809,"insect"),exact(metadata!D809,"insect gut"))))</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AND(IF(metadata!C810="",FALSE,TRUE),OR(exact(metadata!C810,"animal-associated habitat"),exact(metadata!C810,"insect-associated habitat")))</f>
        <v>0</v>
      </c>
      <c r="Q810">
        <f>OR(AND(IF(metadata!D810="",FALSE,TRUE),exact(metadata!D810,"not applicable")),AND(IF(metadata!D810="",FALSE,TRUE),OR(exact(metadata!D810,"sponge"),exact(metadata!D810,"coral"),exact(metadata!D810,"biofilm"),exact(metadata!D810,"whole gut"),exact(metadata!D810,"insect"),exact(metadata!D810,"insect gut"))))</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AND(IF(metadata!C811="",FALSE,TRUE),OR(exact(metadata!C811,"animal-associated habitat"),exact(metadata!C811,"insect-associated habitat")))</f>
        <v>0</v>
      </c>
      <c r="Q811">
        <f>OR(AND(IF(metadata!D811="",FALSE,TRUE),exact(metadata!D811,"not applicable")),AND(IF(metadata!D811="",FALSE,TRUE),OR(exact(metadata!D811,"sponge"),exact(metadata!D811,"coral"),exact(metadata!D811,"biofilm"),exact(metadata!D811,"whole gut"),exact(metadata!D811,"insect"),exact(metadata!D811,"insect gut"))))</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AND(IF(metadata!C812="",FALSE,TRUE),OR(exact(metadata!C812,"animal-associated habitat"),exact(metadata!C812,"insect-associated habitat")))</f>
        <v>0</v>
      </c>
      <c r="Q812">
        <f>OR(AND(IF(metadata!D812="",FALSE,TRUE),exact(metadata!D812,"not applicable")),AND(IF(metadata!D812="",FALSE,TRUE),OR(exact(metadata!D812,"sponge"),exact(metadata!D812,"coral"),exact(metadata!D812,"biofilm"),exact(metadata!D812,"whole gut"),exact(metadata!D812,"insect"),exact(metadata!D812,"insect gut"))))</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AND(IF(metadata!C813="",FALSE,TRUE),OR(exact(metadata!C813,"animal-associated habitat"),exact(metadata!C813,"insect-associated habitat")))</f>
        <v>0</v>
      </c>
      <c r="Q813">
        <f>OR(AND(IF(metadata!D813="",FALSE,TRUE),exact(metadata!D813,"not applicable")),AND(IF(metadata!D813="",FALSE,TRUE),OR(exact(metadata!D813,"sponge"),exact(metadata!D813,"coral"),exact(metadata!D813,"biofilm"),exact(metadata!D813,"whole gut"),exact(metadata!D813,"insect"),exact(metadata!D813,"insect gut"))))</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AND(IF(metadata!C814="",FALSE,TRUE),OR(exact(metadata!C814,"animal-associated habitat"),exact(metadata!C814,"insect-associated habitat")))</f>
        <v>0</v>
      </c>
      <c r="Q814">
        <f>OR(AND(IF(metadata!D814="",FALSE,TRUE),exact(metadata!D814,"not applicable")),AND(IF(metadata!D814="",FALSE,TRUE),OR(exact(metadata!D814,"sponge"),exact(metadata!D814,"coral"),exact(metadata!D814,"biofilm"),exact(metadata!D814,"whole gut"),exact(metadata!D814,"insect"),exact(metadata!D814,"insect gut"))))</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AND(IF(metadata!C815="",FALSE,TRUE),OR(exact(metadata!C815,"animal-associated habitat"),exact(metadata!C815,"insect-associated habitat")))</f>
        <v>0</v>
      </c>
      <c r="Q815">
        <f>OR(AND(IF(metadata!D815="",FALSE,TRUE),exact(metadata!D815,"not applicable")),AND(IF(metadata!D815="",FALSE,TRUE),OR(exact(metadata!D815,"sponge"),exact(metadata!D815,"coral"),exact(metadata!D815,"biofilm"),exact(metadata!D815,"whole gut"),exact(metadata!D815,"insect"),exact(metadata!D815,"insect gut"))))</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AND(IF(metadata!C816="",FALSE,TRUE),OR(exact(metadata!C816,"animal-associated habitat"),exact(metadata!C816,"insect-associated habitat")))</f>
        <v>0</v>
      </c>
      <c r="Q816">
        <f>OR(AND(IF(metadata!D816="",FALSE,TRUE),exact(metadata!D816,"not applicable")),AND(IF(metadata!D816="",FALSE,TRUE),OR(exact(metadata!D816,"sponge"),exact(metadata!D816,"coral"),exact(metadata!D816,"biofilm"),exact(metadata!D816,"whole gut"),exact(metadata!D816,"insect"),exact(metadata!D816,"insect gut"))))</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AND(IF(metadata!C817="",FALSE,TRUE),OR(exact(metadata!C817,"animal-associated habitat"),exact(metadata!C817,"insect-associated habitat")))</f>
        <v>0</v>
      </c>
      <c r="Q817">
        <f>OR(AND(IF(metadata!D817="",FALSE,TRUE),exact(metadata!D817,"not applicable")),AND(IF(metadata!D817="",FALSE,TRUE),OR(exact(metadata!D817,"sponge"),exact(metadata!D817,"coral"),exact(metadata!D817,"biofilm"),exact(metadata!D817,"whole gut"),exact(metadata!D817,"insect"),exact(metadata!D817,"insect gut"))))</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AND(IF(metadata!C818="",FALSE,TRUE),OR(exact(metadata!C818,"animal-associated habitat"),exact(metadata!C818,"insect-associated habitat")))</f>
        <v>0</v>
      </c>
      <c r="Q818">
        <f>OR(AND(IF(metadata!D818="",FALSE,TRUE),exact(metadata!D818,"not applicable")),AND(IF(metadata!D818="",FALSE,TRUE),OR(exact(metadata!D818,"sponge"),exact(metadata!D818,"coral"),exact(metadata!D818,"biofilm"),exact(metadata!D818,"whole gut"),exact(metadata!D818,"insect"),exact(metadata!D818,"insect gut"))))</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AND(IF(metadata!C819="",FALSE,TRUE),OR(exact(metadata!C819,"animal-associated habitat"),exact(metadata!C819,"insect-associated habitat")))</f>
        <v>0</v>
      </c>
      <c r="Q819">
        <f>OR(AND(IF(metadata!D819="",FALSE,TRUE),exact(metadata!D819,"not applicable")),AND(IF(metadata!D819="",FALSE,TRUE),OR(exact(metadata!D819,"sponge"),exact(metadata!D819,"coral"),exact(metadata!D819,"biofilm"),exact(metadata!D819,"whole gut"),exact(metadata!D819,"insect"),exact(metadata!D819,"insect gut"))))</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AND(IF(metadata!C820="",FALSE,TRUE),OR(exact(metadata!C820,"animal-associated habitat"),exact(metadata!C820,"insect-associated habitat")))</f>
        <v>0</v>
      </c>
      <c r="Q820">
        <f>OR(AND(IF(metadata!D820="",FALSE,TRUE),exact(metadata!D820,"not applicable")),AND(IF(metadata!D820="",FALSE,TRUE),OR(exact(metadata!D820,"sponge"),exact(metadata!D820,"coral"),exact(metadata!D820,"biofilm"),exact(metadata!D820,"whole gut"),exact(metadata!D820,"insect"),exact(metadata!D820,"insect gut"))))</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AND(IF(metadata!C821="",FALSE,TRUE),OR(exact(metadata!C821,"animal-associated habitat"),exact(metadata!C821,"insect-associated habitat")))</f>
        <v>0</v>
      </c>
      <c r="Q821">
        <f>OR(AND(IF(metadata!D821="",FALSE,TRUE),exact(metadata!D821,"not applicable")),AND(IF(metadata!D821="",FALSE,TRUE),OR(exact(metadata!D821,"sponge"),exact(metadata!D821,"coral"),exact(metadata!D821,"biofilm"),exact(metadata!D821,"whole gut"),exact(metadata!D821,"insect"),exact(metadata!D821,"insect gut"))))</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AND(IF(metadata!C822="",FALSE,TRUE),OR(exact(metadata!C822,"animal-associated habitat"),exact(metadata!C822,"insect-associated habitat")))</f>
        <v>0</v>
      </c>
      <c r="Q822">
        <f>OR(AND(IF(metadata!D822="",FALSE,TRUE),exact(metadata!D822,"not applicable")),AND(IF(metadata!D822="",FALSE,TRUE),OR(exact(metadata!D822,"sponge"),exact(metadata!D822,"coral"),exact(metadata!D822,"biofilm"),exact(metadata!D822,"whole gut"),exact(metadata!D822,"insect"),exact(metadata!D822,"insect gut"))))</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AND(IF(metadata!C823="",FALSE,TRUE),OR(exact(metadata!C823,"animal-associated habitat"),exact(metadata!C823,"insect-associated habitat")))</f>
        <v>0</v>
      </c>
      <c r="Q823">
        <f>OR(AND(IF(metadata!D823="",FALSE,TRUE),exact(metadata!D823,"not applicable")),AND(IF(metadata!D823="",FALSE,TRUE),OR(exact(metadata!D823,"sponge"),exact(metadata!D823,"coral"),exact(metadata!D823,"biofilm"),exact(metadata!D823,"whole gut"),exact(metadata!D823,"insect"),exact(metadata!D823,"insect gut"))))</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AND(IF(metadata!C824="",FALSE,TRUE),OR(exact(metadata!C824,"animal-associated habitat"),exact(metadata!C824,"insect-associated habitat")))</f>
        <v>0</v>
      </c>
      <c r="Q824">
        <f>OR(AND(IF(metadata!D824="",FALSE,TRUE),exact(metadata!D824,"not applicable")),AND(IF(metadata!D824="",FALSE,TRUE),OR(exact(metadata!D824,"sponge"),exact(metadata!D824,"coral"),exact(metadata!D824,"biofilm"),exact(metadata!D824,"whole gut"),exact(metadata!D824,"insect"),exact(metadata!D824,"insect gut"))))</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AND(IF(metadata!C825="",FALSE,TRUE),OR(exact(metadata!C825,"animal-associated habitat"),exact(metadata!C825,"insect-associated habitat")))</f>
        <v>0</v>
      </c>
      <c r="Q825">
        <f>OR(AND(IF(metadata!D825="",FALSE,TRUE),exact(metadata!D825,"not applicable")),AND(IF(metadata!D825="",FALSE,TRUE),OR(exact(metadata!D825,"sponge"),exact(metadata!D825,"coral"),exact(metadata!D825,"biofilm"),exact(metadata!D825,"whole gut"),exact(metadata!D825,"insect"),exact(metadata!D825,"insect gut"))))</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AND(IF(metadata!C826="",FALSE,TRUE),OR(exact(metadata!C826,"animal-associated habitat"),exact(metadata!C826,"insect-associated habitat")))</f>
        <v>0</v>
      </c>
      <c r="Q826">
        <f>OR(AND(IF(metadata!D826="",FALSE,TRUE),exact(metadata!D826,"not applicable")),AND(IF(metadata!D826="",FALSE,TRUE),OR(exact(metadata!D826,"sponge"),exact(metadata!D826,"coral"),exact(metadata!D826,"biofilm"),exact(metadata!D826,"whole gut"),exact(metadata!D826,"insect"),exact(metadata!D826,"insect gut"))))</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AND(IF(metadata!C827="",FALSE,TRUE),OR(exact(metadata!C827,"animal-associated habitat"),exact(metadata!C827,"insect-associated habitat")))</f>
        <v>0</v>
      </c>
      <c r="Q827">
        <f>OR(AND(IF(metadata!D827="",FALSE,TRUE),exact(metadata!D827,"not applicable")),AND(IF(metadata!D827="",FALSE,TRUE),OR(exact(metadata!D827,"sponge"),exact(metadata!D827,"coral"),exact(metadata!D827,"biofilm"),exact(metadata!D827,"whole gut"),exact(metadata!D827,"insect"),exact(metadata!D827,"insect gut"))))</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AND(IF(metadata!C828="",FALSE,TRUE),OR(exact(metadata!C828,"animal-associated habitat"),exact(metadata!C828,"insect-associated habitat")))</f>
        <v>0</v>
      </c>
      <c r="Q828">
        <f>OR(AND(IF(metadata!D828="",FALSE,TRUE),exact(metadata!D828,"not applicable")),AND(IF(metadata!D828="",FALSE,TRUE),OR(exact(metadata!D828,"sponge"),exact(metadata!D828,"coral"),exact(metadata!D828,"biofilm"),exact(metadata!D828,"whole gut"),exact(metadata!D828,"insect"),exact(metadata!D828,"insect gut"))))</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AND(IF(metadata!C829="",FALSE,TRUE),OR(exact(metadata!C829,"animal-associated habitat"),exact(metadata!C829,"insect-associated habitat")))</f>
        <v>0</v>
      </c>
      <c r="Q829">
        <f>OR(AND(IF(metadata!D829="",FALSE,TRUE),exact(metadata!D829,"not applicable")),AND(IF(metadata!D829="",FALSE,TRUE),OR(exact(metadata!D829,"sponge"),exact(metadata!D829,"coral"),exact(metadata!D829,"biofilm"),exact(metadata!D829,"whole gut"),exact(metadata!D829,"insect"),exact(metadata!D829,"insect gut"))))</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AND(IF(metadata!C830="",FALSE,TRUE),OR(exact(metadata!C830,"animal-associated habitat"),exact(metadata!C830,"insect-associated habitat")))</f>
        <v>0</v>
      </c>
      <c r="Q830">
        <f>OR(AND(IF(metadata!D830="",FALSE,TRUE),exact(metadata!D830,"not applicable")),AND(IF(metadata!D830="",FALSE,TRUE),OR(exact(metadata!D830,"sponge"),exact(metadata!D830,"coral"),exact(metadata!D830,"biofilm"),exact(metadata!D830,"whole gut"),exact(metadata!D830,"insect"),exact(metadata!D830,"insect gut"))))</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AND(IF(metadata!C831="",FALSE,TRUE),OR(exact(metadata!C831,"animal-associated habitat"),exact(metadata!C831,"insect-associated habitat")))</f>
        <v>0</v>
      </c>
      <c r="Q831">
        <f>OR(AND(IF(metadata!D831="",FALSE,TRUE),exact(metadata!D831,"not applicable")),AND(IF(metadata!D831="",FALSE,TRUE),OR(exact(metadata!D831,"sponge"),exact(metadata!D831,"coral"),exact(metadata!D831,"biofilm"),exact(metadata!D831,"whole gut"),exact(metadata!D831,"insect"),exact(metadata!D831,"insect gut"))))</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AND(IF(metadata!C832="",FALSE,TRUE),OR(exact(metadata!C832,"animal-associated habitat"),exact(metadata!C832,"insect-associated habitat")))</f>
        <v>0</v>
      </c>
      <c r="Q832">
        <f>OR(AND(IF(metadata!D832="",FALSE,TRUE),exact(metadata!D832,"not applicable")),AND(IF(metadata!D832="",FALSE,TRUE),OR(exact(metadata!D832,"sponge"),exact(metadata!D832,"coral"),exact(metadata!D832,"biofilm"),exact(metadata!D832,"whole gut"),exact(metadata!D832,"insect"),exact(metadata!D832,"insect gut"))))</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AND(IF(metadata!C833="",FALSE,TRUE),OR(exact(metadata!C833,"animal-associated habitat"),exact(metadata!C833,"insect-associated habitat")))</f>
        <v>0</v>
      </c>
      <c r="Q833">
        <f>OR(AND(IF(metadata!D833="",FALSE,TRUE),exact(metadata!D833,"not applicable")),AND(IF(metadata!D833="",FALSE,TRUE),OR(exact(metadata!D833,"sponge"),exact(metadata!D833,"coral"),exact(metadata!D833,"biofilm"),exact(metadata!D833,"whole gut"),exact(metadata!D833,"insect"),exact(metadata!D833,"insect gut"))))</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AND(IF(metadata!C834="",FALSE,TRUE),OR(exact(metadata!C834,"animal-associated habitat"),exact(metadata!C834,"insect-associated habitat")))</f>
        <v>0</v>
      </c>
      <c r="Q834">
        <f>OR(AND(IF(metadata!D834="",FALSE,TRUE),exact(metadata!D834,"not applicable")),AND(IF(metadata!D834="",FALSE,TRUE),OR(exact(metadata!D834,"sponge"),exact(metadata!D834,"coral"),exact(metadata!D834,"biofilm"),exact(metadata!D834,"whole gut"),exact(metadata!D834,"insect"),exact(metadata!D834,"insect gut"))))</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AND(IF(metadata!C835="",FALSE,TRUE),OR(exact(metadata!C835,"animal-associated habitat"),exact(metadata!C835,"insect-associated habitat")))</f>
        <v>0</v>
      </c>
      <c r="Q835">
        <f>OR(AND(IF(metadata!D835="",FALSE,TRUE),exact(metadata!D835,"not applicable")),AND(IF(metadata!D835="",FALSE,TRUE),OR(exact(metadata!D835,"sponge"),exact(metadata!D835,"coral"),exact(metadata!D835,"biofilm"),exact(metadata!D835,"whole gut"),exact(metadata!D835,"insect"),exact(metadata!D835,"insect gut"))))</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AND(IF(metadata!C836="",FALSE,TRUE),OR(exact(metadata!C836,"animal-associated habitat"),exact(metadata!C836,"insect-associated habitat")))</f>
        <v>0</v>
      </c>
      <c r="Q836">
        <f>OR(AND(IF(metadata!D836="",FALSE,TRUE),exact(metadata!D836,"not applicable")),AND(IF(metadata!D836="",FALSE,TRUE),OR(exact(metadata!D836,"sponge"),exact(metadata!D836,"coral"),exact(metadata!D836,"biofilm"),exact(metadata!D836,"whole gut"),exact(metadata!D836,"insect"),exact(metadata!D836,"insect gut"))))</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AND(IF(metadata!C837="",FALSE,TRUE),OR(exact(metadata!C837,"animal-associated habitat"),exact(metadata!C837,"insect-associated habitat")))</f>
        <v>0</v>
      </c>
      <c r="Q837">
        <f>OR(AND(IF(metadata!D837="",FALSE,TRUE),exact(metadata!D837,"not applicable")),AND(IF(metadata!D837="",FALSE,TRUE),OR(exact(metadata!D837,"sponge"),exact(metadata!D837,"coral"),exact(metadata!D837,"biofilm"),exact(metadata!D837,"whole gut"),exact(metadata!D837,"insect"),exact(metadata!D837,"insect gut"))))</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AND(IF(metadata!C838="",FALSE,TRUE),OR(exact(metadata!C838,"animal-associated habitat"),exact(metadata!C838,"insect-associated habitat")))</f>
        <v>0</v>
      </c>
      <c r="Q838">
        <f>OR(AND(IF(metadata!D838="",FALSE,TRUE),exact(metadata!D838,"not applicable")),AND(IF(metadata!D838="",FALSE,TRUE),OR(exact(metadata!D838,"sponge"),exact(metadata!D838,"coral"),exact(metadata!D838,"biofilm"),exact(metadata!D838,"whole gut"),exact(metadata!D838,"insect"),exact(metadata!D838,"insect gut"))))</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AND(IF(metadata!C839="",FALSE,TRUE),OR(exact(metadata!C839,"animal-associated habitat"),exact(metadata!C839,"insect-associated habitat")))</f>
        <v>0</v>
      </c>
      <c r="Q839">
        <f>OR(AND(IF(metadata!D839="",FALSE,TRUE),exact(metadata!D839,"not applicable")),AND(IF(metadata!D839="",FALSE,TRUE),OR(exact(metadata!D839,"sponge"),exact(metadata!D839,"coral"),exact(metadata!D839,"biofilm"),exact(metadata!D839,"whole gut"),exact(metadata!D839,"insect"),exact(metadata!D839,"insect gut"))))</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AND(IF(metadata!C840="",FALSE,TRUE),OR(exact(metadata!C840,"animal-associated habitat"),exact(metadata!C840,"insect-associated habitat")))</f>
        <v>0</v>
      </c>
      <c r="Q840">
        <f>OR(AND(IF(metadata!D840="",FALSE,TRUE),exact(metadata!D840,"not applicable")),AND(IF(metadata!D840="",FALSE,TRUE),OR(exact(metadata!D840,"sponge"),exact(metadata!D840,"coral"),exact(metadata!D840,"biofilm"),exact(metadata!D840,"whole gut"),exact(metadata!D840,"insect"),exact(metadata!D840,"insect gut"))))</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AND(IF(metadata!C841="",FALSE,TRUE),OR(exact(metadata!C841,"animal-associated habitat"),exact(metadata!C841,"insect-associated habitat")))</f>
        <v>0</v>
      </c>
      <c r="Q841">
        <f>OR(AND(IF(metadata!D841="",FALSE,TRUE),exact(metadata!D841,"not applicable")),AND(IF(metadata!D841="",FALSE,TRUE),OR(exact(metadata!D841,"sponge"),exact(metadata!D841,"coral"),exact(metadata!D841,"biofilm"),exact(metadata!D841,"whole gut"),exact(metadata!D841,"insect"),exact(metadata!D841,"insect gut"))))</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AND(IF(metadata!C842="",FALSE,TRUE),OR(exact(metadata!C842,"animal-associated habitat"),exact(metadata!C842,"insect-associated habitat")))</f>
        <v>0</v>
      </c>
      <c r="Q842">
        <f>OR(AND(IF(metadata!D842="",FALSE,TRUE),exact(metadata!D842,"not applicable")),AND(IF(metadata!D842="",FALSE,TRUE),OR(exact(metadata!D842,"sponge"),exact(metadata!D842,"coral"),exact(metadata!D842,"biofilm"),exact(metadata!D842,"whole gut"),exact(metadata!D842,"insect"),exact(metadata!D842,"insect gut"))))</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AND(IF(metadata!C843="",FALSE,TRUE),OR(exact(metadata!C843,"animal-associated habitat"),exact(metadata!C843,"insect-associated habitat")))</f>
        <v>0</v>
      </c>
      <c r="Q843">
        <f>OR(AND(IF(metadata!D843="",FALSE,TRUE),exact(metadata!D843,"not applicable")),AND(IF(metadata!D843="",FALSE,TRUE),OR(exact(metadata!D843,"sponge"),exact(metadata!D843,"coral"),exact(metadata!D843,"biofilm"),exact(metadata!D843,"whole gut"),exact(metadata!D843,"insect"),exact(metadata!D843,"insect gut"))))</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AND(IF(metadata!C844="",FALSE,TRUE),OR(exact(metadata!C844,"animal-associated habitat"),exact(metadata!C844,"insect-associated habitat")))</f>
        <v>0</v>
      </c>
      <c r="Q844">
        <f>OR(AND(IF(metadata!D844="",FALSE,TRUE),exact(metadata!D844,"not applicable")),AND(IF(metadata!D844="",FALSE,TRUE),OR(exact(metadata!D844,"sponge"),exact(metadata!D844,"coral"),exact(metadata!D844,"biofilm"),exact(metadata!D844,"whole gut"),exact(metadata!D844,"insect"),exact(metadata!D844,"insect gut"))))</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AND(IF(metadata!C845="",FALSE,TRUE),OR(exact(metadata!C845,"animal-associated habitat"),exact(metadata!C845,"insect-associated habitat")))</f>
        <v>0</v>
      </c>
      <c r="Q845">
        <f>OR(AND(IF(metadata!D845="",FALSE,TRUE),exact(metadata!D845,"not applicable")),AND(IF(metadata!D845="",FALSE,TRUE),OR(exact(metadata!D845,"sponge"),exact(metadata!D845,"coral"),exact(metadata!D845,"biofilm"),exact(metadata!D845,"whole gut"),exact(metadata!D845,"insect"),exact(metadata!D845,"insect gut"))))</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AND(IF(metadata!C846="",FALSE,TRUE),OR(exact(metadata!C846,"animal-associated habitat"),exact(metadata!C846,"insect-associated habitat")))</f>
        <v>0</v>
      </c>
      <c r="Q846">
        <f>OR(AND(IF(metadata!D846="",FALSE,TRUE),exact(metadata!D846,"not applicable")),AND(IF(metadata!D846="",FALSE,TRUE),OR(exact(metadata!D846,"sponge"),exact(metadata!D846,"coral"),exact(metadata!D846,"biofilm"),exact(metadata!D846,"whole gut"),exact(metadata!D846,"insect"),exact(metadata!D846,"insect gut"))))</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AND(IF(metadata!C847="",FALSE,TRUE),OR(exact(metadata!C847,"animal-associated habitat"),exact(metadata!C847,"insect-associated habitat")))</f>
        <v>0</v>
      </c>
      <c r="Q847">
        <f>OR(AND(IF(metadata!D847="",FALSE,TRUE),exact(metadata!D847,"not applicable")),AND(IF(metadata!D847="",FALSE,TRUE),OR(exact(metadata!D847,"sponge"),exact(metadata!D847,"coral"),exact(metadata!D847,"biofilm"),exact(metadata!D847,"whole gut"),exact(metadata!D847,"insect"),exact(metadata!D847,"insect gut"))))</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AND(IF(metadata!C848="",FALSE,TRUE),OR(exact(metadata!C848,"animal-associated habitat"),exact(metadata!C848,"insect-associated habitat")))</f>
        <v>0</v>
      </c>
      <c r="Q848">
        <f>OR(AND(IF(metadata!D848="",FALSE,TRUE),exact(metadata!D848,"not applicable")),AND(IF(metadata!D848="",FALSE,TRUE),OR(exact(metadata!D848,"sponge"),exact(metadata!D848,"coral"),exact(metadata!D848,"biofilm"),exact(metadata!D848,"whole gut"),exact(metadata!D848,"insect"),exact(metadata!D848,"insect gut"))))</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AND(IF(metadata!C849="",FALSE,TRUE),OR(exact(metadata!C849,"animal-associated habitat"),exact(metadata!C849,"insect-associated habitat")))</f>
        <v>0</v>
      </c>
      <c r="Q849">
        <f>OR(AND(IF(metadata!D849="",FALSE,TRUE),exact(metadata!D849,"not applicable")),AND(IF(metadata!D849="",FALSE,TRUE),OR(exact(metadata!D849,"sponge"),exact(metadata!D849,"coral"),exact(metadata!D849,"biofilm"),exact(metadata!D849,"whole gut"),exact(metadata!D849,"insect"),exact(metadata!D849,"insect gut"))))</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AND(IF(metadata!C850="",FALSE,TRUE),OR(exact(metadata!C850,"animal-associated habitat"),exact(metadata!C850,"insect-associated habitat")))</f>
        <v>0</v>
      </c>
      <c r="Q850">
        <f>OR(AND(IF(metadata!D850="",FALSE,TRUE),exact(metadata!D850,"not applicable")),AND(IF(metadata!D850="",FALSE,TRUE),OR(exact(metadata!D850,"sponge"),exact(metadata!D850,"coral"),exact(metadata!D850,"biofilm"),exact(metadata!D850,"whole gut"),exact(metadata!D850,"insect"),exact(metadata!D850,"insect gut"))))</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AND(IF(metadata!C851="",FALSE,TRUE),OR(exact(metadata!C851,"animal-associated habitat"),exact(metadata!C851,"insect-associated habitat")))</f>
        <v>0</v>
      </c>
      <c r="Q851">
        <f>OR(AND(IF(metadata!D851="",FALSE,TRUE),exact(metadata!D851,"not applicable")),AND(IF(metadata!D851="",FALSE,TRUE),OR(exact(metadata!D851,"sponge"),exact(metadata!D851,"coral"),exact(metadata!D851,"biofilm"),exact(metadata!D851,"whole gut"),exact(metadata!D851,"insect"),exact(metadata!D851,"insect gut"))))</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AND(IF(metadata!C852="",FALSE,TRUE),OR(exact(metadata!C852,"animal-associated habitat"),exact(metadata!C852,"insect-associated habitat")))</f>
        <v>0</v>
      </c>
      <c r="Q852">
        <f>OR(AND(IF(metadata!D852="",FALSE,TRUE),exact(metadata!D852,"not applicable")),AND(IF(metadata!D852="",FALSE,TRUE),OR(exact(metadata!D852,"sponge"),exact(metadata!D852,"coral"),exact(metadata!D852,"biofilm"),exact(metadata!D852,"whole gut"),exact(metadata!D852,"insect"),exact(metadata!D852,"insect gut"))))</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AND(IF(metadata!C853="",FALSE,TRUE),OR(exact(metadata!C853,"animal-associated habitat"),exact(metadata!C853,"insect-associated habitat")))</f>
        <v>0</v>
      </c>
      <c r="Q853">
        <f>OR(AND(IF(metadata!D853="",FALSE,TRUE),exact(metadata!D853,"not applicable")),AND(IF(metadata!D853="",FALSE,TRUE),OR(exact(metadata!D853,"sponge"),exact(metadata!D853,"coral"),exact(metadata!D853,"biofilm"),exact(metadata!D853,"whole gut"),exact(metadata!D853,"insect"),exact(metadata!D853,"insect gut"))))</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AND(IF(metadata!C854="",FALSE,TRUE),OR(exact(metadata!C854,"animal-associated habitat"),exact(metadata!C854,"insect-associated habitat")))</f>
        <v>0</v>
      </c>
      <c r="Q854">
        <f>OR(AND(IF(metadata!D854="",FALSE,TRUE),exact(metadata!D854,"not applicable")),AND(IF(metadata!D854="",FALSE,TRUE),OR(exact(metadata!D854,"sponge"),exact(metadata!D854,"coral"),exact(metadata!D854,"biofilm"),exact(metadata!D854,"whole gut"),exact(metadata!D854,"insect"),exact(metadata!D854,"insect gut"))))</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AND(IF(metadata!C855="",FALSE,TRUE),OR(exact(metadata!C855,"animal-associated habitat"),exact(metadata!C855,"insect-associated habitat")))</f>
        <v>0</v>
      </c>
      <c r="Q855">
        <f>OR(AND(IF(metadata!D855="",FALSE,TRUE),exact(metadata!D855,"not applicable")),AND(IF(metadata!D855="",FALSE,TRUE),OR(exact(metadata!D855,"sponge"),exact(metadata!D855,"coral"),exact(metadata!D855,"biofilm"),exact(metadata!D855,"whole gut"),exact(metadata!D855,"insect"),exact(metadata!D855,"insect gut"))))</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AND(IF(metadata!C856="",FALSE,TRUE),OR(exact(metadata!C856,"animal-associated habitat"),exact(metadata!C856,"insect-associated habitat")))</f>
        <v>0</v>
      </c>
      <c r="Q856">
        <f>OR(AND(IF(metadata!D856="",FALSE,TRUE),exact(metadata!D856,"not applicable")),AND(IF(metadata!D856="",FALSE,TRUE),OR(exact(metadata!D856,"sponge"),exact(metadata!D856,"coral"),exact(metadata!D856,"biofilm"),exact(metadata!D856,"whole gut"),exact(metadata!D856,"insect"),exact(metadata!D856,"insect gut"))))</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AND(IF(metadata!C857="",FALSE,TRUE),OR(exact(metadata!C857,"animal-associated habitat"),exact(metadata!C857,"insect-associated habitat")))</f>
        <v>0</v>
      </c>
      <c r="Q857">
        <f>OR(AND(IF(metadata!D857="",FALSE,TRUE),exact(metadata!D857,"not applicable")),AND(IF(metadata!D857="",FALSE,TRUE),OR(exact(metadata!D857,"sponge"),exact(metadata!D857,"coral"),exact(metadata!D857,"biofilm"),exact(metadata!D857,"whole gut"),exact(metadata!D857,"insect"),exact(metadata!D857,"insect gut"))))</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AND(IF(metadata!C858="",FALSE,TRUE),OR(exact(metadata!C858,"animal-associated habitat"),exact(metadata!C858,"insect-associated habitat")))</f>
        <v>0</v>
      </c>
      <c r="Q858">
        <f>OR(AND(IF(metadata!D858="",FALSE,TRUE),exact(metadata!D858,"not applicable")),AND(IF(metadata!D858="",FALSE,TRUE),OR(exact(metadata!D858,"sponge"),exact(metadata!D858,"coral"),exact(metadata!D858,"biofilm"),exact(metadata!D858,"whole gut"),exact(metadata!D858,"insect"),exact(metadata!D858,"insect gut"))))</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AND(IF(metadata!C859="",FALSE,TRUE),OR(exact(metadata!C859,"animal-associated habitat"),exact(metadata!C859,"insect-associated habitat")))</f>
        <v>0</v>
      </c>
      <c r="Q859">
        <f>OR(AND(IF(metadata!D859="",FALSE,TRUE),exact(metadata!D859,"not applicable")),AND(IF(metadata!D859="",FALSE,TRUE),OR(exact(metadata!D859,"sponge"),exact(metadata!D859,"coral"),exact(metadata!D859,"biofilm"),exact(metadata!D859,"whole gut"),exact(metadata!D859,"insect"),exact(metadata!D859,"insect gut"))))</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AND(IF(metadata!C860="",FALSE,TRUE),OR(exact(metadata!C860,"animal-associated habitat"),exact(metadata!C860,"insect-associated habitat")))</f>
        <v>0</v>
      </c>
      <c r="Q860">
        <f>OR(AND(IF(metadata!D860="",FALSE,TRUE),exact(metadata!D860,"not applicable")),AND(IF(metadata!D860="",FALSE,TRUE),OR(exact(metadata!D860,"sponge"),exact(metadata!D860,"coral"),exact(metadata!D860,"biofilm"),exact(metadata!D860,"whole gut"),exact(metadata!D860,"insect"),exact(metadata!D860,"insect gut"))))</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AND(IF(metadata!C861="",FALSE,TRUE),OR(exact(metadata!C861,"animal-associated habitat"),exact(metadata!C861,"insect-associated habitat")))</f>
        <v>0</v>
      </c>
      <c r="Q861">
        <f>OR(AND(IF(metadata!D861="",FALSE,TRUE),exact(metadata!D861,"not applicable")),AND(IF(metadata!D861="",FALSE,TRUE),OR(exact(metadata!D861,"sponge"),exact(metadata!D861,"coral"),exact(metadata!D861,"biofilm"),exact(metadata!D861,"whole gut"),exact(metadata!D861,"insect"),exact(metadata!D861,"insect gut"))))</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AND(IF(metadata!C862="",FALSE,TRUE),OR(exact(metadata!C862,"animal-associated habitat"),exact(metadata!C862,"insect-associated habitat")))</f>
        <v>0</v>
      </c>
      <c r="Q862">
        <f>OR(AND(IF(metadata!D862="",FALSE,TRUE),exact(metadata!D862,"not applicable")),AND(IF(metadata!D862="",FALSE,TRUE),OR(exact(metadata!D862,"sponge"),exact(metadata!D862,"coral"),exact(metadata!D862,"biofilm"),exact(metadata!D862,"whole gut"),exact(metadata!D862,"insect"),exact(metadata!D862,"insect gut"))))</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AND(IF(metadata!C863="",FALSE,TRUE),OR(exact(metadata!C863,"animal-associated habitat"),exact(metadata!C863,"insect-associated habitat")))</f>
        <v>0</v>
      </c>
      <c r="Q863">
        <f>OR(AND(IF(metadata!D863="",FALSE,TRUE),exact(metadata!D863,"not applicable")),AND(IF(metadata!D863="",FALSE,TRUE),OR(exact(metadata!D863,"sponge"),exact(metadata!D863,"coral"),exact(metadata!D863,"biofilm"),exact(metadata!D863,"whole gut"),exact(metadata!D863,"insect"),exact(metadata!D863,"insect gut"))))</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AND(IF(metadata!C864="",FALSE,TRUE),OR(exact(metadata!C864,"animal-associated habitat"),exact(metadata!C864,"insect-associated habitat")))</f>
        <v>0</v>
      </c>
      <c r="Q864">
        <f>OR(AND(IF(metadata!D864="",FALSE,TRUE),exact(metadata!D864,"not applicable")),AND(IF(metadata!D864="",FALSE,TRUE),OR(exact(metadata!D864,"sponge"),exact(metadata!D864,"coral"),exact(metadata!D864,"biofilm"),exact(metadata!D864,"whole gut"),exact(metadata!D864,"insect"),exact(metadata!D864,"insect gut"))))</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AND(IF(metadata!C865="",FALSE,TRUE),OR(exact(metadata!C865,"animal-associated habitat"),exact(metadata!C865,"insect-associated habitat")))</f>
        <v>0</v>
      </c>
      <c r="Q865">
        <f>OR(AND(IF(metadata!D865="",FALSE,TRUE),exact(metadata!D865,"not applicable")),AND(IF(metadata!D865="",FALSE,TRUE),OR(exact(metadata!D865,"sponge"),exact(metadata!D865,"coral"),exact(metadata!D865,"biofilm"),exact(metadata!D865,"whole gut"),exact(metadata!D865,"insect"),exact(metadata!D865,"insect gut"))))</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AND(IF(metadata!C866="",FALSE,TRUE),OR(exact(metadata!C866,"animal-associated habitat"),exact(metadata!C866,"insect-associated habitat")))</f>
        <v>0</v>
      </c>
      <c r="Q866">
        <f>OR(AND(IF(metadata!D866="",FALSE,TRUE),exact(metadata!D866,"not applicable")),AND(IF(metadata!D866="",FALSE,TRUE),OR(exact(metadata!D866,"sponge"),exact(metadata!D866,"coral"),exact(metadata!D866,"biofilm"),exact(metadata!D866,"whole gut"),exact(metadata!D866,"insect"),exact(metadata!D866,"insect gut"))))</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AND(IF(metadata!C867="",FALSE,TRUE),OR(exact(metadata!C867,"animal-associated habitat"),exact(metadata!C867,"insect-associated habitat")))</f>
        <v>0</v>
      </c>
      <c r="Q867">
        <f>OR(AND(IF(metadata!D867="",FALSE,TRUE),exact(metadata!D867,"not applicable")),AND(IF(metadata!D867="",FALSE,TRUE),OR(exact(metadata!D867,"sponge"),exact(metadata!D867,"coral"),exact(metadata!D867,"biofilm"),exact(metadata!D867,"whole gut"),exact(metadata!D867,"insect"),exact(metadata!D867,"insect gut"))))</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AND(IF(metadata!C868="",FALSE,TRUE),OR(exact(metadata!C868,"animal-associated habitat"),exact(metadata!C868,"insect-associated habitat")))</f>
        <v>0</v>
      </c>
      <c r="Q868">
        <f>OR(AND(IF(metadata!D868="",FALSE,TRUE),exact(metadata!D868,"not applicable")),AND(IF(metadata!D868="",FALSE,TRUE),OR(exact(metadata!D868,"sponge"),exact(metadata!D868,"coral"),exact(metadata!D868,"biofilm"),exact(metadata!D868,"whole gut"),exact(metadata!D868,"insect"),exact(metadata!D868,"insect gut"))))</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AND(IF(metadata!C869="",FALSE,TRUE),OR(exact(metadata!C869,"animal-associated habitat"),exact(metadata!C869,"insect-associated habitat")))</f>
        <v>0</v>
      </c>
      <c r="Q869">
        <f>OR(AND(IF(metadata!D869="",FALSE,TRUE),exact(metadata!D869,"not applicable")),AND(IF(metadata!D869="",FALSE,TRUE),OR(exact(metadata!D869,"sponge"),exact(metadata!D869,"coral"),exact(metadata!D869,"biofilm"),exact(metadata!D869,"whole gut"),exact(metadata!D869,"insect"),exact(metadata!D869,"insect gut"))))</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AND(IF(metadata!C870="",FALSE,TRUE),OR(exact(metadata!C870,"animal-associated habitat"),exact(metadata!C870,"insect-associated habitat")))</f>
        <v>0</v>
      </c>
      <c r="Q870">
        <f>OR(AND(IF(metadata!D870="",FALSE,TRUE),exact(metadata!D870,"not applicable")),AND(IF(metadata!D870="",FALSE,TRUE),OR(exact(metadata!D870,"sponge"),exact(metadata!D870,"coral"),exact(metadata!D870,"biofilm"),exact(metadata!D870,"whole gut"),exact(metadata!D870,"insect"),exact(metadata!D870,"insect gut"))))</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AND(IF(metadata!C871="",FALSE,TRUE),OR(exact(metadata!C871,"animal-associated habitat"),exact(metadata!C871,"insect-associated habitat")))</f>
        <v>0</v>
      </c>
      <c r="Q871">
        <f>OR(AND(IF(metadata!D871="",FALSE,TRUE),exact(metadata!D871,"not applicable")),AND(IF(metadata!D871="",FALSE,TRUE),OR(exact(metadata!D871,"sponge"),exact(metadata!D871,"coral"),exact(metadata!D871,"biofilm"),exact(metadata!D871,"whole gut"),exact(metadata!D871,"insect"),exact(metadata!D871,"insect gut"))))</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AND(IF(metadata!C872="",FALSE,TRUE),OR(exact(metadata!C872,"animal-associated habitat"),exact(metadata!C872,"insect-associated habitat")))</f>
        <v>0</v>
      </c>
      <c r="Q872">
        <f>OR(AND(IF(metadata!D872="",FALSE,TRUE),exact(metadata!D872,"not applicable")),AND(IF(metadata!D872="",FALSE,TRUE),OR(exact(metadata!D872,"sponge"),exact(metadata!D872,"coral"),exact(metadata!D872,"biofilm"),exact(metadata!D872,"whole gut"),exact(metadata!D872,"insect"),exact(metadata!D872,"insect gut"))))</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AND(IF(metadata!C873="",FALSE,TRUE),OR(exact(metadata!C873,"animal-associated habitat"),exact(metadata!C873,"insect-associated habitat")))</f>
        <v>0</v>
      </c>
      <c r="Q873">
        <f>OR(AND(IF(metadata!D873="",FALSE,TRUE),exact(metadata!D873,"not applicable")),AND(IF(metadata!D873="",FALSE,TRUE),OR(exact(metadata!D873,"sponge"),exact(metadata!D873,"coral"),exact(metadata!D873,"biofilm"),exact(metadata!D873,"whole gut"),exact(metadata!D873,"insect"),exact(metadata!D873,"insect gut"))))</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AND(IF(metadata!C874="",FALSE,TRUE),OR(exact(metadata!C874,"animal-associated habitat"),exact(metadata!C874,"insect-associated habitat")))</f>
        <v>0</v>
      </c>
      <c r="Q874">
        <f>OR(AND(IF(metadata!D874="",FALSE,TRUE),exact(metadata!D874,"not applicable")),AND(IF(metadata!D874="",FALSE,TRUE),OR(exact(metadata!D874,"sponge"),exact(metadata!D874,"coral"),exact(metadata!D874,"biofilm"),exact(metadata!D874,"whole gut"),exact(metadata!D874,"insect"),exact(metadata!D874,"insect gut"))))</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AND(IF(metadata!C875="",FALSE,TRUE),OR(exact(metadata!C875,"animal-associated habitat"),exact(metadata!C875,"insect-associated habitat")))</f>
        <v>0</v>
      </c>
      <c r="Q875">
        <f>OR(AND(IF(metadata!D875="",FALSE,TRUE),exact(metadata!D875,"not applicable")),AND(IF(metadata!D875="",FALSE,TRUE),OR(exact(metadata!D875,"sponge"),exact(metadata!D875,"coral"),exact(metadata!D875,"biofilm"),exact(metadata!D875,"whole gut"),exact(metadata!D875,"insect"),exact(metadata!D875,"insect gut"))))</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AND(IF(metadata!C876="",FALSE,TRUE),OR(exact(metadata!C876,"animal-associated habitat"),exact(metadata!C876,"insect-associated habitat")))</f>
        <v>0</v>
      </c>
      <c r="Q876">
        <f>OR(AND(IF(metadata!D876="",FALSE,TRUE),exact(metadata!D876,"not applicable")),AND(IF(metadata!D876="",FALSE,TRUE),OR(exact(metadata!D876,"sponge"),exact(metadata!D876,"coral"),exact(metadata!D876,"biofilm"),exact(metadata!D876,"whole gut"),exact(metadata!D876,"insect"),exact(metadata!D876,"insect gut"))))</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AND(IF(metadata!C877="",FALSE,TRUE),OR(exact(metadata!C877,"animal-associated habitat"),exact(metadata!C877,"insect-associated habitat")))</f>
        <v>0</v>
      </c>
      <c r="Q877">
        <f>OR(AND(IF(metadata!D877="",FALSE,TRUE),exact(metadata!D877,"not applicable")),AND(IF(metadata!D877="",FALSE,TRUE),OR(exact(metadata!D877,"sponge"),exact(metadata!D877,"coral"),exact(metadata!D877,"biofilm"),exact(metadata!D877,"whole gut"),exact(metadata!D877,"insect"),exact(metadata!D877,"insect gut"))))</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AND(IF(metadata!C878="",FALSE,TRUE),OR(exact(metadata!C878,"animal-associated habitat"),exact(metadata!C878,"insect-associated habitat")))</f>
        <v>0</v>
      </c>
      <c r="Q878">
        <f>OR(AND(IF(metadata!D878="",FALSE,TRUE),exact(metadata!D878,"not applicable")),AND(IF(metadata!D878="",FALSE,TRUE),OR(exact(metadata!D878,"sponge"),exact(metadata!D878,"coral"),exact(metadata!D878,"biofilm"),exact(metadata!D878,"whole gut"),exact(metadata!D878,"insect"),exact(metadata!D878,"insect gut"))))</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AND(IF(metadata!C879="",FALSE,TRUE),OR(exact(metadata!C879,"animal-associated habitat"),exact(metadata!C879,"insect-associated habitat")))</f>
        <v>0</v>
      </c>
      <c r="Q879">
        <f>OR(AND(IF(metadata!D879="",FALSE,TRUE),exact(metadata!D879,"not applicable")),AND(IF(metadata!D879="",FALSE,TRUE),OR(exact(metadata!D879,"sponge"),exact(metadata!D879,"coral"),exact(metadata!D879,"biofilm"),exact(metadata!D879,"whole gut"),exact(metadata!D879,"insect"),exact(metadata!D879,"insect gut"))))</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AND(IF(metadata!C880="",FALSE,TRUE),OR(exact(metadata!C880,"animal-associated habitat"),exact(metadata!C880,"insect-associated habitat")))</f>
        <v>0</v>
      </c>
      <c r="Q880">
        <f>OR(AND(IF(metadata!D880="",FALSE,TRUE),exact(metadata!D880,"not applicable")),AND(IF(metadata!D880="",FALSE,TRUE),OR(exact(metadata!D880,"sponge"),exact(metadata!D880,"coral"),exact(metadata!D880,"biofilm"),exact(metadata!D880,"whole gut"),exact(metadata!D880,"insect"),exact(metadata!D880,"insect gut"))))</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AND(IF(metadata!C881="",FALSE,TRUE),OR(exact(metadata!C881,"animal-associated habitat"),exact(metadata!C881,"insect-associated habitat")))</f>
        <v>0</v>
      </c>
      <c r="Q881">
        <f>OR(AND(IF(metadata!D881="",FALSE,TRUE),exact(metadata!D881,"not applicable")),AND(IF(metadata!D881="",FALSE,TRUE),OR(exact(metadata!D881,"sponge"),exact(metadata!D881,"coral"),exact(metadata!D881,"biofilm"),exact(metadata!D881,"whole gut"),exact(metadata!D881,"insect"),exact(metadata!D881,"insect gut"))))</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AND(IF(metadata!C882="",FALSE,TRUE),OR(exact(metadata!C882,"animal-associated habitat"),exact(metadata!C882,"insect-associated habitat")))</f>
        <v>0</v>
      </c>
      <c r="Q882">
        <f>OR(AND(IF(metadata!D882="",FALSE,TRUE),exact(metadata!D882,"not applicable")),AND(IF(metadata!D882="",FALSE,TRUE),OR(exact(metadata!D882,"sponge"),exact(metadata!D882,"coral"),exact(metadata!D882,"biofilm"),exact(metadata!D882,"whole gut"),exact(metadata!D882,"insect"),exact(metadata!D882,"insect gut"))))</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AND(IF(metadata!C883="",FALSE,TRUE),OR(exact(metadata!C883,"animal-associated habitat"),exact(metadata!C883,"insect-associated habitat")))</f>
        <v>0</v>
      </c>
      <c r="Q883">
        <f>OR(AND(IF(metadata!D883="",FALSE,TRUE),exact(metadata!D883,"not applicable")),AND(IF(metadata!D883="",FALSE,TRUE),OR(exact(metadata!D883,"sponge"),exact(metadata!D883,"coral"),exact(metadata!D883,"biofilm"),exact(metadata!D883,"whole gut"),exact(metadata!D883,"insect"),exact(metadata!D883,"insect gut"))))</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AND(IF(metadata!C884="",FALSE,TRUE),OR(exact(metadata!C884,"animal-associated habitat"),exact(metadata!C884,"insect-associated habitat")))</f>
        <v>0</v>
      </c>
      <c r="Q884">
        <f>OR(AND(IF(metadata!D884="",FALSE,TRUE),exact(metadata!D884,"not applicable")),AND(IF(metadata!D884="",FALSE,TRUE),OR(exact(metadata!D884,"sponge"),exact(metadata!D884,"coral"),exact(metadata!D884,"biofilm"),exact(metadata!D884,"whole gut"),exact(metadata!D884,"insect"),exact(metadata!D884,"insect gut"))))</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AND(IF(metadata!C885="",FALSE,TRUE),OR(exact(metadata!C885,"animal-associated habitat"),exact(metadata!C885,"insect-associated habitat")))</f>
        <v>0</v>
      </c>
      <c r="Q885">
        <f>OR(AND(IF(metadata!D885="",FALSE,TRUE),exact(metadata!D885,"not applicable")),AND(IF(metadata!D885="",FALSE,TRUE),OR(exact(metadata!D885,"sponge"),exact(metadata!D885,"coral"),exact(metadata!D885,"biofilm"),exact(metadata!D885,"whole gut"),exact(metadata!D885,"insect"),exact(metadata!D885,"insect gut"))))</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AND(IF(metadata!C886="",FALSE,TRUE),OR(exact(metadata!C886,"animal-associated habitat"),exact(metadata!C886,"insect-associated habitat")))</f>
        <v>0</v>
      </c>
      <c r="Q886">
        <f>OR(AND(IF(metadata!D886="",FALSE,TRUE),exact(metadata!D886,"not applicable")),AND(IF(metadata!D886="",FALSE,TRUE),OR(exact(metadata!D886,"sponge"),exact(metadata!D886,"coral"),exact(metadata!D886,"biofilm"),exact(metadata!D886,"whole gut"),exact(metadata!D886,"insect"),exact(metadata!D886,"insect gut"))))</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AND(IF(metadata!C887="",FALSE,TRUE),OR(exact(metadata!C887,"animal-associated habitat"),exact(metadata!C887,"insect-associated habitat")))</f>
        <v>0</v>
      </c>
      <c r="Q887">
        <f>OR(AND(IF(metadata!D887="",FALSE,TRUE),exact(metadata!D887,"not applicable")),AND(IF(metadata!D887="",FALSE,TRUE),OR(exact(metadata!D887,"sponge"),exact(metadata!D887,"coral"),exact(metadata!D887,"biofilm"),exact(metadata!D887,"whole gut"),exact(metadata!D887,"insect"),exact(metadata!D887,"insect gut"))))</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AND(IF(metadata!C888="",FALSE,TRUE),OR(exact(metadata!C888,"animal-associated habitat"),exact(metadata!C888,"insect-associated habitat")))</f>
        <v>0</v>
      </c>
      <c r="Q888">
        <f>OR(AND(IF(metadata!D888="",FALSE,TRUE),exact(metadata!D888,"not applicable")),AND(IF(metadata!D888="",FALSE,TRUE),OR(exact(metadata!D888,"sponge"),exact(metadata!D888,"coral"),exact(metadata!D888,"biofilm"),exact(metadata!D888,"whole gut"),exact(metadata!D888,"insect"),exact(metadata!D888,"insect gut"))))</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AND(IF(metadata!C889="",FALSE,TRUE),OR(exact(metadata!C889,"animal-associated habitat"),exact(metadata!C889,"insect-associated habitat")))</f>
        <v>0</v>
      </c>
      <c r="Q889">
        <f>OR(AND(IF(metadata!D889="",FALSE,TRUE),exact(metadata!D889,"not applicable")),AND(IF(metadata!D889="",FALSE,TRUE),OR(exact(metadata!D889,"sponge"),exact(metadata!D889,"coral"),exact(metadata!D889,"biofilm"),exact(metadata!D889,"whole gut"),exact(metadata!D889,"insect"),exact(metadata!D889,"insect gut"))))</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AND(IF(metadata!C890="",FALSE,TRUE),OR(exact(metadata!C890,"animal-associated habitat"),exact(metadata!C890,"insect-associated habitat")))</f>
        <v>0</v>
      </c>
      <c r="Q890">
        <f>OR(AND(IF(metadata!D890="",FALSE,TRUE),exact(metadata!D890,"not applicable")),AND(IF(metadata!D890="",FALSE,TRUE),OR(exact(metadata!D890,"sponge"),exact(metadata!D890,"coral"),exact(metadata!D890,"biofilm"),exact(metadata!D890,"whole gut"),exact(metadata!D890,"insect"),exact(metadata!D890,"insect gut"))))</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AND(IF(metadata!C891="",FALSE,TRUE),OR(exact(metadata!C891,"animal-associated habitat"),exact(metadata!C891,"insect-associated habitat")))</f>
        <v>0</v>
      </c>
      <c r="Q891">
        <f>OR(AND(IF(metadata!D891="",FALSE,TRUE),exact(metadata!D891,"not applicable")),AND(IF(metadata!D891="",FALSE,TRUE),OR(exact(metadata!D891,"sponge"),exact(metadata!D891,"coral"),exact(metadata!D891,"biofilm"),exact(metadata!D891,"whole gut"),exact(metadata!D891,"insect"),exact(metadata!D891,"insect gut"))))</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AND(IF(metadata!C892="",FALSE,TRUE),OR(exact(metadata!C892,"animal-associated habitat"),exact(metadata!C892,"insect-associated habitat")))</f>
        <v>0</v>
      </c>
      <c r="Q892">
        <f>OR(AND(IF(metadata!D892="",FALSE,TRUE),exact(metadata!D892,"not applicable")),AND(IF(metadata!D892="",FALSE,TRUE),OR(exact(metadata!D892,"sponge"),exact(metadata!D892,"coral"),exact(metadata!D892,"biofilm"),exact(metadata!D892,"whole gut"),exact(metadata!D892,"insect"),exact(metadata!D892,"insect gut"))))</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AND(IF(metadata!C893="",FALSE,TRUE),OR(exact(metadata!C893,"animal-associated habitat"),exact(metadata!C893,"insect-associated habitat")))</f>
        <v>0</v>
      </c>
      <c r="Q893">
        <f>OR(AND(IF(metadata!D893="",FALSE,TRUE),exact(metadata!D893,"not applicable")),AND(IF(metadata!D893="",FALSE,TRUE),OR(exact(metadata!D893,"sponge"),exact(metadata!D893,"coral"),exact(metadata!D893,"biofilm"),exact(metadata!D893,"whole gut"),exact(metadata!D893,"insect"),exact(metadata!D893,"insect gut"))))</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AND(IF(metadata!C894="",FALSE,TRUE),OR(exact(metadata!C894,"animal-associated habitat"),exact(metadata!C894,"insect-associated habitat")))</f>
        <v>0</v>
      </c>
      <c r="Q894">
        <f>OR(AND(IF(metadata!D894="",FALSE,TRUE),exact(metadata!D894,"not applicable")),AND(IF(metadata!D894="",FALSE,TRUE),OR(exact(metadata!D894,"sponge"),exact(metadata!D894,"coral"),exact(metadata!D894,"biofilm"),exact(metadata!D894,"whole gut"),exact(metadata!D894,"insect"),exact(metadata!D894,"insect gut"))))</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AND(IF(metadata!C895="",FALSE,TRUE),OR(exact(metadata!C895,"animal-associated habitat"),exact(metadata!C895,"insect-associated habitat")))</f>
        <v>0</v>
      </c>
      <c r="Q895">
        <f>OR(AND(IF(metadata!D895="",FALSE,TRUE),exact(metadata!D895,"not applicable")),AND(IF(metadata!D895="",FALSE,TRUE),OR(exact(metadata!D895,"sponge"),exact(metadata!D895,"coral"),exact(metadata!D895,"biofilm"),exact(metadata!D895,"whole gut"),exact(metadata!D895,"insect"),exact(metadata!D895,"insect gut"))))</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AND(IF(metadata!C896="",FALSE,TRUE),OR(exact(metadata!C896,"animal-associated habitat"),exact(metadata!C896,"insect-associated habitat")))</f>
        <v>0</v>
      </c>
      <c r="Q896">
        <f>OR(AND(IF(metadata!D896="",FALSE,TRUE),exact(metadata!D896,"not applicable")),AND(IF(metadata!D896="",FALSE,TRUE),OR(exact(metadata!D896,"sponge"),exact(metadata!D896,"coral"),exact(metadata!D896,"biofilm"),exact(metadata!D896,"whole gut"),exact(metadata!D896,"insect"),exact(metadata!D896,"insect gut"))))</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AND(IF(metadata!C897="",FALSE,TRUE),OR(exact(metadata!C897,"animal-associated habitat"),exact(metadata!C897,"insect-associated habitat")))</f>
        <v>0</v>
      </c>
      <c r="Q897">
        <f>OR(AND(IF(metadata!D897="",FALSE,TRUE),exact(metadata!D897,"not applicable")),AND(IF(metadata!D897="",FALSE,TRUE),OR(exact(metadata!D897,"sponge"),exact(metadata!D897,"coral"),exact(metadata!D897,"biofilm"),exact(metadata!D897,"whole gut"),exact(metadata!D897,"insect"),exact(metadata!D897,"insect gut"))))</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AND(IF(metadata!C898="",FALSE,TRUE),OR(exact(metadata!C898,"animal-associated habitat"),exact(metadata!C898,"insect-associated habitat")))</f>
        <v>0</v>
      </c>
      <c r="Q898">
        <f>OR(AND(IF(metadata!D898="",FALSE,TRUE),exact(metadata!D898,"not applicable")),AND(IF(metadata!D898="",FALSE,TRUE),OR(exact(metadata!D898,"sponge"),exact(metadata!D898,"coral"),exact(metadata!D898,"biofilm"),exact(metadata!D898,"whole gut"),exact(metadata!D898,"insect"),exact(metadata!D898,"insect gut"))))</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AND(IF(metadata!C899="",FALSE,TRUE),OR(exact(metadata!C899,"animal-associated habitat"),exact(metadata!C899,"insect-associated habitat")))</f>
        <v>0</v>
      </c>
      <c r="Q899">
        <f>OR(AND(IF(metadata!D899="",FALSE,TRUE),exact(metadata!D899,"not applicable")),AND(IF(metadata!D899="",FALSE,TRUE),OR(exact(metadata!D899,"sponge"),exact(metadata!D899,"coral"),exact(metadata!D899,"biofilm"),exact(metadata!D899,"whole gut"),exact(metadata!D899,"insect"),exact(metadata!D899,"insect gut"))))</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AND(IF(metadata!C900="",FALSE,TRUE),OR(exact(metadata!C900,"animal-associated habitat"),exact(metadata!C900,"insect-associated habitat")))</f>
        <v>0</v>
      </c>
      <c r="Q900">
        <f>OR(AND(IF(metadata!D900="",FALSE,TRUE),exact(metadata!D900,"not applicable")),AND(IF(metadata!D900="",FALSE,TRUE),OR(exact(metadata!D900,"sponge"),exact(metadata!D900,"coral"),exact(metadata!D900,"biofilm"),exact(metadata!D900,"whole gut"),exact(metadata!D900,"insect"),exact(metadata!D900,"insect gut"))))</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AND(IF(metadata!C901="",FALSE,TRUE),OR(exact(metadata!C901,"animal-associated habitat"),exact(metadata!C901,"insect-associated habitat")))</f>
        <v>0</v>
      </c>
      <c r="Q901">
        <f>OR(AND(IF(metadata!D901="",FALSE,TRUE),exact(metadata!D901,"not applicable")),AND(IF(metadata!D901="",FALSE,TRUE),OR(exact(metadata!D901,"sponge"),exact(metadata!D901,"coral"),exact(metadata!D901,"biofilm"),exact(metadata!D901,"whole gut"),exact(metadata!D901,"insect"),exact(metadata!D901,"insect gut"))))</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AND(IF(metadata!C902="",FALSE,TRUE),OR(exact(metadata!C902,"animal-associated habitat"),exact(metadata!C902,"insect-associated habitat")))</f>
        <v>0</v>
      </c>
      <c r="Q902">
        <f>OR(AND(IF(metadata!D902="",FALSE,TRUE),exact(metadata!D902,"not applicable")),AND(IF(metadata!D902="",FALSE,TRUE),OR(exact(metadata!D902,"sponge"),exact(metadata!D902,"coral"),exact(metadata!D902,"biofilm"),exact(metadata!D902,"whole gut"),exact(metadata!D902,"insect"),exact(metadata!D902,"insect gut"))))</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AND(IF(metadata!C903="",FALSE,TRUE),OR(exact(metadata!C903,"animal-associated habitat"),exact(metadata!C903,"insect-associated habitat")))</f>
        <v>0</v>
      </c>
      <c r="Q903">
        <f>OR(AND(IF(metadata!D903="",FALSE,TRUE),exact(metadata!D903,"not applicable")),AND(IF(metadata!D903="",FALSE,TRUE),OR(exact(metadata!D903,"sponge"),exact(metadata!D903,"coral"),exact(metadata!D903,"biofilm"),exact(metadata!D903,"whole gut"),exact(metadata!D903,"insect"),exact(metadata!D903,"insect gut"))))</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AND(IF(metadata!C904="",FALSE,TRUE),OR(exact(metadata!C904,"animal-associated habitat"),exact(metadata!C904,"insect-associated habitat")))</f>
        <v>0</v>
      </c>
      <c r="Q904">
        <f>OR(AND(IF(metadata!D904="",FALSE,TRUE),exact(metadata!D904,"not applicable")),AND(IF(metadata!D904="",FALSE,TRUE),OR(exact(metadata!D904,"sponge"),exact(metadata!D904,"coral"),exact(metadata!D904,"biofilm"),exact(metadata!D904,"whole gut"),exact(metadata!D904,"insect"),exact(metadata!D904,"insect gut"))))</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AND(IF(metadata!C905="",FALSE,TRUE),OR(exact(metadata!C905,"animal-associated habitat"),exact(metadata!C905,"insect-associated habitat")))</f>
        <v>0</v>
      </c>
      <c r="Q905">
        <f>OR(AND(IF(metadata!D905="",FALSE,TRUE),exact(metadata!D905,"not applicable")),AND(IF(metadata!D905="",FALSE,TRUE),OR(exact(metadata!D905,"sponge"),exact(metadata!D905,"coral"),exact(metadata!D905,"biofilm"),exact(metadata!D905,"whole gut"),exact(metadata!D905,"insect"),exact(metadata!D905,"insect gut"))))</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AND(IF(metadata!C906="",FALSE,TRUE),OR(exact(metadata!C906,"animal-associated habitat"),exact(metadata!C906,"insect-associated habitat")))</f>
        <v>0</v>
      </c>
      <c r="Q906">
        <f>OR(AND(IF(metadata!D906="",FALSE,TRUE),exact(metadata!D906,"not applicable")),AND(IF(metadata!D906="",FALSE,TRUE),OR(exact(metadata!D906,"sponge"),exact(metadata!D906,"coral"),exact(metadata!D906,"biofilm"),exact(metadata!D906,"whole gut"),exact(metadata!D906,"insect"),exact(metadata!D906,"insect gut"))))</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AND(IF(metadata!C907="",FALSE,TRUE),OR(exact(metadata!C907,"animal-associated habitat"),exact(metadata!C907,"insect-associated habitat")))</f>
        <v>0</v>
      </c>
      <c r="Q907">
        <f>OR(AND(IF(metadata!D907="",FALSE,TRUE),exact(metadata!D907,"not applicable")),AND(IF(metadata!D907="",FALSE,TRUE),OR(exact(metadata!D907,"sponge"),exact(metadata!D907,"coral"),exact(metadata!D907,"biofilm"),exact(metadata!D907,"whole gut"),exact(metadata!D907,"insect"),exact(metadata!D907,"insect gut"))))</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AND(IF(metadata!C908="",FALSE,TRUE),OR(exact(metadata!C908,"animal-associated habitat"),exact(metadata!C908,"insect-associated habitat")))</f>
        <v>0</v>
      </c>
      <c r="Q908">
        <f>OR(AND(IF(metadata!D908="",FALSE,TRUE),exact(metadata!D908,"not applicable")),AND(IF(metadata!D908="",FALSE,TRUE),OR(exact(metadata!D908,"sponge"),exact(metadata!D908,"coral"),exact(metadata!D908,"biofilm"),exact(metadata!D908,"whole gut"),exact(metadata!D908,"insect"),exact(metadata!D908,"insect gut"))))</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AND(IF(metadata!C909="",FALSE,TRUE),OR(exact(metadata!C909,"animal-associated habitat"),exact(metadata!C909,"insect-associated habitat")))</f>
        <v>0</v>
      </c>
      <c r="Q909">
        <f>OR(AND(IF(metadata!D909="",FALSE,TRUE),exact(metadata!D909,"not applicable")),AND(IF(metadata!D909="",FALSE,TRUE),OR(exact(metadata!D909,"sponge"),exact(metadata!D909,"coral"),exact(metadata!D909,"biofilm"),exact(metadata!D909,"whole gut"),exact(metadata!D909,"insect"),exact(metadata!D909,"insect gut"))))</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AND(IF(metadata!C910="",FALSE,TRUE),OR(exact(metadata!C910,"animal-associated habitat"),exact(metadata!C910,"insect-associated habitat")))</f>
        <v>0</v>
      </c>
      <c r="Q910">
        <f>OR(AND(IF(metadata!D910="",FALSE,TRUE),exact(metadata!D910,"not applicable")),AND(IF(metadata!D910="",FALSE,TRUE),OR(exact(metadata!D910,"sponge"),exact(metadata!D910,"coral"),exact(metadata!D910,"biofilm"),exact(metadata!D910,"whole gut"),exact(metadata!D910,"insect"),exact(metadata!D910,"insect gut"))))</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AND(IF(metadata!C911="",FALSE,TRUE),OR(exact(metadata!C911,"animal-associated habitat"),exact(metadata!C911,"insect-associated habitat")))</f>
        <v>0</v>
      </c>
      <c r="Q911">
        <f>OR(AND(IF(metadata!D911="",FALSE,TRUE),exact(metadata!D911,"not applicable")),AND(IF(metadata!D911="",FALSE,TRUE),OR(exact(metadata!D911,"sponge"),exact(metadata!D911,"coral"),exact(metadata!D911,"biofilm"),exact(metadata!D911,"whole gut"),exact(metadata!D911,"insect"),exact(metadata!D911,"insect gut"))))</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AND(IF(metadata!C912="",FALSE,TRUE),OR(exact(metadata!C912,"animal-associated habitat"),exact(metadata!C912,"insect-associated habitat")))</f>
        <v>0</v>
      </c>
      <c r="Q912">
        <f>OR(AND(IF(metadata!D912="",FALSE,TRUE),exact(metadata!D912,"not applicable")),AND(IF(metadata!D912="",FALSE,TRUE),OR(exact(metadata!D912,"sponge"),exact(metadata!D912,"coral"),exact(metadata!D912,"biofilm"),exact(metadata!D912,"whole gut"),exact(metadata!D912,"insect"),exact(metadata!D912,"insect gut"))))</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AND(IF(metadata!C913="",FALSE,TRUE),OR(exact(metadata!C913,"animal-associated habitat"),exact(metadata!C913,"insect-associated habitat")))</f>
        <v>0</v>
      </c>
      <c r="Q913">
        <f>OR(AND(IF(metadata!D913="",FALSE,TRUE),exact(metadata!D913,"not applicable")),AND(IF(metadata!D913="",FALSE,TRUE),OR(exact(metadata!D913,"sponge"),exact(metadata!D913,"coral"),exact(metadata!D913,"biofilm"),exact(metadata!D913,"whole gut"),exact(metadata!D913,"insect"),exact(metadata!D913,"insect gut"))))</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AND(IF(metadata!C914="",FALSE,TRUE),OR(exact(metadata!C914,"animal-associated habitat"),exact(metadata!C914,"insect-associated habitat")))</f>
        <v>0</v>
      </c>
      <c r="Q914">
        <f>OR(AND(IF(metadata!D914="",FALSE,TRUE),exact(metadata!D914,"not applicable")),AND(IF(metadata!D914="",FALSE,TRUE),OR(exact(metadata!D914,"sponge"),exact(metadata!D914,"coral"),exact(metadata!D914,"biofilm"),exact(metadata!D914,"whole gut"),exact(metadata!D914,"insect"),exact(metadata!D914,"insect gut"))))</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AND(IF(metadata!C915="",FALSE,TRUE),OR(exact(metadata!C915,"animal-associated habitat"),exact(metadata!C915,"insect-associated habitat")))</f>
        <v>0</v>
      </c>
      <c r="Q915">
        <f>OR(AND(IF(metadata!D915="",FALSE,TRUE),exact(metadata!D915,"not applicable")),AND(IF(metadata!D915="",FALSE,TRUE),OR(exact(metadata!D915,"sponge"),exact(metadata!D915,"coral"),exact(metadata!D915,"biofilm"),exact(metadata!D915,"whole gut"),exact(metadata!D915,"insect"),exact(metadata!D915,"insect gut"))))</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AND(IF(metadata!C916="",FALSE,TRUE),OR(exact(metadata!C916,"animal-associated habitat"),exact(metadata!C916,"insect-associated habitat")))</f>
        <v>0</v>
      </c>
      <c r="Q916">
        <f>OR(AND(IF(metadata!D916="",FALSE,TRUE),exact(metadata!D916,"not applicable")),AND(IF(metadata!D916="",FALSE,TRUE),OR(exact(metadata!D916,"sponge"),exact(metadata!D916,"coral"),exact(metadata!D916,"biofilm"),exact(metadata!D916,"whole gut"),exact(metadata!D916,"insect"),exact(metadata!D916,"insect gut"))))</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AND(IF(metadata!C917="",FALSE,TRUE),OR(exact(metadata!C917,"animal-associated habitat"),exact(metadata!C917,"insect-associated habitat")))</f>
        <v>0</v>
      </c>
      <c r="Q917">
        <f>OR(AND(IF(metadata!D917="",FALSE,TRUE),exact(metadata!D917,"not applicable")),AND(IF(metadata!D917="",FALSE,TRUE),OR(exact(metadata!D917,"sponge"),exact(metadata!D917,"coral"),exact(metadata!D917,"biofilm"),exact(metadata!D917,"whole gut"),exact(metadata!D917,"insect"),exact(metadata!D917,"insect gut"))))</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AND(IF(metadata!C918="",FALSE,TRUE),OR(exact(metadata!C918,"animal-associated habitat"),exact(metadata!C918,"insect-associated habitat")))</f>
        <v>0</v>
      </c>
      <c r="Q918">
        <f>OR(AND(IF(metadata!D918="",FALSE,TRUE),exact(metadata!D918,"not applicable")),AND(IF(metadata!D918="",FALSE,TRUE),OR(exact(metadata!D918,"sponge"),exact(metadata!D918,"coral"),exact(metadata!D918,"biofilm"),exact(metadata!D918,"whole gut"),exact(metadata!D918,"insect"),exact(metadata!D918,"insect gut"))))</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AND(IF(metadata!C919="",FALSE,TRUE),OR(exact(metadata!C919,"animal-associated habitat"),exact(metadata!C919,"insect-associated habitat")))</f>
        <v>0</v>
      </c>
      <c r="Q919">
        <f>OR(AND(IF(metadata!D919="",FALSE,TRUE),exact(metadata!D919,"not applicable")),AND(IF(metadata!D919="",FALSE,TRUE),OR(exact(metadata!D919,"sponge"),exact(metadata!D919,"coral"),exact(metadata!D919,"biofilm"),exact(metadata!D919,"whole gut"),exact(metadata!D919,"insect"),exact(metadata!D919,"insect gut"))))</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AND(IF(metadata!C920="",FALSE,TRUE),OR(exact(metadata!C920,"animal-associated habitat"),exact(metadata!C920,"insect-associated habitat")))</f>
        <v>0</v>
      </c>
      <c r="Q920">
        <f>OR(AND(IF(metadata!D920="",FALSE,TRUE),exact(metadata!D920,"not applicable")),AND(IF(metadata!D920="",FALSE,TRUE),OR(exact(metadata!D920,"sponge"),exact(metadata!D920,"coral"),exact(metadata!D920,"biofilm"),exact(metadata!D920,"whole gut"),exact(metadata!D920,"insect"),exact(metadata!D920,"insect gut"))))</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AND(IF(metadata!C921="",FALSE,TRUE),OR(exact(metadata!C921,"animal-associated habitat"),exact(metadata!C921,"insect-associated habitat")))</f>
        <v>0</v>
      </c>
      <c r="Q921">
        <f>OR(AND(IF(metadata!D921="",FALSE,TRUE),exact(metadata!D921,"not applicable")),AND(IF(metadata!D921="",FALSE,TRUE),OR(exact(metadata!D921,"sponge"),exact(metadata!D921,"coral"),exact(metadata!D921,"biofilm"),exact(metadata!D921,"whole gut"),exact(metadata!D921,"insect"),exact(metadata!D921,"insect gut"))))</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AND(IF(metadata!C922="",FALSE,TRUE),OR(exact(metadata!C922,"animal-associated habitat"),exact(metadata!C922,"insect-associated habitat")))</f>
        <v>0</v>
      </c>
      <c r="Q922">
        <f>OR(AND(IF(metadata!D922="",FALSE,TRUE),exact(metadata!D922,"not applicable")),AND(IF(metadata!D922="",FALSE,TRUE),OR(exact(metadata!D922,"sponge"),exact(metadata!D922,"coral"),exact(metadata!D922,"biofilm"),exact(metadata!D922,"whole gut"),exact(metadata!D922,"insect"),exact(metadata!D922,"insect gut"))))</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AND(IF(metadata!C923="",FALSE,TRUE),OR(exact(metadata!C923,"animal-associated habitat"),exact(metadata!C923,"insect-associated habitat")))</f>
        <v>0</v>
      </c>
      <c r="Q923">
        <f>OR(AND(IF(metadata!D923="",FALSE,TRUE),exact(metadata!D923,"not applicable")),AND(IF(metadata!D923="",FALSE,TRUE),OR(exact(metadata!D923,"sponge"),exact(metadata!D923,"coral"),exact(metadata!D923,"biofilm"),exact(metadata!D923,"whole gut"),exact(metadata!D923,"insect"),exact(metadata!D923,"insect gut"))))</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AND(IF(metadata!C924="",FALSE,TRUE),OR(exact(metadata!C924,"animal-associated habitat"),exact(metadata!C924,"insect-associated habitat")))</f>
        <v>0</v>
      </c>
      <c r="Q924">
        <f>OR(AND(IF(metadata!D924="",FALSE,TRUE),exact(metadata!D924,"not applicable")),AND(IF(metadata!D924="",FALSE,TRUE),OR(exact(metadata!D924,"sponge"),exact(metadata!D924,"coral"),exact(metadata!D924,"biofilm"),exact(metadata!D924,"whole gut"),exact(metadata!D924,"insect"),exact(metadata!D924,"insect gut"))))</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AND(IF(metadata!C925="",FALSE,TRUE),OR(exact(metadata!C925,"animal-associated habitat"),exact(metadata!C925,"insect-associated habitat")))</f>
        <v>0</v>
      </c>
      <c r="Q925">
        <f>OR(AND(IF(metadata!D925="",FALSE,TRUE),exact(metadata!D925,"not applicable")),AND(IF(metadata!D925="",FALSE,TRUE),OR(exact(metadata!D925,"sponge"),exact(metadata!D925,"coral"),exact(metadata!D925,"biofilm"),exact(metadata!D925,"whole gut"),exact(metadata!D925,"insect"),exact(metadata!D925,"insect gut"))))</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AND(IF(metadata!C926="",FALSE,TRUE),OR(exact(metadata!C926,"animal-associated habitat"),exact(metadata!C926,"insect-associated habitat")))</f>
        <v>0</v>
      </c>
      <c r="Q926">
        <f>OR(AND(IF(metadata!D926="",FALSE,TRUE),exact(metadata!D926,"not applicable")),AND(IF(metadata!D926="",FALSE,TRUE),OR(exact(metadata!D926,"sponge"),exact(metadata!D926,"coral"),exact(metadata!D926,"biofilm"),exact(metadata!D926,"whole gut"),exact(metadata!D926,"insect"),exact(metadata!D926,"insect gut"))))</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AND(IF(metadata!C927="",FALSE,TRUE),OR(exact(metadata!C927,"animal-associated habitat"),exact(metadata!C927,"insect-associated habitat")))</f>
        <v>0</v>
      </c>
      <c r="Q927">
        <f>OR(AND(IF(metadata!D927="",FALSE,TRUE),exact(metadata!D927,"not applicable")),AND(IF(metadata!D927="",FALSE,TRUE),OR(exact(metadata!D927,"sponge"),exact(metadata!D927,"coral"),exact(metadata!D927,"biofilm"),exact(metadata!D927,"whole gut"),exact(metadata!D927,"insect"),exact(metadata!D927,"insect gut"))))</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AND(IF(metadata!C928="",FALSE,TRUE),OR(exact(metadata!C928,"animal-associated habitat"),exact(metadata!C928,"insect-associated habitat")))</f>
        <v>0</v>
      </c>
      <c r="Q928">
        <f>OR(AND(IF(metadata!D928="",FALSE,TRUE),exact(metadata!D928,"not applicable")),AND(IF(metadata!D928="",FALSE,TRUE),OR(exact(metadata!D928,"sponge"),exact(metadata!D928,"coral"),exact(metadata!D928,"biofilm"),exact(metadata!D928,"whole gut"),exact(metadata!D928,"insect"),exact(metadata!D928,"insect gut"))))</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AND(IF(metadata!C929="",FALSE,TRUE),OR(exact(metadata!C929,"animal-associated habitat"),exact(metadata!C929,"insect-associated habitat")))</f>
        <v>0</v>
      </c>
      <c r="Q929">
        <f>OR(AND(IF(metadata!D929="",FALSE,TRUE),exact(metadata!D929,"not applicable")),AND(IF(metadata!D929="",FALSE,TRUE),OR(exact(metadata!D929,"sponge"),exact(metadata!D929,"coral"),exact(metadata!D929,"biofilm"),exact(metadata!D929,"whole gut"),exact(metadata!D929,"insect"),exact(metadata!D929,"insect gut"))))</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AND(IF(metadata!C930="",FALSE,TRUE),OR(exact(metadata!C930,"animal-associated habitat"),exact(metadata!C930,"insect-associated habitat")))</f>
        <v>0</v>
      </c>
      <c r="Q930">
        <f>OR(AND(IF(metadata!D930="",FALSE,TRUE),exact(metadata!D930,"not applicable")),AND(IF(metadata!D930="",FALSE,TRUE),OR(exact(metadata!D930,"sponge"),exact(metadata!D930,"coral"),exact(metadata!D930,"biofilm"),exact(metadata!D930,"whole gut"),exact(metadata!D930,"insect"),exact(metadata!D930,"insect gut"))))</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AND(IF(metadata!C931="",FALSE,TRUE),OR(exact(metadata!C931,"animal-associated habitat"),exact(metadata!C931,"insect-associated habitat")))</f>
        <v>0</v>
      </c>
      <c r="Q931">
        <f>OR(AND(IF(metadata!D931="",FALSE,TRUE),exact(metadata!D931,"not applicable")),AND(IF(metadata!D931="",FALSE,TRUE),OR(exact(metadata!D931,"sponge"),exact(metadata!D931,"coral"),exact(metadata!D931,"biofilm"),exact(metadata!D931,"whole gut"),exact(metadata!D931,"insect"),exact(metadata!D931,"insect gut"))))</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AND(IF(metadata!C932="",FALSE,TRUE),OR(exact(metadata!C932,"animal-associated habitat"),exact(metadata!C932,"insect-associated habitat")))</f>
        <v>0</v>
      </c>
      <c r="Q932">
        <f>OR(AND(IF(metadata!D932="",FALSE,TRUE),exact(metadata!D932,"not applicable")),AND(IF(metadata!D932="",FALSE,TRUE),OR(exact(metadata!D932,"sponge"),exact(metadata!D932,"coral"),exact(metadata!D932,"biofilm"),exact(metadata!D932,"whole gut"),exact(metadata!D932,"insect"),exact(metadata!D932,"insect gut"))))</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AND(IF(metadata!C933="",FALSE,TRUE),OR(exact(metadata!C933,"animal-associated habitat"),exact(metadata!C933,"insect-associated habitat")))</f>
        <v>0</v>
      </c>
      <c r="Q933">
        <f>OR(AND(IF(metadata!D933="",FALSE,TRUE),exact(metadata!D933,"not applicable")),AND(IF(metadata!D933="",FALSE,TRUE),OR(exact(metadata!D933,"sponge"),exact(metadata!D933,"coral"),exact(metadata!D933,"biofilm"),exact(metadata!D933,"whole gut"),exact(metadata!D933,"insect"),exact(metadata!D933,"insect gut"))))</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AND(IF(metadata!C934="",FALSE,TRUE),OR(exact(metadata!C934,"animal-associated habitat"),exact(metadata!C934,"insect-associated habitat")))</f>
        <v>0</v>
      </c>
      <c r="Q934">
        <f>OR(AND(IF(metadata!D934="",FALSE,TRUE),exact(metadata!D934,"not applicable")),AND(IF(metadata!D934="",FALSE,TRUE),OR(exact(metadata!D934,"sponge"),exact(metadata!D934,"coral"),exact(metadata!D934,"biofilm"),exact(metadata!D934,"whole gut"),exact(metadata!D934,"insect"),exact(metadata!D934,"insect gut"))))</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AND(IF(metadata!C935="",FALSE,TRUE),OR(exact(metadata!C935,"animal-associated habitat"),exact(metadata!C935,"insect-associated habitat")))</f>
        <v>0</v>
      </c>
      <c r="Q935">
        <f>OR(AND(IF(metadata!D935="",FALSE,TRUE),exact(metadata!D935,"not applicable")),AND(IF(metadata!D935="",FALSE,TRUE),OR(exact(metadata!D935,"sponge"),exact(metadata!D935,"coral"),exact(metadata!D935,"biofilm"),exact(metadata!D935,"whole gut"),exact(metadata!D935,"insect"),exact(metadata!D935,"insect gut"))))</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AND(IF(metadata!C936="",FALSE,TRUE),OR(exact(metadata!C936,"animal-associated habitat"),exact(metadata!C936,"insect-associated habitat")))</f>
        <v>0</v>
      </c>
      <c r="Q936">
        <f>OR(AND(IF(metadata!D936="",FALSE,TRUE),exact(metadata!D936,"not applicable")),AND(IF(metadata!D936="",FALSE,TRUE),OR(exact(metadata!D936,"sponge"),exact(metadata!D936,"coral"),exact(metadata!D936,"biofilm"),exact(metadata!D936,"whole gut"),exact(metadata!D936,"insect"),exact(metadata!D936,"insect gut"))))</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AND(IF(metadata!C937="",FALSE,TRUE),OR(exact(metadata!C937,"animal-associated habitat"),exact(metadata!C937,"insect-associated habitat")))</f>
        <v>0</v>
      </c>
      <c r="Q937">
        <f>OR(AND(IF(metadata!D937="",FALSE,TRUE),exact(metadata!D937,"not applicable")),AND(IF(metadata!D937="",FALSE,TRUE),OR(exact(metadata!D937,"sponge"),exact(metadata!D937,"coral"),exact(metadata!D937,"biofilm"),exact(metadata!D937,"whole gut"),exact(metadata!D937,"insect"),exact(metadata!D937,"insect gut"))))</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AND(IF(metadata!C938="",FALSE,TRUE),OR(exact(metadata!C938,"animal-associated habitat"),exact(metadata!C938,"insect-associated habitat")))</f>
        <v>0</v>
      </c>
      <c r="Q938">
        <f>OR(AND(IF(metadata!D938="",FALSE,TRUE),exact(metadata!D938,"not applicable")),AND(IF(metadata!D938="",FALSE,TRUE),OR(exact(metadata!D938,"sponge"),exact(metadata!D938,"coral"),exact(metadata!D938,"biofilm"),exact(metadata!D938,"whole gut"),exact(metadata!D938,"insect"),exact(metadata!D938,"insect gut"))))</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AND(IF(metadata!C939="",FALSE,TRUE),OR(exact(metadata!C939,"animal-associated habitat"),exact(metadata!C939,"insect-associated habitat")))</f>
        <v>0</v>
      </c>
      <c r="Q939">
        <f>OR(AND(IF(metadata!D939="",FALSE,TRUE),exact(metadata!D939,"not applicable")),AND(IF(metadata!D939="",FALSE,TRUE),OR(exact(metadata!D939,"sponge"),exact(metadata!D939,"coral"),exact(metadata!D939,"biofilm"),exact(metadata!D939,"whole gut"),exact(metadata!D939,"insect"),exact(metadata!D939,"insect gut"))))</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AND(IF(metadata!C940="",FALSE,TRUE),OR(exact(metadata!C940,"animal-associated habitat"),exact(metadata!C940,"insect-associated habitat")))</f>
        <v>0</v>
      </c>
      <c r="Q940">
        <f>OR(AND(IF(metadata!D940="",FALSE,TRUE),exact(metadata!D940,"not applicable")),AND(IF(metadata!D940="",FALSE,TRUE),OR(exact(metadata!D940,"sponge"),exact(metadata!D940,"coral"),exact(metadata!D940,"biofilm"),exact(metadata!D940,"whole gut"),exact(metadata!D940,"insect"),exact(metadata!D940,"insect gut"))))</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AND(IF(metadata!C941="",FALSE,TRUE),OR(exact(metadata!C941,"animal-associated habitat"),exact(metadata!C941,"insect-associated habitat")))</f>
        <v>0</v>
      </c>
      <c r="Q941">
        <f>OR(AND(IF(metadata!D941="",FALSE,TRUE),exact(metadata!D941,"not applicable")),AND(IF(metadata!D941="",FALSE,TRUE),OR(exact(metadata!D941,"sponge"),exact(metadata!D941,"coral"),exact(metadata!D941,"biofilm"),exact(metadata!D941,"whole gut"),exact(metadata!D941,"insect"),exact(metadata!D941,"insect gut"))))</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AND(IF(metadata!C942="",FALSE,TRUE),OR(exact(metadata!C942,"animal-associated habitat"),exact(metadata!C942,"insect-associated habitat")))</f>
        <v>0</v>
      </c>
      <c r="Q942">
        <f>OR(AND(IF(metadata!D942="",FALSE,TRUE),exact(metadata!D942,"not applicable")),AND(IF(metadata!D942="",FALSE,TRUE),OR(exact(metadata!D942,"sponge"),exact(metadata!D942,"coral"),exact(metadata!D942,"biofilm"),exact(metadata!D942,"whole gut"),exact(metadata!D942,"insect"),exact(metadata!D942,"insect gut"))))</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AND(IF(metadata!C943="",FALSE,TRUE),OR(exact(metadata!C943,"animal-associated habitat"),exact(metadata!C943,"insect-associated habitat")))</f>
        <v>0</v>
      </c>
      <c r="Q943">
        <f>OR(AND(IF(metadata!D943="",FALSE,TRUE),exact(metadata!D943,"not applicable")),AND(IF(metadata!D943="",FALSE,TRUE),OR(exact(metadata!D943,"sponge"),exact(metadata!D943,"coral"),exact(metadata!D943,"biofilm"),exact(metadata!D943,"whole gut"),exact(metadata!D943,"insect"),exact(metadata!D943,"insect gut"))))</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AND(IF(metadata!C944="",FALSE,TRUE),OR(exact(metadata!C944,"animal-associated habitat"),exact(metadata!C944,"insect-associated habitat")))</f>
        <v>0</v>
      </c>
      <c r="Q944">
        <f>OR(AND(IF(metadata!D944="",FALSE,TRUE),exact(metadata!D944,"not applicable")),AND(IF(metadata!D944="",FALSE,TRUE),OR(exact(metadata!D944,"sponge"),exact(metadata!D944,"coral"),exact(metadata!D944,"biofilm"),exact(metadata!D944,"whole gut"),exact(metadata!D944,"insect"),exact(metadata!D944,"insect gut"))))</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AND(IF(metadata!C945="",FALSE,TRUE),OR(exact(metadata!C945,"animal-associated habitat"),exact(metadata!C945,"insect-associated habitat")))</f>
        <v>0</v>
      </c>
      <c r="Q945">
        <f>OR(AND(IF(metadata!D945="",FALSE,TRUE),exact(metadata!D945,"not applicable")),AND(IF(metadata!D945="",FALSE,TRUE),OR(exact(metadata!D945,"sponge"),exact(metadata!D945,"coral"),exact(metadata!D945,"biofilm"),exact(metadata!D945,"whole gut"),exact(metadata!D945,"insect"),exact(metadata!D945,"insect gut"))))</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AND(IF(metadata!C946="",FALSE,TRUE),OR(exact(metadata!C946,"animal-associated habitat"),exact(metadata!C946,"insect-associated habitat")))</f>
        <v>0</v>
      </c>
      <c r="Q946">
        <f>OR(AND(IF(metadata!D946="",FALSE,TRUE),exact(metadata!D946,"not applicable")),AND(IF(metadata!D946="",FALSE,TRUE),OR(exact(metadata!D946,"sponge"),exact(metadata!D946,"coral"),exact(metadata!D946,"biofilm"),exact(metadata!D946,"whole gut"),exact(metadata!D946,"insect"),exact(metadata!D946,"insect gut"))))</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AND(IF(metadata!C947="",FALSE,TRUE),OR(exact(metadata!C947,"animal-associated habitat"),exact(metadata!C947,"insect-associated habitat")))</f>
        <v>0</v>
      </c>
      <c r="Q947">
        <f>OR(AND(IF(metadata!D947="",FALSE,TRUE),exact(metadata!D947,"not applicable")),AND(IF(metadata!D947="",FALSE,TRUE),OR(exact(metadata!D947,"sponge"),exact(metadata!D947,"coral"),exact(metadata!D947,"biofilm"),exact(metadata!D947,"whole gut"),exact(metadata!D947,"insect"),exact(metadata!D947,"insect gut"))))</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AND(IF(metadata!C948="",FALSE,TRUE),OR(exact(metadata!C948,"animal-associated habitat"),exact(metadata!C948,"insect-associated habitat")))</f>
        <v>0</v>
      </c>
      <c r="Q948">
        <f>OR(AND(IF(metadata!D948="",FALSE,TRUE),exact(metadata!D948,"not applicable")),AND(IF(metadata!D948="",FALSE,TRUE),OR(exact(metadata!D948,"sponge"),exact(metadata!D948,"coral"),exact(metadata!D948,"biofilm"),exact(metadata!D948,"whole gut"),exact(metadata!D948,"insect"),exact(metadata!D948,"insect gut"))))</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AND(IF(metadata!C949="",FALSE,TRUE),OR(exact(metadata!C949,"animal-associated habitat"),exact(metadata!C949,"insect-associated habitat")))</f>
        <v>0</v>
      </c>
      <c r="Q949">
        <f>OR(AND(IF(metadata!D949="",FALSE,TRUE),exact(metadata!D949,"not applicable")),AND(IF(metadata!D949="",FALSE,TRUE),OR(exact(metadata!D949,"sponge"),exact(metadata!D949,"coral"),exact(metadata!D949,"biofilm"),exact(metadata!D949,"whole gut"),exact(metadata!D949,"insect"),exact(metadata!D949,"insect gut"))))</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AND(IF(metadata!C950="",FALSE,TRUE),OR(exact(metadata!C950,"animal-associated habitat"),exact(metadata!C950,"insect-associated habitat")))</f>
        <v>0</v>
      </c>
      <c r="Q950">
        <f>OR(AND(IF(metadata!D950="",FALSE,TRUE),exact(metadata!D950,"not applicable")),AND(IF(metadata!D950="",FALSE,TRUE),OR(exact(metadata!D950,"sponge"),exact(metadata!D950,"coral"),exact(metadata!D950,"biofilm"),exact(metadata!D950,"whole gut"),exact(metadata!D950,"insect"),exact(metadata!D950,"insect gut"))))</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AND(IF(metadata!C951="",FALSE,TRUE),OR(exact(metadata!C951,"animal-associated habitat"),exact(metadata!C951,"insect-associated habitat")))</f>
        <v>0</v>
      </c>
      <c r="Q951">
        <f>OR(AND(IF(metadata!D951="",FALSE,TRUE),exact(metadata!D951,"not applicable")),AND(IF(metadata!D951="",FALSE,TRUE),OR(exact(metadata!D951,"sponge"),exact(metadata!D951,"coral"),exact(metadata!D951,"biofilm"),exact(metadata!D951,"whole gut"),exact(metadata!D951,"insect"),exact(metadata!D951,"insect gut"))))</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AND(IF(metadata!C952="",FALSE,TRUE),OR(exact(metadata!C952,"animal-associated habitat"),exact(metadata!C952,"insect-associated habitat")))</f>
        <v>0</v>
      </c>
      <c r="Q952">
        <f>OR(AND(IF(metadata!D952="",FALSE,TRUE),exact(metadata!D952,"not applicable")),AND(IF(metadata!D952="",FALSE,TRUE),OR(exact(metadata!D952,"sponge"),exact(metadata!D952,"coral"),exact(metadata!D952,"biofilm"),exact(metadata!D952,"whole gut"),exact(metadata!D952,"insect"),exact(metadata!D952,"insect gut"))))</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AND(IF(metadata!C953="",FALSE,TRUE),OR(exact(metadata!C953,"animal-associated habitat"),exact(metadata!C953,"insect-associated habitat")))</f>
        <v>0</v>
      </c>
      <c r="Q953">
        <f>OR(AND(IF(metadata!D953="",FALSE,TRUE),exact(metadata!D953,"not applicable")),AND(IF(metadata!D953="",FALSE,TRUE),OR(exact(metadata!D953,"sponge"),exact(metadata!D953,"coral"),exact(metadata!D953,"biofilm"),exact(metadata!D953,"whole gut"),exact(metadata!D953,"insect"),exact(metadata!D953,"insect gut"))))</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AND(IF(metadata!C954="",FALSE,TRUE),OR(exact(metadata!C954,"animal-associated habitat"),exact(metadata!C954,"insect-associated habitat")))</f>
        <v>0</v>
      </c>
      <c r="Q954">
        <f>OR(AND(IF(metadata!D954="",FALSE,TRUE),exact(metadata!D954,"not applicable")),AND(IF(metadata!D954="",FALSE,TRUE),OR(exact(metadata!D954,"sponge"),exact(metadata!D954,"coral"),exact(metadata!D954,"biofilm"),exact(metadata!D954,"whole gut"),exact(metadata!D954,"insect"),exact(metadata!D954,"insect gut"))))</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AND(IF(metadata!C955="",FALSE,TRUE),OR(exact(metadata!C955,"animal-associated habitat"),exact(metadata!C955,"insect-associated habitat")))</f>
        <v>0</v>
      </c>
      <c r="Q955">
        <f>OR(AND(IF(metadata!D955="",FALSE,TRUE),exact(metadata!D955,"not applicable")),AND(IF(metadata!D955="",FALSE,TRUE),OR(exact(metadata!D955,"sponge"),exact(metadata!D955,"coral"),exact(metadata!D955,"biofilm"),exact(metadata!D955,"whole gut"),exact(metadata!D955,"insect"),exact(metadata!D955,"insect gut"))))</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AND(IF(metadata!C956="",FALSE,TRUE),OR(exact(metadata!C956,"animal-associated habitat"),exact(metadata!C956,"insect-associated habitat")))</f>
        <v>0</v>
      </c>
      <c r="Q956">
        <f>OR(AND(IF(metadata!D956="",FALSE,TRUE),exact(metadata!D956,"not applicable")),AND(IF(metadata!D956="",FALSE,TRUE),OR(exact(metadata!D956,"sponge"),exact(metadata!D956,"coral"),exact(metadata!D956,"biofilm"),exact(metadata!D956,"whole gut"),exact(metadata!D956,"insect"),exact(metadata!D956,"insect gut"))))</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AND(IF(metadata!C957="",FALSE,TRUE),OR(exact(metadata!C957,"animal-associated habitat"),exact(metadata!C957,"insect-associated habitat")))</f>
        <v>0</v>
      </c>
      <c r="Q957">
        <f>OR(AND(IF(metadata!D957="",FALSE,TRUE),exact(metadata!D957,"not applicable")),AND(IF(metadata!D957="",FALSE,TRUE),OR(exact(metadata!D957,"sponge"),exact(metadata!D957,"coral"),exact(metadata!D957,"biofilm"),exact(metadata!D957,"whole gut"),exact(metadata!D957,"insect"),exact(metadata!D957,"insect gut"))))</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AND(IF(metadata!C958="",FALSE,TRUE),OR(exact(metadata!C958,"animal-associated habitat"),exact(metadata!C958,"insect-associated habitat")))</f>
        <v>0</v>
      </c>
      <c r="Q958">
        <f>OR(AND(IF(metadata!D958="",FALSE,TRUE),exact(metadata!D958,"not applicable")),AND(IF(metadata!D958="",FALSE,TRUE),OR(exact(metadata!D958,"sponge"),exact(metadata!D958,"coral"),exact(metadata!D958,"biofilm"),exact(metadata!D958,"whole gut"),exact(metadata!D958,"insect"),exact(metadata!D958,"insect gut"))))</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AND(IF(metadata!C959="",FALSE,TRUE),OR(exact(metadata!C959,"animal-associated habitat"),exact(metadata!C959,"insect-associated habitat")))</f>
        <v>0</v>
      </c>
      <c r="Q959">
        <f>OR(AND(IF(metadata!D959="",FALSE,TRUE),exact(metadata!D959,"not applicable")),AND(IF(metadata!D959="",FALSE,TRUE),OR(exact(metadata!D959,"sponge"),exact(metadata!D959,"coral"),exact(metadata!D959,"biofilm"),exact(metadata!D959,"whole gut"),exact(metadata!D959,"insect"),exact(metadata!D959,"insect gut"))))</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AND(IF(metadata!C960="",FALSE,TRUE),OR(exact(metadata!C960,"animal-associated habitat"),exact(metadata!C960,"insect-associated habitat")))</f>
        <v>0</v>
      </c>
      <c r="Q960">
        <f>OR(AND(IF(metadata!D960="",FALSE,TRUE),exact(metadata!D960,"not applicable")),AND(IF(metadata!D960="",FALSE,TRUE),OR(exact(metadata!D960,"sponge"),exact(metadata!D960,"coral"),exact(metadata!D960,"biofilm"),exact(metadata!D960,"whole gut"),exact(metadata!D960,"insect"),exact(metadata!D960,"insect gut"))))</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AND(IF(metadata!C961="",FALSE,TRUE),OR(exact(metadata!C961,"animal-associated habitat"),exact(metadata!C961,"insect-associated habitat")))</f>
        <v>0</v>
      </c>
      <c r="Q961">
        <f>OR(AND(IF(metadata!D961="",FALSE,TRUE),exact(metadata!D961,"not applicable")),AND(IF(metadata!D961="",FALSE,TRUE),OR(exact(metadata!D961,"sponge"),exact(metadata!D961,"coral"),exact(metadata!D961,"biofilm"),exact(metadata!D961,"whole gut"),exact(metadata!D961,"insect"),exact(metadata!D961,"insect gut"))))</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AND(IF(metadata!C962="",FALSE,TRUE),OR(exact(metadata!C962,"animal-associated habitat"),exact(metadata!C962,"insect-associated habitat")))</f>
        <v>0</v>
      </c>
      <c r="Q962">
        <f>OR(AND(IF(metadata!D962="",FALSE,TRUE),exact(metadata!D962,"not applicable")),AND(IF(metadata!D962="",FALSE,TRUE),OR(exact(metadata!D962,"sponge"),exact(metadata!D962,"coral"),exact(metadata!D962,"biofilm"),exact(metadata!D962,"whole gut"),exact(metadata!D962,"insect"),exact(metadata!D962,"insect gut"))))</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AND(IF(metadata!C963="",FALSE,TRUE),OR(exact(metadata!C963,"animal-associated habitat"),exact(metadata!C963,"insect-associated habitat")))</f>
        <v>0</v>
      </c>
      <c r="Q963">
        <f>OR(AND(IF(metadata!D963="",FALSE,TRUE),exact(metadata!D963,"not applicable")),AND(IF(metadata!D963="",FALSE,TRUE),OR(exact(metadata!D963,"sponge"),exact(metadata!D963,"coral"),exact(metadata!D963,"biofilm"),exact(metadata!D963,"whole gut"),exact(metadata!D963,"insect"),exact(metadata!D963,"insect gut"))))</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AND(IF(metadata!C964="",FALSE,TRUE),OR(exact(metadata!C964,"animal-associated habitat"),exact(metadata!C964,"insect-associated habitat")))</f>
        <v>0</v>
      </c>
      <c r="Q964">
        <f>OR(AND(IF(metadata!D964="",FALSE,TRUE),exact(metadata!D964,"not applicable")),AND(IF(metadata!D964="",FALSE,TRUE),OR(exact(metadata!D964,"sponge"),exact(metadata!D964,"coral"),exact(metadata!D964,"biofilm"),exact(metadata!D964,"whole gut"),exact(metadata!D964,"insect"),exact(metadata!D964,"insect gut"))))</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AND(IF(metadata!C965="",FALSE,TRUE),OR(exact(metadata!C965,"animal-associated habitat"),exact(metadata!C965,"insect-associated habitat")))</f>
        <v>0</v>
      </c>
      <c r="Q965">
        <f>OR(AND(IF(metadata!D965="",FALSE,TRUE),exact(metadata!D965,"not applicable")),AND(IF(metadata!D965="",FALSE,TRUE),OR(exact(metadata!D965,"sponge"),exact(metadata!D965,"coral"),exact(metadata!D965,"biofilm"),exact(metadata!D965,"whole gut"),exact(metadata!D965,"insect"),exact(metadata!D965,"insect gut"))))</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AND(IF(metadata!C966="",FALSE,TRUE),OR(exact(metadata!C966,"animal-associated habitat"),exact(metadata!C966,"insect-associated habitat")))</f>
        <v>0</v>
      </c>
      <c r="Q966">
        <f>OR(AND(IF(metadata!D966="",FALSE,TRUE),exact(metadata!D966,"not applicable")),AND(IF(metadata!D966="",FALSE,TRUE),OR(exact(metadata!D966,"sponge"),exact(metadata!D966,"coral"),exact(metadata!D966,"biofilm"),exact(metadata!D966,"whole gut"),exact(metadata!D966,"insect"),exact(metadata!D966,"insect gut"))))</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AND(IF(metadata!C967="",FALSE,TRUE),OR(exact(metadata!C967,"animal-associated habitat"),exact(metadata!C967,"insect-associated habitat")))</f>
        <v>0</v>
      </c>
      <c r="Q967">
        <f>OR(AND(IF(metadata!D967="",FALSE,TRUE),exact(metadata!D967,"not applicable")),AND(IF(metadata!D967="",FALSE,TRUE),OR(exact(metadata!D967,"sponge"),exact(metadata!D967,"coral"),exact(metadata!D967,"biofilm"),exact(metadata!D967,"whole gut"),exact(metadata!D967,"insect"),exact(metadata!D967,"insect gut"))))</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AND(IF(metadata!C968="",FALSE,TRUE),OR(exact(metadata!C968,"animal-associated habitat"),exact(metadata!C968,"insect-associated habitat")))</f>
        <v>0</v>
      </c>
      <c r="Q968">
        <f>OR(AND(IF(metadata!D968="",FALSE,TRUE),exact(metadata!D968,"not applicable")),AND(IF(metadata!D968="",FALSE,TRUE),OR(exact(metadata!D968,"sponge"),exact(metadata!D968,"coral"),exact(metadata!D968,"biofilm"),exact(metadata!D968,"whole gut"),exact(metadata!D968,"insect"),exact(metadata!D968,"insect gut"))))</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AND(IF(metadata!C969="",FALSE,TRUE),OR(exact(metadata!C969,"animal-associated habitat"),exact(metadata!C969,"insect-associated habitat")))</f>
        <v>0</v>
      </c>
      <c r="Q969">
        <f>OR(AND(IF(metadata!D969="",FALSE,TRUE),exact(metadata!D969,"not applicable")),AND(IF(metadata!D969="",FALSE,TRUE),OR(exact(metadata!D969,"sponge"),exact(metadata!D969,"coral"),exact(metadata!D969,"biofilm"),exact(metadata!D969,"whole gut"),exact(metadata!D969,"insect"),exact(metadata!D969,"insect gut"))))</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AND(IF(metadata!C970="",FALSE,TRUE),OR(exact(metadata!C970,"animal-associated habitat"),exact(metadata!C970,"insect-associated habitat")))</f>
        <v>0</v>
      </c>
      <c r="Q970">
        <f>OR(AND(IF(metadata!D970="",FALSE,TRUE),exact(metadata!D970,"not applicable")),AND(IF(metadata!D970="",FALSE,TRUE),OR(exact(metadata!D970,"sponge"),exact(metadata!D970,"coral"),exact(metadata!D970,"biofilm"),exact(metadata!D970,"whole gut"),exact(metadata!D970,"insect"),exact(metadata!D970,"insect gut"))))</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AND(IF(metadata!C971="",FALSE,TRUE),OR(exact(metadata!C971,"animal-associated habitat"),exact(metadata!C971,"insect-associated habitat")))</f>
        <v>0</v>
      </c>
      <c r="Q971">
        <f>OR(AND(IF(metadata!D971="",FALSE,TRUE),exact(metadata!D971,"not applicable")),AND(IF(metadata!D971="",FALSE,TRUE),OR(exact(metadata!D971,"sponge"),exact(metadata!D971,"coral"),exact(metadata!D971,"biofilm"),exact(metadata!D971,"whole gut"),exact(metadata!D971,"insect"),exact(metadata!D971,"insect gut"))))</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AND(IF(metadata!C972="",FALSE,TRUE),OR(exact(metadata!C972,"animal-associated habitat"),exact(metadata!C972,"insect-associated habitat")))</f>
        <v>0</v>
      </c>
      <c r="Q972">
        <f>OR(AND(IF(metadata!D972="",FALSE,TRUE),exact(metadata!D972,"not applicable")),AND(IF(metadata!D972="",FALSE,TRUE),OR(exact(metadata!D972,"sponge"),exact(metadata!D972,"coral"),exact(metadata!D972,"biofilm"),exact(metadata!D972,"whole gut"),exact(metadata!D972,"insect"),exact(metadata!D972,"insect gut"))))</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AND(IF(metadata!C973="",FALSE,TRUE),OR(exact(metadata!C973,"animal-associated habitat"),exact(metadata!C973,"insect-associated habitat")))</f>
        <v>0</v>
      </c>
      <c r="Q973">
        <f>OR(AND(IF(metadata!D973="",FALSE,TRUE),exact(metadata!D973,"not applicable")),AND(IF(metadata!D973="",FALSE,TRUE),OR(exact(metadata!D973,"sponge"),exact(metadata!D973,"coral"),exact(metadata!D973,"biofilm"),exact(metadata!D973,"whole gut"),exact(metadata!D973,"insect"),exact(metadata!D973,"insect gut"))))</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AND(IF(metadata!C974="",FALSE,TRUE),OR(exact(metadata!C974,"animal-associated habitat"),exact(metadata!C974,"insect-associated habitat")))</f>
        <v>0</v>
      </c>
      <c r="Q974">
        <f>OR(AND(IF(metadata!D974="",FALSE,TRUE),exact(metadata!D974,"not applicable")),AND(IF(metadata!D974="",FALSE,TRUE),OR(exact(metadata!D974,"sponge"),exact(metadata!D974,"coral"),exact(metadata!D974,"biofilm"),exact(metadata!D974,"whole gut"),exact(metadata!D974,"insect"),exact(metadata!D974,"insect gut"))))</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AND(IF(metadata!C975="",FALSE,TRUE),OR(exact(metadata!C975,"animal-associated habitat"),exact(metadata!C975,"insect-associated habitat")))</f>
        <v>0</v>
      </c>
      <c r="Q975">
        <f>OR(AND(IF(metadata!D975="",FALSE,TRUE),exact(metadata!D975,"not applicable")),AND(IF(metadata!D975="",FALSE,TRUE),OR(exact(metadata!D975,"sponge"),exact(metadata!D975,"coral"),exact(metadata!D975,"biofilm"),exact(metadata!D975,"whole gut"),exact(metadata!D975,"insect"),exact(metadata!D975,"insect gut"))))</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AND(IF(metadata!C976="",FALSE,TRUE),OR(exact(metadata!C976,"animal-associated habitat"),exact(metadata!C976,"insect-associated habitat")))</f>
        <v>0</v>
      </c>
      <c r="Q976">
        <f>OR(AND(IF(metadata!D976="",FALSE,TRUE),exact(metadata!D976,"not applicable")),AND(IF(metadata!D976="",FALSE,TRUE),OR(exact(metadata!D976,"sponge"),exact(metadata!D976,"coral"),exact(metadata!D976,"biofilm"),exact(metadata!D976,"whole gut"),exact(metadata!D976,"insect"),exact(metadata!D976,"insect gut"))))</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AND(IF(metadata!C977="",FALSE,TRUE),OR(exact(metadata!C977,"animal-associated habitat"),exact(metadata!C977,"insect-associated habitat")))</f>
        <v>0</v>
      </c>
      <c r="Q977">
        <f>OR(AND(IF(metadata!D977="",FALSE,TRUE),exact(metadata!D977,"not applicable")),AND(IF(metadata!D977="",FALSE,TRUE),OR(exact(metadata!D977,"sponge"),exact(metadata!D977,"coral"),exact(metadata!D977,"biofilm"),exact(metadata!D977,"whole gut"),exact(metadata!D977,"insect"),exact(metadata!D977,"insect gut"))))</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AND(IF(metadata!C978="",FALSE,TRUE),OR(exact(metadata!C978,"animal-associated habitat"),exact(metadata!C978,"insect-associated habitat")))</f>
        <v>0</v>
      </c>
      <c r="Q978">
        <f>OR(AND(IF(metadata!D978="",FALSE,TRUE),exact(metadata!D978,"not applicable")),AND(IF(metadata!D978="",FALSE,TRUE),OR(exact(metadata!D978,"sponge"),exact(metadata!D978,"coral"),exact(metadata!D978,"biofilm"),exact(metadata!D978,"whole gut"),exact(metadata!D978,"insect"),exact(metadata!D978,"insect gut"))))</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AND(IF(metadata!C979="",FALSE,TRUE),OR(exact(metadata!C979,"animal-associated habitat"),exact(metadata!C979,"insect-associated habitat")))</f>
        <v>0</v>
      </c>
      <c r="Q979">
        <f>OR(AND(IF(metadata!D979="",FALSE,TRUE),exact(metadata!D979,"not applicable")),AND(IF(metadata!D979="",FALSE,TRUE),OR(exact(metadata!D979,"sponge"),exact(metadata!D979,"coral"),exact(metadata!D979,"biofilm"),exact(metadata!D979,"whole gut"),exact(metadata!D979,"insect"),exact(metadata!D979,"insect gut"))))</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AND(IF(metadata!C980="",FALSE,TRUE),OR(exact(metadata!C980,"animal-associated habitat"),exact(metadata!C980,"insect-associated habitat")))</f>
        <v>0</v>
      </c>
      <c r="Q980">
        <f>OR(AND(IF(metadata!D980="",FALSE,TRUE),exact(metadata!D980,"not applicable")),AND(IF(metadata!D980="",FALSE,TRUE),OR(exact(metadata!D980,"sponge"),exact(metadata!D980,"coral"),exact(metadata!D980,"biofilm"),exact(metadata!D980,"whole gut"),exact(metadata!D980,"insect"),exact(metadata!D980,"insect gut"))))</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AND(IF(metadata!C981="",FALSE,TRUE),OR(exact(metadata!C981,"animal-associated habitat"),exact(metadata!C981,"insect-associated habitat")))</f>
        <v>0</v>
      </c>
      <c r="Q981">
        <f>OR(AND(IF(metadata!D981="",FALSE,TRUE),exact(metadata!D981,"not applicable")),AND(IF(metadata!D981="",FALSE,TRUE),OR(exact(metadata!D981,"sponge"),exact(metadata!D981,"coral"),exact(metadata!D981,"biofilm"),exact(metadata!D981,"whole gut"),exact(metadata!D981,"insect"),exact(metadata!D981,"insect gut"))))</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AND(IF(metadata!C982="",FALSE,TRUE),OR(exact(metadata!C982,"animal-associated habitat"),exact(metadata!C982,"insect-associated habitat")))</f>
        <v>0</v>
      </c>
      <c r="Q982">
        <f>OR(AND(IF(metadata!D982="",FALSE,TRUE),exact(metadata!D982,"not applicable")),AND(IF(metadata!D982="",FALSE,TRUE),OR(exact(metadata!D982,"sponge"),exact(metadata!D982,"coral"),exact(metadata!D982,"biofilm"),exact(metadata!D982,"whole gut"),exact(metadata!D982,"insect"),exact(metadata!D982,"insect gut"))))</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AND(IF(metadata!C983="",FALSE,TRUE),OR(exact(metadata!C983,"animal-associated habitat"),exact(metadata!C983,"insect-associated habitat")))</f>
        <v>0</v>
      </c>
      <c r="Q983">
        <f>OR(AND(IF(metadata!D983="",FALSE,TRUE),exact(metadata!D983,"not applicable")),AND(IF(metadata!D983="",FALSE,TRUE),OR(exact(metadata!D983,"sponge"),exact(metadata!D983,"coral"),exact(metadata!D983,"biofilm"),exact(metadata!D983,"whole gut"),exact(metadata!D983,"insect"),exact(metadata!D983,"insect gut"))))</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AND(IF(metadata!C984="",FALSE,TRUE),OR(exact(metadata!C984,"animal-associated habitat"),exact(metadata!C984,"insect-associated habitat")))</f>
        <v>0</v>
      </c>
      <c r="Q984">
        <f>OR(AND(IF(metadata!D984="",FALSE,TRUE),exact(metadata!D984,"not applicable")),AND(IF(metadata!D984="",FALSE,TRUE),OR(exact(metadata!D984,"sponge"),exact(metadata!D984,"coral"),exact(metadata!D984,"biofilm"),exact(metadata!D984,"whole gut"),exact(metadata!D984,"insect"),exact(metadata!D984,"insect gut"))))</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AND(IF(metadata!C985="",FALSE,TRUE),OR(exact(metadata!C985,"animal-associated habitat"),exact(metadata!C985,"insect-associated habitat")))</f>
        <v>0</v>
      </c>
      <c r="Q985">
        <f>OR(AND(IF(metadata!D985="",FALSE,TRUE),exact(metadata!D985,"not applicable")),AND(IF(metadata!D985="",FALSE,TRUE),OR(exact(metadata!D985,"sponge"),exact(metadata!D985,"coral"),exact(metadata!D985,"biofilm"),exact(metadata!D985,"whole gut"),exact(metadata!D985,"insect"),exact(metadata!D985,"insect gut"))))</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AND(IF(metadata!C986="",FALSE,TRUE),OR(exact(metadata!C986,"animal-associated habitat"),exact(metadata!C986,"insect-associated habitat")))</f>
        <v>0</v>
      </c>
      <c r="Q986">
        <f>OR(AND(IF(metadata!D986="",FALSE,TRUE),exact(metadata!D986,"not applicable")),AND(IF(metadata!D986="",FALSE,TRUE),OR(exact(metadata!D986,"sponge"),exact(metadata!D986,"coral"),exact(metadata!D986,"biofilm"),exact(metadata!D986,"whole gut"),exact(metadata!D986,"insect"),exact(metadata!D986,"insect gut"))))</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AND(IF(metadata!C987="",FALSE,TRUE),OR(exact(metadata!C987,"animal-associated habitat"),exact(metadata!C987,"insect-associated habitat")))</f>
        <v>0</v>
      </c>
      <c r="Q987">
        <f>OR(AND(IF(metadata!D987="",FALSE,TRUE),exact(metadata!D987,"not applicable")),AND(IF(metadata!D987="",FALSE,TRUE),OR(exact(metadata!D987,"sponge"),exact(metadata!D987,"coral"),exact(metadata!D987,"biofilm"),exact(metadata!D987,"whole gut"),exact(metadata!D987,"insect"),exact(metadata!D987,"insect gut"))))</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AND(IF(metadata!C988="",FALSE,TRUE),OR(exact(metadata!C988,"animal-associated habitat"),exact(metadata!C988,"insect-associated habitat")))</f>
        <v>0</v>
      </c>
      <c r="Q988">
        <f>OR(AND(IF(metadata!D988="",FALSE,TRUE),exact(metadata!D988,"not applicable")),AND(IF(metadata!D988="",FALSE,TRUE),OR(exact(metadata!D988,"sponge"),exact(metadata!D988,"coral"),exact(metadata!D988,"biofilm"),exact(metadata!D988,"whole gut"),exact(metadata!D988,"insect"),exact(metadata!D988,"insect gut"))))</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AND(IF(metadata!C989="",FALSE,TRUE),OR(exact(metadata!C989,"animal-associated habitat"),exact(metadata!C989,"insect-associated habitat")))</f>
        <v>0</v>
      </c>
      <c r="Q989">
        <f>OR(AND(IF(metadata!D989="",FALSE,TRUE),exact(metadata!D989,"not applicable")),AND(IF(metadata!D989="",FALSE,TRUE),OR(exact(metadata!D989,"sponge"),exact(metadata!D989,"coral"),exact(metadata!D989,"biofilm"),exact(metadata!D989,"whole gut"),exact(metadata!D989,"insect"),exact(metadata!D989,"insect gut"))))</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AND(IF(metadata!C990="",FALSE,TRUE),OR(exact(metadata!C990,"animal-associated habitat"),exact(metadata!C990,"insect-associated habitat")))</f>
        <v>0</v>
      </c>
      <c r="Q990">
        <f>OR(AND(IF(metadata!D990="",FALSE,TRUE),exact(metadata!D990,"not applicable")),AND(IF(metadata!D990="",FALSE,TRUE),OR(exact(metadata!D990,"sponge"),exact(metadata!D990,"coral"),exact(metadata!D990,"biofilm"),exact(metadata!D990,"whole gut"),exact(metadata!D990,"insect"),exact(metadata!D990,"insect gut"))))</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AND(IF(metadata!C991="",FALSE,TRUE),OR(exact(metadata!C991,"animal-associated habitat"),exact(metadata!C991,"insect-associated habitat")))</f>
        <v>0</v>
      </c>
      <c r="Q991">
        <f>OR(AND(IF(metadata!D991="",FALSE,TRUE),exact(metadata!D991,"not applicable")),AND(IF(metadata!D991="",FALSE,TRUE),OR(exact(metadata!D991,"sponge"),exact(metadata!D991,"coral"),exact(metadata!D991,"biofilm"),exact(metadata!D991,"whole gut"),exact(metadata!D991,"insect"),exact(metadata!D991,"insect gut"))))</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AND(IF(metadata!C992="",FALSE,TRUE),OR(exact(metadata!C992,"animal-associated habitat"),exact(metadata!C992,"insect-associated habitat")))</f>
        <v>0</v>
      </c>
      <c r="Q992">
        <f>OR(AND(IF(metadata!D992="",FALSE,TRUE),exact(metadata!D992,"not applicable")),AND(IF(metadata!D992="",FALSE,TRUE),OR(exact(metadata!D992,"sponge"),exact(metadata!D992,"coral"),exact(metadata!D992,"biofilm"),exact(metadata!D992,"whole gut"),exact(metadata!D992,"insect"),exact(metadata!D992,"insect gut"))))</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AND(IF(metadata!C993="",FALSE,TRUE),OR(exact(metadata!C993,"animal-associated habitat"),exact(metadata!C993,"insect-associated habitat")))</f>
        <v>0</v>
      </c>
      <c r="Q993">
        <f>OR(AND(IF(metadata!D993="",FALSE,TRUE),exact(metadata!D993,"not applicable")),AND(IF(metadata!D993="",FALSE,TRUE),OR(exact(metadata!D993,"sponge"),exact(metadata!D993,"coral"),exact(metadata!D993,"biofilm"),exact(metadata!D993,"whole gut"),exact(metadata!D993,"insect"),exact(metadata!D993,"insect gut"))))</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AND(IF(metadata!C994="",FALSE,TRUE),OR(exact(metadata!C994,"animal-associated habitat"),exact(metadata!C994,"insect-associated habitat")))</f>
        <v>0</v>
      </c>
      <c r="Q994">
        <f>OR(AND(IF(metadata!D994="",FALSE,TRUE),exact(metadata!D994,"not applicable")),AND(IF(metadata!D994="",FALSE,TRUE),OR(exact(metadata!D994,"sponge"),exact(metadata!D994,"coral"),exact(metadata!D994,"biofilm"),exact(metadata!D994,"whole gut"),exact(metadata!D994,"insect"),exact(metadata!D994,"insect gut"))))</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AND(IF(metadata!C995="",FALSE,TRUE),OR(exact(metadata!C995,"animal-associated habitat"),exact(metadata!C995,"insect-associated habitat")))</f>
        <v>0</v>
      </c>
      <c r="Q995">
        <f>OR(AND(IF(metadata!D995="",FALSE,TRUE),exact(metadata!D995,"not applicable")),AND(IF(metadata!D995="",FALSE,TRUE),OR(exact(metadata!D995,"sponge"),exact(metadata!D995,"coral"),exact(metadata!D995,"biofilm"),exact(metadata!D995,"whole gut"),exact(metadata!D995,"insect"),exact(metadata!D995,"insect gut"))))</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AND(IF(metadata!C996="",FALSE,TRUE),OR(exact(metadata!C996,"animal-associated habitat"),exact(metadata!C996,"insect-associated habitat")))</f>
        <v>0</v>
      </c>
      <c r="Q996">
        <f>OR(AND(IF(metadata!D996="",FALSE,TRUE),exact(metadata!D996,"not applicable")),AND(IF(metadata!D996="",FALSE,TRUE),OR(exact(metadata!D996,"sponge"),exact(metadata!D996,"coral"),exact(metadata!D996,"biofilm"),exact(metadata!D996,"whole gut"),exact(metadata!D996,"insect"),exact(metadata!D996,"insect gut"))))</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AND(IF(metadata!C997="",FALSE,TRUE),OR(exact(metadata!C997,"animal-associated habitat"),exact(metadata!C997,"insect-associated habitat")))</f>
        <v>0</v>
      </c>
      <c r="Q997">
        <f>OR(AND(IF(metadata!D997="",FALSE,TRUE),exact(metadata!D997,"not applicable")),AND(IF(metadata!D997="",FALSE,TRUE),OR(exact(metadata!D997,"sponge"),exact(metadata!D997,"coral"),exact(metadata!D997,"biofilm"),exact(metadata!D997,"whole gut"),exact(metadata!D997,"insect"),exact(metadata!D997,"insect gut"))))</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AND(IF(metadata!C998="",FALSE,TRUE),OR(exact(metadata!C998,"animal-associated habitat"),exact(metadata!C998,"insect-associated habitat")))</f>
        <v>0</v>
      </c>
      <c r="Q998">
        <f>OR(AND(IF(metadata!D998="",FALSE,TRUE),exact(metadata!D998,"not applicable")),AND(IF(metadata!D998="",FALSE,TRUE),OR(exact(metadata!D998,"sponge"),exact(metadata!D998,"coral"),exact(metadata!D998,"biofilm"),exact(metadata!D998,"whole gut"),exact(metadata!D998,"insect"),exact(metadata!D998,"insect gut"))))</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AND(IF(metadata!C999="",FALSE,TRUE),OR(exact(metadata!C999,"animal-associated habitat"),exact(metadata!C999,"insect-associated habitat")))</f>
        <v>0</v>
      </c>
      <c r="Q999">
        <f>OR(AND(IF(metadata!D999="",FALSE,TRUE),exact(metadata!D999,"not applicable")),AND(IF(metadata!D999="",FALSE,TRUE),OR(exact(metadata!D999,"sponge"),exact(metadata!D999,"coral"),exact(metadata!D999,"biofilm"),exact(metadata!D999,"whole gut"),exact(metadata!D999,"insect"),exact(metadata!D999,"insect gut"))))</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AND(IF(metadata!C1000="",FALSE,TRUE),OR(exact(metadata!C1000,"animal-associated habitat"),exact(metadata!C1000,"insect-associated habitat")))</f>
        <v>0</v>
      </c>
      <c r="Q1000">
        <f>OR(AND(IF(metadata!D1000="",FALSE,TRUE),exact(metadata!D1000,"not applicable")),AND(IF(metadata!D1000="",FALSE,TRUE),OR(exact(metadata!D1000,"sponge"),exact(metadata!D1000,"coral"),exact(metadata!D1000,"biofilm"),exact(metadata!D1000,"whole gut"),exact(metadata!D1000,"insect"),exact(metadata!D1000,"insect gut"))))</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AND(IF(metadata!C1001="",FALSE,TRUE),OR(exact(metadata!C1001,"animal-associated habitat"),exact(metadata!C1001,"insect-associated habitat")))</f>
        <v>0</v>
      </c>
      <c r="Q1001">
        <f>OR(AND(IF(metadata!D1001="",FALSE,TRUE),exact(metadata!D1001,"not applicable")),AND(IF(metadata!D1001="",FALSE,TRUE),OR(exact(metadata!D1001,"sponge"),exact(metadata!D1001,"coral"),exact(metadata!D1001,"biofilm"),exact(metadata!D1001,"whole gut"),exact(metadata!D1001,"insect"),exact(metadata!D1001,"insect gut"))))</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21</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2018-01-17T22:44:45Z</dcterms:created>
  <dcterms:modified xsi:type="dcterms:W3CDTF">2018-01-17T22:44:45Z</dcterms:modified>
</cp:coreProperties>
</file>