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estefa\Documents\GitHub\LunarEjecta\"/>
    </mc:Choice>
  </mc:AlternateContent>
  <xr:revisionPtr revIDLastSave="0" documentId="13_ncr:1_{E37718E4-2545-4549-A355-70EDF6909820}" xr6:coauthVersionLast="44" xr6:coauthVersionMax="44" xr10:uidLastSave="{00000000-0000-0000-0000-000000000000}"/>
  <bookViews>
    <workbookView xWindow="-110" yWindow="-110" windowWidth="19420" windowHeight="10420" activeTab="1" xr2:uid="{4F0D8CB6-D73A-4F15-94D4-5DC19F15779B}"/>
  </bookViews>
  <sheets>
    <sheet name="Sheet1" sheetId="1" r:id="rId1"/>
    <sheet name="Sheet3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3" l="1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" i="3"/>
  <c r="G4" i="3"/>
  <c r="H4" i="3" s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" i="3"/>
  <c r="C2" i="3"/>
  <c r="C1" i="3"/>
  <c r="B5" i="3" s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2" i="1"/>
  <c r="G2" i="1"/>
  <c r="B36" i="3" l="1"/>
  <c r="B20" i="3"/>
  <c r="B32" i="3"/>
  <c r="B16" i="3"/>
  <c r="B4" i="3"/>
  <c r="B28" i="3"/>
  <c r="B12" i="3"/>
  <c r="B40" i="3"/>
  <c r="B24" i="3"/>
  <c r="B8" i="3"/>
  <c r="B43" i="3"/>
  <c r="B39" i="3"/>
  <c r="B35" i="3"/>
  <c r="B31" i="3"/>
  <c r="B27" i="3"/>
  <c r="B23" i="3"/>
  <c r="B19" i="3"/>
  <c r="B15" i="3"/>
  <c r="B11" i="3"/>
  <c r="B7" i="3"/>
  <c r="B42" i="3"/>
  <c r="B38" i="3"/>
  <c r="B34" i="3"/>
  <c r="B30" i="3"/>
  <c r="B26" i="3"/>
  <c r="B22" i="3"/>
  <c r="B18" i="3"/>
  <c r="B14" i="3"/>
  <c r="B10" i="3"/>
  <c r="B6" i="3"/>
  <c r="B41" i="3"/>
  <c r="B37" i="3"/>
  <c r="B33" i="3"/>
  <c r="B29" i="3"/>
  <c r="B25" i="3"/>
  <c r="B21" i="3"/>
  <c r="B17" i="3"/>
  <c r="B13" i="3"/>
  <c r="B9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" i="1"/>
  <c r="A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J22" i="1" l="1"/>
  <c r="J6" i="1"/>
  <c r="J2" i="1"/>
  <c r="J33" i="1"/>
  <c r="J25" i="1"/>
  <c r="J21" i="1"/>
  <c r="J13" i="1"/>
  <c r="J40" i="1"/>
  <c r="J20" i="1"/>
  <c r="J15" i="1"/>
  <c r="J8" i="1"/>
  <c r="J38" i="1"/>
  <c r="J34" i="1"/>
  <c r="J26" i="1"/>
  <c r="J18" i="1"/>
  <c r="J14" i="1"/>
  <c r="J10" i="1"/>
  <c r="J12" i="1"/>
  <c r="J31" i="1"/>
  <c r="J32" i="1"/>
  <c r="J4" i="1"/>
  <c r="J37" i="1"/>
  <c r="J29" i="1"/>
  <c r="J24" i="1"/>
  <c r="J17" i="1"/>
  <c r="J11" i="1"/>
  <c r="J5" i="1"/>
  <c r="J30" i="1"/>
  <c r="J36" i="1"/>
  <c r="J28" i="1"/>
  <c r="J23" i="1"/>
  <c r="J16" i="1"/>
  <c r="J9" i="1"/>
  <c r="J19" i="1" l="1"/>
  <c r="J39" i="1"/>
  <c r="J7" i="1"/>
  <c r="J27" i="1"/>
  <c r="J35" i="1"/>
  <c r="K1" i="1"/>
  <c r="J3" i="1"/>
</calcChain>
</file>

<file path=xl/sharedStrings.xml><?xml version="1.0" encoding="utf-8"?>
<sst xmlns="http://schemas.openxmlformats.org/spreadsheetml/2006/main" count="16" uniqueCount="15">
  <si>
    <t>% by mass &lt; x</t>
  </si>
  <si>
    <t>fraction by mass &gt; x</t>
  </si>
  <si>
    <t>x (mm)</t>
  </si>
  <si>
    <t>bi</t>
  </si>
  <si>
    <t>rho (g/cc)</t>
  </si>
  <si>
    <t>rho (kg/mm^3)</t>
  </si>
  <si>
    <t>mi (kg)</t>
  </si>
  <si>
    <t>dy</t>
  </si>
  <si>
    <t># in 1 kg factor</t>
  </si>
  <si>
    <t>log-normal weighting factor</t>
  </si>
  <si>
    <t>sigma</t>
  </si>
  <si>
    <t>mu</t>
  </si>
  <si>
    <t>mass &gt; x in 1 kg</t>
  </si>
  <si>
    <t># &gt; x in 1 kg</t>
  </si>
  <si>
    <t>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</si>
</sst>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0000E+00"/>
    <numFmt numFmtId="165" formatCode="0.00000000E+00"/>
    <numFmt numFmtId="166" formatCode="0.000E+00"/>
    <numFmt numFmtId="167" formatCode="0.0000E+00"/>
    <numFmt numFmtId="168" formatCode="0.00000E+00"/>
    <numFmt numFmtId="169" formatCode="0.0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</c:f>
              <c:numCache>
                <c:formatCode>0.00E+00</c:formatCode>
                <c:ptCount val="39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</c:numCache>
            </c:numRef>
          </c:xVal>
          <c:yVal>
            <c:numRef>
              <c:f>Sheet1!$K$2:$K$40</c:f>
              <c:numCache>
                <c:formatCode>0.00E+00</c:formatCode>
                <c:ptCount val="39"/>
                <c:pt idx="0">
                  <c:v>9.1719614205484617E-3</c:v>
                </c:pt>
                <c:pt idx="1">
                  <c:v>1.1836648679924384E-2</c:v>
                </c:pt>
                <c:pt idx="2">
                  <c:v>1.1577597877555837E-2</c:v>
                </c:pt>
                <c:pt idx="3">
                  <c:v>1.2751961514958965E-2</c:v>
                </c:pt>
                <c:pt idx="4">
                  <c:v>1.4979798415325969E-2</c:v>
                </c:pt>
                <c:pt idx="5">
                  <c:v>1.7104014994746061E-2</c:v>
                </c:pt>
                <c:pt idx="6">
                  <c:v>1.7319890663386926E-2</c:v>
                </c:pt>
                <c:pt idx="7">
                  <c:v>1.9737698152157191E-2</c:v>
                </c:pt>
                <c:pt idx="8">
                  <c:v>2.4918714199522945E-2</c:v>
                </c:pt>
                <c:pt idx="9">
                  <c:v>2.4858748736011835E-2</c:v>
                </c:pt>
                <c:pt idx="10">
                  <c:v>2.6923633147506201E-2</c:v>
                </c:pt>
                <c:pt idx="11">
                  <c:v>2.7385279293710828E-2</c:v>
                </c:pt>
                <c:pt idx="12">
                  <c:v>2.8407134753357113E-2</c:v>
                </c:pt>
                <c:pt idx="13">
                  <c:v>3.0066423471125869E-2</c:v>
                </c:pt>
                <c:pt idx="14">
                  <c:v>2.7342771558860182E-2</c:v>
                </c:pt>
                <c:pt idx="15">
                  <c:v>2.5938771116933903E-2</c:v>
                </c:pt>
                <c:pt idx="16">
                  <c:v>2.9091762000876143E-2</c:v>
                </c:pt>
                <c:pt idx="17">
                  <c:v>2.7789079084082999E-2</c:v>
                </c:pt>
                <c:pt idx="18">
                  <c:v>2.7715718806073979E-2</c:v>
                </c:pt>
                <c:pt idx="19">
                  <c:v>3.0390062501512133E-2</c:v>
                </c:pt>
                <c:pt idx="20">
                  <c:v>2.7172935700477022E-2</c:v>
                </c:pt>
                <c:pt idx="21">
                  <c:v>2.6625803314850999E-2</c:v>
                </c:pt>
                <c:pt idx="22">
                  <c:v>2.5904892094270122E-2</c:v>
                </c:pt>
                <c:pt idx="23">
                  <c:v>2.9486360527081944E-2</c:v>
                </c:pt>
                <c:pt idx="24">
                  <c:v>2.7149866530718034E-2</c:v>
                </c:pt>
                <c:pt idx="25">
                  <c:v>2.8622133424483009E-2</c:v>
                </c:pt>
                <c:pt idx="26">
                  <c:v>2.9281247807017963E-2</c:v>
                </c:pt>
                <c:pt idx="27">
                  <c:v>2.8165412909572075E-2</c:v>
                </c:pt>
                <c:pt idx="28">
                  <c:v>2.7800764843344976E-2</c:v>
                </c:pt>
                <c:pt idx="29">
                  <c:v>2.4844644777650048E-2</c:v>
                </c:pt>
                <c:pt idx="30">
                  <c:v>2.5020764515607915E-2</c:v>
                </c:pt>
                <c:pt idx="31">
                  <c:v>2.6155093029008026E-2</c:v>
                </c:pt>
                <c:pt idx="32">
                  <c:v>2.2414556443295916E-2</c:v>
                </c:pt>
                <c:pt idx="33">
                  <c:v>1.7535766332027108E-2</c:v>
                </c:pt>
                <c:pt idx="34">
                  <c:v>1.5851936116632995E-2</c:v>
                </c:pt>
                <c:pt idx="35">
                  <c:v>1.5523805100299897E-2</c:v>
                </c:pt>
                <c:pt idx="36">
                  <c:v>1.7086744941255051E-2</c:v>
                </c:pt>
                <c:pt idx="37">
                  <c:v>1.781640470125893E-2</c:v>
                </c:pt>
                <c:pt idx="38">
                  <c:v>1.5700823148585098E-2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A-4D04-AF83-EE19E0B39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18367"/>
        <c:axId val="218564175"/>
      </c:scatterChart>
      <c:valAx>
        <c:axId val="39931836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64175"/>
        <c:crosses val="autoZero"/>
        <c:crossBetween val="midCat"/>
      </c:valAx>
      <c:valAx>
        <c:axId val="21856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183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Sheet1!$B$2:$B$40</c:f>
              <c:numCache>
                <c:formatCode>0.00E+00</c:formatCode>
                <c:ptCount val="39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</c:numCache>
            </c:numRef>
          </c:xVal>
          <c:yVal>
            <c:numRef>
              <c:f>Sheet1!$I$2:$I$40</c:f>
              <c:numCache>
                <c:formatCode>0.00E+00</c:formatCode>
                <c:ptCount val="39"/>
                <c:pt idx="0">
                  <c:v>123666677472.93532</c:v>
                </c:pt>
                <c:pt idx="1">
                  <c:v>104131844138.9903</c:v>
                </c:pt>
                <c:pt idx="2">
                  <c:v>60539409205.106064</c:v>
                </c:pt>
                <c:pt idx="3">
                  <c:v>39636768688.817703</c:v>
                </c:pt>
                <c:pt idx="4">
                  <c:v>27680984352.454582</c:v>
                </c:pt>
                <c:pt idx="5">
                  <c:v>18791741852.008545</c:v>
                </c:pt>
                <c:pt idx="6">
                  <c:v>11313340869.215626</c:v>
                </c:pt>
                <c:pt idx="7">
                  <c:v>7666385180.9119167</c:v>
                </c:pt>
                <c:pt idx="8">
                  <c:v>5757071483.0279913</c:v>
                </c:pt>
                <c:pt idx="9">
                  <c:v>3415649410.3727446</c:v>
                </c:pt>
                <c:pt idx="10">
                  <c:v>2214986227.3666887</c:v>
                </c:pt>
                <c:pt idx="11">
                  <c:v>1377667357.8834312</c:v>
                </c:pt>
                <c:pt idx="12">
                  <c:v>881931893.79190791</c:v>
                </c:pt>
                <c:pt idx="13">
                  <c:v>611085214.49108851</c:v>
                </c:pt>
                <c:pt idx="14">
                  <c:v>393175396.68480611</c:v>
                </c:pt>
                <c:pt idx="15">
                  <c:v>256866142.80906743</c:v>
                </c:pt>
                <c:pt idx="16">
                  <c:v>195009595.99931958</c:v>
                </c:pt>
                <c:pt idx="17">
                  <c:v>129777496.61346292</c:v>
                </c:pt>
                <c:pt idx="18">
                  <c:v>90966923.607008561</c:v>
                </c:pt>
                <c:pt idx="19">
                  <c:v>69577047.073467284</c:v>
                </c:pt>
                <c:pt idx="20">
                  <c:v>43090555.154057503</c:v>
                </c:pt>
                <c:pt idx="21">
                  <c:v>29217946.429975342</c:v>
                </c:pt>
                <c:pt idx="22">
                  <c:v>19957363.810131826</c:v>
                </c:pt>
                <c:pt idx="23">
                  <c:v>15757898.823375262</c:v>
                </c:pt>
                <c:pt idx="24">
                  <c:v>9829551.3740850911</c:v>
                </c:pt>
                <c:pt idx="25">
                  <c:v>7022561.3345368328</c:v>
                </c:pt>
                <c:pt idx="26">
                  <c:v>4772927.7133501051</c:v>
                </c:pt>
                <c:pt idx="27">
                  <c:v>2978867.1508964803</c:v>
                </c:pt>
                <c:pt idx="28">
                  <c:v>1933353.5894220895</c:v>
                </c:pt>
                <c:pt idx="29">
                  <c:v>1123600.545107659</c:v>
                </c:pt>
                <c:pt idx="30">
                  <c:v>695059.1550049365</c:v>
                </c:pt>
                <c:pt idx="31">
                  <c:v>432509.5275693491</c:v>
                </c:pt>
                <c:pt idx="32">
                  <c:v>220404.0325577062</c:v>
                </c:pt>
                <c:pt idx="33">
                  <c:v>102459.730903285</c:v>
                </c:pt>
                <c:pt idx="34">
                  <c:v>55070.092263061437</c:v>
                </c:pt>
                <c:pt idx="35">
                  <c:v>32080.064171771526</c:v>
                </c:pt>
                <c:pt idx="36">
                  <c:v>21027.11718181934</c:v>
                </c:pt>
                <c:pt idx="37">
                  <c:v>13062.031465137785</c:v>
                </c:pt>
                <c:pt idx="38">
                  <c:v>6851.2133255544159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E9-4EBB-BC8F-6146E7A96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84095"/>
        <c:axId val="218584559"/>
      </c:scatterChart>
      <c:valAx>
        <c:axId val="386840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84559"/>
        <c:crosses val="autoZero"/>
        <c:crossBetween val="midCat"/>
      </c:valAx>
      <c:valAx>
        <c:axId val="2185845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84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0.00E+00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Sheet1!$D$2:$D$41</c:f>
              <c:numCache>
                <c:formatCode>0.00E+00</c:formatCode>
                <c:ptCount val="40"/>
                <c:pt idx="0">
                  <c:v>5.1768202809153401</c:v>
                </c:pt>
                <c:pt idx="1">
                  <c:v>6.0940164229701699</c:v>
                </c:pt>
                <c:pt idx="2">
                  <c:v>7.2776812909626001</c:v>
                </c:pt>
                <c:pt idx="3">
                  <c:v>8.4354410787182008</c:v>
                </c:pt>
                <c:pt idx="4">
                  <c:v>9.7106372302140898</c:v>
                </c:pt>
                <c:pt idx="5">
                  <c:v>11.2086170717467</c:v>
                </c:pt>
                <c:pt idx="6">
                  <c:v>12.919018571221301</c:v>
                </c:pt>
                <c:pt idx="7">
                  <c:v>14.651007637559999</c:v>
                </c:pt>
                <c:pt idx="8">
                  <c:v>16.6247774527757</c:v>
                </c:pt>
                <c:pt idx="9">
                  <c:v>19.116648872728</c:v>
                </c:pt>
                <c:pt idx="10">
                  <c:v>21.602523746329201</c:v>
                </c:pt>
                <c:pt idx="11">
                  <c:v>24.294887061079798</c:v>
                </c:pt>
                <c:pt idx="12">
                  <c:v>27.0334149904509</c:v>
                </c:pt>
                <c:pt idx="13">
                  <c:v>29.874128465786601</c:v>
                </c:pt>
                <c:pt idx="14">
                  <c:v>32.8807708128992</c:v>
                </c:pt>
                <c:pt idx="15">
                  <c:v>35.615047968785198</c:v>
                </c:pt>
                <c:pt idx="16">
                  <c:v>38.2089250804786</c:v>
                </c:pt>
                <c:pt idx="17">
                  <c:v>41.118101280566201</c:v>
                </c:pt>
                <c:pt idx="18">
                  <c:v>43.897009188974501</c:v>
                </c:pt>
                <c:pt idx="19">
                  <c:v>46.668581069581897</c:v>
                </c:pt>
                <c:pt idx="20">
                  <c:v>49.707587319733101</c:v>
                </c:pt>
                <c:pt idx="21">
                  <c:v>52.424880889780802</c:v>
                </c:pt>
                <c:pt idx="22">
                  <c:v>55.087461221265897</c:v>
                </c:pt>
                <c:pt idx="23">
                  <c:v>57.677950430692903</c:v>
                </c:pt>
                <c:pt idx="24">
                  <c:v>60.626586483401098</c:v>
                </c:pt>
                <c:pt idx="25">
                  <c:v>63.341573136472903</c:v>
                </c:pt>
                <c:pt idx="26">
                  <c:v>66.203786478921202</c:v>
                </c:pt>
                <c:pt idx="27">
                  <c:v>69.131911259622996</c:v>
                </c:pt>
                <c:pt idx="28">
                  <c:v>71.9484525505802</c:v>
                </c:pt>
                <c:pt idx="29">
                  <c:v>74.7285290349147</c:v>
                </c:pt>
                <c:pt idx="30">
                  <c:v>77.212993512679702</c:v>
                </c:pt>
                <c:pt idx="31">
                  <c:v>79.715069964240499</c:v>
                </c:pt>
                <c:pt idx="32">
                  <c:v>82.330579267141303</c:v>
                </c:pt>
                <c:pt idx="33">
                  <c:v>84.572034911470894</c:v>
                </c:pt>
                <c:pt idx="34">
                  <c:v>86.325611544673606</c:v>
                </c:pt>
                <c:pt idx="35">
                  <c:v>87.910805156336906</c:v>
                </c:pt>
                <c:pt idx="36">
                  <c:v>89.463185666366897</c:v>
                </c:pt>
                <c:pt idx="37">
                  <c:v>91.1718601604924</c:v>
                </c:pt>
                <c:pt idx="38">
                  <c:v>92.953500630618294</c:v>
                </c:pt>
                <c:pt idx="39">
                  <c:v>94.523582945476804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B-41FE-AA78-A2FBB13D8B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0671"/>
        <c:axId val="218578319"/>
      </c:scatterChart>
      <c:valAx>
        <c:axId val="209506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78319"/>
        <c:crosses val="autoZero"/>
        <c:crossBetween val="midCat"/>
      </c:valAx>
      <c:valAx>
        <c:axId val="21857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50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0.00E+00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Sheet1!$E$2:$E$41</c:f>
              <c:numCache>
                <c:formatCode>0.00000E+00</c:formatCode>
                <c:ptCount val="40"/>
                <c:pt idx="0">
                  <c:v>0.9482317971908466</c:v>
                </c:pt>
                <c:pt idx="1">
                  <c:v>0.93905983577029828</c:v>
                </c:pt>
                <c:pt idx="2">
                  <c:v>0.92722318709037399</c:v>
                </c:pt>
                <c:pt idx="3">
                  <c:v>0.91564558921281802</c:v>
                </c:pt>
                <c:pt idx="4">
                  <c:v>0.90289362769785908</c:v>
                </c:pt>
                <c:pt idx="5">
                  <c:v>0.88791382928253304</c:v>
                </c:pt>
                <c:pt idx="6">
                  <c:v>0.87080981428778703</c:v>
                </c:pt>
                <c:pt idx="7">
                  <c:v>0.85348992362440002</c:v>
                </c:pt>
                <c:pt idx="8">
                  <c:v>0.83375222547224292</c:v>
                </c:pt>
                <c:pt idx="9">
                  <c:v>0.80883351127271996</c:v>
                </c:pt>
                <c:pt idx="10">
                  <c:v>0.78397476253670806</c:v>
                </c:pt>
                <c:pt idx="11">
                  <c:v>0.75705112938920194</c:v>
                </c:pt>
                <c:pt idx="12">
                  <c:v>0.72966585009549112</c:v>
                </c:pt>
                <c:pt idx="13">
                  <c:v>0.70125871534213402</c:v>
                </c:pt>
                <c:pt idx="14">
                  <c:v>0.67119229187100804</c:v>
                </c:pt>
                <c:pt idx="15">
                  <c:v>0.64384952031214793</c:v>
                </c:pt>
                <c:pt idx="16">
                  <c:v>0.61791074919521405</c:v>
                </c:pt>
                <c:pt idx="17">
                  <c:v>0.58881898719433801</c:v>
                </c:pt>
                <c:pt idx="18">
                  <c:v>0.56102990811025499</c:v>
                </c:pt>
                <c:pt idx="19">
                  <c:v>0.53331418930418106</c:v>
                </c:pt>
                <c:pt idx="20">
                  <c:v>0.50292412680266896</c:v>
                </c:pt>
                <c:pt idx="21">
                  <c:v>0.47575119110219199</c:v>
                </c:pt>
                <c:pt idx="22">
                  <c:v>0.44912538778734101</c:v>
                </c:pt>
                <c:pt idx="23">
                  <c:v>0.42322049569307096</c:v>
                </c:pt>
                <c:pt idx="24">
                  <c:v>0.39373413516598904</c:v>
                </c:pt>
                <c:pt idx="25">
                  <c:v>0.36658426863527099</c:v>
                </c:pt>
                <c:pt idx="26">
                  <c:v>0.337962135210788</c:v>
                </c:pt>
                <c:pt idx="27">
                  <c:v>0.30868088740377003</c:v>
                </c:pt>
                <c:pt idx="28">
                  <c:v>0.280515474494198</c:v>
                </c:pt>
                <c:pt idx="29">
                  <c:v>0.25271470965085302</c:v>
                </c:pt>
                <c:pt idx="30">
                  <c:v>0.22787006487320297</c:v>
                </c:pt>
                <c:pt idx="31">
                  <c:v>0.20284930035759502</c:v>
                </c:pt>
                <c:pt idx="32">
                  <c:v>0.17669420732858698</c:v>
                </c:pt>
                <c:pt idx="33">
                  <c:v>0.15427965088529105</c:v>
                </c:pt>
                <c:pt idx="34">
                  <c:v>0.13674388455326394</c:v>
                </c:pt>
                <c:pt idx="35">
                  <c:v>0.12089194843663094</c:v>
                </c:pt>
                <c:pt idx="36">
                  <c:v>0.10536814333633103</c:v>
                </c:pt>
                <c:pt idx="37">
                  <c:v>8.8281398395075997E-2</c:v>
                </c:pt>
                <c:pt idx="38">
                  <c:v>7.0464993693817063E-2</c:v>
                </c:pt>
                <c:pt idx="39">
                  <c:v>5.4764170545231965E-2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08-4183-A0F1-7D408278FD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644015"/>
        <c:axId val="12995743"/>
      </c:scatterChart>
      <c:valAx>
        <c:axId val="40464401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5743"/>
        <c:crosses val="autoZero"/>
        <c:crossBetween val="midCat"/>
      </c:valAx>
      <c:valAx>
        <c:axId val="129957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644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dy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Sheet1!$B$2:$B$41</c:f>
              <c:numCache>
                <c:formatCode>0.00E+00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Sheet1!$F$2:$F$41</c:f>
              <c:numCache>
                <c:formatCode>0.000000E+00</c:formatCode>
                <c:ptCount val="40"/>
                <c:pt idx="0">
                  <c:v>9.1719614205483246E-3</c:v>
                </c:pt>
                <c:pt idx="1">
                  <c:v>1.1836648679924289E-2</c:v>
                </c:pt>
                <c:pt idx="2">
                  <c:v>1.1577597877555967E-2</c:v>
                </c:pt>
                <c:pt idx="3">
                  <c:v>1.2751961514958943E-2</c:v>
                </c:pt>
                <c:pt idx="4">
                  <c:v>1.497979841532604E-2</c:v>
                </c:pt>
                <c:pt idx="5">
                  <c:v>1.7104014994746009E-2</c:v>
                </c:pt>
                <c:pt idx="6">
                  <c:v>1.7319890663387016E-2</c:v>
                </c:pt>
                <c:pt idx="7">
                  <c:v>1.973769815215709E-2</c:v>
                </c:pt>
                <c:pt idx="8">
                  <c:v>2.4918714199522962E-2</c:v>
                </c:pt>
                <c:pt idx="9">
                  <c:v>2.4858748736011904E-2</c:v>
                </c:pt>
                <c:pt idx="10">
                  <c:v>2.6923633147506121E-2</c:v>
                </c:pt>
                <c:pt idx="11">
                  <c:v>2.7385279293710818E-2</c:v>
                </c:pt>
                <c:pt idx="12">
                  <c:v>2.8407134753357099E-2</c:v>
                </c:pt>
                <c:pt idx="13">
                  <c:v>3.006642347112598E-2</c:v>
                </c:pt>
                <c:pt idx="14">
                  <c:v>2.7342771558860113E-2</c:v>
                </c:pt>
                <c:pt idx="15">
                  <c:v>2.5938771116933879E-2</c:v>
                </c:pt>
                <c:pt idx="16">
                  <c:v>2.9091762000876042E-2</c:v>
                </c:pt>
                <c:pt idx="17">
                  <c:v>2.7789079084083013E-2</c:v>
                </c:pt>
                <c:pt idx="18">
                  <c:v>2.771571880607393E-2</c:v>
                </c:pt>
                <c:pt idx="19">
                  <c:v>3.0390062501512105E-2</c:v>
                </c:pt>
                <c:pt idx="20">
                  <c:v>2.7172935700476963E-2</c:v>
                </c:pt>
                <c:pt idx="21">
                  <c:v>2.6625803314850982E-2</c:v>
                </c:pt>
                <c:pt idx="22">
                  <c:v>2.5904892094270049E-2</c:v>
                </c:pt>
                <c:pt idx="23">
                  <c:v>2.9486360527081923E-2</c:v>
                </c:pt>
                <c:pt idx="24">
                  <c:v>2.7149866530718048E-2</c:v>
                </c:pt>
                <c:pt idx="25">
                  <c:v>2.8622133424482998E-2</c:v>
                </c:pt>
                <c:pt idx="26">
                  <c:v>2.9281247807017963E-2</c:v>
                </c:pt>
                <c:pt idx="27">
                  <c:v>2.816541290957203E-2</c:v>
                </c:pt>
                <c:pt idx="28">
                  <c:v>2.7800764843344983E-2</c:v>
                </c:pt>
                <c:pt idx="29">
                  <c:v>2.4844644777650055E-2</c:v>
                </c:pt>
                <c:pt idx="30">
                  <c:v>2.5020764515607946E-2</c:v>
                </c:pt>
                <c:pt idx="31">
                  <c:v>2.6155093029008036E-2</c:v>
                </c:pt>
                <c:pt idx="32">
                  <c:v>2.241455644329593E-2</c:v>
                </c:pt>
                <c:pt idx="33">
                  <c:v>1.7535766332027108E-2</c:v>
                </c:pt>
                <c:pt idx="34">
                  <c:v>1.5851936116633006E-2</c:v>
                </c:pt>
                <c:pt idx="35">
                  <c:v>1.5523805100299909E-2</c:v>
                </c:pt>
                <c:pt idx="36">
                  <c:v>1.7086744941255033E-2</c:v>
                </c:pt>
                <c:pt idx="37">
                  <c:v>1.7816404701258934E-2</c:v>
                </c:pt>
                <c:pt idx="38">
                  <c:v>1.5700823148585098E-2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88-42B3-A4DF-895DF471F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3507823"/>
        <c:axId val="756134079"/>
      </c:scatterChart>
      <c:valAx>
        <c:axId val="853507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134079"/>
        <c:crosses val="autoZero"/>
        <c:crossBetween val="midCat"/>
      </c:valAx>
      <c:valAx>
        <c:axId val="756134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3507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# &gt; x in 1 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Sheet3!$A$4:$A$43</c:f>
              <c:numCache>
                <c:formatCode>0.0000E+00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Sheet3!$B$4:$B$43</c:f>
              <c:numCache>
                <c:formatCode>0.000E+00</c:formatCode>
                <c:ptCount val="40"/>
                <c:pt idx="0">
                  <c:v>32167567.47119661</c:v>
                </c:pt>
                <c:pt idx="1">
                  <c:v>27448882.57708066</c:v>
                </c:pt>
                <c:pt idx="2">
                  <c:v>21604450.026747942</c:v>
                </c:pt>
                <c:pt idx="3">
                  <c:v>16974959.490512613</c:v>
                </c:pt>
                <c:pt idx="4">
                  <c:v>13314746.476509023</c:v>
                </c:pt>
                <c:pt idx="5">
                  <c:v>10426161.983218746</c:v>
                </c:pt>
                <c:pt idx="6">
                  <c:v>8150470.8923941907</c:v>
                </c:pt>
                <c:pt idx="7">
                  <c:v>6360502.9455503775</c:v>
                </c:pt>
                <c:pt idx="8">
                  <c:v>4955293.8897867054</c:v>
                </c:pt>
                <c:pt idx="9">
                  <c:v>3854256.5590687688</c:v>
                </c:pt>
                <c:pt idx="10">
                  <c:v>2992679.2531632762</c:v>
                </c:pt>
                <c:pt idx="11">
                  <c:v>2336338.2241745391</c:v>
                </c:pt>
                <c:pt idx="12">
                  <c:v>1847237.4396205633</c:v>
                </c:pt>
                <c:pt idx="13">
                  <c:v>1447971.0882332237</c:v>
                </c:pt>
                <c:pt idx="14">
                  <c:v>1218398.701896047</c:v>
                </c:pt>
                <c:pt idx="15">
                  <c:v>1024380.6177349371</c:v>
                </c:pt>
                <c:pt idx="16">
                  <c:v>835802.06329111999</c:v>
                </c:pt>
                <c:pt idx="17">
                  <c:v>691345.2572141022</c:v>
                </c:pt>
                <c:pt idx="18">
                  <c:v>579811.10242629051</c:v>
                </c:pt>
                <c:pt idx="19">
                  <c:v>482312.2710065578</c:v>
                </c:pt>
                <c:pt idx="20">
                  <c:v>400896.51537606469</c:v>
                </c:pt>
                <c:pt idx="21">
                  <c:v>330445.30564585427</c:v>
                </c:pt>
                <c:pt idx="22">
                  <c:v>274176.26356765628</c:v>
                </c:pt>
                <c:pt idx="23">
                  <c:v>229015.57708917765</c:v>
                </c:pt>
                <c:pt idx="24">
                  <c:v>186867.34484475583</c:v>
                </c:pt>
                <c:pt idx="25">
                  <c:v>152319.93260751388</c:v>
                </c:pt>
                <c:pt idx="26">
                  <c:v>124042.56405430639</c:v>
                </c:pt>
                <c:pt idx="27">
                  <c:v>98617.778942163815</c:v>
                </c:pt>
                <c:pt idx="28">
                  <c:v>78307.971034689326</c:v>
                </c:pt>
                <c:pt idx="29">
                  <c:v>63077.68750325188</c:v>
                </c:pt>
                <c:pt idx="30">
                  <c:v>49192.909131906774</c:v>
                </c:pt>
                <c:pt idx="31">
                  <c:v>37127.179130636447</c:v>
                </c:pt>
                <c:pt idx="32">
                  <c:v>27972.947918218779</c:v>
                </c:pt>
                <c:pt idx="33">
                  <c:v>21037.442058355595</c:v>
                </c:pt>
                <c:pt idx="34">
                  <c:v>15792.199763101513</c:v>
                </c:pt>
                <c:pt idx="35">
                  <c:v>11833.69530866405</c:v>
                </c:pt>
                <c:pt idx="36">
                  <c:v>8851.9569908533867</c:v>
                </c:pt>
                <c:pt idx="37">
                  <c:v>6610.2132046783063</c:v>
                </c:pt>
                <c:pt idx="38">
                  <c:v>4927.7211369507586</c:v>
                </c:pt>
                <c:pt idx="39">
                  <c:v>3666.888285739305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84-4352-BC0E-60D846E6D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287359"/>
        <c:axId val="843126687"/>
      </c:scatterChart>
      <c:valAx>
        <c:axId val="87828735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3126687"/>
        <c:crosses val="autoZero"/>
        <c:crossBetween val="midCat"/>
      </c:valAx>
      <c:valAx>
        <c:axId val="8431266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287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Sheet3!$C$3</c:f>
              <c:strCache>
                <c:ptCount val="1"/>
                <c:pt idx="0">
                  <c:v>mass &gt; x in 1 kg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Sheet3!$A$4:$A$43</c:f>
              <c:numCache>
                <c:formatCode>0.0000E+00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Sheet3!$C$4:$C$43</c:f>
              <c:numCache>
                <c:formatCode>0.0000E+00</c:formatCode>
                <c:ptCount val="40"/>
                <c:pt idx="0">
                  <c:v>0.95567655866577428</c:v>
                </c:pt>
                <c:pt idx="1">
                  <c:v>0.94927455728542021</c:v>
                </c:pt>
                <c:pt idx="2">
                  <c:v>0.93831324755985079</c:v>
                </c:pt>
                <c:pt idx="3">
                  <c:v>0.92558435947159912</c:v>
                </c:pt>
                <c:pt idx="4">
                  <c:v>0.91094317293300642</c:v>
                </c:pt>
                <c:pt idx="5">
                  <c:v>0.89426194637503931</c:v>
                </c:pt>
                <c:pt idx="6">
                  <c:v>0.87543477947191284</c:v>
                </c:pt>
                <c:pt idx="7">
                  <c:v>0.85438173810636409</c:v>
                </c:pt>
                <c:pt idx="8">
                  <c:v>0.83106448068312311</c:v>
                </c:pt>
                <c:pt idx="9">
                  <c:v>0.8054876116188816</c:v>
                </c:pt>
                <c:pt idx="10">
                  <c:v>0.77768370984943225</c:v>
                </c:pt>
                <c:pt idx="11">
                  <c:v>0.74860799225774111</c:v>
                </c:pt>
                <c:pt idx="12">
                  <c:v>0.71946072976753006</c:v>
                </c:pt>
                <c:pt idx="13">
                  <c:v>0.68781736191657838</c:v>
                </c:pt>
                <c:pt idx="14">
                  <c:v>0.66462321228237353</c:v>
                </c:pt>
                <c:pt idx="15">
                  <c:v>0.64077612118607907</c:v>
                </c:pt>
                <c:pt idx="16">
                  <c:v>0.61223358198939626</c:v>
                </c:pt>
                <c:pt idx="17">
                  <c:v>0.58518638541458712</c:v>
                </c:pt>
                <c:pt idx="18">
                  <c:v>0.55985563448868125</c:v>
                </c:pt>
                <c:pt idx="19">
                  <c:v>0.53320408416857246</c:v>
                </c:pt>
                <c:pt idx="20">
                  <c:v>0.50641092637219554</c:v>
                </c:pt>
                <c:pt idx="21">
                  <c:v>0.47850352150122161</c:v>
                </c:pt>
                <c:pt idx="22">
                  <c:v>0.45176840872442631</c:v>
                </c:pt>
                <c:pt idx="23">
                  <c:v>0.4263064489798577</c:v>
                </c:pt>
                <c:pt idx="24">
                  <c:v>0.39803069302079114</c:v>
                </c:pt>
                <c:pt idx="25">
                  <c:v>0.37027400209837064</c:v>
                </c:pt>
                <c:pt idx="26">
                  <c:v>0.34318119486286419</c:v>
                </c:pt>
                <c:pt idx="27">
                  <c:v>0.3139946693361364</c:v>
                </c:pt>
                <c:pt idx="28">
                  <c:v>0.28592477183656573</c:v>
                </c:pt>
                <c:pt idx="29">
                  <c:v>0.26085742537556617</c:v>
                </c:pt>
                <c:pt idx="30">
                  <c:v>0.23364372349316542</c:v>
                </c:pt>
                <c:pt idx="31">
                  <c:v>0.20500051067725067</c:v>
                </c:pt>
                <c:pt idx="32">
                  <c:v>0.1785577516240851</c:v>
                </c:pt>
                <c:pt idx="33">
                  <c:v>0.15436570875144706</c:v>
                </c:pt>
                <c:pt idx="34">
                  <c:v>0.13243871230637438</c:v>
                </c:pt>
                <c:pt idx="35">
                  <c:v>0.11275631469021968</c:v>
                </c:pt>
                <c:pt idx="36">
                  <c:v>9.5256298615904511E-2</c:v>
                </c:pt>
                <c:pt idx="37">
                  <c:v>7.9844672406565342E-2</c:v>
                </c:pt>
                <c:pt idx="38">
                  <c:v>6.6398319065258948E-2</c:v>
                </c:pt>
                <c:pt idx="39">
                  <c:v>5.4774008141149189E-2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2B-49F8-AD60-0FB2FEC25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105103"/>
        <c:axId val="852010543"/>
      </c:scatterChart>
      <c:valAx>
        <c:axId val="89010510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2010543"/>
        <c:crosses val="autoZero"/>
        <c:crossBetween val="midCat"/>
      </c:valAx>
      <c:valAx>
        <c:axId val="85201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10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Sheet3!$F$3</c:f>
              <c:strCache>
                <c:ptCount val="1"/>
                <c:pt idx="0">
                  <c:v>pdf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Sheet3!$A$4:$A$43</c:f>
              <c:numCache>
                <c:formatCode>0.0000E+00</c:formatCode>
                <c:ptCount val="40"/>
                <c:pt idx="0">
                  <c:v>3.380248352585E-3</c:v>
                </c:pt>
                <c:pt idx="1">
                  <c:v>3.7944412952459999E-3</c:v>
                </c:pt>
                <c:pt idx="2">
                  <c:v>4.5129246560499997E-3</c:v>
                </c:pt>
                <c:pt idx="3">
                  <c:v>5.3674729594000003E-3</c:v>
                </c:pt>
                <c:pt idx="4">
                  <c:v>6.3837324646110003E-3</c:v>
                </c:pt>
                <c:pt idx="5">
                  <c:v>7.5921760312530001E-3</c:v>
                </c:pt>
                <c:pt idx="6">
                  <c:v>9.0291164355960005E-3</c:v>
                </c:pt>
                <c:pt idx="7">
                  <c:v>1.0737989052827E-2</c:v>
                </c:pt>
                <c:pt idx="8">
                  <c:v>1.2769865152208E-2</c:v>
                </c:pt>
                <c:pt idx="9">
                  <c:v>1.5185144104918001E-2</c:v>
                </c:pt>
                <c:pt idx="10">
                  <c:v>1.8057261192048001E-2</c:v>
                </c:pt>
                <c:pt idx="11">
                  <c:v>2.1368728702209999E-2</c:v>
                </c:pt>
                <c:pt idx="12">
                  <c:v>2.5044648784976E-2</c:v>
                </c:pt>
                <c:pt idx="13">
                  <c:v>2.9494364580793998E-2</c:v>
                </c:pt>
                <c:pt idx="14">
                  <c:v>3.3098954040891998E-2</c:v>
                </c:pt>
                <c:pt idx="15">
                  <c:v>3.7145453042138003E-2</c:v>
                </c:pt>
                <c:pt idx="16">
                  <c:v>4.2499223173781998E-2</c:v>
                </c:pt>
                <c:pt idx="17">
                  <c:v>4.8155933590968002E-2</c:v>
                </c:pt>
                <c:pt idx="18">
                  <c:v>5.4042887826956001E-2</c:v>
                </c:pt>
                <c:pt idx="19">
                  <c:v>6.0942690951497999E-2</c:v>
                </c:pt>
                <c:pt idx="20">
                  <c:v>6.8720899309714006E-2</c:v>
                </c:pt>
                <c:pt idx="21">
                  <c:v>7.7869796000019004E-2</c:v>
                </c:pt>
                <c:pt idx="22">
                  <c:v>8.7812953450079001E-2</c:v>
                </c:pt>
                <c:pt idx="23">
                  <c:v>9.8550426314891998E-2</c:v>
                </c:pt>
                <c:pt idx="24">
                  <c:v>0.112206724061769</c:v>
                </c:pt>
                <c:pt idx="25">
                  <c:v>0.12775947699718601</c:v>
                </c:pt>
                <c:pt idx="26">
                  <c:v>0.145465039759366</c:v>
                </c:pt>
                <c:pt idx="27">
                  <c:v>0.16803584363045301</c:v>
                </c:pt>
                <c:pt idx="28">
                  <c:v>0.19411176280305001</c:v>
                </c:pt>
                <c:pt idx="29">
                  <c:v>0.222083419318477</c:v>
                </c:pt>
                <c:pt idx="30">
                  <c:v>0.25904402010800498</c:v>
                </c:pt>
                <c:pt idx="31">
                  <c:v>0.30803890584547</c:v>
                </c:pt>
                <c:pt idx="32">
                  <c:v>0.36629487391812898</c:v>
                </c:pt>
                <c:pt idx="33">
                  <c:v>0.435590409221425</c:v>
                </c:pt>
                <c:pt idx="34">
                  <c:v>0.51802978519250797</c:v>
                </c:pt>
                <c:pt idx="35">
                  <c:v>0.61608572536417705</c:v>
                </c:pt>
                <c:pt idx="36">
                  <c:v>0.73270559685025705</c:v>
                </c:pt>
                <c:pt idx="37">
                  <c:v>0.87138202289213595</c:v>
                </c:pt>
                <c:pt idx="38">
                  <c:v>1.03629488039837</c:v>
                </c:pt>
                <c:pt idx="39">
                  <c:v>1.23245384670266</c:v>
                </c:pt>
              </c:numCache>
            </c:numRef>
          </c:xVal>
          <c:yVal>
            <c:numRef>
              <c:f>Sheet3!$F$4:$F$43</c:f>
              <c:numCache>
                <c:formatCode>0.0000E+00</c:formatCode>
                <c:ptCount val="40"/>
                <c:pt idx="0">
                  <c:v>15.51025553839742</c:v>
                </c:pt>
                <c:pt idx="1">
                  <c:v>15.39446864763128</c:v>
                </c:pt>
                <c:pt idx="2">
                  <c:v>15.103271424443655</c:v>
                </c:pt>
                <c:pt idx="3">
                  <c:v>14.67854245440992</c:v>
                </c:pt>
                <c:pt idx="4">
                  <c:v>14.131955582277135</c:v>
                </c:pt>
                <c:pt idx="5">
                  <c:v>13.478204245878814</c:v>
                </c:pt>
                <c:pt idx="6">
                  <c:v>12.734273686948242</c:v>
                </c:pt>
                <c:pt idx="7">
                  <c:v>11.918624156781084</c:v>
                </c:pt>
                <c:pt idx="8">
                  <c:v>11.050810554406381</c:v>
                </c:pt>
                <c:pt idx="9">
                  <c:v>10.150537378159468</c:v>
                </c:pt>
                <c:pt idx="10">
                  <c:v>9.2363003297726891</c:v>
                </c:pt>
                <c:pt idx="11">
                  <c:v>8.3510070551319142</c:v>
                </c:pt>
                <c:pt idx="12">
                  <c:v>7.5327332916701213</c:v>
                </c:pt>
                <c:pt idx="13">
                  <c:v>6.7177226253226587</c:v>
                </c:pt>
                <c:pt idx="14">
                  <c:v>6.1655393991210321</c:v>
                </c:pt>
                <c:pt idx="15">
                  <c:v>5.6350412856479446</c:v>
                </c:pt>
                <c:pt idx="16">
                  <c:v>5.0465182428950737</c:v>
                </c:pt>
                <c:pt idx="17">
                  <c:v>4.5323598993321763</c:v>
                </c:pt>
                <c:pt idx="18">
                  <c:v>4.0866258331795757</c:v>
                </c:pt>
                <c:pt idx="19">
                  <c:v>3.6525759933893993</c:v>
                </c:pt>
                <c:pt idx="20">
                  <c:v>3.2500025100105141</c:v>
                </c:pt>
                <c:pt idx="21">
                  <c:v>2.8643658480596916</c:v>
                </c:pt>
                <c:pt idx="22">
                  <c:v>2.525111352157924</c:v>
                </c:pt>
                <c:pt idx="23">
                  <c:v>2.2277937799096028</c:v>
                </c:pt>
                <c:pt idx="24">
                  <c:v>1.9253306684777212</c:v>
                </c:pt>
                <c:pt idx="25">
                  <c:v>1.6551076718830551</c:v>
                </c:pt>
                <c:pt idx="26">
                  <c:v>1.415349767450971</c:v>
                </c:pt>
                <c:pt idx="27">
                  <c:v>1.182064318072283</c:v>
                </c:pt>
                <c:pt idx="28">
                  <c:v>0.98079221506412761</c:v>
                </c:pt>
                <c:pt idx="29">
                  <c:v>0.8191682520546878</c:v>
                </c:pt>
                <c:pt idx="30">
                  <c:v>0.66209165690759775</c:v>
                </c:pt>
                <c:pt idx="31">
                  <c:v>0.51644488456462434</c:v>
                </c:pt>
                <c:pt idx="32">
                  <c:v>0.39907491281775925</c:v>
                </c:pt>
                <c:pt idx="33">
                  <c:v>0.30546758751879655</c:v>
                </c:pt>
                <c:pt idx="34">
                  <c:v>0.23160157746349078</c:v>
                </c:pt>
                <c:pt idx="35">
                  <c:v>0.17394448759200454</c:v>
                </c:pt>
                <c:pt idx="36">
                  <c:v>0.12941509041252461</c:v>
                </c:pt>
                <c:pt idx="37">
                  <c:v>9.5385860944117898E-2</c:v>
                </c:pt>
                <c:pt idx="38">
                  <c:v>6.964666521706285E-2</c:v>
                </c:pt>
                <c:pt idx="39">
                  <c:v>5.037355241481669E-2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AC-46A9-9417-0A73465EE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656591"/>
        <c:axId val="889918127"/>
      </c:scatterChart>
      <c:valAx>
        <c:axId val="8906565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918127"/>
        <c:crosses val="autoZero"/>
        <c:crossBetween val="midCat"/>
      </c:valAx>
      <c:valAx>
        <c:axId val="88991812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6565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517525</xdr:colOff>
      <xdr:row>1</xdr:row>
      <xdr:rowOff>158750</xdr:rowOff>
    </xdr:from>
    <xdr:to>
      <xdr:col>21</xdr:col>
      <xdr:colOff>212725</xdr:colOff>
      <xdr:row>16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4300FD-CE3D-412F-9C35-D475259E47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593725</xdr:colOff>
      <xdr:row>17</xdr:row>
      <xdr:rowOff>6350</xdr:rowOff>
    </xdr:from>
    <xdr:to>
      <xdr:col>21</xdr:col>
      <xdr:colOff>288925</xdr:colOff>
      <xdr:row>31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CEC6D2-C2CF-4F7B-AAC9-54FEFA5BB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66675</xdr:colOff>
      <xdr:row>2</xdr:row>
      <xdr:rowOff>146050</xdr:rowOff>
    </xdr:from>
    <xdr:to>
      <xdr:col>28</xdr:col>
      <xdr:colOff>371475</xdr:colOff>
      <xdr:row>17</xdr:row>
      <xdr:rowOff>127000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2B8533F-D65C-42B6-B944-4CB896C5BF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22225</xdr:colOff>
      <xdr:row>2</xdr:row>
      <xdr:rowOff>95250</xdr:rowOff>
    </xdr:from>
    <xdr:to>
      <xdr:col>36</xdr:col>
      <xdr:colOff>327025</xdr:colOff>
      <xdr:row>17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49C649-627C-460D-B1BA-F0BCA4D2C3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409575</xdr:colOff>
      <xdr:row>1</xdr:row>
      <xdr:rowOff>95250</xdr:rowOff>
    </xdr:from>
    <xdr:to>
      <xdr:col>20</xdr:col>
      <xdr:colOff>104775</xdr:colOff>
      <xdr:row>16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CC3C7CB-C9D0-4DC1-B1D9-2C9BA059E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307974</xdr:colOff>
      <xdr:row>16</xdr:row>
      <xdr:rowOff>63500</xdr:rowOff>
    </xdr:from>
    <xdr:to>
      <xdr:col>17</xdr:col>
      <xdr:colOff>152399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1168D-1149-4F50-9AE2-79F9FBD5F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415925</xdr:colOff>
      <xdr:row>1</xdr:row>
      <xdr:rowOff>12700</xdr:rowOff>
    </xdr:from>
    <xdr:to>
      <xdr:col>17</xdr:col>
      <xdr:colOff>111125</xdr:colOff>
      <xdr:row>14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762EF2-BBB0-4456-A87E-7FE5F3AD5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60325</xdr:colOff>
      <xdr:row>1</xdr:row>
      <xdr:rowOff>254000</xdr:rowOff>
    </xdr:from>
    <xdr:to>
      <xdr:col>24</xdr:col>
      <xdr:colOff>365125</xdr:colOff>
      <xdr:row>16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CCDA62-BABB-4A1E-8035-89B36A430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F6EB4-5BB1-46C2-8FB1-80EE3EE162A0}">
  <dimension ref="A1:K41"/>
  <sheetViews>
    <sheetView topLeftCell="A31" workbookViewId="0">
      <selection activeCell="E2" sqref="E2:E41"/>
    </sheetView>
  </sheetViews>
  <sheetFormatPr defaultRowHeight="14.5" x14ac:dyDescent="0.35"/>
  <cols>
    <col min="1" max="1" width="13.453125" bestFit="1" customWidth="1"/>
    <col min="3" max="3" width="15.08984375" bestFit="1" customWidth="1"/>
    <col min="4" max="4" width="12.26953125" bestFit="1" customWidth="1"/>
    <col min="5" max="6" width="17.6328125" customWidth="1"/>
    <col min="7" max="8" width="9.54296875" customWidth="1"/>
    <col min="9" max="9" width="9" bestFit="1" customWidth="1"/>
    <col min="10" max="10" width="19.36328125" customWidth="1"/>
  </cols>
  <sheetData>
    <row r="1" spans="1:11" x14ac:dyDescent="0.35">
      <c r="B1" t="s">
        <v>2</v>
      </c>
      <c r="D1" t="s">
        <v>0</v>
      </c>
      <c r="E1" t="s">
        <v>1</v>
      </c>
      <c r="F1" t="s">
        <v>7</v>
      </c>
      <c r="G1" t="s">
        <v>3</v>
      </c>
      <c r="H1" t="s">
        <v>6</v>
      </c>
      <c r="K1" s="2">
        <f>SUM(K2:K40)</f>
        <v>0.89346762664561508</v>
      </c>
    </row>
    <row r="2" spans="1:11" x14ac:dyDescent="0.35">
      <c r="A2" t="s">
        <v>4</v>
      </c>
      <c r="B2" s="1">
        <v>3.380248352585E-3</v>
      </c>
      <c r="C2" s="4">
        <f>LOG10(B2)</f>
        <v>-2.4710513901972346</v>
      </c>
      <c r="D2" s="1">
        <v>5.1768202809153401</v>
      </c>
      <c r="E2" s="7">
        <f>(100-D2)/100</f>
        <v>0.9482317971908466</v>
      </c>
      <c r="F2" s="8">
        <f>E2-E3</f>
        <v>9.1719614205483246E-3</v>
      </c>
      <c r="G2" s="1">
        <f>LOG10(E3/E2)/LOG10(B3/B2)</f>
        <v>-8.4089910392733488E-2</v>
      </c>
      <c r="H2" s="1">
        <f>(PI()*$A$5*B2^3)/6</f>
        <v>6.2691136862231261E-14</v>
      </c>
      <c r="I2" s="1">
        <f>(1/H2)*G2*E2/(G2-3)*(1-(B3/B2)^(G2-3))</f>
        <v>123666677472.93532</v>
      </c>
      <c r="J2" s="3">
        <f>LOG10(I2/$I$2)</f>
        <v>0</v>
      </c>
      <c r="K2" s="1">
        <f>E2*(1-(B3/B2)^G2)</f>
        <v>9.1719614205484617E-3</v>
      </c>
    </row>
    <row r="3" spans="1:11" x14ac:dyDescent="0.35">
      <c r="A3" s="1">
        <v>3.1</v>
      </c>
      <c r="B3" s="1">
        <v>3.7944412952459999E-3</v>
      </c>
      <c r="C3" s="4">
        <f t="shared" ref="C3:C41" si="0">LOG10(B3)</f>
        <v>-2.4208521618645458</v>
      </c>
      <c r="D3" s="1">
        <v>6.0940164229701699</v>
      </c>
      <c r="E3" s="7">
        <f t="shared" ref="E3:E41" si="1">(100-D3)/100</f>
        <v>0.93905983577029828</v>
      </c>
      <c r="F3" s="8">
        <f t="shared" ref="F3:F41" si="2">E3-E4</f>
        <v>1.1836648679924289E-2</v>
      </c>
      <c r="G3" s="1">
        <f t="shared" ref="G3:G40" si="3">LOG10(E4/E3)/LOG10(B4/B3)</f>
        <v>-7.3150504056004886E-2</v>
      </c>
      <c r="H3" s="1">
        <f t="shared" ref="H3:H41" si="4">(PI()*$A$5*B3^3)/6</f>
        <v>8.8675537695265155E-14</v>
      </c>
      <c r="I3" s="1">
        <f t="shared" ref="I3:I41" si="5">(1/H3)*G3*E3/(G3-3)*(1-(B4/B3)^(G3-3))</f>
        <v>104131844138.9903</v>
      </c>
      <c r="J3" s="3">
        <f t="shared" ref="J3:J40" si="6">LOG10(I3/$I$2)</f>
        <v>-7.4669133180561204E-2</v>
      </c>
      <c r="K3" s="1">
        <f t="shared" ref="K3:K40" si="7">E3*(1-(B4/B3)^G3)</f>
        <v>1.1836648679924384E-2</v>
      </c>
    </row>
    <row r="4" spans="1:11" x14ac:dyDescent="0.35">
      <c r="A4" t="s">
        <v>5</v>
      </c>
      <c r="B4" s="1">
        <v>4.5129246560499997E-3</v>
      </c>
      <c r="C4" s="4">
        <f t="shared" si="0"/>
        <v>-2.3455419170304577</v>
      </c>
      <c r="D4" s="1">
        <v>7.2776812909626001</v>
      </c>
      <c r="E4" s="7">
        <f t="shared" si="1"/>
        <v>0.92722318709037399</v>
      </c>
      <c r="F4" s="8">
        <f t="shared" si="2"/>
        <v>1.1577597877555967E-2</v>
      </c>
      <c r="G4" s="1">
        <f t="shared" si="3"/>
        <v>-7.2457132852994641E-2</v>
      </c>
      <c r="H4" s="1">
        <f t="shared" si="4"/>
        <v>1.4918823124712552E-13</v>
      </c>
      <c r="I4" s="1">
        <f t="shared" si="5"/>
        <v>60539409205.106064</v>
      </c>
      <c r="J4" s="3">
        <f t="shared" si="6"/>
        <v>-0.31021451441761327</v>
      </c>
      <c r="K4" s="1">
        <f t="shared" si="7"/>
        <v>1.1577597877555837E-2</v>
      </c>
    </row>
    <row r="5" spans="1:11" x14ac:dyDescent="0.35">
      <c r="A5" s="1">
        <f>A3*0.000001</f>
        <v>3.1E-6</v>
      </c>
      <c r="B5" s="1">
        <v>5.3674729594000003E-3</v>
      </c>
      <c r="C5" s="4">
        <f t="shared" si="0"/>
        <v>-2.2702301348028358</v>
      </c>
      <c r="D5" s="1">
        <v>8.4354410787182008</v>
      </c>
      <c r="E5" s="7">
        <f t="shared" si="1"/>
        <v>0.91564558921281802</v>
      </c>
      <c r="F5" s="8">
        <f t="shared" si="2"/>
        <v>1.2751961514958943E-2</v>
      </c>
      <c r="G5" s="1">
        <f t="shared" si="3"/>
        <v>-8.088221104777979E-2</v>
      </c>
      <c r="H5" s="1">
        <f t="shared" si="4"/>
        <v>2.5099779817200959E-13</v>
      </c>
      <c r="I5" s="1">
        <f t="shared" si="5"/>
        <v>39636768688.817703</v>
      </c>
      <c r="J5" s="3">
        <f t="shared" si="6"/>
        <v>-0.49415445060937496</v>
      </c>
      <c r="K5" s="1">
        <f t="shared" si="7"/>
        <v>1.2751961514958965E-2</v>
      </c>
    </row>
    <row r="6" spans="1:11" x14ac:dyDescent="0.35">
      <c r="B6" s="1">
        <v>6.3837324646110003E-3</v>
      </c>
      <c r="C6" s="4">
        <f t="shared" si="0"/>
        <v>-2.1949253220924465</v>
      </c>
      <c r="D6" s="1">
        <v>9.7106372302140898</v>
      </c>
      <c r="E6" s="7">
        <f t="shared" si="1"/>
        <v>0.90289362769785908</v>
      </c>
      <c r="F6" s="8">
        <f t="shared" si="2"/>
        <v>1.497979841532604E-2</v>
      </c>
      <c r="G6" s="1">
        <f t="shared" si="3"/>
        <v>-9.650171605746867E-2</v>
      </c>
      <c r="H6" s="1">
        <f t="shared" si="4"/>
        <v>4.2226428441663813E-13</v>
      </c>
      <c r="I6" s="1">
        <f t="shared" si="5"/>
        <v>27680984352.454582</v>
      </c>
      <c r="J6" s="3">
        <f t="shared" si="6"/>
        <v>-0.65007116301266021</v>
      </c>
      <c r="K6" s="1">
        <f t="shared" si="7"/>
        <v>1.4979798415325969E-2</v>
      </c>
    </row>
    <row r="7" spans="1:11" x14ac:dyDescent="0.35">
      <c r="B7" s="1">
        <v>7.5921760312530001E-3</v>
      </c>
      <c r="C7" s="4">
        <f t="shared" si="0"/>
        <v>-2.1196337309659667</v>
      </c>
      <c r="D7" s="1">
        <v>11.2086170717467</v>
      </c>
      <c r="E7" s="7">
        <f t="shared" si="1"/>
        <v>0.88791382928253304</v>
      </c>
      <c r="F7" s="8">
        <f t="shared" si="2"/>
        <v>1.7104014994746009E-2</v>
      </c>
      <c r="G7" s="1">
        <f t="shared" si="3"/>
        <v>-0.11221598192468216</v>
      </c>
      <c r="H7" s="1">
        <f t="shared" si="4"/>
        <v>7.1032830919155745E-13</v>
      </c>
      <c r="I7" s="1">
        <f t="shared" si="5"/>
        <v>18791741852.008545</v>
      </c>
      <c r="J7" s="3">
        <f t="shared" si="6"/>
        <v>-0.81828565507259132</v>
      </c>
      <c r="K7" s="1">
        <f t="shared" si="7"/>
        <v>1.7104014994746061E-2</v>
      </c>
    </row>
    <row r="8" spans="1:11" x14ac:dyDescent="0.35">
      <c r="B8" s="1">
        <v>9.0291164355960005E-3</v>
      </c>
      <c r="C8" s="4">
        <f t="shared" si="0"/>
        <v>-2.0443547464660834</v>
      </c>
      <c r="D8" s="1">
        <v>12.919018571221301</v>
      </c>
      <c r="E8" s="7">
        <f t="shared" si="1"/>
        <v>0.87080981428778703</v>
      </c>
      <c r="F8" s="8">
        <f t="shared" si="2"/>
        <v>1.7319890663387016E-2</v>
      </c>
      <c r="G8" s="1">
        <f t="shared" si="3"/>
        <v>-0.11590306924641448</v>
      </c>
      <c r="H8" s="1">
        <f t="shared" si="4"/>
        <v>1.1948023737158504E-12</v>
      </c>
      <c r="I8" s="1">
        <f t="shared" si="5"/>
        <v>11313340869.215626</v>
      </c>
      <c r="J8" s="3">
        <f t="shared" si="6"/>
        <v>-1.0386618202968239</v>
      </c>
      <c r="K8" s="1">
        <f t="shared" si="7"/>
        <v>1.7319890663386926E-2</v>
      </c>
    </row>
    <row r="9" spans="1:11" x14ac:dyDescent="0.35">
      <c r="B9" s="1">
        <v>1.0737989052827E-2</v>
      </c>
      <c r="C9" s="4">
        <f t="shared" si="0"/>
        <v>-1.9690770431274141</v>
      </c>
      <c r="D9" s="1">
        <v>14.651007637559999</v>
      </c>
      <c r="E9" s="7">
        <f t="shared" si="1"/>
        <v>0.85348992362440002</v>
      </c>
      <c r="F9" s="8">
        <f t="shared" si="2"/>
        <v>1.973769815215709E-2</v>
      </c>
      <c r="G9" s="1">
        <f t="shared" si="3"/>
        <v>-0.13501114981115889</v>
      </c>
      <c r="H9" s="1">
        <f t="shared" si="4"/>
        <v>2.0096905333115423E-12</v>
      </c>
      <c r="I9" s="1">
        <f t="shared" si="5"/>
        <v>7666385180.9119167</v>
      </c>
      <c r="J9" s="3">
        <f t="shared" si="6"/>
        <v>-1.2076620571932795</v>
      </c>
      <c r="K9" s="1">
        <f t="shared" si="7"/>
        <v>1.9737698152157191E-2</v>
      </c>
    </row>
    <row r="10" spans="1:11" x14ac:dyDescent="0.35">
      <c r="B10" s="1">
        <v>1.2769865152208E-2</v>
      </c>
      <c r="C10" s="4">
        <f t="shared" si="0"/>
        <v>-1.8938136887946249</v>
      </c>
      <c r="D10" s="1">
        <v>16.6247774527757</v>
      </c>
      <c r="E10" s="7">
        <f t="shared" si="1"/>
        <v>0.83375222547224292</v>
      </c>
      <c r="F10" s="8">
        <f t="shared" si="2"/>
        <v>2.4918714199522962E-2</v>
      </c>
      <c r="G10" s="1">
        <f t="shared" si="3"/>
        <v>-0.17516167923802214</v>
      </c>
      <c r="H10" s="1">
        <f t="shared" si="4"/>
        <v>3.3800198420172986E-12</v>
      </c>
      <c r="I10" s="1">
        <f t="shared" si="5"/>
        <v>5757071483.0279913</v>
      </c>
      <c r="J10" s="3">
        <f t="shared" si="6"/>
        <v>-1.3320510709125568</v>
      </c>
      <c r="K10" s="1">
        <f t="shared" si="7"/>
        <v>2.4918714199522945E-2</v>
      </c>
    </row>
    <row r="11" spans="1:11" x14ac:dyDescent="0.35">
      <c r="B11" s="1">
        <v>1.5185144104918001E-2</v>
      </c>
      <c r="C11" s="4">
        <f t="shared" si="0"/>
        <v>-1.818581082331574</v>
      </c>
      <c r="D11" s="1">
        <v>19.116648872728</v>
      </c>
      <c r="E11" s="7">
        <f t="shared" si="1"/>
        <v>0.80883351127271996</v>
      </c>
      <c r="F11" s="8">
        <f t="shared" si="2"/>
        <v>2.4858748736011904E-2</v>
      </c>
      <c r="G11" s="1">
        <f t="shared" si="3"/>
        <v>-0.18020098918303226</v>
      </c>
      <c r="H11" s="1">
        <f t="shared" si="4"/>
        <v>5.6835157671825264E-12</v>
      </c>
      <c r="I11" s="1">
        <f t="shared" si="5"/>
        <v>3415649410.3727446</v>
      </c>
      <c r="J11" s="3">
        <f t="shared" si="6"/>
        <v>-1.5587794054633859</v>
      </c>
      <c r="K11" s="1">
        <f t="shared" si="7"/>
        <v>2.4858748736011835E-2</v>
      </c>
    </row>
    <row r="12" spans="1:11" x14ac:dyDescent="0.35">
      <c r="B12" s="1">
        <v>1.8057261192048001E-2</v>
      </c>
      <c r="C12" s="4">
        <f t="shared" si="0"/>
        <v>-1.7433481199903949</v>
      </c>
      <c r="D12" s="1">
        <v>21.602523746329201</v>
      </c>
      <c r="E12" s="7">
        <f t="shared" si="1"/>
        <v>0.78397476253670806</v>
      </c>
      <c r="F12" s="8">
        <f t="shared" si="2"/>
        <v>2.6923633147506121E-2</v>
      </c>
      <c r="G12" s="1">
        <f t="shared" si="3"/>
        <v>-0.20754182411523137</v>
      </c>
      <c r="H12" s="1">
        <f t="shared" si="4"/>
        <v>9.5568761117437596E-12</v>
      </c>
      <c r="I12" s="1">
        <f t="shared" si="5"/>
        <v>2214986227.3666887</v>
      </c>
      <c r="J12" s="3">
        <f t="shared" si="6"/>
        <v>-1.7468816626909884</v>
      </c>
      <c r="K12" s="1">
        <f t="shared" si="7"/>
        <v>2.6923633147506201E-2</v>
      </c>
    </row>
    <row r="13" spans="1:11" x14ac:dyDescent="0.35">
      <c r="B13" s="1">
        <v>2.1368728702209999E-2</v>
      </c>
      <c r="C13" s="4">
        <f t="shared" si="0"/>
        <v>-1.6702213147118501</v>
      </c>
      <c r="D13" s="1">
        <v>24.294887061079798</v>
      </c>
      <c r="E13" s="7">
        <f t="shared" si="1"/>
        <v>0.75705112938920194</v>
      </c>
      <c r="F13" s="8">
        <f t="shared" si="2"/>
        <v>2.7385279293710818E-2</v>
      </c>
      <c r="G13" s="1">
        <f t="shared" si="3"/>
        <v>-0.23211573639934421</v>
      </c>
      <c r="H13" s="1">
        <f t="shared" si="4"/>
        <v>1.5837855344592198E-11</v>
      </c>
      <c r="I13" s="1">
        <f t="shared" si="5"/>
        <v>1377667357.8834312</v>
      </c>
      <c r="J13" s="3">
        <f t="shared" si="6"/>
        <v>-1.9531083243844176</v>
      </c>
      <c r="K13" s="1">
        <f t="shared" si="7"/>
        <v>2.7385279293710828E-2</v>
      </c>
    </row>
    <row r="14" spans="1:11" x14ac:dyDescent="0.35">
      <c r="B14" s="1">
        <v>2.5044648784976E-2</v>
      </c>
      <c r="C14" s="4">
        <f t="shared" si="0"/>
        <v>-1.6012850542845642</v>
      </c>
      <c r="D14" s="1">
        <v>27.0334149904509</v>
      </c>
      <c r="E14" s="7">
        <f t="shared" si="1"/>
        <v>0.72966585009549112</v>
      </c>
      <c r="F14" s="8">
        <f t="shared" si="2"/>
        <v>2.8407134753357099E-2</v>
      </c>
      <c r="G14" s="1">
        <f t="shared" si="3"/>
        <v>-0.24281545851982156</v>
      </c>
      <c r="H14" s="1">
        <f t="shared" si="4"/>
        <v>2.5497943432020302E-11</v>
      </c>
      <c r="I14" s="1">
        <f t="shared" si="5"/>
        <v>881931893.79190791</v>
      </c>
      <c r="J14" s="3">
        <f t="shared" si="6"/>
        <v>-2.1468176443258771</v>
      </c>
      <c r="K14" s="1">
        <f t="shared" si="7"/>
        <v>2.8407134753357113E-2</v>
      </c>
    </row>
    <row r="15" spans="1:11" x14ac:dyDescent="0.35">
      <c r="B15" s="1">
        <v>2.9494364580793998E-2</v>
      </c>
      <c r="C15" s="4">
        <f t="shared" si="0"/>
        <v>-1.5302609557256333</v>
      </c>
      <c r="D15" s="1">
        <v>29.874128465786601</v>
      </c>
      <c r="E15" s="7">
        <f t="shared" si="1"/>
        <v>0.70125871534213402</v>
      </c>
      <c r="F15" s="8">
        <f t="shared" si="2"/>
        <v>3.006642347112598E-2</v>
      </c>
      <c r="G15" s="1">
        <f t="shared" si="3"/>
        <v>-0.38005443283123191</v>
      </c>
      <c r="H15" s="1">
        <f t="shared" si="4"/>
        <v>4.1646398360772202E-11</v>
      </c>
      <c r="I15" s="1">
        <f t="shared" si="5"/>
        <v>611085214.49108851</v>
      </c>
      <c r="J15" s="3">
        <f t="shared" si="6"/>
        <v>-2.306150916967777</v>
      </c>
      <c r="K15" s="1">
        <f t="shared" si="7"/>
        <v>3.0066423471125869E-2</v>
      </c>
    </row>
    <row r="16" spans="1:11" x14ac:dyDescent="0.35">
      <c r="B16" s="1">
        <v>3.3098954040891998E-2</v>
      </c>
      <c r="C16" s="4">
        <f t="shared" si="0"/>
        <v>-1.4801857301350445</v>
      </c>
      <c r="D16" s="1">
        <v>32.8807708128992</v>
      </c>
      <c r="E16" s="7">
        <f t="shared" si="1"/>
        <v>0.67119229187100804</v>
      </c>
      <c r="F16" s="8">
        <f t="shared" si="2"/>
        <v>2.7342771558860113E-2</v>
      </c>
      <c r="G16" s="1">
        <f t="shared" si="3"/>
        <v>-0.36059258790118548</v>
      </c>
      <c r="H16" s="1">
        <f t="shared" si="4"/>
        <v>5.885767813987223E-11</v>
      </c>
      <c r="I16" s="1">
        <f t="shared" si="5"/>
        <v>393175396.68480611</v>
      </c>
      <c r="J16" s="3">
        <f t="shared" si="6"/>
        <v>-2.4976663592147417</v>
      </c>
      <c r="K16" s="1">
        <f t="shared" si="7"/>
        <v>2.7342771558860182E-2</v>
      </c>
    </row>
    <row r="17" spans="2:11" x14ac:dyDescent="0.35">
      <c r="B17" s="1">
        <v>3.7145453042138003E-2</v>
      </c>
      <c r="C17" s="4">
        <f t="shared" si="0"/>
        <v>-1.4300943404381619</v>
      </c>
      <c r="D17" s="1">
        <v>35.615047968785198</v>
      </c>
      <c r="E17" s="7">
        <f t="shared" si="1"/>
        <v>0.64384952031214793</v>
      </c>
      <c r="F17" s="8">
        <f t="shared" si="2"/>
        <v>2.5938771116933879E-2</v>
      </c>
      <c r="G17" s="1">
        <f t="shared" si="3"/>
        <v>-0.30540444140083778</v>
      </c>
      <c r="H17" s="1">
        <f t="shared" si="4"/>
        <v>8.3191181986619329E-11</v>
      </c>
      <c r="I17" s="1">
        <f t="shared" si="5"/>
        <v>256866142.80906743</v>
      </c>
      <c r="J17" s="3">
        <f t="shared" si="6"/>
        <v>-2.6825458285950385</v>
      </c>
      <c r="K17" s="1">
        <f t="shared" si="7"/>
        <v>2.5938771116933903E-2</v>
      </c>
    </row>
    <row r="18" spans="2:11" x14ac:dyDescent="0.35">
      <c r="B18" s="1">
        <v>4.2499223173781998E-2</v>
      </c>
      <c r="C18" s="4">
        <f t="shared" si="0"/>
        <v>-1.3716190081714106</v>
      </c>
      <c r="D18" s="1">
        <v>38.2089250804786</v>
      </c>
      <c r="E18" s="7">
        <f t="shared" si="1"/>
        <v>0.61791074919521405</v>
      </c>
      <c r="F18" s="8">
        <f t="shared" si="2"/>
        <v>2.9091762000876042E-2</v>
      </c>
      <c r="G18" s="1">
        <f t="shared" si="3"/>
        <v>-0.38592964206085789</v>
      </c>
      <c r="H18" s="1">
        <f t="shared" si="4"/>
        <v>1.2459576806714135E-10</v>
      </c>
      <c r="I18" s="1">
        <f t="shared" si="5"/>
        <v>195009595.99931958</v>
      </c>
      <c r="J18" s="3">
        <f t="shared" si="6"/>
        <v>-2.8021967102670229</v>
      </c>
      <c r="K18" s="1">
        <f t="shared" si="7"/>
        <v>2.9091762000876143E-2</v>
      </c>
    </row>
    <row r="19" spans="2:11" x14ac:dyDescent="0.35">
      <c r="B19" s="1">
        <v>4.8155933590968002E-2</v>
      </c>
      <c r="C19" s="4">
        <f t="shared" si="0"/>
        <v>-1.3173501931282472</v>
      </c>
      <c r="D19" s="1">
        <v>41.118101280566201</v>
      </c>
      <c r="E19" s="7">
        <f t="shared" si="1"/>
        <v>0.58881898719433801</v>
      </c>
      <c r="F19" s="8">
        <f t="shared" si="2"/>
        <v>2.7789079084083013E-2</v>
      </c>
      <c r="G19" s="1">
        <f t="shared" si="3"/>
        <v>-0.41917188764176982</v>
      </c>
      <c r="H19" s="1">
        <f t="shared" si="4"/>
        <v>1.8126323925395341E-10</v>
      </c>
      <c r="I19" s="1">
        <f t="shared" si="5"/>
        <v>129777496.61346292</v>
      </c>
      <c r="J19" s="3">
        <f t="shared" si="6"/>
        <v>-2.9790533004105</v>
      </c>
      <c r="K19" s="1">
        <f t="shared" si="7"/>
        <v>2.7789079084082999E-2</v>
      </c>
    </row>
    <row r="20" spans="2:11" x14ac:dyDescent="0.35">
      <c r="B20" s="1">
        <v>5.4042887826956001E-2</v>
      </c>
      <c r="C20" s="4">
        <f t="shared" si="0"/>
        <v>-1.2672614521407113</v>
      </c>
      <c r="D20" s="1">
        <v>43.897009188974501</v>
      </c>
      <c r="E20" s="7">
        <f t="shared" si="1"/>
        <v>0.56102990811025499</v>
      </c>
      <c r="F20" s="8">
        <f t="shared" si="2"/>
        <v>2.771571880607393E-2</v>
      </c>
      <c r="G20" s="1">
        <f t="shared" si="3"/>
        <v>-0.42164769944264413</v>
      </c>
      <c r="H20" s="1">
        <f t="shared" si="4"/>
        <v>2.5619813249801503E-10</v>
      </c>
      <c r="I20" s="1">
        <f t="shared" si="5"/>
        <v>90966923.607008561</v>
      </c>
      <c r="J20" s="3">
        <f t="shared" si="6"/>
        <v>-3.1333691852079024</v>
      </c>
      <c r="K20" s="1">
        <f t="shared" si="7"/>
        <v>2.7715718806073979E-2</v>
      </c>
    </row>
    <row r="21" spans="2:11" x14ac:dyDescent="0.35">
      <c r="B21" s="1">
        <v>6.0942690951497999E-2</v>
      </c>
      <c r="C21" s="4">
        <f t="shared" si="0"/>
        <v>-1.2150783732248516</v>
      </c>
      <c r="D21" s="1">
        <v>46.668581069581897</v>
      </c>
      <c r="E21" s="7">
        <f t="shared" si="1"/>
        <v>0.53331418930418106</v>
      </c>
      <c r="F21" s="8">
        <f t="shared" si="2"/>
        <v>3.0390062501512105E-2</v>
      </c>
      <c r="G21" s="1">
        <f t="shared" si="3"/>
        <v>-0.48844224815857029</v>
      </c>
      <c r="H21" s="1">
        <f t="shared" si="4"/>
        <v>3.6738819425900652E-10</v>
      </c>
      <c r="I21" s="1">
        <f t="shared" si="5"/>
        <v>69577047.073467284</v>
      </c>
      <c r="J21" s="3">
        <f t="shared" si="6"/>
        <v>-3.2497866999785914</v>
      </c>
      <c r="K21" s="1">
        <f t="shared" si="7"/>
        <v>3.0390062501512133E-2</v>
      </c>
    </row>
    <row r="22" spans="2:11" x14ac:dyDescent="0.35">
      <c r="B22" s="1">
        <v>6.8720899309714006E-2</v>
      </c>
      <c r="C22" s="4">
        <f t="shared" si="0"/>
        <v>-1.1629111657849229</v>
      </c>
      <c r="D22" s="1">
        <v>49.707587319733101</v>
      </c>
      <c r="E22" s="7">
        <f t="shared" si="1"/>
        <v>0.50292412680266896</v>
      </c>
      <c r="F22" s="8">
        <f t="shared" si="2"/>
        <v>2.7172935700476963E-2</v>
      </c>
      <c r="G22" s="1">
        <f t="shared" si="3"/>
        <v>-0.44440855161821047</v>
      </c>
      <c r="H22" s="1">
        <f t="shared" si="4"/>
        <v>5.2677701714953765E-10</v>
      </c>
      <c r="I22" s="1">
        <f t="shared" si="5"/>
        <v>43090555.154057503</v>
      </c>
      <c r="J22" s="3">
        <f t="shared" si="6"/>
        <v>-3.457870603518975</v>
      </c>
      <c r="K22" s="1">
        <f t="shared" si="7"/>
        <v>2.7172935700477022E-2</v>
      </c>
    </row>
    <row r="23" spans="2:11" x14ac:dyDescent="0.35">
      <c r="B23" s="1">
        <v>7.7869796000019004E-2</v>
      </c>
      <c r="C23" s="4">
        <f t="shared" si="0"/>
        <v>-1.1086309630485816</v>
      </c>
      <c r="D23" s="1">
        <v>52.424880889780802</v>
      </c>
      <c r="E23" s="7">
        <f t="shared" si="1"/>
        <v>0.47575119110219199</v>
      </c>
      <c r="F23" s="8">
        <f t="shared" si="2"/>
        <v>2.6625803314850982E-2</v>
      </c>
      <c r="G23" s="1">
        <f t="shared" si="3"/>
        <v>-0.47925840307833673</v>
      </c>
      <c r="H23" s="1">
        <f t="shared" si="4"/>
        <v>7.6642105481328359E-10</v>
      </c>
      <c r="I23" s="1">
        <f t="shared" si="5"/>
        <v>29217946.429975342</v>
      </c>
      <c r="J23" s="3">
        <f t="shared" si="6"/>
        <v>-3.6266030043634561</v>
      </c>
      <c r="K23" s="1">
        <f t="shared" si="7"/>
        <v>2.6625803314850999E-2</v>
      </c>
    </row>
    <row r="24" spans="2:11" x14ac:dyDescent="0.35">
      <c r="B24" s="1">
        <v>8.7812953450079001E-2</v>
      </c>
      <c r="C24" s="4">
        <f t="shared" si="0"/>
        <v>-1.0564414157915245</v>
      </c>
      <c r="D24" s="1">
        <v>55.087461221265897</v>
      </c>
      <c r="E24" s="7">
        <f t="shared" si="1"/>
        <v>0.44912538778734101</v>
      </c>
      <c r="F24" s="8">
        <f t="shared" si="2"/>
        <v>2.5904892094270049E-2</v>
      </c>
      <c r="G24" s="1">
        <f t="shared" si="3"/>
        <v>-0.51498908731632054</v>
      </c>
      <c r="H24" s="1">
        <f t="shared" si="4"/>
        <v>1.0990971172102199E-9</v>
      </c>
      <c r="I24" s="1">
        <f t="shared" si="5"/>
        <v>19957363.810131826</v>
      </c>
      <c r="J24" s="3">
        <f t="shared" si="6"/>
        <v>-3.7921495185351346</v>
      </c>
      <c r="K24" s="1">
        <f t="shared" si="7"/>
        <v>2.5904892094270122E-2</v>
      </c>
    </row>
    <row r="25" spans="2:11" x14ac:dyDescent="0.35">
      <c r="B25" s="1">
        <v>9.8550426314891998E-2</v>
      </c>
      <c r="C25" s="4">
        <f t="shared" si="0"/>
        <v>-1.0063414926853529</v>
      </c>
      <c r="D25" s="1">
        <v>57.677950430692903</v>
      </c>
      <c r="E25" s="7">
        <f t="shared" si="1"/>
        <v>0.42322049569307096</v>
      </c>
      <c r="F25" s="8">
        <f t="shared" si="2"/>
        <v>2.9486360527081923E-2</v>
      </c>
      <c r="G25" s="1">
        <f t="shared" si="3"/>
        <v>-0.55648357707044804</v>
      </c>
      <c r="H25" s="1">
        <f t="shared" si="4"/>
        <v>1.553587928549495E-9</v>
      </c>
      <c r="I25" s="1">
        <f t="shared" si="5"/>
        <v>15757898.823375262</v>
      </c>
      <c r="J25" s="3">
        <f t="shared" si="6"/>
        <v>-3.8947543851641666</v>
      </c>
      <c r="K25" s="1">
        <f t="shared" si="7"/>
        <v>2.9486360527081944E-2</v>
      </c>
    </row>
    <row r="26" spans="2:11" x14ac:dyDescent="0.35">
      <c r="B26" s="1">
        <v>0.112206724061769</v>
      </c>
      <c r="C26" s="4">
        <f t="shared" si="0"/>
        <v>-0.94998111691744769</v>
      </c>
      <c r="D26" s="1">
        <v>60.626586483401098</v>
      </c>
      <c r="E26" s="7">
        <f t="shared" si="1"/>
        <v>0.39373413516598904</v>
      </c>
      <c r="F26" s="8">
        <f t="shared" si="2"/>
        <v>2.7149866530718048E-2</v>
      </c>
      <c r="G26" s="1">
        <f t="shared" si="3"/>
        <v>-0.55041527491324782</v>
      </c>
      <c r="H26" s="1">
        <f t="shared" si="4"/>
        <v>2.2930681670855628E-9</v>
      </c>
      <c r="I26" s="1">
        <f t="shared" si="5"/>
        <v>9829551.3740850911</v>
      </c>
      <c r="J26" s="3">
        <f t="shared" si="6"/>
        <v>-4.0997189959900187</v>
      </c>
      <c r="K26" s="1">
        <f t="shared" si="7"/>
        <v>2.7149866530718034E-2</v>
      </c>
    </row>
    <row r="27" spans="2:11" x14ac:dyDescent="0.35">
      <c r="B27" s="1">
        <v>0.12775947699718601</v>
      </c>
      <c r="C27" s="4">
        <f t="shared" si="0"/>
        <v>-0.89360687471632561</v>
      </c>
      <c r="D27" s="1">
        <v>63.341573136472903</v>
      </c>
      <c r="E27" s="7">
        <f t="shared" si="1"/>
        <v>0.36658426863527099</v>
      </c>
      <c r="F27" s="8">
        <f t="shared" si="2"/>
        <v>2.8622133424482998E-2</v>
      </c>
      <c r="G27" s="1">
        <f t="shared" si="3"/>
        <v>-0.62637208504418396</v>
      </c>
      <c r="H27" s="1">
        <f t="shared" si="4"/>
        <v>3.3848520603656159E-9</v>
      </c>
      <c r="I27" s="1">
        <f t="shared" si="5"/>
        <v>7022561.3345368328</v>
      </c>
      <c r="J27" s="3">
        <f t="shared" si="6"/>
        <v>-4.2457571518585944</v>
      </c>
      <c r="K27" s="1">
        <f t="shared" si="7"/>
        <v>2.8622133424483009E-2</v>
      </c>
    </row>
    <row r="28" spans="2:11" x14ac:dyDescent="0.35">
      <c r="B28" s="1">
        <v>0.145465039759366</v>
      </c>
      <c r="C28" s="4">
        <f t="shared" si="0"/>
        <v>-0.83724137000419019</v>
      </c>
      <c r="D28" s="1">
        <v>66.203786478921202</v>
      </c>
      <c r="E28" s="7">
        <f t="shared" si="1"/>
        <v>0.337962135210788</v>
      </c>
      <c r="F28" s="8">
        <f t="shared" si="2"/>
        <v>2.9281247807017963E-2</v>
      </c>
      <c r="G28" s="1">
        <f t="shared" si="3"/>
        <v>-0.62829232692411741</v>
      </c>
      <c r="H28" s="1">
        <f t="shared" si="4"/>
        <v>4.9961584826408726E-9</v>
      </c>
      <c r="I28" s="1">
        <f t="shared" si="5"/>
        <v>4772927.7133501051</v>
      </c>
      <c r="J28" s="3">
        <f t="shared" si="6"/>
        <v>-4.4134678358789019</v>
      </c>
      <c r="K28" s="1">
        <f t="shared" si="7"/>
        <v>2.9281247807017963E-2</v>
      </c>
    </row>
    <row r="29" spans="2:11" x14ac:dyDescent="0.35">
      <c r="B29" s="1">
        <v>0.16803584363045301</v>
      </c>
      <c r="C29" s="4">
        <f t="shared" si="0"/>
        <v>-0.77459806928283914</v>
      </c>
      <c r="D29" s="1">
        <v>69.131911259622996</v>
      </c>
      <c r="E29" s="7">
        <f t="shared" si="1"/>
        <v>0.30868088740377003</v>
      </c>
      <c r="F29" s="8">
        <f t="shared" si="2"/>
        <v>2.816541290957203E-2</v>
      </c>
      <c r="G29" s="1">
        <f t="shared" si="3"/>
        <v>-0.6632556641346633</v>
      </c>
      <c r="H29" s="1">
        <f t="shared" si="4"/>
        <v>7.7013366516412202E-9</v>
      </c>
      <c r="I29" s="1">
        <f t="shared" si="5"/>
        <v>2978867.1508964803</v>
      </c>
      <c r="J29" s="3">
        <f t="shared" si="6"/>
        <v>-4.618201557511493</v>
      </c>
      <c r="K29" s="1">
        <f t="shared" si="7"/>
        <v>2.8165412909572075E-2</v>
      </c>
    </row>
    <row r="30" spans="2:11" x14ac:dyDescent="0.35">
      <c r="B30" s="1">
        <v>0.19411176280305001</v>
      </c>
      <c r="C30" s="4">
        <f t="shared" si="0"/>
        <v>-0.71194814639592408</v>
      </c>
      <c r="D30" s="1">
        <v>71.9484525505802</v>
      </c>
      <c r="E30" s="7">
        <f t="shared" si="1"/>
        <v>0.280515474494198</v>
      </c>
      <c r="F30" s="8">
        <f t="shared" si="2"/>
        <v>2.7800764843344983E-2</v>
      </c>
      <c r="G30" s="1">
        <f t="shared" si="3"/>
        <v>-0.77528195008940437</v>
      </c>
      <c r="H30" s="1">
        <f t="shared" si="4"/>
        <v>1.1871781011601203E-8</v>
      </c>
      <c r="I30" s="1">
        <f t="shared" si="5"/>
        <v>1933353.5894220895</v>
      </c>
      <c r="J30" s="3">
        <f t="shared" si="6"/>
        <v>-4.8059414037975081</v>
      </c>
      <c r="K30" s="1">
        <f t="shared" si="7"/>
        <v>2.7800764843344976E-2</v>
      </c>
    </row>
    <row r="31" spans="2:11" x14ac:dyDescent="0.35">
      <c r="B31" s="1">
        <v>0.222083419318477</v>
      </c>
      <c r="C31" s="4">
        <f t="shared" si="0"/>
        <v>-0.65348386453704344</v>
      </c>
      <c r="D31" s="1">
        <v>74.7285290349147</v>
      </c>
      <c r="E31" s="7">
        <f t="shared" si="1"/>
        <v>0.25271470965085302</v>
      </c>
      <c r="F31" s="8">
        <f t="shared" si="2"/>
        <v>2.4844644777650055E-2</v>
      </c>
      <c r="G31" s="1">
        <f t="shared" si="3"/>
        <v>-0.67222508480736209</v>
      </c>
      <c r="H31" s="1">
        <f t="shared" si="4"/>
        <v>1.7779057009783682E-8</v>
      </c>
      <c r="I31" s="1">
        <f t="shared" si="5"/>
        <v>1123600.545107659</v>
      </c>
      <c r="J31" s="3">
        <f t="shared" si="6"/>
        <v>-5.0416407516202026</v>
      </c>
      <c r="K31" s="1">
        <f t="shared" si="7"/>
        <v>2.4844644777650048E-2</v>
      </c>
    </row>
    <row r="32" spans="2:11" x14ac:dyDescent="0.35">
      <c r="B32" s="1">
        <v>0.25904402010800498</v>
      </c>
      <c r="C32" s="4">
        <f t="shared" si="0"/>
        <v>-0.58662642871587234</v>
      </c>
      <c r="D32" s="1">
        <v>77.212993512679702</v>
      </c>
      <c r="E32" s="7">
        <f t="shared" si="1"/>
        <v>0.22787006487320297</v>
      </c>
      <c r="F32" s="8">
        <f t="shared" si="2"/>
        <v>2.5020764515607946E-2</v>
      </c>
      <c r="G32" s="1">
        <f t="shared" si="3"/>
        <v>-0.67143983001641305</v>
      </c>
      <c r="H32" s="1">
        <f t="shared" si="4"/>
        <v>2.8215063368731437E-8</v>
      </c>
      <c r="I32" s="1">
        <f t="shared" si="5"/>
        <v>695059.1550049365</v>
      </c>
      <c r="J32" s="3">
        <f t="shared" si="6"/>
        <v>-5.2502309248031604</v>
      </c>
      <c r="K32" s="1">
        <f t="shared" si="7"/>
        <v>2.5020764515607915E-2</v>
      </c>
    </row>
    <row r="33" spans="2:11" x14ac:dyDescent="0.35">
      <c r="B33" s="1">
        <v>0.30803890584547</v>
      </c>
      <c r="C33" s="4">
        <f t="shared" si="0"/>
        <v>-0.5113944278926662</v>
      </c>
      <c r="D33" s="1">
        <v>79.715069964240499</v>
      </c>
      <c r="E33" s="7">
        <f t="shared" si="1"/>
        <v>0.20284930035759502</v>
      </c>
      <c r="F33" s="8">
        <f t="shared" si="2"/>
        <v>2.6155093029008036E-2</v>
      </c>
      <c r="G33" s="1">
        <f t="shared" si="3"/>
        <v>-0.79695563734519459</v>
      </c>
      <c r="H33" s="1">
        <f t="shared" si="4"/>
        <v>4.7443534102679089E-8</v>
      </c>
      <c r="I33" s="1">
        <f t="shared" si="5"/>
        <v>432509.5275693491</v>
      </c>
      <c r="J33" s="3">
        <f t="shared" si="6"/>
        <v>-5.4562570140494406</v>
      </c>
      <c r="K33" s="1">
        <f t="shared" si="7"/>
        <v>2.6155093029008026E-2</v>
      </c>
    </row>
    <row r="34" spans="2:11" x14ac:dyDescent="0.35">
      <c r="B34" s="1">
        <v>0.36629487391812898</v>
      </c>
      <c r="C34" s="4">
        <f t="shared" si="0"/>
        <v>-0.43616915898942088</v>
      </c>
      <c r="D34" s="1">
        <v>82.330579267141303</v>
      </c>
      <c r="E34" s="7">
        <f t="shared" si="1"/>
        <v>0.17669420732858698</v>
      </c>
      <c r="F34" s="8">
        <f t="shared" si="2"/>
        <v>2.241455644329593E-2</v>
      </c>
      <c r="G34" s="1">
        <f t="shared" si="3"/>
        <v>-0.78293218602727799</v>
      </c>
      <c r="H34" s="1">
        <f t="shared" si="4"/>
        <v>7.9772433232158036E-8</v>
      </c>
      <c r="I34" s="1">
        <f t="shared" si="5"/>
        <v>220404.0325577062</v>
      </c>
      <c r="J34" s="3">
        <f t="shared" si="6"/>
        <v>-5.7490331566510129</v>
      </c>
      <c r="K34" s="1">
        <f t="shared" si="7"/>
        <v>2.2414556443295916E-2</v>
      </c>
    </row>
    <row r="35" spans="2:11" x14ac:dyDescent="0.35">
      <c r="B35" s="1">
        <v>0.435590409221425</v>
      </c>
      <c r="C35" s="4">
        <f t="shared" si="0"/>
        <v>-0.3609216910559932</v>
      </c>
      <c r="D35" s="1">
        <v>84.572034911470894</v>
      </c>
      <c r="E35" s="7">
        <f t="shared" si="1"/>
        <v>0.15427965088529105</v>
      </c>
      <c r="F35" s="8">
        <f t="shared" si="2"/>
        <v>1.7535766332027108E-2</v>
      </c>
      <c r="G35" s="1">
        <f t="shared" si="3"/>
        <v>-0.69611085335352585</v>
      </c>
      <c r="H35" s="1">
        <f t="shared" si="4"/>
        <v>1.341514103976987E-7</v>
      </c>
      <c r="I35" s="1">
        <f t="shared" si="5"/>
        <v>102459.730903285</v>
      </c>
      <c r="J35" s="3">
        <f t="shared" si="6"/>
        <v>-6.0816994819192782</v>
      </c>
      <c r="K35" s="1">
        <f t="shared" si="7"/>
        <v>1.7535766332027108E-2</v>
      </c>
    </row>
    <row r="36" spans="2:11" x14ac:dyDescent="0.35">
      <c r="B36" s="1">
        <v>0.51802978519250797</v>
      </c>
      <c r="C36" s="4">
        <f t="shared" si="0"/>
        <v>-0.28564526887858244</v>
      </c>
      <c r="D36" s="1">
        <v>86.325611544673606</v>
      </c>
      <c r="E36" s="7">
        <f t="shared" si="1"/>
        <v>0.13674388455326394</v>
      </c>
      <c r="F36" s="8">
        <f t="shared" si="2"/>
        <v>1.5851936116633006E-2</v>
      </c>
      <c r="G36" s="1">
        <f t="shared" si="3"/>
        <v>-0.7107595116452835</v>
      </c>
      <c r="H36" s="1">
        <f t="shared" si="4"/>
        <v>2.2564437389565101E-7</v>
      </c>
      <c r="I36" s="1">
        <f t="shared" si="5"/>
        <v>55070.092263061437</v>
      </c>
      <c r="J36" s="3">
        <f t="shared" si="6"/>
        <v>-6.3513368887569461</v>
      </c>
      <c r="K36" s="1">
        <f t="shared" si="7"/>
        <v>1.5851936116632995E-2</v>
      </c>
    </row>
    <row r="37" spans="2:11" x14ac:dyDescent="0.35">
      <c r="B37" s="1">
        <v>0.61608572536417705</v>
      </c>
      <c r="C37" s="4">
        <f t="shared" si="0"/>
        <v>-0.21035885364351325</v>
      </c>
      <c r="D37" s="1">
        <v>87.910805156336906</v>
      </c>
      <c r="E37" s="7">
        <f t="shared" si="1"/>
        <v>0.12089194843663094</v>
      </c>
      <c r="F37" s="8">
        <f t="shared" si="2"/>
        <v>1.5523805100299909E-2</v>
      </c>
      <c r="G37" s="1">
        <f t="shared" si="3"/>
        <v>-0.7927925066281386</v>
      </c>
      <c r="H37" s="1">
        <f t="shared" si="4"/>
        <v>3.7956289918615913E-7</v>
      </c>
      <c r="I37" s="1">
        <f t="shared" si="5"/>
        <v>32080.064171771526</v>
      </c>
      <c r="J37" s="3">
        <f t="shared" si="6"/>
        <v>-6.5860174644854181</v>
      </c>
      <c r="K37" s="1">
        <f t="shared" si="7"/>
        <v>1.5523805100299897E-2</v>
      </c>
    </row>
    <row r="38" spans="2:11" x14ac:dyDescent="0.35">
      <c r="B38" s="1">
        <v>0.73270559685025705</v>
      </c>
      <c r="C38" s="4">
        <f t="shared" si="0"/>
        <v>-0.13507049104336225</v>
      </c>
      <c r="D38" s="1">
        <v>89.463185666366897</v>
      </c>
      <c r="E38" s="7">
        <f t="shared" si="1"/>
        <v>0.10536814333633103</v>
      </c>
      <c r="F38" s="8">
        <f t="shared" si="2"/>
        <v>1.7086744941255033E-2</v>
      </c>
      <c r="G38" s="1">
        <f t="shared" si="3"/>
        <v>-1.0207366580288928</v>
      </c>
      <c r="H38" s="1">
        <f t="shared" si="4"/>
        <v>6.3848227170779467E-7</v>
      </c>
      <c r="I38" s="1">
        <f t="shared" si="5"/>
        <v>21027.11718181934</v>
      </c>
      <c r="J38" s="3">
        <f t="shared" si="6"/>
        <v>-6.7694729578595041</v>
      </c>
      <c r="K38" s="1">
        <f t="shared" si="7"/>
        <v>1.7086744941255051E-2</v>
      </c>
    </row>
    <row r="39" spans="2:11" x14ac:dyDescent="0.35">
      <c r="B39" s="1">
        <v>0.87138202289213595</v>
      </c>
      <c r="C39" s="4">
        <f t="shared" si="0"/>
        <v>-5.9791404050575328E-2</v>
      </c>
      <c r="D39" s="1">
        <v>91.1718601604924</v>
      </c>
      <c r="E39" s="7">
        <f t="shared" si="1"/>
        <v>8.8281398395075997E-2</v>
      </c>
      <c r="F39" s="8">
        <f t="shared" si="2"/>
        <v>1.7816404701258934E-2</v>
      </c>
      <c r="G39" s="1">
        <f t="shared" si="3"/>
        <v>-1.3005128251697471</v>
      </c>
      <c r="H39" s="1">
        <f t="shared" si="4"/>
        <v>1.0739550487326464E-6</v>
      </c>
      <c r="I39" s="1">
        <f t="shared" si="5"/>
        <v>13062.031465137785</v>
      </c>
      <c r="J39" s="3">
        <f t="shared" si="6"/>
        <v>-6.9762419672466862</v>
      </c>
      <c r="K39" s="1">
        <f t="shared" si="7"/>
        <v>1.781640470125893E-2</v>
      </c>
    </row>
    <row r="40" spans="2:11" x14ac:dyDescent="0.35">
      <c r="B40" s="1">
        <v>1.03629488039837</v>
      </c>
      <c r="C40" s="4">
        <f t="shared" si="0"/>
        <v>1.5483352617226704E-2</v>
      </c>
      <c r="D40" s="1">
        <v>92.953500630618294</v>
      </c>
      <c r="E40" s="7">
        <f t="shared" si="1"/>
        <v>7.0464993693817063E-2</v>
      </c>
      <c r="F40" s="8">
        <f t="shared" si="2"/>
        <v>1.5700823148585098E-2</v>
      </c>
      <c r="G40" s="1">
        <f t="shared" si="3"/>
        <v>-1.4541215533176024</v>
      </c>
      <c r="H40" s="1">
        <f t="shared" si="4"/>
        <v>1.8063852317959379E-6</v>
      </c>
      <c r="I40" s="1">
        <f t="shared" si="5"/>
        <v>6851.2133255544159</v>
      </c>
      <c r="J40" s="3">
        <f t="shared" si="6"/>
        <v>-7.2564852025305857</v>
      </c>
      <c r="K40" s="1">
        <f t="shared" si="7"/>
        <v>1.5700823148585098E-2</v>
      </c>
    </row>
    <row r="41" spans="2:11" x14ac:dyDescent="0.35">
      <c r="B41" s="1">
        <v>1.23245384670266</v>
      </c>
      <c r="C41" s="4">
        <f t="shared" si="0"/>
        <v>9.0770664665161468E-2</v>
      </c>
      <c r="D41" s="1">
        <v>94.523582945476804</v>
      </c>
      <c r="E41" s="7">
        <f t="shared" si="1"/>
        <v>5.4764170545231965E-2</v>
      </c>
      <c r="F41" s="1"/>
      <c r="G41" s="1"/>
      <c r="H41" s="1">
        <f t="shared" si="4"/>
        <v>3.0385914405870174E-6</v>
      </c>
      <c r="I41" s="1" t="e">
        <f t="shared" si="5"/>
        <v>#DIV/0!</v>
      </c>
      <c r="J41" s="3"/>
      <c r="K4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BA40C-E058-44AF-B99C-FC8D431F31EC}">
  <dimension ref="A1:H44"/>
  <sheetViews>
    <sheetView tabSelected="1" topLeftCell="E1" workbookViewId="0">
      <selection activeCell="J9" sqref="J9"/>
    </sheetView>
  </sheetViews>
  <sheetFormatPr defaultRowHeight="14.5" x14ac:dyDescent="0.35"/>
  <cols>
    <col min="1" max="1" width="10.81640625" bestFit="1" customWidth="1"/>
    <col min="2" max="2" width="14.08984375" customWidth="1"/>
    <col min="3" max="3" width="13.7265625" bestFit="1" customWidth="1"/>
    <col min="6" max="7" width="10.36328125" bestFit="1" customWidth="1"/>
  </cols>
  <sheetData>
    <row r="1" spans="1:8" x14ac:dyDescent="0.35">
      <c r="B1" t="s">
        <v>8</v>
      </c>
      <c r="C1" s="5">
        <f>6/(PI()*Sheet1!$A$5)</f>
        <v>616083.65067830461</v>
      </c>
      <c r="D1" t="s">
        <v>10</v>
      </c>
      <c r="E1">
        <v>1.786</v>
      </c>
    </row>
    <row r="2" spans="1:8" ht="30" customHeight="1" x14ac:dyDescent="0.35">
      <c r="B2" s="9" t="s">
        <v>9</v>
      </c>
      <c r="C2" s="5">
        <f>EXP(-3*$E$2+9*$E$1^2/2)/($E$1*SQRT(2*PI()))</f>
        <v>1082095184.4483688</v>
      </c>
      <c r="D2" t="s">
        <v>11</v>
      </c>
      <c r="E2">
        <v>-2.649</v>
      </c>
    </row>
    <row r="3" spans="1:8" x14ac:dyDescent="0.35">
      <c r="A3" t="s">
        <v>2</v>
      </c>
      <c r="B3" t="s">
        <v>13</v>
      </c>
      <c r="C3" t="s">
        <v>12</v>
      </c>
      <c r="F3" t="s">
        <v>14</v>
      </c>
    </row>
    <row r="4" spans="1:8" x14ac:dyDescent="0.35">
      <c r="A4" s="6">
        <v>3.380248352585E-3</v>
      </c>
      <c r="B4" s="5">
        <f>$C$1*$C$2*(1-ERF( (LOG(A4) -$E$2+3*$E$1^2 ) / (SQRT(2)*$E$1)) )</f>
        <v>32167567.47119661</v>
      </c>
      <c r="C4" s="6">
        <f>0.5*(1-ERF((LN(A4)-$E$2)/(SQRT(2)*$E$1)))</f>
        <v>0.95567655866577428</v>
      </c>
      <c r="D4">
        <f>LOG10(A4)</f>
        <v>-2.4710513901972346</v>
      </c>
      <c r="E4">
        <f>LOG10(B4)</f>
        <v>7.5074182205606759</v>
      </c>
      <c r="F4" s="6">
        <f>1/($E$1*SQRT(2*PI()))/A4*EXP(-1*(LN(A4)-$E$2)^2/(2*$E$1^2))</f>
        <v>15.51025553839742</v>
      </c>
      <c r="G4" s="1">
        <f>-1*(LN(A4)-$E$2)^2/(2*$E$1^2)</f>
        <v>-1.4493876266599364</v>
      </c>
      <c r="H4">
        <f>EXP(G4)</f>
        <v>0.23471397667563546</v>
      </c>
    </row>
    <row r="5" spans="1:8" x14ac:dyDescent="0.35">
      <c r="A5" s="6">
        <v>3.7944412952459999E-3</v>
      </c>
      <c r="B5" s="5">
        <f t="shared" ref="B5:B56" si="0">$C$1*$C$2*(1-ERF( (LOG(A5) -$E$2+3*$E$1^2 ) / (SQRT(2)*$E$1)) )</f>
        <v>27448882.57708066</v>
      </c>
      <c r="C5" s="6">
        <f t="shared" ref="C5:C43" si="1">0.5*(1-ERF((LN(A5)-$E$2)/(SQRT(2)*$E$1)))</f>
        <v>0.94927455728542021</v>
      </c>
      <c r="D5">
        <f t="shared" ref="D5:D43" si="2">LOG10(A5)</f>
        <v>-2.4208521618645458</v>
      </c>
      <c r="E5">
        <f t="shared" ref="E5:E43" si="3">LOG10(B5)</f>
        <v>7.438524669351299</v>
      </c>
      <c r="F5" s="6">
        <f t="shared" ref="F5:F43" si="4">1/($E$1*SQRT(2*PI()))/A5*EXP(-1*(LN(A5)-$E$2)^2/(2*$E$1^2))</f>
        <v>15.39446864763128</v>
      </c>
    </row>
    <row r="6" spans="1:8" x14ac:dyDescent="0.35">
      <c r="A6" s="6">
        <v>4.5129246560499997E-3</v>
      </c>
      <c r="B6" s="5">
        <f t="shared" si="0"/>
        <v>21604450.026747942</v>
      </c>
      <c r="C6" s="6">
        <f t="shared" si="1"/>
        <v>0.93831324755985079</v>
      </c>
      <c r="D6">
        <f t="shared" si="2"/>
        <v>-2.3455419170304577</v>
      </c>
      <c r="E6">
        <f t="shared" si="3"/>
        <v>7.3345432151791314</v>
      </c>
      <c r="F6" s="6">
        <f t="shared" si="4"/>
        <v>15.103271424443655</v>
      </c>
    </row>
    <row r="7" spans="1:8" x14ac:dyDescent="0.35">
      <c r="A7" s="6">
        <v>5.3674729594000003E-3</v>
      </c>
      <c r="B7" s="5">
        <f t="shared" si="0"/>
        <v>16974959.490512613</v>
      </c>
      <c r="C7" s="6">
        <f t="shared" si="1"/>
        <v>0.92558435947159912</v>
      </c>
      <c r="D7">
        <f t="shared" si="2"/>
        <v>-2.2702301348028358</v>
      </c>
      <c r="E7">
        <f t="shared" si="3"/>
        <v>7.2298087465420631</v>
      </c>
      <c r="F7" s="6">
        <f t="shared" si="4"/>
        <v>14.67854245440992</v>
      </c>
    </row>
    <row r="8" spans="1:8" x14ac:dyDescent="0.35">
      <c r="A8" s="6">
        <v>6.3837324646110003E-3</v>
      </c>
      <c r="B8" s="5">
        <f t="shared" si="0"/>
        <v>13314746.476509023</v>
      </c>
      <c r="C8" s="6">
        <f t="shared" si="1"/>
        <v>0.91094317293300642</v>
      </c>
      <c r="D8">
        <f t="shared" si="2"/>
        <v>-2.1949253220924465</v>
      </c>
      <c r="E8">
        <f t="shared" si="3"/>
        <v>7.1243329015371542</v>
      </c>
      <c r="F8" s="6">
        <f t="shared" si="4"/>
        <v>14.131955582277135</v>
      </c>
    </row>
    <row r="9" spans="1:8" x14ac:dyDescent="0.35">
      <c r="A9" s="6">
        <v>7.5921760312530001E-3</v>
      </c>
      <c r="B9" s="5">
        <f t="shared" si="0"/>
        <v>10426161.983218746</v>
      </c>
      <c r="C9" s="6">
        <f t="shared" si="1"/>
        <v>0.89426194637503931</v>
      </c>
      <c r="D9">
        <f t="shared" si="2"/>
        <v>-2.1196337309659667</v>
      </c>
      <c r="E9">
        <f t="shared" si="3"/>
        <v>7.0181244679410471</v>
      </c>
      <c r="F9" s="6">
        <f t="shared" si="4"/>
        <v>13.478204245878814</v>
      </c>
    </row>
    <row r="10" spans="1:8" x14ac:dyDescent="0.35">
      <c r="A10" s="6">
        <v>9.0291164355960005E-3</v>
      </c>
      <c r="B10" s="5">
        <f t="shared" si="0"/>
        <v>8150470.8923941907</v>
      </c>
      <c r="C10" s="6">
        <f t="shared" si="1"/>
        <v>0.87543477947191284</v>
      </c>
      <c r="D10">
        <f t="shared" si="2"/>
        <v>-2.0443547464660834</v>
      </c>
      <c r="E10">
        <f t="shared" si="3"/>
        <v>6.9111827007719517</v>
      </c>
      <c r="F10" s="6">
        <f t="shared" si="4"/>
        <v>12.734273686948242</v>
      </c>
    </row>
    <row r="11" spans="1:8" x14ac:dyDescent="0.35">
      <c r="A11" s="6">
        <v>1.0737989052827E-2</v>
      </c>
      <c r="B11" s="5">
        <f t="shared" si="0"/>
        <v>6360502.9455503775</v>
      </c>
      <c r="C11" s="6">
        <f t="shared" si="1"/>
        <v>0.85438173810636409</v>
      </c>
      <c r="D11">
        <f t="shared" si="2"/>
        <v>-1.9690770431274141</v>
      </c>
      <c r="E11">
        <f t="shared" si="3"/>
        <v>6.8034914580762686</v>
      </c>
      <c r="F11" s="6">
        <f t="shared" si="4"/>
        <v>11.918624156781084</v>
      </c>
    </row>
    <row r="12" spans="1:8" x14ac:dyDescent="0.35">
      <c r="A12" s="6">
        <v>1.2769865152208E-2</v>
      </c>
      <c r="B12" s="5">
        <f t="shared" si="0"/>
        <v>4955293.8897867054</v>
      </c>
      <c r="C12" s="6">
        <f t="shared" si="1"/>
        <v>0.83106448068312311</v>
      </c>
      <c r="D12">
        <f t="shared" si="2"/>
        <v>-1.8938136887946249</v>
      </c>
      <c r="E12">
        <f t="shared" si="3"/>
        <v>6.6950694168288996</v>
      </c>
      <c r="F12" s="6">
        <f t="shared" si="4"/>
        <v>11.050810554406381</v>
      </c>
    </row>
    <row r="13" spans="1:8" x14ac:dyDescent="0.35">
      <c r="A13" s="6">
        <v>1.5185144104918001E-2</v>
      </c>
      <c r="B13" s="5">
        <f t="shared" si="0"/>
        <v>3854256.5590687688</v>
      </c>
      <c r="C13" s="6">
        <f t="shared" si="1"/>
        <v>0.8054876116188816</v>
      </c>
      <c r="D13">
        <f t="shared" si="2"/>
        <v>-1.818581082331574</v>
      </c>
      <c r="E13">
        <f t="shared" si="3"/>
        <v>6.5859406201480146</v>
      </c>
      <c r="F13" s="6">
        <f t="shared" si="4"/>
        <v>10.150537378159468</v>
      </c>
    </row>
    <row r="14" spans="1:8" x14ac:dyDescent="0.35">
      <c r="A14" s="6">
        <v>1.8057261192048001E-2</v>
      </c>
      <c r="B14" s="5">
        <f t="shared" si="0"/>
        <v>2992679.2531632762</v>
      </c>
      <c r="C14" s="6">
        <f t="shared" si="1"/>
        <v>0.77768370984943225</v>
      </c>
      <c r="D14">
        <f t="shared" si="2"/>
        <v>-1.7433481199903949</v>
      </c>
      <c r="E14">
        <f t="shared" si="3"/>
        <v>6.4760601728890315</v>
      </c>
      <c r="F14" s="6">
        <f t="shared" si="4"/>
        <v>9.2363003297726891</v>
      </c>
    </row>
    <row r="15" spans="1:8" x14ac:dyDescent="0.35">
      <c r="A15" s="6">
        <v>2.1368728702209999E-2</v>
      </c>
      <c r="B15" s="5">
        <f t="shared" si="0"/>
        <v>2336338.2241745391</v>
      </c>
      <c r="C15" s="6">
        <f t="shared" si="1"/>
        <v>0.74860799225774111</v>
      </c>
      <c r="D15">
        <f t="shared" si="2"/>
        <v>-1.6702213147118501</v>
      </c>
      <c r="E15">
        <f t="shared" si="3"/>
        <v>6.3685357144077503</v>
      </c>
      <c r="F15" s="6">
        <f t="shared" si="4"/>
        <v>8.3510070551319142</v>
      </c>
    </row>
    <row r="16" spans="1:8" x14ac:dyDescent="0.35">
      <c r="A16" s="6">
        <v>2.5044648784976E-2</v>
      </c>
      <c r="B16" s="5">
        <f t="shared" si="0"/>
        <v>1847237.4396205633</v>
      </c>
      <c r="C16" s="6">
        <f t="shared" si="1"/>
        <v>0.71946072976753006</v>
      </c>
      <c r="D16">
        <f t="shared" si="2"/>
        <v>-1.6012850542845642</v>
      </c>
      <c r="E16">
        <f t="shared" si="3"/>
        <v>6.266522722234714</v>
      </c>
      <c r="F16" s="6">
        <f t="shared" si="4"/>
        <v>7.5327332916701213</v>
      </c>
    </row>
    <row r="17" spans="1:6" x14ac:dyDescent="0.35">
      <c r="A17" s="6">
        <v>2.9494364580793998E-2</v>
      </c>
      <c r="B17" s="5">
        <f t="shared" si="0"/>
        <v>1447971.0882332237</v>
      </c>
      <c r="C17" s="6">
        <f t="shared" si="1"/>
        <v>0.68781736191657838</v>
      </c>
      <c r="D17">
        <f t="shared" si="2"/>
        <v>-1.5302609557256333</v>
      </c>
      <c r="E17">
        <f t="shared" si="3"/>
        <v>6.1607598903513709</v>
      </c>
      <c r="F17" s="6">
        <f t="shared" si="4"/>
        <v>6.7177226253226587</v>
      </c>
    </row>
    <row r="18" spans="1:6" x14ac:dyDescent="0.35">
      <c r="A18" s="6">
        <v>3.3098954040891998E-2</v>
      </c>
      <c r="B18" s="5">
        <f t="shared" si="0"/>
        <v>1218398.701896047</v>
      </c>
      <c r="C18" s="6">
        <f t="shared" si="1"/>
        <v>0.66462321228237353</v>
      </c>
      <c r="D18">
        <f t="shared" si="2"/>
        <v>-1.4801857301350445</v>
      </c>
      <c r="E18">
        <f t="shared" si="3"/>
        <v>6.085789427623058</v>
      </c>
      <c r="F18" s="6">
        <f t="shared" si="4"/>
        <v>6.1655393991210321</v>
      </c>
    </row>
    <row r="19" spans="1:6" x14ac:dyDescent="0.35">
      <c r="A19" s="6">
        <v>3.7145453042138003E-2</v>
      </c>
      <c r="B19" s="5">
        <f t="shared" si="0"/>
        <v>1024380.6177349371</v>
      </c>
      <c r="C19" s="6">
        <f t="shared" si="1"/>
        <v>0.64077612118607907</v>
      </c>
      <c r="D19">
        <f t="shared" si="2"/>
        <v>-1.4300943404381619</v>
      </c>
      <c r="E19">
        <f t="shared" si="3"/>
        <v>6.0104613526054536</v>
      </c>
      <c r="F19" s="6">
        <f t="shared" si="4"/>
        <v>5.6350412856479446</v>
      </c>
    </row>
    <row r="20" spans="1:6" x14ac:dyDescent="0.35">
      <c r="A20" s="6">
        <v>4.2499223173781998E-2</v>
      </c>
      <c r="B20" s="5">
        <f t="shared" si="0"/>
        <v>835802.06329111999</v>
      </c>
      <c r="C20" s="6">
        <f t="shared" si="1"/>
        <v>0.61223358198939626</v>
      </c>
      <c r="D20">
        <f t="shared" si="2"/>
        <v>-1.3716190081714106</v>
      </c>
      <c r="E20">
        <f t="shared" si="3"/>
        <v>5.9221034389239531</v>
      </c>
      <c r="F20" s="6">
        <f t="shared" si="4"/>
        <v>5.0465182428950737</v>
      </c>
    </row>
    <row r="21" spans="1:6" x14ac:dyDescent="0.35">
      <c r="A21" s="6">
        <v>4.8155933590968002E-2</v>
      </c>
      <c r="B21" s="5">
        <f t="shared" si="0"/>
        <v>691345.2572141022</v>
      </c>
      <c r="C21" s="6">
        <f t="shared" si="1"/>
        <v>0.58518638541458712</v>
      </c>
      <c r="D21">
        <f t="shared" si="2"/>
        <v>-1.3173501931282472</v>
      </c>
      <c r="E21">
        <f t="shared" si="3"/>
        <v>5.8396949878313773</v>
      </c>
      <c r="F21" s="6">
        <f t="shared" si="4"/>
        <v>4.5323598993321763</v>
      </c>
    </row>
    <row r="22" spans="1:6" x14ac:dyDescent="0.35">
      <c r="A22" s="6">
        <v>5.4042887826956001E-2</v>
      </c>
      <c r="B22" s="5">
        <f t="shared" si="0"/>
        <v>579811.10242629051</v>
      </c>
      <c r="C22" s="6">
        <f t="shared" si="1"/>
        <v>0.55985563448868125</v>
      </c>
      <c r="D22">
        <f t="shared" si="2"/>
        <v>-1.2672614521407113</v>
      </c>
      <c r="E22">
        <f t="shared" si="3"/>
        <v>5.7632865271216165</v>
      </c>
      <c r="F22" s="6">
        <f t="shared" si="4"/>
        <v>4.0866258331795757</v>
      </c>
    </row>
    <row r="23" spans="1:6" x14ac:dyDescent="0.35">
      <c r="A23" s="6">
        <v>6.0942690951497999E-2</v>
      </c>
      <c r="B23" s="5">
        <f t="shared" si="0"/>
        <v>482312.2710065578</v>
      </c>
      <c r="C23" s="6">
        <f t="shared" si="1"/>
        <v>0.53320408416857246</v>
      </c>
      <c r="D23">
        <f t="shared" si="2"/>
        <v>-1.2150783732248516</v>
      </c>
      <c r="E23">
        <f t="shared" si="3"/>
        <v>5.6833283113986433</v>
      </c>
      <c r="F23" s="6">
        <f t="shared" si="4"/>
        <v>3.6525759933893993</v>
      </c>
    </row>
    <row r="24" spans="1:6" x14ac:dyDescent="0.35">
      <c r="A24" s="6">
        <v>6.8720899309714006E-2</v>
      </c>
      <c r="B24" s="5">
        <f t="shared" si="0"/>
        <v>400896.51537606469</v>
      </c>
      <c r="C24" s="6">
        <f t="shared" si="1"/>
        <v>0.50641092637219554</v>
      </c>
      <c r="D24">
        <f t="shared" si="2"/>
        <v>-1.1629111657849229</v>
      </c>
      <c r="E24">
        <f t="shared" si="3"/>
        <v>5.6030322813452491</v>
      </c>
      <c r="F24" s="6">
        <f t="shared" si="4"/>
        <v>3.2500025100105141</v>
      </c>
    </row>
    <row r="25" spans="1:6" x14ac:dyDescent="0.35">
      <c r="A25" s="6">
        <v>7.7869796000019004E-2</v>
      </c>
      <c r="B25" s="5">
        <f t="shared" si="0"/>
        <v>330445.30564585427</v>
      </c>
      <c r="C25" s="6">
        <f t="shared" si="1"/>
        <v>0.47850352150122161</v>
      </c>
      <c r="D25">
        <f t="shared" si="2"/>
        <v>-1.1086309630485816</v>
      </c>
      <c r="E25">
        <f t="shared" si="3"/>
        <v>5.5190995865996015</v>
      </c>
      <c r="F25" s="6">
        <f t="shared" si="4"/>
        <v>2.8643658480596916</v>
      </c>
    </row>
    <row r="26" spans="1:6" x14ac:dyDescent="0.35">
      <c r="A26" s="6">
        <v>8.7812953450079001E-2</v>
      </c>
      <c r="B26" s="5">
        <f t="shared" si="0"/>
        <v>274176.26356765628</v>
      </c>
      <c r="C26" s="6">
        <f t="shared" si="1"/>
        <v>0.45176840872442631</v>
      </c>
      <c r="D26">
        <f t="shared" si="2"/>
        <v>-1.0564414157915245</v>
      </c>
      <c r="E26">
        <f t="shared" si="3"/>
        <v>5.4380298536343821</v>
      </c>
      <c r="F26" s="6">
        <f t="shared" si="4"/>
        <v>2.525111352157924</v>
      </c>
    </row>
    <row r="27" spans="1:6" x14ac:dyDescent="0.35">
      <c r="A27" s="6">
        <v>9.8550426314891998E-2</v>
      </c>
      <c r="B27" s="5">
        <f t="shared" si="0"/>
        <v>229015.57708917765</v>
      </c>
      <c r="C27" s="6">
        <f t="shared" si="1"/>
        <v>0.4263064489798577</v>
      </c>
      <c r="D27">
        <f t="shared" si="2"/>
        <v>-1.0063414926853529</v>
      </c>
      <c r="E27">
        <f t="shared" si="3"/>
        <v>5.3598650230114941</v>
      </c>
      <c r="F27" s="6">
        <f t="shared" si="4"/>
        <v>2.2277937799096028</v>
      </c>
    </row>
    <row r="28" spans="1:6" x14ac:dyDescent="0.35">
      <c r="A28" s="6">
        <v>0.112206724061769</v>
      </c>
      <c r="B28" s="5">
        <f t="shared" si="0"/>
        <v>186867.34484475583</v>
      </c>
      <c r="C28" s="6">
        <f t="shared" si="1"/>
        <v>0.39803069302079114</v>
      </c>
      <c r="D28">
        <f t="shared" si="2"/>
        <v>-0.94998111691744769</v>
      </c>
      <c r="E28">
        <f t="shared" si="3"/>
        <v>5.2715334148469566</v>
      </c>
      <c r="F28" s="6">
        <f t="shared" si="4"/>
        <v>1.9253306684777212</v>
      </c>
    </row>
    <row r="29" spans="1:6" x14ac:dyDescent="0.35">
      <c r="A29" s="6">
        <v>0.12775947699718601</v>
      </c>
      <c r="B29" s="5">
        <f t="shared" si="0"/>
        <v>152319.93260751388</v>
      </c>
      <c r="C29" s="6">
        <f t="shared" si="1"/>
        <v>0.37027400209837064</v>
      </c>
      <c r="D29">
        <f t="shared" si="2"/>
        <v>-0.89360687471632561</v>
      </c>
      <c r="E29">
        <f t="shared" si="3"/>
        <v>5.1827567388910341</v>
      </c>
      <c r="F29" s="6">
        <f t="shared" si="4"/>
        <v>1.6551076718830551</v>
      </c>
    </row>
    <row r="30" spans="1:6" x14ac:dyDescent="0.35">
      <c r="A30" s="6">
        <v>0.145465039759366</v>
      </c>
      <c r="B30" s="5">
        <f t="shared" si="0"/>
        <v>124042.56405430639</v>
      </c>
      <c r="C30" s="6">
        <f t="shared" si="1"/>
        <v>0.34318119486286419</v>
      </c>
      <c r="D30">
        <f t="shared" si="2"/>
        <v>-0.83724137000419019</v>
      </c>
      <c r="E30">
        <f t="shared" si="3"/>
        <v>5.0935707348559003</v>
      </c>
      <c r="F30" s="6">
        <f t="shared" si="4"/>
        <v>1.415349767450971</v>
      </c>
    </row>
    <row r="31" spans="1:6" x14ac:dyDescent="0.35">
      <c r="A31" s="6">
        <v>0.16803584363045301</v>
      </c>
      <c r="B31" s="5">
        <f t="shared" si="0"/>
        <v>98617.778942163815</v>
      </c>
      <c r="C31" s="6">
        <f t="shared" si="1"/>
        <v>0.3139946693361364</v>
      </c>
      <c r="D31">
        <f t="shared" si="2"/>
        <v>-0.77459806928283914</v>
      </c>
      <c r="E31">
        <f t="shared" si="3"/>
        <v>4.9939552171768229</v>
      </c>
      <c r="F31" s="6">
        <f t="shared" si="4"/>
        <v>1.182064318072283</v>
      </c>
    </row>
    <row r="32" spans="1:6" x14ac:dyDescent="0.35">
      <c r="A32" s="6">
        <v>0.19411176280305001</v>
      </c>
      <c r="B32" s="5">
        <f t="shared" si="0"/>
        <v>78307.971034689326</v>
      </c>
      <c r="C32" s="6">
        <f t="shared" si="1"/>
        <v>0.28592477183656573</v>
      </c>
      <c r="D32">
        <f t="shared" si="2"/>
        <v>-0.71194814639592408</v>
      </c>
      <c r="E32">
        <f t="shared" si="3"/>
        <v>4.8938059715111502</v>
      </c>
      <c r="F32" s="6">
        <f t="shared" si="4"/>
        <v>0.98079221506412761</v>
      </c>
    </row>
    <row r="33" spans="1:6" x14ac:dyDescent="0.35">
      <c r="A33" s="6">
        <v>0.222083419318477</v>
      </c>
      <c r="B33" s="5">
        <f t="shared" si="0"/>
        <v>63077.68750325188</v>
      </c>
      <c r="C33" s="6">
        <f t="shared" si="1"/>
        <v>0.26085742537556617</v>
      </c>
      <c r="D33">
        <f t="shared" si="2"/>
        <v>-0.65348386453704344</v>
      </c>
      <c r="E33">
        <f t="shared" si="3"/>
        <v>4.7998757632398332</v>
      </c>
      <c r="F33" s="6">
        <f t="shared" si="4"/>
        <v>0.8191682520546878</v>
      </c>
    </row>
    <row r="34" spans="1:6" x14ac:dyDescent="0.35">
      <c r="A34" s="6">
        <v>0.25904402010800498</v>
      </c>
      <c r="B34" s="5">
        <f t="shared" si="0"/>
        <v>49192.909131906774</v>
      </c>
      <c r="C34" s="6">
        <f t="shared" si="1"/>
        <v>0.23364372349316542</v>
      </c>
      <c r="D34">
        <f t="shared" si="2"/>
        <v>-0.58662642871587234</v>
      </c>
      <c r="E34">
        <f t="shared" si="3"/>
        <v>4.6919025062872421</v>
      </c>
      <c r="F34" s="6">
        <f t="shared" si="4"/>
        <v>0.66209165690759775</v>
      </c>
    </row>
    <row r="35" spans="1:6" x14ac:dyDescent="0.35">
      <c r="A35" s="6">
        <v>0.30803890584547</v>
      </c>
      <c r="B35" s="5">
        <f t="shared" si="0"/>
        <v>37127.179130636447</v>
      </c>
      <c r="C35" s="6">
        <f t="shared" si="1"/>
        <v>0.20500051067725067</v>
      </c>
      <c r="D35">
        <f t="shared" si="2"/>
        <v>-0.5113944278926662</v>
      </c>
      <c r="E35">
        <f t="shared" si="3"/>
        <v>4.5696919534131295</v>
      </c>
      <c r="F35" s="6">
        <f t="shared" si="4"/>
        <v>0.51644488456462434</v>
      </c>
    </row>
    <row r="36" spans="1:6" x14ac:dyDescent="0.35">
      <c r="A36" s="6">
        <v>0.36629487391812898</v>
      </c>
      <c r="B36" s="5">
        <f t="shared" si="0"/>
        <v>27972.947918218779</v>
      </c>
      <c r="C36" s="6">
        <f t="shared" si="1"/>
        <v>0.1785577516240851</v>
      </c>
      <c r="D36">
        <f t="shared" si="2"/>
        <v>-0.43616915898942088</v>
      </c>
      <c r="E36">
        <f t="shared" si="3"/>
        <v>4.4467382367381001</v>
      </c>
      <c r="F36" s="6">
        <f t="shared" si="4"/>
        <v>0.39907491281775925</v>
      </c>
    </row>
    <row r="37" spans="1:6" x14ac:dyDescent="0.35">
      <c r="A37" s="6">
        <v>0.435590409221425</v>
      </c>
      <c r="B37" s="5">
        <f t="shared" si="0"/>
        <v>21037.442058355595</v>
      </c>
      <c r="C37" s="6">
        <f t="shared" si="1"/>
        <v>0.15436570875144706</v>
      </c>
      <c r="D37">
        <f t="shared" si="2"/>
        <v>-0.3609216910559932</v>
      </c>
      <c r="E37">
        <f t="shared" si="3"/>
        <v>4.3229929328450289</v>
      </c>
      <c r="F37" s="6">
        <f t="shared" si="4"/>
        <v>0.30546758751879655</v>
      </c>
    </row>
    <row r="38" spans="1:6" x14ac:dyDescent="0.35">
      <c r="A38" s="6">
        <v>0.51802978519250797</v>
      </c>
      <c r="B38" s="5">
        <f t="shared" si="0"/>
        <v>15792.199763101513</v>
      </c>
      <c r="C38" s="6">
        <f t="shared" si="1"/>
        <v>0.13243871230637438</v>
      </c>
      <c r="D38">
        <f t="shared" si="2"/>
        <v>-0.28564526887858244</v>
      </c>
      <c r="E38">
        <f t="shared" si="3"/>
        <v>4.198442628959298</v>
      </c>
      <c r="F38" s="6">
        <f t="shared" si="4"/>
        <v>0.23160157746349078</v>
      </c>
    </row>
    <row r="39" spans="1:6" x14ac:dyDescent="0.35">
      <c r="A39" s="6">
        <v>0.61608572536417705</v>
      </c>
      <c r="B39" s="5">
        <f t="shared" si="0"/>
        <v>11833.69530866405</v>
      </c>
      <c r="C39" s="6">
        <f t="shared" si="1"/>
        <v>0.11275631469021968</v>
      </c>
      <c r="D39">
        <f t="shared" si="2"/>
        <v>-0.21035885364351325</v>
      </c>
      <c r="E39">
        <f t="shared" si="3"/>
        <v>4.0731203829679137</v>
      </c>
      <c r="F39" s="6">
        <f t="shared" si="4"/>
        <v>0.17394448759200454</v>
      </c>
    </row>
    <row r="40" spans="1:6" x14ac:dyDescent="0.35">
      <c r="A40" s="6">
        <v>0.73270559685025705</v>
      </c>
      <c r="B40" s="5">
        <f t="shared" si="0"/>
        <v>8851.9569908533867</v>
      </c>
      <c r="C40" s="6">
        <f t="shared" si="1"/>
        <v>9.5256298615904511E-2</v>
      </c>
      <c r="D40">
        <f t="shared" si="2"/>
        <v>-0.13507049104336225</v>
      </c>
      <c r="E40">
        <f t="shared" si="3"/>
        <v>3.9470392951467224</v>
      </c>
      <c r="F40" s="6">
        <f t="shared" si="4"/>
        <v>0.12941509041252461</v>
      </c>
    </row>
    <row r="41" spans="1:6" x14ac:dyDescent="0.35">
      <c r="A41" s="6">
        <v>0.87138202289213595</v>
      </c>
      <c r="B41" s="5">
        <f t="shared" si="0"/>
        <v>6610.2132046783063</v>
      </c>
      <c r="C41" s="6">
        <f t="shared" si="1"/>
        <v>7.9844672406565342E-2</v>
      </c>
      <c r="D41">
        <f t="shared" si="2"/>
        <v>-5.9791404050575328E-2</v>
      </c>
      <c r="E41">
        <f t="shared" si="3"/>
        <v>3.8202154673709714</v>
      </c>
      <c r="F41" s="6">
        <f t="shared" si="4"/>
        <v>9.5385860944117898E-2</v>
      </c>
    </row>
    <row r="42" spans="1:6" x14ac:dyDescent="0.35">
      <c r="A42" s="6">
        <v>1.03629488039837</v>
      </c>
      <c r="B42" s="5">
        <f t="shared" si="0"/>
        <v>4927.7211369507586</v>
      </c>
      <c r="C42" s="6">
        <f t="shared" si="1"/>
        <v>6.6398319065258948E-2</v>
      </c>
      <c r="D42">
        <f t="shared" si="2"/>
        <v>1.5483352617226704E-2</v>
      </c>
      <c r="E42">
        <f t="shared" si="3"/>
        <v>3.6926461228352978</v>
      </c>
      <c r="F42" s="6">
        <f t="shared" si="4"/>
        <v>6.964666521706285E-2</v>
      </c>
    </row>
    <row r="43" spans="1:6" x14ac:dyDescent="0.35">
      <c r="A43" s="6">
        <v>1.23245384670266</v>
      </c>
      <c r="B43" s="5">
        <f t="shared" si="0"/>
        <v>3666.888285739305</v>
      </c>
      <c r="C43" s="6">
        <f t="shared" si="1"/>
        <v>5.4774008141149189E-2</v>
      </c>
      <c r="D43">
        <f t="shared" si="2"/>
        <v>9.0770664665161468E-2</v>
      </c>
      <c r="E43">
        <f t="shared" si="3"/>
        <v>3.5642976790835883</v>
      </c>
      <c r="F43" s="6">
        <f t="shared" si="4"/>
        <v>5.037355241481669E-2</v>
      </c>
    </row>
    <row r="44" spans="1:6" x14ac:dyDescent="0.35">
      <c r="C44" s="6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DeStefano, Anthony M. (MSFC-EV44)</dc:creator>
  <cp:lastModifiedBy>DeStefano, Anthony M. (MSFC-EV44)</cp:lastModifiedBy>
  <dcterms:created xsi:type="dcterms:W3CDTF">2021-01-07T21:54:05Z</dcterms:created>
  <dcterms:modified xsi:type="dcterms:W3CDTF">2021-01-08T22:54:07Z</dcterms:modified>
</cp:coreProperties>
</file>