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F:\Inventor_Projects\AlorsBot_CAD\inventor\excel\"/>
    </mc:Choice>
  </mc:AlternateContent>
  <xr:revisionPtr revIDLastSave="0" documentId="13_ncr:1_{12506183-FEE9-40E9-ADBD-9C453DCDDAB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7" i="1"/>
  <c r="F18" i="2"/>
  <c r="F20" i="2"/>
  <c r="F19" i="2" l="1"/>
  <c r="F21" i="2" s="1"/>
  <c r="F23" i="2" s="1"/>
  <c r="F10" i="2"/>
  <c r="F11" i="2"/>
  <c r="E11" i="2"/>
  <c r="E10" i="2"/>
  <c r="F22" i="2" l="1"/>
  <c r="E6" i="2" s="1"/>
  <c r="E8" i="2" s="1"/>
  <c r="B4" i="1" s="1"/>
  <c r="G22" i="2"/>
  <c r="F6" i="2" s="1"/>
  <c r="G23" i="2"/>
  <c r="F7" i="2" l="1"/>
  <c r="E9" i="2"/>
  <c r="B5" i="1" s="1"/>
  <c r="E12" i="2"/>
  <c r="B3" i="1" s="1"/>
  <c r="E13" i="2"/>
  <c r="B6" i="1" s="1"/>
  <c r="F8" i="2"/>
  <c r="E7" i="2"/>
  <c r="F13" i="2" l="1"/>
  <c r="B16" i="1" s="1"/>
  <c r="B14" i="1"/>
  <c r="F12" i="2"/>
  <c r="B13" i="1" s="1"/>
  <c r="F9" i="2"/>
  <c r="B15" i="1" s="1"/>
</calcChain>
</file>

<file path=xl/sharedStrings.xml><?xml version="1.0" encoding="utf-8"?>
<sst xmlns="http://schemas.openxmlformats.org/spreadsheetml/2006/main" count="97" uniqueCount="74">
  <si>
    <t>Equation</t>
  </si>
  <si>
    <t>units</t>
  </si>
  <si>
    <t xml:space="preserve">comments </t>
  </si>
  <si>
    <t>Part Name</t>
  </si>
  <si>
    <t>ul</t>
  </si>
  <si>
    <t>Wheel Category</t>
  </si>
  <si>
    <t>Module</t>
  </si>
  <si>
    <t>Reference Pressure Angle</t>
  </si>
  <si>
    <t>Number of Teeth</t>
  </si>
  <si>
    <t>Center Distance</t>
  </si>
  <si>
    <t>Reference Diameter</t>
  </si>
  <si>
    <t>Base Diameter</t>
  </si>
  <si>
    <t>Addendum</t>
  </si>
  <si>
    <t>Tooth Depth</t>
  </si>
  <si>
    <t>Tip Diameter</t>
  </si>
  <si>
    <t>Root Diameter</t>
  </si>
  <si>
    <t>Reference_Pressure_Angle</t>
  </si>
  <si>
    <t xml:space="preserve">Number_of_Teeth </t>
  </si>
  <si>
    <t>Center_Distance</t>
  </si>
  <si>
    <t>Reference_Diameter</t>
  </si>
  <si>
    <t>Base_Diameter</t>
  </si>
  <si>
    <t>Tooth_Depth</t>
  </si>
  <si>
    <t>Tip_Diameter</t>
  </si>
  <si>
    <t>Root_Diameter</t>
  </si>
  <si>
    <t>Inner_Gear</t>
  </si>
  <si>
    <t>No.</t>
  </si>
  <si>
    <t>Item</t>
  </si>
  <si>
    <t>Symbol</t>
  </si>
  <si>
    <t>Formula</t>
  </si>
  <si>
    <t>Example</t>
  </si>
  <si>
    <t>m</t>
  </si>
  <si>
    <t>Set Value</t>
  </si>
  <si>
    <t>α</t>
  </si>
  <si>
    <t>z</t>
  </si>
  <si>
    <t>a</t>
  </si>
  <si>
    <t>d</t>
  </si>
  <si>
    <t>zm</t>
  </si>
  <si>
    <t>d cos α</t>
  </si>
  <si>
    <t>1.00m</t>
  </si>
  <si>
    <t>h</t>
  </si>
  <si>
    <t>2.25m</t>
  </si>
  <si>
    <t>d + 2m</t>
  </si>
  <si>
    <t>d – 2.5m</t>
  </si>
  <si>
    <t>db</t>
  </si>
  <si>
    <t>ha</t>
  </si>
  <si>
    <t>da</t>
  </si>
  <si>
    <t>df</t>
  </si>
  <si>
    <t>(z1 + z2) m / 2</t>
  </si>
  <si>
    <t>Table 4.1 Calculations for Standard Spur Gears</t>
  </si>
  <si>
    <t>Table 4.2 The Calculations for Number of Teeth</t>
  </si>
  <si>
    <t>Speed Ratio</t>
  </si>
  <si>
    <t>i</t>
  </si>
  <si>
    <t>Sum of No. of Teeth</t>
  </si>
  <si>
    <t>2a / m</t>
  </si>
  <si>
    <t>z1 + z2</t>
  </si>
  <si>
    <t>z1 + z2 / i + 1</t>
  </si>
  <si>
    <t>i (z1 + z2) / i + 1</t>
  </si>
  <si>
    <t>Inner Gear</t>
  </si>
  <si>
    <t>Outer Gear</t>
  </si>
  <si>
    <t>Tip_Diameter_1</t>
  </si>
  <si>
    <t>Reference_Diameter_1</t>
  </si>
  <si>
    <t>Base_Diameter_1</t>
  </si>
  <si>
    <t>Root_Diameter_1</t>
  </si>
  <si>
    <t>Reference_Pressure_Angle_1</t>
  </si>
  <si>
    <t>Inner Gear (1)</t>
  </si>
  <si>
    <t>Outer Gear (2)</t>
  </si>
  <si>
    <t>deg</t>
  </si>
  <si>
    <t>mm</t>
  </si>
  <si>
    <t>Outer_Gear</t>
  </si>
  <si>
    <t>Tip_Diameter_2</t>
  </si>
  <si>
    <t>Reference_Diameter_2</t>
  </si>
  <si>
    <t>Base_Diameter_2</t>
  </si>
  <si>
    <t>Root_Diameter_2</t>
  </si>
  <si>
    <t>Reference_Pressure_Angle_2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</si>
</sst>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4" fillId="3" borderId="0" applyNumberFormat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6" xfId="2" applyBorder="1" applyAlignment="1">
      <alignment horizontal="center" vertical="center"/>
    </xf>
    <xf numFmtId="0" fontId="4" fillId="3" borderId="7" xfId="2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eel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>
            <v>1.25</v>
          </cell>
        </row>
        <row r="31">
          <cell r="B31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workbookViewId="0">
      <selection activeCell="D31" sqref="D31"/>
    </sheetView>
  </sheetViews>
  <sheetFormatPr defaultRowHeight="15" x14ac:dyDescent="0.25"/>
  <cols>
    <col min="1" max="1" width="29.42578125" bestFit="1" customWidth="1"/>
    <col min="2" max="2" width="11.85546875" style="5" customWidth="1"/>
    <col min="3" max="3" width="5.42578125" style="5" bestFit="1" customWidth="1"/>
    <col min="4" max="4" width="49.28515625" bestFit="1" customWidth="1"/>
    <col min="5" max="5" width="9.140625" style="4"/>
  </cols>
  <sheetData>
    <row r="1" spans="1:4" ht="15.75" thickBot="1" x14ac:dyDescent="0.3">
      <c r="A1" s="1" t="s">
        <v>3</v>
      </c>
      <c r="B1" s="2" t="s">
        <v>0</v>
      </c>
      <c r="C1" s="2" t="s">
        <v>1</v>
      </c>
      <c r="D1" s="8" t="s">
        <v>2</v>
      </c>
    </row>
    <row r="2" spans="1:4" x14ac:dyDescent="0.25">
      <c r="A2" s="3" t="s">
        <v>24</v>
      </c>
      <c r="B2" s="4">
        <v>0</v>
      </c>
      <c r="C2" s="4" t="s">
        <v>4</v>
      </c>
      <c r="D2" s="3" t="s">
        <v>5</v>
      </c>
    </row>
    <row r="3" spans="1:4" x14ac:dyDescent="0.25">
      <c r="A3" t="s">
        <v>59</v>
      </c>
      <c r="B3" s="25">
        <f>Sheet2!E12</f>
        <v>21.5</v>
      </c>
      <c r="C3" s="5" t="s">
        <v>67</v>
      </c>
      <c r="D3" s="6"/>
    </row>
    <row r="4" spans="1:4" x14ac:dyDescent="0.25">
      <c r="A4" t="s">
        <v>60</v>
      </c>
      <c r="B4" s="5">
        <f>Sheet2!E8</f>
        <v>20</v>
      </c>
      <c r="C4" s="5" t="s">
        <v>67</v>
      </c>
      <c r="D4" s="6"/>
    </row>
    <row r="5" spans="1:4" x14ac:dyDescent="0.25">
      <c r="A5" t="s">
        <v>61</v>
      </c>
      <c r="B5" s="25">
        <f>Sheet2!E9</f>
        <v>18.79385241571817</v>
      </c>
      <c r="C5" s="5" t="s">
        <v>67</v>
      </c>
      <c r="D5" s="6"/>
    </row>
    <row r="6" spans="1:4" x14ac:dyDescent="0.25">
      <c r="A6" t="s">
        <v>62</v>
      </c>
      <c r="B6" s="25">
        <f>Sheet2!E13</f>
        <v>18.125</v>
      </c>
      <c r="C6" s="5" t="s">
        <v>67</v>
      </c>
      <c r="D6" s="6"/>
    </row>
    <row r="7" spans="1:4" x14ac:dyDescent="0.25">
      <c r="A7" t="s">
        <v>63</v>
      </c>
      <c r="B7" s="5">
        <f>Sheet2!E5</f>
        <v>20</v>
      </c>
      <c r="C7" s="5" t="s">
        <v>66</v>
      </c>
      <c r="D7" s="6"/>
    </row>
    <row r="8" spans="1:4" x14ac:dyDescent="0.25">
      <c r="D8" s="6"/>
    </row>
    <row r="9" spans="1:4" x14ac:dyDescent="0.25">
      <c r="D9" s="6"/>
    </row>
    <row r="10" spans="1:4" x14ac:dyDescent="0.25">
      <c r="D10" s="6"/>
    </row>
    <row r="11" spans="1:4" x14ac:dyDescent="0.25">
      <c r="D11" s="6"/>
    </row>
    <row r="12" spans="1:4" x14ac:dyDescent="0.25">
      <c r="A12" s="3" t="s">
        <v>68</v>
      </c>
      <c r="B12" s="4">
        <v>0</v>
      </c>
      <c r="C12" s="4" t="s">
        <v>4</v>
      </c>
      <c r="D12" s="3" t="s">
        <v>5</v>
      </c>
    </row>
    <row r="13" spans="1:4" x14ac:dyDescent="0.25">
      <c r="A13" t="s">
        <v>69</v>
      </c>
      <c r="B13" s="25">
        <f>Sheet2!F12</f>
        <v>26.5</v>
      </c>
      <c r="D13" s="6"/>
    </row>
    <row r="14" spans="1:4" x14ac:dyDescent="0.25">
      <c r="A14" t="s">
        <v>70</v>
      </c>
      <c r="B14" s="5">
        <f>Sheet2!F8</f>
        <v>25</v>
      </c>
      <c r="D14" s="6"/>
    </row>
    <row r="15" spans="1:4" x14ac:dyDescent="0.25">
      <c r="A15" t="s">
        <v>71</v>
      </c>
      <c r="B15" s="25">
        <f>Sheet2!F9</f>
        <v>23.492315519647711</v>
      </c>
      <c r="D15" s="6"/>
    </row>
    <row r="16" spans="1:4" x14ac:dyDescent="0.25">
      <c r="A16" t="s">
        <v>72</v>
      </c>
      <c r="B16" s="25">
        <f>Sheet2!F13</f>
        <v>23.125</v>
      </c>
      <c r="D16" s="6"/>
    </row>
    <row r="17" spans="1:4" x14ac:dyDescent="0.25">
      <c r="A17" t="s">
        <v>73</v>
      </c>
      <c r="B17" s="5">
        <f>Sheet2!E5</f>
        <v>20</v>
      </c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D22" s="6"/>
    </row>
    <row r="23" spans="1:4" x14ac:dyDescent="0.25">
      <c r="D23" s="6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A29" t="s">
        <v>6</v>
      </c>
      <c r="D29" s="6"/>
    </row>
    <row r="30" spans="1:4" x14ac:dyDescent="0.25">
      <c r="A30" t="s">
        <v>16</v>
      </c>
      <c r="D30" s="6"/>
    </row>
    <row r="31" spans="1:4" x14ac:dyDescent="0.25">
      <c r="A31" t="s">
        <v>17</v>
      </c>
      <c r="D31" s="6"/>
    </row>
    <row r="32" spans="1:4" x14ac:dyDescent="0.25">
      <c r="D32" s="6"/>
    </row>
    <row r="33" spans="1:4" x14ac:dyDescent="0.25">
      <c r="A33" t="s">
        <v>18</v>
      </c>
      <c r="D33" s="6"/>
    </row>
    <row r="34" spans="1:4" x14ac:dyDescent="0.25">
      <c r="A34" t="s">
        <v>19</v>
      </c>
      <c r="D34" s="6"/>
    </row>
    <row r="35" spans="1:4" x14ac:dyDescent="0.25">
      <c r="A35" t="s">
        <v>20</v>
      </c>
      <c r="D35" s="6"/>
    </row>
    <row r="36" spans="1:4" x14ac:dyDescent="0.25">
      <c r="A36" t="s">
        <v>12</v>
      </c>
      <c r="D36" s="6"/>
    </row>
    <row r="37" spans="1:4" x14ac:dyDescent="0.25">
      <c r="A37" t="s">
        <v>21</v>
      </c>
      <c r="D37" s="6"/>
    </row>
    <row r="38" spans="1:4" x14ac:dyDescent="0.25">
      <c r="A38" t="s">
        <v>22</v>
      </c>
      <c r="D38" s="6"/>
    </row>
    <row r="39" spans="1:4" x14ac:dyDescent="0.25">
      <c r="A39" t="s">
        <v>23</v>
      </c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52" spans="1:4" x14ac:dyDescent="0.25">
      <c r="A52" s="3"/>
      <c r="B52" s="4"/>
      <c r="C52" s="4"/>
      <c r="D52" s="3"/>
    </row>
    <row r="53" spans="1:4" x14ac:dyDescent="0.25">
      <c r="D53" s="6"/>
    </row>
    <row r="58" spans="1:4" x14ac:dyDescent="0.25">
      <c r="A58" s="3"/>
      <c r="B58" s="4"/>
      <c r="C58" s="4"/>
      <c r="D58" s="3"/>
    </row>
    <row r="59" spans="1:4" x14ac:dyDescent="0.25">
      <c r="B59" s="7"/>
    </row>
    <row r="60" spans="1:4" x14ac:dyDescent="0.25">
      <c r="B60" s="7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FEAD-D428-493B-9679-0183447DC325}">
  <dimension ref="A1:G33"/>
  <sheetViews>
    <sheetView tabSelected="1" zoomScale="115" zoomScaleNormal="115" workbookViewId="0">
      <selection activeCell="E4" sqref="E4:F4"/>
    </sheetView>
  </sheetViews>
  <sheetFormatPr defaultRowHeight="15" x14ac:dyDescent="0.25"/>
  <cols>
    <col min="1" max="1" width="4.140625" style="5" bestFit="1" customWidth="1"/>
    <col min="2" max="2" width="24.28515625" style="5" bestFit="1" customWidth="1"/>
    <col min="3" max="3" width="7.5703125" style="5" bestFit="1" customWidth="1"/>
    <col min="4" max="4" width="13.5703125" style="5" bestFit="1" customWidth="1"/>
    <col min="5" max="5" width="14.85546875" style="5" bestFit="1" customWidth="1"/>
    <col min="6" max="6" width="13.7109375" style="5" bestFit="1" customWidth="1"/>
    <col min="7" max="7" width="12.85546875" style="5" bestFit="1" customWidth="1"/>
    <col min="8" max="16384" width="9.140625" style="5"/>
  </cols>
  <sheetData>
    <row r="1" spans="1:7" x14ac:dyDescent="0.25">
      <c r="A1" s="21" t="s">
        <v>48</v>
      </c>
      <c r="B1" s="21"/>
      <c r="C1" s="21"/>
      <c r="D1" s="21"/>
      <c r="E1" s="21"/>
      <c r="F1" s="21"/>
    </row>
    <row r="2" spans="1:7" x14ac:dyDescent="0.25">
      <c r="A2" s="18" t="s">
        <v>25</v>
      </c>
      <c r="B2" s="18" t="s">
        <v>26</v>
      </c>
      <c r="C2" s="18" t="s">
        <v>27</v>
      </c>
      <c r="D2" s="18" t="s">
        <v>28</v>
      </c>
      <c r="E2" s="18" t="s">
        <v>29</v>
      </c>
      <c r="F2" s="18"/>
    </row>
    <row r="3" spans="1:7" x14ac:dyDescent="0.25">
      <c r="A3" s="18"/>
      <c r="B3" s="18"/>
      <c r="C3" s="18"/>
      <c r="D3" s="18"/>
      <c r="E3" s="9" t="s">
        <v>64</v>
      </c>
      <c r="F3" s="9" t="s">
        <v>65</v>
      </c>
    </row>
    <row r="4" spans="1:7" x14ac:dyDescent="0.25">
      <c r="A4" s="9">
        <v>1</v>
      </c>
      <c r="B4" s="9" t="s">
        <v>6</v>
      </c>
      <c r="C4" s="9" t="s">
        <v>30</v>
      </c>
      <c r="D4" s="18" t="s">
        <v>31</v>
      </c>
      <c r="E4" s="19">
        <v>0.75</v>
      </c>
      <c r="F4" s="20"/>
    </row>
    <row r="5" spans="1:7" x14ac:dyDescent="0.25">
      <c r="A5" s="9">
        <v>2</v>
      </c>
      <c r="B5" s="9" t="s">
        <v>7</v>
      </c>
      <c r="C5" s="9" t="s">
        <v>32</v>
      </c>
      <c r="D5" s="18"/>
      <c r="E5" s="19">
        <v>20</v>
      </c>
      <c r="F5" s="20"/>
    </row>
    <row r="6" spans="1:7" x14ac:dyDescent="0.25">
      <c r="A6" s="9">
        <v>3</v>
      </c>
      <c r="B6" s="9" t="s">
        <v>8</v>
      </c>
      <c r="C6" s="9" t="s">
        <v>33</v>
      </c>
      <c r="D6" s="18"/>
      <c r="E6" s="24">
        <f>F22</f>
        <v>26.666666666666668</v>
      </c>
      <c r="F6" s="24">
        <f>G22</f>
        <v>33.333333333333336</v>
      </c>
    </row>
    <row r="7" spans="1:7" x14ac:dyDescent="0.25">
      <c r="A7" s="9">
        <v>4</v>
      </c>
      <c r="B7" s="9" t="s">
        <v>9</v>
      </c>
      <c r="C7" s="9" t="s">
        <v>34</v>
      </c>
      <c r="D7" s="9" t="s">
        <v>47</v>
      </c>
      <c r="E7" s="9">
        <f>($E$6+$F$6)*$E$4/2</f>
        <v>22.5</v>
      </c>
      <c r="F7" s="9">
        <f>($E$6+$F$6)*$E$4/2</f>
        <v>22.5</v>
      </c>
    </row>
    <row r="8" spans="1:7" x14ac:dyDescent="0.25">
      <c r="A8" s="9">
        <v>5</v>
      </c>
      <c r="B8" s="9" t="s">
        <v>10</v>
      </c>
      <c r="C8" s="9" t="s">
        <v>35</v>
      </c>
      <c r="D8" s="9" t="s">
        <v>36</v>
      </c>
      <c r="E8" s="9">
        <f>E6*$E$4</f>
        <v>20</v>
      </c>
      <c r="F8" s="9">
        <f>F6*$E$4</f>
        <v>25</v>
      </c>
    </row>
    <row r="9" spans="1:7" x14ac:dyDescent="0.25">
      <c r="A9" s="9">
        <v>6</v>
      </c>
      <c r="B9" s="9" t="s">
        <v>11</v>
      </c>
      <c r="C9" s="9" t="s">
        <v>43</v>
      </c>
      <c r="D9" s="9" t="s">
        <v>37</v>
      </c>
      <c r="E9" s="11">
        <f>E8*COS(RADIANS($E$5))</f>
        <v>18.79385241571817</v>
      </c>
      <c r="F9" s="11">
        <f>F8*COS(RADIANS($E$5))</f>
        <v>23.492315519647711</v>
      </c>
    </row>
    <row r="10" spans="1:7" x14ac:dyDescent="0.25">
      <c r="A10" s="9">
        <v>7</v>
      </c>
      <c r="B10" s="9" t="s">
        <v>12</v>
      </c>
      <c r="C10" s="9" t="s">
        <v>44</v>
      </c>
      <c r="D10" s="9" t="s">
        <v>38</v>
      </c>
      <c r="E10" s="9">
        <f>$E$4</f>
        <v>0.75</v>
      </c>
      <c r="F10" s="9">
        <f>$E$4</f>
        <v>0.75</v>
      </c>
    </row>
    <row r="11" spans="1:7" x14ac:dyDescent="0.25">
      <c r="A11" s="9">
        <v>8</v>
      </c>
      <c r="B11" s="9" t="s">
        <v>13</v>
      </c>
      <c r="C11" s="9" t="s">
        <v>39</v>
      </c>
      <c r="D11" s="9" t="s">
        <v>40</v>
      </c>
      <c r="E11" s="9">
        <f>2.25*$E$4</f>
        <v>1.6875</v>
      </c>
      <c r="F11" s="9">
        <f>2.25*$E$4</f>
        <v>1.6875</v>
      </c>
    </row>
    <row r="12" spans="1:7" x14ac:dyDescent="0.25">
      <c r="A12" s="9">
        <v>9</v>
      </c>
      <c r="B12" s="9" t="s">
        <v>14</v>
      </c>
      <c r="C12" s="9" t="s">
        <v>45</v>
      </c>
      <c r="D12" s="9" t="s">
        <v>41</v>
      </c>
      <c r="E12" s="9">
        <f>E8+2*$E$4</f>
        <v>21.5</v>
      </c>
      <c r="F12" s="9">
        <f>F8+2*$E$4</f>
        <v>26.5</v>
      </c>
    </row>
    <row r="13" spans="1:7" x14ac:dyDescent="0.25">
      <c r="A13" s="9">
        <v>10</v>
      </c>
      <c r="B13" s="9" t="s">
        <v>15</v>
      </c>
      <c r="C13" s="9" t="s">
        <v>46</v>
      </c>
      <c r="D13" s="9" t="s">
        <v>42</v>
      </c>
      <c r="E13" s="9">
        <f>E8-2.5*$E$4</f>
        <v>18.125</v>
      </c>
      <c r="F13" s="9">
        <f>F8-2.5*$E$4</f>
        <v>23.125</v>
      </c>
    </row>
    <row r="15" spans="1:7" x14ac:dyDescent="0.25">
      <c r="A15" s="21" t="s">
        <v>49</v>
      </c>
      <c r="B15" s="21"/>
      <c r="C15" s="21"/>
      <c r="D15" s="21"/>
      <c r="E15" s="21"/>
      <c r="F15" s="21"/>
    </row>
    <row r="16" spans="1:7" x14ac:dyDescent="0.25">
      <c r="A16" s="18" t="s">
        <v>25</v>
      </c>
      <c r="B16" s="18" t="s">
        <v>26</v>
      </c>
      <c r="C16" s="18" t="s">
        <v>27</v>
      </c>
      <c r="D16" s="18" t="s">
        <v>28</v>
      </c>
      <c r="E16" s="18"/>
      <c r="F16" s="12" t="s">
        <v>29</v>
      </c>
      <c r="G16" s="13"/>
    </row>
    <row r="17" spans="1:7" x14ac:dyDescent="0.25">
      <c r="A17" s="18"/>
      <c r="B17" s="18"/>
      <c r="C17" s="18"/>
      <c r="D17" s="18"/>
      <c r="E17" s="18"/>
      <c r="F17" s="9" t="s">
        <v>57</v>
      </c>
      <c r="G17" s="9" t="s">
        <v>58</v>
      </c>
    </row>
    <row r="18" spans="1:7" x14ac:dyDescent="0.25">
      <c r="A18" s="9">
        <v>1</v>
      </c>
      <c r="B18" s="9" t="s">
        <v>6</v>
      </c>
      <c r="C18" s="9" t="s">
        <v>30</v>
      </c>
      <c r="D18" s="14" t="s">
        <v>31</v>
      </c>
      <c r="E18" s="15"/>
      <c r="F18" s="12">
        <f>E4</f>
        <v>0.75</v>
      </c>
      <c r="G18" s="13"/>
    </row>
    <row r="19" spans="1:7" x14ac:dyDescent="0.25">
      <c r="A19" s="9">
        <v>2</v>
      </c>
      <c r="B19" s="9" t="s">
        <v>9</v>
      </c>
      <c r="C19" s="9" t="s">
        <v>34</v>
      </c>
      <c r="D19" s="22"/>
      <c r="E19" s="23"/>
      <c r="F19" s="12">
        <f>[1]Sheet1!$B$31</f>
        <v>22.5</v>
      </c>
      <c r="G19" s="13"/>
    </row>
    <row r="20" spans="1:7" x14ac:dyDescent="0.25">
      <c r="A20" s="9">
        <v>3</v>
      </c>
      <c r="B20" s="9" t="s">
        <v>50</v>
      </c>
      <c r="C20" s="9" t="s">
        <v>51</v>
      </c>
      <c r="D20" s="16"/>
      <c r="E20" s="17"/>
      <c r="F20" s="12">
        <f>[1]Sheet1!$B$14</f>
        <v>1.25</v>
      </c>
      <c r="G20" s="13"/>
    </row>
    <row r="21" spans="1:7" x14ac:dyDescent="0.25">
      <c r="A21" s="9">
        <v>4</v>
      </c>
      <c r="B21" s="9" t="s">
        <v>52</v>
      </c>
      <c r="C21" s="9" t="s">
        <v>54</v>
      </c>
      <c r="D21" s="18" t="s">
        <v>53</v>
      </c>
      <c r="E21" s="18"/>
      <c r="F21" s="12">
        <f>2*F19/F18</f>
        <v>60</v>
      </c>
      <c r="G21" s="13"/>
    </row>
    <row r="22" spans="1:7" x14ac:dyDescent="0.25">
      <c r="A22" s="9">
        <v>5</v>
      </c>
      <c r="B22" s="9" t="s">
        <v>8</v>
      </c>
      <c r="C22" s="9" t="s">
        <v>33</v>
      </c>
      <c r="D22" s="9" t="s">
        <v>55</v>
      </c>
      <c r="E22" s="9" t="s">
        <v>56</v>
      </c>
      <c r="F22" s="24">
        <f>(F21/(F20+1))</f>
        <v>26.666666666666668</v>
      </c>
      <c r="G22" s="24">
        <f>(F20*F21/(F20+1))</f>
        <v>33.333333333333336</v>
      </c>
    </row>
    <row r="23" spans="1:7" x14ac:dyDescent="0.25">
      <c r="A23" s="10">
        <v>5</v>
      </c>
      <c r="B23" s="10" t="s">
        <v>8</v>
      </c>
      <c r="C23" s="10" t="s">
        <v>33</v>
      </c>
      <c r="D23" s="10" t="s">
        <v>55</v>
      </c>
      <c r="E23" s="10" t="s">
        <v>56</v>
      </c>
      <c r="F23" s="10">
        <f>ROUND((F21/(F20+1)),0)</f>
        <v>27</v>
      </c>
      <c r="G23" s="10">
        <f>ROUND((F20*F21/(F20+1)),0)</f>
        <v>33</v>
      </c>
    </row>
    <row r="33" ht="15" customHeight="1" x14ac:dyDescent="0.25"/>
  </sheetData>
  <mergeCells count="21">
    <mergeCell ref="A1:F1"/>
    <mergeCell ref="A15:F15"/>
    <mergeCell ref="A16:A17"/>
    <mergeCell ref="B16:B17"/>
    <mergeCell ref="C16:C17"/>
    <mergeCell ref="D16:E17"/>
    <mergeCell ref="F16:G16"/>
    <mergeCell ref="A2:A3"/>
    <mergeCell ref="B2:B3"/>
    <mergeCell ref="C2:C3"/>
    <mergeCell ref="D2:D3"/>
    <mergeCell ref="E2:F2"/>
    <mergeCell ref="D4:D6"/>
    <mergeCell ref="E4:F4"/>
    <mergeCell ref="E5:F5"/>
    <mergeCell ref="D18:E20"/>
    <mergeCell ref="F18:G18"/>
    <mergeCell ref="F19:G19"/>
    <mergeCell ref="F20:G20"/>
    <mergeCell ref="D21:E21"/>
    <mergeCell ref="F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2020-02-25T22:48:40Z</dcterms:modified>
</cp:coreProperties>
</file>