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sWeek\Daily\20230131\"/>
    </mc:Choice>
  </mc:AlternateContent>
  <xr:revisionPtr revIDLastSave="0" documentId="13_ncr:1_{258275F0-0094-4B40-913B-E239301B8A19}" xr6:coauthVersionLast="47" xr6:coauthVersionMax="47" xr10:uidLastSave="{00000000-0000-0000-0000-000000000000}"/>
  <bookViews>
    <workbookView xWindow="6750" yWindow="1140" windowWidth="23950" windowHeight="17750" xr2:uid="{00000000-000D-0000-FFFF-FFFF00000000}"/>
  </bookViews>
  <sheets>
    <sheet name="chipalliance_te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K8" i="1"/>
  <c r="I10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7" i="1"/>
  <c r="K27" i="1"/>
  <c r="I28" i="1"/>
  <c r="K28" i="1"/>
  <c r="I29" i="1"/>
  <c r="K29" i="1"/>
  <c r="I30" i="1"/>
  <c r="K30" i="1"/>
  <c r="I31" i="1"/>
  <c r="K31" i="1"/>
  <c r="I33" i="1"/>
  <c r="K33" i="1"/>
  <c r="I34" i="1"/>
  <c r="K34" i="1"/>
  <c r="I35" i="1"/>
  <c r="K35" i="1"/>
  <c r="I36" i="1"/>
  <c r="K36" i="1"/>
  <c r="I37" i="1"/>
  <c r="K37" i="1"/>
  <c r="I39" i="1"/>
  <c r="K39" i="1"/>
  <c r="I40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<sst xmlns="http://schemas.openxmlformats.org/spreadsheetml/2006/main" count="351" uniqueCount="179">
  <si>
    <t>attosoc</t>
  </si>
  <si>
    <t>axi-lite-reg</t>
  </si>
  <si>
    <t>baselitex</t>
  </si>
  <si>
    <t>baselitex-nexus</t>
  </si>
  <si>
    <t>baselitex-nexys-video</t>
  </si>
  <si>
    <t>blinky</t>
  </si>
  <si>
    <t>bram</t>
  </si>
  <si>
    <t>bram-n1</t>
  </si>
  <si>
    <t>bram-n2</t>
  </si>
  <si>
    <t>bram-n3</t>
  </si>
  <si>
    <t>daisho-usb3</t>
  </si>
  <si>
    <t>dram-test-64x1d</t>
  </si>
  <si>
    <t>gnl-2-4-3-1.3-gnl-2000-03-3-80-80</t>
  </si>
  <si>
    <t>gnl-2-4-5-1.3-gnl-2500-03-5-80-80</t>
  </si>
  <si>
    <t>gnl-2-4-5-2.0-gnl-2000-08-5-80-80</t>
  </si>
  <si>
    <t>hamsternz-displayport</t>
  </si>
  <si>
    <t>hamsternz-hdmi</t>
  </si>
  <si>
    <t>hps-accel-gen1-nexus</t>
  </si>
  <si>
    <t>hps-accel-gen2-nexus</t>
  </si>
  <si>
    <t>ibex</t>
  </si>
  <si>
    <t>iir</t>
  </si>
  <si>
    <t>jpeg-qnr</t>
  </si>
  <si>
    <t>murax</t>
  </si>
  <si>
    <t>oneblink</t>
  </si>
  <si>
    <t>oneblink-nosynth</t>
  </si>
  <si>
    <t>picorv32</t>
  </si>
  <si>
    <t>picosoc</t>
  </si>
  <si>
    <t>picosoc-simpleuart</t>
  </si>
  <si>
    <t>picosoc-spimemio</t>
  </si>
  <si>
    <t>rsdecoder</t>
  </si>
  <si>
    <t>up5k-nes</t>
  </si>
  <si>
    <t>vexriscv</t>
  </si>
  <si>
    <t>vexriscv-smp</t>
  </si>
  <si>
    <t>zynq-ps7-counter</t>
  </si>
  <si>
    <t>Subject: Chip Alliance Tests</t>
  </si>
  <si>
    <t>Index</t>
  </si>
  <si>
    <t>Test Name</t>
  </si>
  <si>
    <t>Aurora</t>
  </si>
  <si>
    <t>Array Size</t>
  </si>
  <si>
    <t>Compile (Y/N)</t>
  </si>
  <si>
    <t>Run Time (s)</t>
  </si>
  <si>
    <t>Frequency (MHz)</t>
  </si>
  <si>
    <t>Xilinx</t>
  </si>
  <si>
    <t>Symbiflow (Xilinx)</t>
  </si>
  <si>
    <t>Comment</t>
  </si>
  <si>
    <t>Missing code for attsoc</t>
  </si>
  <si>
    <t>Missing code for PS7</t>
  </si>
  <si>
    <t>N</t>
  </si>
  <si>
    <t>Compile for ZynQ board</t>
  </si>
  <si>
    <t>Compile for Arty; Missing VexRiscv code</t>
  </si>
  <si>
    <t>Missing PS7</t>
  </si>
  <si>
    <t>Missing several Xilinx Cells</t>
  </si>
  <si>
    <t>Missign Verilog code</t>
  </si>
  <si>
    <t>Missing Verilog code</t>
  </si>
  <si>
    <t>Missing code for ibex_core and clkgen_xil7series</t>
  </si>
  <si>
    <t>[Common 17-69] Command failed: Placer could not place all instances</t>
  </si>
  <si>
    <t>Missing code for various Xilinx IPs</t>
  </si>
  <si>
    <t>Missing generated memory</t>
  </si>
  <si>
    <t>Missing code for Xilinx IPs</t>
  </si>
  <si>
    <t>Y</t>
  </si>
  <si>
    <t>Resources</t>
  </si>
  <si>
    <t>need primitive code (BUFG)</t>
  </si>
  <si>
    <t>Missing Verilog Code for Xilinx IPs</t>
  </si>
  <si>
    <t>24x24</t>
  </si>
  <si>
    <t>7.33ns</t>
  </si>
  <si>
    <t>3.088ns</t>
  </si>
  <si>
    <t>2.235ns</t>
  </si>
  <si>
    <t>9.289ns</t>
  </si>
  <si>
    <t>1.4ns</t>
  </si>
  <si>
    <t>5.177ns</t>
  </si>
  <si>
    <t>5.360ns</t>
  </si>
  <si>
    <t>5.337ns</t>
  </si>
  <si>
    <t>6.095ns</t>
  </si>
  <si>
    <t xml:space="preserve"> channel_management is not found</t>
  </si>
  <si>
    <t>vhd source not verilog</t>
  </si>
  <si>
    <t>3.039ns</t>
  </si>
  <si>
    <t>6.477ns</t>
  </si>
  <si>
    <t>6.744ns</t>
  </si>
  <si>
    <t>5.979ns</t>
  </si>
  <si>
    <t>6.337ns</t>
  </si>
  <si>
    <t>8.896ns</t>
  </si>
  <si>
    <t>7.351ns</t>
  </si>
  <si>
    <t>Utilization</t>
  </si>
  <si>
    <t>LUT: 1123, FFs: 428, Carry: 66</t>
  </si>
  <si>
    <t xml:space="preserve">10.3978 ns / 96.174 MHz </t>
  </si>
  <si>
    <t>Artix-7   Device: XC7A35T Logic Cells: 33,280</t>
  </si>
  <si>
    <t>LUT: 559, FFs: 347, Carry: 8</t>
  </si>
  <si>
    <t>6.276 ns / 159.320 MHz</t>
  </si>
  <si>
    <t>Zynq-7000  Device: XC7Z010  Logic Cells: 28K</t>
  </si>
  <si>
    <t>LUT: 13111, FFs: 5144, Carry: 361 PLL: 1, BRAM: 86</t>
  </si>
  <si>
    <t>sys_clk: 55.909 MHz / 17.88 ns clk200_clk: 269.109 MHz /3.71 ns</t>
  </si>
  <si>
    <t>baselitex design targeted on Lattice Nexus device</t>
  </si>
  <si>
    <t>LUT: 14049, FFs: 5311, Carry: 382 PLL: 2, BRAM: 66</t>
  </si>
  <si>
    <t>12.3943 ns / 80.68 MHz</t>
  </si>
  <si>
    <t>Artix-7   Device: XC7A200T Logic Cells: 215,360</t>
  </si>
  <si>
    <t>LUT: 14, FFs: 30, Carry: 8</t>
  </si>
  <si>
    <t>4.24067 ns / 235.812 MHz</t>
  </si>
  <si>
    <t>LUT: 966, FFs: 252, Carry: 39, BRAM: 1</t>
  </si>
  <si>
    <t>11.8881 ns / 84.118 MHz</t>
  </si>
  <si>
    <t>LUT: 1725, FFs: 348, Carry: 47, BRAM: 1</t>
  </si>
  <si>
    <t>11.5544 ns / 86.547 MHz</t>
  </si>
  <si>
    <t>LUT: 2533, FFs: 444, Carry: 55, BRAM: 1</t>
  </si>
  <si>
    <t>11.6067 ns / 86.157 MHz</t>
  </si>
  <si>
    <t xml:space="preserve">Failed VPR flow;  </t>
  </si>
  <si>
    <t xml:space="preserve">LUT: 373, FFs: 206, Carry: 21 </t>
  </si>
  <si>
    <t>9.05677 ns / 110.415 MHz</t>
  </si>
  <si>
    <t xml:space="preserve"> design targeted on Lattice Nexus device</t>
  </si>
  <si>
    <t>LUT: 5817, FFs: 1956, Carry: 75, PLL: 1, BRAM: 32</t>
  </si>
  <si>
    <t xml:space="preserve">29.9111 ns / 33.432 MHz  </t>
  </si>
  <si>
    <t>LUT: 1476, FFs: 1081, Carry: 65, BRAM: 4</t>
  </si>
  <si>
    <t>10.9018 ns / 91.728 MHz</t>
  </si>
  <si>
    <t xml:space="preserve">LUT: 1, FFs: 24, Carry: 6 </t>
  </si>
  <si>
    <t>3.9521 ns / 253.030 MHz</t>
  </si>
  <si>
    <t xml:space="preserve">LUT: 1738, FFs: 1014, Carry: 97 </t>
  </si>
  <si>
    <t>10.4042 ns / 96.115 MHz</t>
  </si>
  <si>
    <t>LUT: 4093, FFs: 1403, Carry: 223, BRAM: 2</t>
  </si>
  <si>
    <t>15.479 ns / 64.604 MHz</t>
  </si>
  <si>
    <t xml:space="preserve">LUT: 346, FFs: 317, Carry: 26 </t>
  </si>
  <si>
    <t>9.54359 ns / 104.782 MHz</t>
  </si>
  <si>
    <t xml:space="preserve">LUT: 382, FFs: 367, Carry: 9 </t>
  </si>
  <si>
    <t>12.8154 ns / 78.031 MHz</t>
  </si>
  <si>
    <t xml:space="preserve"> design targeted on Lattice ICE40 device</t>
  </si>
  <si>
    <t>LUT: 5914, FFs: 1911, Carry: 132, BRAM: 10</t>
  </si>
  <si>
    <t>15.4347 ns / 64.789 MHz</t>
  </si>
  <si>
    <t xml:space="preserve">LUT: 55, FFs: 28, Carry: 7 </t>
  </si>
  <si>
    <t xml:space="preserve">4.0762 ns / 245.327 MHz </t>
  </si>
  <si>
    <t>Date: January 31, 2023</t>
  </si>
  <si>
    <t>777 LUT, 410 reg, 0 BRAM, 0 DSP</t>
  </si>
  <si>
    <t>5570 LUT, 4867 reg, 40.5 BRAM, 4 DSP</t>
  </si>
  <si>
    <t>clk200 = 514.4, eth_rx = 115.7, eth_tx = 89.3, sys_clk = 70.4</t>
  </si>
  <si>
    <t>5988 LUT, 5038 reg, 30.5 BRAM, 4 DSP</t>
  </si>
  <si>
    <t>13 LUT, 32 reg, 0 BRAM, 0 DSP</t>
  </si>
  <si>
    <t>148 LUT, 217 reg, 0.5 BRAM, 2 DSP</t>
  </si>
  <si>
    <t>132 LUT, 155 reg, 0.5 BRAM, 1 DSP</t>
  </si>
  <si>
    <t>151 LUT, 219 reg, 0.5 BRAM, 2 DSP</t>
  </si>
  <si>
    <t>165 LUT, 251 reg 0.5 BRAM, 3 DSP</t>
  </si>
  <si>
    <t>5248 LUT, 5597 reg, 4 BRAM, 1 DSP</t>
  </si>
  <si>
    <t>230 LUT, 208 reg, 0 BRAM, 0 DSP</t>
  </si>
  <si>
    <t>2816 LUT, 1880 reg, 16 BRAM, 1 DSP</t>
  </si>
  <si>
    <t>116 LUT, 416 reg, 0 BRAM, 3 DSP</t>
  </si>
  <si>
    <t>264 LUT, 368 reg, 0 BRAM, 0 DSP</t>
  </si>
  <si>
    <t>830 LUT, 1035 reg, 3 BRAM, 0 DSP</t>
  </si>
  <si>
    <t>1 LUT, 24 reg, 0 BRAM, 0 DSP</t>
  </si>
  <si>
    <t>1019 LUT, 920 reg, 0 BRAM, 0 DSP</t>
  </si>
  <si>
    <t>2425 LUT, 1385 reg, 1 BRAM, 0 DSP</t>
  </si>
  <si>
    <t>127 LUT, 294 reg, 0 BRAM, 0 DSP</t>
  </si>
  <si>
    <t>208 LUT, 343 reg, 0 BRAM, 0 DSP</t>
  </si>
  <si>
    <t>564 LUT, 395 reg, 0 BRAM, 0 DSP</t>
  </si>
  <si>
    <t>1654 LUT, 1715 reg, 5 BRAM, 4 DSP</t>
  </si>
  <si>
    <t>16936 LUT, 14437 reg, 29 BRAM, 16 DSP</t>
  </si>
  <si>
    <t>clkout0(100)=103.5, clkout1(200)=371.4, clkout4(200)=266.9</t>
  </si>
  <si>
    <t>NextPNR (Xilinx)</t>
  </si>
  <si>
    <t>LUT: 1374, FFs: 428, Carry: 67</t>
  </si>
  <si>
    <t xml:space="preserve">7.366 ns / 135.760 MHz </t>
  </si>
  <si>
    <t>LUT: 248, FFs: 347, Carry: 9</t>
  </si>
  <si>
    <t>5.643 ns / 177.180 MHz</t>
  </si>
  <si>
    <r>
      <t xml:space="preserve">Artix-7   Device: XC7A35T Logic Cells: 33,280                                </t>
    </r>
    <r>
      <rPr>
        <b/>
        <sz val="11"/>
        <color rgb="FFFF0000"/>
        <rFont val="Calibri"/>
        <family val="2"/>
        <scheme val="minor"/>
      </rPr>
      <t>Failed: YOSYS ERROR: uncaught exception during Yosys command invoked from TCL</t>
    </r>
  </si>
  <si>
    <r>
      <t xml:space="preserve">Artix-7   Device: XC7A200T Logic Cells: 215,360                           </t>
    </r>
    <r>
      <rPr>
        <b/>
        <sz val="11"/>
        <color rgb="FFFF0000"/>
        <rFont val="Calibri"/>
        <family val="2"/>
        <scheme val="minor"/>
      </rPr>
      <t>Failed: YOSYS ERROR: uncaught exception during Yosys command invoked from TCL</t>
    </r>
  </si>
  <si>
    <t>LUT: 79, FFs: 30, Carry: 8</t>
  </si>
  <si>
    <t>3.999 ns / 250.060 MHz</t>
  </si>
  <si>
    <t>LUT: 987, FFs: 249, Carry: 40, BRAM: 1</t>
  </si>
  <si>
    <t>9.148 ns / 109.310 MHz</t>
  </si>
  <si>
    <t>LUT: 1601, FFs: 3485, Carry: 48, BRAM: 1</t>
  </si>
  <si>
    <t>9.992 ns / 100.080 MHz</t>
  </si>
  <si>
    <t>LUT: 2248, FFs: 441, Carry: 56, BRAM: 1</t>
  </si>
  <si>
    <t>9.492 ns / 105.350 MHz</t>
  </si>
  <si>
    <t xml:space="preserve">LUT: 381, FFs: 209, Carry: 22 </t>
  </si>
  <si>
    <t>4.753 ns / 210.390 MHz</t>
  </si>
  <si>
    <t>LUT: 1547, FFs: 1081, Carry: 60, BRAM: 4</t>
  </si>
  <si>
    <t>10.667 ns / 93.740 MHz</t>
  </si>
  <si>
    <t xml:space="preserve">LUT: 49, FFs: 24, Carry: 6 </t>
  </si>
  <si>
    <t>3.838 ns / 260.550 MHz</t>
  </si>
  <si>
    <r>
      <t xml:space="preserve">Artix-7   Device: XC7A35T Logic Cells: 33,280                             </t>
    </r>
    <r>
      <rPr>
        <b/>
        <sz val="11"/>
        <color rgb="FFFF0000"/>
        <rFont val="Calibri"/>
        <family val="2"/>
        <scheme val="minor"/>
      </rPr>
      <t>Nextpnr ERROR: No wire found for port Q31 on source cell $auto$ff.cc:266:slice$7159.genblk2.genblk1.genblk1.genblk1.genblk1.fpga_srl_0.</t>
    </r>
  </si>
  <si>
    <r>
      <t xml:space="preserve">Artix-7   Device: XC7A35T Logic Cells: 33,280                            </t>
    </r>
    <r>
      <rPr>
        <b/>
        <sz val="11"/>
        <color rgb="FFFF0000"/>
        <rFont val="Calibri"/>
        <family val="2"/>
        <scheme val="minor"/>
      </rPr>
      <t>Nextpnr ERROR: Unable to place cell 'soc.memory.mem.0.0.genblk1.genblk1[0].genblk1.slice', no Bels remaining of type 'RAM256X1S'</t>
    </r>
  </si>
  <si>
    <t xml:space="preserve">LUT: 408, FFs: 293, Carry: 26 </t>
  </si>
  <si>
    <t>5.869 ns / 170.360 MHz</t>
  </si>
  <si>
    <r>
      <t xml:space="preserve">Artix-7   Device: XC7A35T Logic Cells: 33,280                                       </t>
    </r>
    <r>
      <rPr>
        <b/>
        <sz val="11"/>
        <color rgb="FFFF0000"/>
        <rFont val="Calibri"/>
        <family val="2"/>
        <scheme val="minor"/>
      </rPr>
      <t>Nextpnr FASM failed</t>
    </r>
  </si>
  <si>
    <t xml:space="preserve">LUT: 58, FFs: 28, Carry: 7 </t>
  </si>
  <si>
    <t>3.605 ns / 277.320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</si>
</sst>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/>
    <xf numFmtId="0" fontId="0" fillId="0" borderId="10" xfId="0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 wrapText="1"/>
    </xf>
    <xf numFmtId="4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zoomScale="40" zoomScaleNormal="40" workbookViewId="0">
      <selection activeCell="A38" sqref="A38:V38"/>
    </sheetView>
  </sheetViews>
  <sheetFormatPr defaultRowHeight="14.5" x14ac:dyDescent="0.35"/>
  <cols>
    <col min="1" max="1" width="10.453125" customWidth="1"/>
    <col min="2" max="2" width="32.7265625" customWidth="1"/>
    <col min="3" max="3" width="12.453125" bestFit="1" customWidth="1"/>
    <col min="4" max="4" width="11.26953125" customWidth="1"/>
    <col min="5" max="5" width="10.7265625" customWidth="1"/>
    <col min="6" max="6" width="15.26953125" bestFit="1" customWidth="1"/>
    <col min="7" max="7" width="30.36328125" customWidth="1"/>
    <col min="8" max="8" width="12.453125" bestFit="1" customWidth="1"/>
    <col min="9" max="9" width="11.26953125" customWidth="1"/>
    <col min="10" max="10" width="11.7265625" customWidth="1"/>
    <col min="11" max="11" width="15.26953125" bestFit="1" customWidth="1"/>
    <col min="12" max="12" width="30.453125" customWidth="1"/>
    <col min="13" max="13" width="12.453125" bestFit="1" customWidth="1"/>
    <col min="14" max="14" width="13" customWidth="1"/>
    <col min="15" max="15" width="26.81640625" customWidth="1"/>
    <col min="16" max="16" width="24.1796875" customWidth="1"/>
    <col min="17" max="17" width="42.1796875" customWidth="1"/>
    <col min="18" max="18" width="12.453125" bestFit="1" customWidth="1"/>
    <col min="19" max="19" width="13" customWidth="1"/>
    <col min="20" max="20" width="26.81640625" customWidth="1"/>
    <col min="21" max="21" width="24.1796875" customWidth="1"/>
    <col min="22" max="22" width="57.26953125" customWidth="1"/>
  </cols>
  <sheetData>
    <row r="1" spans="1:22" x14ac:dyDescent="0.35">
      <c r="A1" s="5" t="s">
        <v>126</v>
      </c>
    </row>
    <row r="2" spans="1:22" x14ac:dyDescent="0.35">
      <c r="A2" s="5" t="s">
        <v>34</v>
      </c>
    </row>
    <row r="6" spans="1:22" x14ac:dyDescent="0.35">
      <c r="A6" s="14" t="s">
        <v>35</v>
      </c>
      <c r="B6" s="14" t="s">
        <v>36</v>
      </c>
      <c r="C6" s="18" t="s">
        <v>37</v>
      </c>
      <c r="D6" s="18"/>
      <c r="E6" s="18"/>
      <c r="F6" s="18"/>
      <c r="G6" s="16" t="s">
        <v>44</v>
      </c>
      <c r="H6" s="18" t="s">
        <v>42</v>
      </c>
      <c r="I6" s="18"/>
      <c r="J6" s="18"/>
      <c r="K6" s="18"/>
      <c r="L6" s="16" t="s">
        <v>44</v>
      </c>
      <c r="M6" s="18" t="s">
        <v>43</v>
      </c>
      <c r="N6" s="18"/>
      <c r="O6" s="18"/>
      <c r="P6" s="18"/>
      <c r="Q6" s="16" t="s">
        <v>44</v>
      </c>
      <c r="R6" s="18" t="s">
        <v>151</v>
      </c>
      <c r="S6" s="18"/>
      <c r="T6" s="18"/>
      <c r="U6" s="18"/>
      <c r="V6" s="16" t="s">
        <v>44</v>
      </c>
    </row>
    <row r="7" spans="1:22" x14ac:dyDescent="0.35">
      <c r="A7" s="15"/>
      <c r="B7" s="15"/>
      <c r="C7" s="4" t="s">
        <v>39</v>
      </c>
      <c r="D7" s="4" t="s">
        <v>40</v>
      </c>
      <c r="E7" s="4" t="s">
        <v>38</v>
      </c>
      <c r="F7" s="4" t="s">
        <v>41</v>
      </c>
      <c r="G7" s="17"/>
      <c r="H7" s="4" t="s">
        <v>39</v>
      </c>
      <c r="I7" s="4" t="s">
        <v>40</v>
      </c>
      <c r="J7" s="4" t="s">
        <v>60</v>
      </c>
      <c r="K7" s="4" t="s">
        <v>41</v>
      </c>
      <c r="L7" s="17"/>
      <c r="M7" s="4" t="s">
        <v>39</v>
      </c>
      <c r="N7" s="4" t="s">
        <v>40</v>
      </c>
      <c r="O7" s="4" t="s">
        <v>82</v>
      </c>
      <c r="P7" s="4" t="s">
        <v>41</v>
      </c>
      <c r="Q7" s="17"/>
      <c r="R7" s="4" t="s">
        <v>39</v>
      </c>
      <c r="S7" s="4" t="s">
        <v>40</v>
      </c>
      <c r="T7" s="4" t="s">
        <v>82</v>
      </c>
      <c r="U7" s="4" t="s">
        <v>41</v>
      </c>
      <c r="V7" s="17"/>
    </row>
    <row r="8" spans="1:22" ht="43.5" x14ac:dyDescent="0.35">
      <c r="A8" s="1">
        <v>1</v>
      </c>
      <c r="B8" s="2" t="s">
        <v>0</v>
      </c>
      <c r="C8" s="1" t="s">
        <v>59</v>
      </c>
      <c r="D8" s="1">
        <v>26.88</v>
      </c>
      <c r="E8" s="1" t="s">
        <v>63</v>
      </c>
      <c r="F8" s="1" t="s">
        <v>64</v>
      </c>
      <c r="G8" s="3"/>
      <c r="H8" s="1" t="s">
        <v>59</v>
      </c>
      <c r="I8" s="1">
        <f>43+30</f>
        <v>73</v>
      </c>
      <c r="J8" s="6" t="s">
        <v>127</v>
      </c>
      <c r="K8" s="6">
        <f>1000/(10-2.713)</f>
        <v>137.23068478111705</v>
      </c>
      <c r="L8" s="3" t="s">
        <v>45</v>
      </c>
      <c r="M8" s="1" t="s">
        <v>59</v>
      </c>
      <c r="N8" s="1">
        <v>140.02199999999999</v>
      </c>
      <c r="O8" s="1" t="s">
        <v>83</v>
      </c>
      <c r="P8" s="1" t="s">
        <v>84</v>
      </c>
      <c r="Q8" s="3" t="s">
        <v>85</v>
      </c>
      <c r="R8" s="1" t="s">
        <v>59</v>
      </c>
      <c r="S8" s="1">
        <v>29.245999999999999</v>
      </c>
      <c r="T8" s="1" t="s">
        <v>152</v>
      </c>
      <c r="U8" s="1" t="s">
        <v>153</v>
      </c>
      <c r="V8" s="3" t="s">
        <v>85</v>
      </c>
    </row>
    <row r="9" spans="1:22" x14ac:dyDescent="0.35">
      <c r="A9" s="1">
        <f>A8+1</f>
        <v>2</v>
      </c>
      <c r="B9" s="2" t="s">
        <v>1</v>
      </c>
      <c r="C9" s="1" t="s">
        <v>47</v>
      </c>
      <c r="D9" s="1"/>
      <c r="E9" s="1"/>
      <c r="F9" s="1"/>
      <c r="G9" s="3" t="s">
        <v>46</v>
      </c>
      <c r="H9" s="1" t="s">
        <v>47</v>
      </c>
      <c r="I9" s="1"/>
      <c r="J9" s="6"/>
      <c r="K9" s="6"/>
      <c r="L9" s="3" t="s">
        <v>48</v>
      </c>
      <c r="M9" s="1" t="s">
        <v>59</v>
      </c>
      <c r="N9" s="1">
        <v>448.83</v>
      </c>
      <c r="O9" s="1" t="s">
        <v>86</v>
      </c>
      <c r="P9" s="1" t="s">
        <v>87</v>
      </c>
      <c r="Q9" s="3" t="s">
        <v>88</v>
      </c>
      <c r="R9" s="1" t="s">
        <v>59</v>
      </c>
      <c r="S9" s="1">
        <v>16.206</v>
      </c>
      <c r="T9" s="1" t="s">
        <v>154</v>
      </c>
      <c r="U9" s="1" t="s">
        <v>155</v>
      </c>
      <c r="V9" s="3" t="s">
        <v>88</v>
      </c>
    </row>
    <row r="10" spans="1:22" ht="58" x14ac:dyDescent="0.35">
      <c r="A10" s="1">
        <f t="shared" ref="A10:A41" si="0">A9+1</f>
        <v>3</v>
      </c>
      <c r="B10" s="2" t="s">
        <v>2</v>
      </c>
      <c r="C10" s="1" t="s">
        <v>47</v>
      </c>
      <c r="D10" s="1"/>
      <c r="E10" s="1"/>
      <c r="F10" s="1"/>
      <c r="G10" s="3"/>
      <c r="H10" s="1" t="s">
        <v>59</v>
      </c>
      <c r="I10" s="1">
        <f>98+53</f>
        <v>151</v>
      </c>
      <c r="J10" s="6" t="s">
        <v>128</v>
      </c>
      <c r="K10" s="6" t="s">
        <v>129</v>
      </c>
      <c r="L10" s="3" t="s">
        <v>49</v>
      </c>
      <c r="M10" s="1" t="s">
        <v>59</v>
      </c>
      <c r="N10" s="1">
        <v>839.16899999999998</v>
      </c>
      <c r="O10" s="6" t="s">
        <v>89</v>
      </c>
      <c r="P10" s="6" t="s">
        <v>90</v>
      </c>
      <c r="Q10" s="3" t="s">
        <v>85</v>
      </c>
      <c r="R10" s="20" t="s">
        <v>47</v>
      </c>
      <c r="S10" s="1"/>
      <c r="T10" s="6"/>
      <c r="U10" s="6"/>
      <c r="V10" s="3" t="s">
        <v>156</v>
      </c>
    </row>
    <row r="11" spans="1:22" ht="29" x14ac:dyDescent="0.35">
      <c r="A11" s="7">
        <f t="shared" si="0"/>
        <v>4</v>
      </c>
      <c r="B11" s="8" t="s">
        <v>3</v>
      </c>
      <c r="C11" s="7" t="s">
        <v>47</v>
      </c>
      <c r="D11" s="7"/>
      <c r="E11" s="7"/>
      <c r="F11" s="7"/>
      <c r="G11" s="9"/>
      <c r="H11" s="7"/>
      <c r="I11" s="7"/>
      <c r="J11" s="19"/>
      <c r="K11" s="19"/>
      <c r="L11" s="9" t="s">
        <v>49</v>
      </c>
      <c r="M11" s="7" t="s">
        <v>47</v>
      </c>
      <c r="N11" s="7"/>
      <c r="O11" s="7"/>
      <c r="P11" s="7"/>
      <c r="Q11" s="9" t="s">
        <v>91</v>
      </c>
      <c r="R11" s="7" t="s">
        <v>47</v>
      </c>
      <c r="S11" s="7"/>
      <c r="T11" s="7"/>
      <c r="U11" s="7"/>
      <c r="V11" s="9"/>
    </row>
    <row r="12" spans="1:22" ht="58" x14ac:dyDescent="0.35">
      <c r="A12" s="1">
        <f t="shared" si="0"/>
        <v>5</v>
      </c>
      <c r="B12" s="2" t="s">
        <v>4</v>
      </c>
      <c r="C12" s="1" t="s">
        <v>59</v>
      </c>
      <c r="D12" s="1"/>
      <c r="E12" s="1"/>
      <c r="F12" s="1"/>
      <c r="G12" s="3" t="s">
        <v>62</v>
      </c>
      <c r="H12" s="1" t="s">
        <v>59</v>
      </c>
      <c r="I12" s="1">
        <f>69+36</f>
        <v>105</v>
      </c>
      <c r="J12" s="6" t="s">
        <v>130</v>
      </c>
      <c r="K12" s="6">
        <f>1000/17.824</f>
        <v>56.104129263913819</v>
      </c>
      <c r="L12" s="3"/>
      <c r="M12" s="1" t="s">
        <v>59</v>
      </c>
      <c r="N12" s="10">
        <v>1081.98</v>
      </c>
      <c r="O12" s="6" t="s">
        <v>92</v>
      </c>
      <c r="P12" s="1" t="s">
        <v>93</v>
      </c>
      <c r="Q12" s="3" t="s">
        <v>94</v>
      </c>
      <c r="R12" s="20" t="s">
        <v>47</v>
      </c>
      <c r="S12" s="10"/>
      <c r="T12" s="6"/>
      <c r="U12" s="1"/>
      <c r="V12" s="3" t="s">
        <v>157</v>
      </c>
    </row>
    <row r="13" spans="1:22" ht="43.5" x14ac:dyDescent="0.35">
      <c r="A13" s="1">
        <f t="shared" si="0"/>
        <v>6</v>
      </c>
      <c r="B13" s="2" t="s">
        <v>5</v>
      </c>
      <c r="C13" s="1" t="s">
        <v>59</v>
      </c>
      <c r="D13" s="1">
        <v>24.27</v>
      </c>
      <c r="E13" s="1" t="s">
        <v>63</v>
      </c>
      <c r="F13" s="1" t="s">
        <v>65</v>
      </c>
      <c r="G13" s="3" t="s">
        <v>61</v>
      </c>
      <c r="H13" s="1" t="s">
        <v>59</v>
      </c>
      <c r="I13" s="1">
        <f>33+29</f>
        <v>62</v>
      </c>
      <c r="J13" s="6" t="s">
        <v>131</v>
      </c>
      <c r="K13" s="6">
        <f>1000/(10-7.127)</f>
        <v>348.06822137138874</v>
      </c>
      <c r="L13" s="3"/>
      <c r="M13" s="1" t="s">
        <v>59</v>
      </c>
      <c r="N13" s="1">
        <v>81.61</v>
      </c>
      <c r="O13" s="1" t="s">
        <v>95</v>
      </c>
      <c r="P13" s="1" t="s">
        <v>96</v>
      </c>
      <c r="Q13" s="3" t="s">
        <v>85</v>
      </c>
      <c r="R13" s="1" t="s">
        <v>59</v>
      </c>
      <c r="S13" s="1">
        <v>11.013</v>
      </c>
      <c r="T13" s="1" t="s">
        <v>158</v>
      </c>
      <c r="U13" s="1" t="s">
        <v>159</v>
      </c>
      <c r="V13" s="3" t="s">
        <v>85</v>
      </c>
    </row>
    <row r="14" spans="1:22" ht="43.5" x14ac:dyDescent="0.35">
      <c r="A14" s="1">
        <f t="shared" si="0"/>
        <v>7</v>
      </c>
      <c r="B14" s="2" t="s">
        <v>6</v>
      </c>
      <c r="C14" s="1" t="s">
        <v>59</v>
      </c>
      <c r="D14" s="1">
        <v>24.45</v>
      </c>
      <c r="E14" s="1" t="s">
        <v>63</v>
      </c>
      <c r="F14" s="1" t="s">
        <v>66</v>
      </c>
      <c r="G14" s="3"/>
      <c r="H14" s="1" t="s">
        <v>59</v>
      </c>
      <c r="I14" s="1">
        <f>22+30</f>
        <v>52</v>
      </c>
      <c r="J14" s="6" t="s">
        <v>132</v>
      </c>
      <c r="K14" s="6">
        <f>1000/5.012</f>
        <v>199.52114924181964</v>
      </c>
      <c r="L14" s="3"/>
      <c r="M14" s="1"/>
      <c r="N14" s="1"/>
      <c r="O14" s="1"/>
      <c r="P14" s="1"/>
      <c r="Q14" s="3"/>
      <c r="R14" s="1"/>
      <c r="S14" s="1"/>
      <c r="T14" s="1"/>
      <c r="U14" s="1"/>
      <c r="V14" s="3"/>
    </row>
    <row r="15" spans="1:22" ht="43.5" x14ac:dyDescent="0.35">
      <c r="A15" s="1">
        <f t="shared" si="0"/>
        <v>8</v>
      </c>
      <c r="B15" s="2" t="s">
        <v>7</v>
      </c>
      <c r="C15" s="1" t="s">
        <v>59</v>
      </c>
      <c r="D15" s="1">
        <v>24.88</v>
      </c>
      <c r="E15" s="1" t="s">
        <v>63</v>
      </c>
      <c r="F15" s="1" t="s">
        <v>69</v>
      </c>
      <c r="G15" s="3"/>
      <c r="H15" s="1" t="s">
        <v>59</v>
      </c>
      <c r="I15" s="1">
        <f>39+33</f>
        <v>72</v>
      </c>
      <c r="J15" s="6" t="s">
        <v>133</v>
      </c>
      <c r="K15" s="6">
        <f>1000/(10-4.719)</f>
        <v>189.35807612194662</v>
      </c>
      <c r="L15" s="3"/>
      <c r="M15" s="1" t="s">
        <v>59</v>
      </c>
      <c r="N15" s="1">
        <v>126.724</v>
      </c>
      <c r="O15" s="6" t="s">
        <v>97</v>
      </c>
      <c r="P15" s="1" t="s">
        <v>98</v>
      </c>
      <c r="Q15" s="3" t="s">
        <v>85</v>
      </c>
      <c r="R15" s="1" t="s">
        <v>59</v>
      </c>
      <c r="S15" s="1">
        <v>20.548999999999999</v>
      </c>
      <c r="T15" s="6" t="s">
        <v>160</v>
      </c>
      <c r="U15" s="1" t="s">
        <v>161</v>
      </c>
      <c r="V15" s="3" t="s">
        <v>85</v>
      </c>
    </row>
    <row r="16" spans="1:22" ht="43.5" x14ac:dyDescent="0.35">
      <c r="A16" s="1">
        <f t="shared" si="0"/>
        <v>9</v>
      </c>
      <c r="B16" s="2" t="s">
        <v>8</v>
      </c>
      <c r="C16" s="1" t="s">
        <v>59</v>
      </c>
      <c r="D16" s="1">
        <v>25.18</v>
      </c>
      <c r="E16" s="1" t="s">
        <v>63</v>
      </c>
      <c r="F16" s="1" t="s">
        <v>70</v>
      </c>
      <c r="G16" s="3"/>
      <c r="H16" s="1" t="s">
        <v>59</v>
      </c>
      <c r="I16" s="1">
        <f>39+29</f>
        <v>68</v>
      </c>
      <c r="J16" s="6" t="s">
        <v>134</v>
      </c>
      <c r="K16" s="6">
        <f>1000/(10-5.048)</f>
        <v>201.93861066235866</v>
      </c>
      <c r="L16" s="3"/>
      <c r="M16" s="1" t="s">
        <v>59</v>
      </c>
      <c r="N16" s="1">
        <v>195.47300000000001</v>
      </c>
      <c r="O16" s="6" t="s">
        <v>99</v>
      </c>
      <c r="P16" s="1" t="s">
        <v>100</v>
      </c>
      <c r="Q16" s="3" t="s">
        <v>85</v>
      </c>
      <c r="R16" s="1" t="s">
        <v>59</v>
      </c>
      <c r="S16" s="1">
        <v>27.606000000000002</v>
      </c>
      <c r="T16" s="6" t="s">
        <v>162</v>
      </c>
      <c r="U16" s="1" t="s">
        <v>163</v>
      </c>
      <c r="V16" s="3" t="s">
        <v>85</v>
      </c>
    </row>
    <row r="17" spans="1:22" ht="43.5" x14ac:dyDescent="0.35">
      <c r="A17" s="1">
        <f t="shared" si="0"/>
        <v>10</v>
      </c>
      <c r="B17" s="2" t="s">
        <v>9</v>
      </c>
      <c r="C17" s="1" t="s">
        <v>59</v>
      </c>
      <c r="D17" s="1">
        <v>24.87</v>
      </c>
      <c r="E17" s="1" t="s">
        <v>63</v>
      </c>
      <c r="F17" s="1" t="s">
        <v>71</v>
      </c>
      <c r="G17" s="3"/>
      <c r="H17" s="1" t="s">
        <v>59</v>
      </c>
      <c r="I17" s="1">
        <f>38+29</f>
        <v>67</v>
      </c>
      <c r="J17" s="6" t="s">
        <v>135</v>
      </c>
      <c r="K17" s="6">
        <f>1000/(10-4.952)</f>
        <v>198.09825673534073</v>
      </c>
      <c r="L17" s="3"/>
      <c r="M17" s="1" t="s">
        <v>59</v>
      </c>
      <c r="N17" s="1">
        <v>195.70699999999999</v>
      </c>
      <c r="O17" s="6" t="s">
        <v>101</v>
      </c>
      <c r="P17" s="11" t="s">
        <v>102</v>
      </c>
      <c r="Q17" s="3" t="s">
        <v>85</v>
      </c>
      <c r="R17" s="1" t="s">
        <v>59</v>
      </c>
      <c r="S17" s="1">
        <v>37.518000000000001</v>
      </c>
      <c r="T17" s="6" t="s">
        <v>164</v>
      </c>
      <c r="U17" s="11" t="s">
        <v>165</v>
      </c>
      <c r="V17" s="3" t="s">
        <v>85</v>
      </c>
    </row>
    <row r="18" spans="1:22" ht="43.5" x14ac:dyDescent="0.35">
      <c r="A18" s="1">
        <f t="shared" si="0"/>
        <v>11</v>
      </c>
      <c r="B18" s="2" t="s">
        <v>10</v>
      </c>
      <c r="C18" s="1" t="s">
        <v>47</v>
      </c>
      <c r="D18" s="1"/>
      <c r="E18" s="1"/>
      <c r="F18" s="1"/>
      <c r="G18" s="3" t="s">
        <v>58</v>
      </c>
      <c r="H18" s="1" t="s">
        <v>59</v>
      </c>
      <c r="I18" s="1">
        <f>71+35</f>
        <v>106</v>
      </c>
      <c r="J18" s="6" t="s">
        <v>136</v>
      </c>
      <c r="K18" s="6">
        <f>1000/17.529</f>
        <v>57.048319926978152</v>
      </c>
      <c r="L18" s="3"/>
      <c r="M18" s="12" t="s">
        <v>59</v>
      </c>
      <c r="N18" s="1"/>
      <c r="O18" s="1"/>
      <c r="P18" s="1"/>
      <c r="Q18" s="13" t="s">
        <v>103</v>
      </c>
      <c r="R18" s="12"/>
      <c r="S18" s="1"/>
      <c r="T18" s="1"/>
      <c r="U18" s="1"/>
      <c r="V18" s="13"/>
    </row>
    <row r="19" spans="1:22" ht="43.5" x14ac:dyDescent="0.35">
      <c r="A19" s="1">
        <f t="shared" si="0"/>
        <v>12</v>
      </c>
      <c r="B19" s="2" t="s">
        <v>11</v>
      </c>
      <c r="C19" s="1" t="s">
        <v>59</v>
      </c>
      <c r="D19" s="1">
        <v>24.8</v>
      </c>
      <c r="E19" s="1" t="s">
        <v>63</v>
      </c>
      <c r="F19" s="1" t="s">
        <v>72</v>
      </c>
      <c r="G19" s="3"/>
      <c r="H19" s="1" t="s">
        <v>59</v>
      </c>
      <c r="I19" s="1">
        <f>37+29</f>
        <v>66</v>
      </c>
      <c r="J19" s="6" t="s">
        <v>137</v>
      </c>
      <c r="K19" s="6">
        <f>1000/(10-4.812)</f>
        <v>192.75250578257518</v>
      </c>
      <c r="L19" s="3"/>
      <c r="M19" s="1" t="s">
        <v>59</v>
      </c>
      <c r="N19" s="1">
        <v>105.708</v>
      </c>
      <c r="O19" s="6" t="s">
        <v>104</v>
      </c>
      <c r="P19" s="1" t="s">
        <v>105</v>
      </c>
      <c r="Q19" s="3" t="s">
        <v>85</v>
      </c>
      <c r="R19" s="1" t="s">
        <v>59</v>
      </c>
      <c r="S19" s="1">
        <v>12.098000000000001</v>
      </c>
      <c r="T19" s="6" t="s">
        <v>166</v>
      </c>
      <c r="U19" s="1" t="s">
        <v>167</v>
      </c>
      <c r="V19" s="3" t="s">
        <v>85</v>
      </c>
    </row>
    <row r="20" spans="1:22" x14ac:dyDescent="0.35">
      <c r="A20" s="7">
        <f t="shared" si="0"/>
        <v>13</v>
      </c>
      <c r="B20" s="8" t="s">
        <v>12</v>
      </c>
      <c r="C20" s="7"/>
      <c r="D20" s="7"/>
      <c r="E20" s="7"/>
      <c r="F20" s="7"/>
      <c r="G20" s="9" t="s">
        <v>53</v>
      </c>
      <c r="H20" s="7"/>
      <c r="I20" s="7"/>
      <c r="J20" s="19"/>
      <c r="K20" s="19"/>
      <c r="L20" s="9"/>
      <c r="M20" s="7"/>
      <c r="N20" s="7"/>
      <c r="O20" s="7"/>
      <c r="P20" s="7"/>
      <c r="Q20" s="9"/>
      <c r="R20" s="7"/>
      <c r="S20" s="7"/>
      <c r="T20" s="7"/>
      <c r="U20" s="7"/>
      <c r="V20" s="9"/>
    </row>
    <row r="21" spans="1:22" x14ac:dyDescent="0.35">
      <c r="A21" s="7">
        <f t="shared" si="0"/>
        <v>14</v>
      </c>
      <c r="B21" s="8" t="s">
        <v>13</v>
      </c>
      <c r="C21" s="7"/>
      <c r="D21" s="7"/>
      <c r="E21" s="7"/>
      <c r="F21" s="7"/>
      <c r="G21" s="9" t="s">
        <v>53</v>
      </c>
      <c r="H21" s="7"/>
      <c r="I21" s="7"/>
      <c r="J21" s="19"/>
      <c r="K21" s="19"/>
      <c r="L21" s="9"/>
      <c r="M21" s="7"/>
      <c r="N21" s="7"/>
      <c r="O21" s="7"/>
      <c r="P21" s="7"/>
      <c r="Q21" s="9"/>
      <c r="R21" s="7"/>
      <c r="S21" s="7"/>
      <c r="T21" s="7"/>
      <c r="U21" s="7"/>
      <c r="V21" s="9"/>
    </row>
    <row r="22" spans="1:22" x14ac:dyDescent="0.35">
      <c r="A22" s="7">
        <f t="shared" si="0"/>
        <v>15</v>
      </c>
      <c r="B22" s="8" t="s">
        <v>14</v>
      </c>
      <c r="C22" s="7"/>
      <c r="D22" s="7"/>
      <c r="E22" s="7"/>
      <c r="F22" s="7"/>
      <c r="G22" s="9" t="s">
        <v>53</v>
      </c>
      <c r="H22" s="7"/>
      <c r="I22" s="7"/>
      <c r="J22" s="19"/>
      <c r="K22" s="19"/>
      <c r="L22" s="9"/>
      <c r="M22" s="7"/>
      <c r="N22" s="7"/>
      <c r="O22" s="7"/>
      <c r="P22" s="7"/>
      <c r="Q22" s="9"/>
      <c r="R22" s="7"/>
      <c r="S22" s="7"/>
      <c r="T22" s="7"/>
      <c r="U22" s="7"/>
      <c r="V22" s="9"/>
    </row>
    <row r="23" spans="1:22" ht="29" x14ac:dyDescent="0.35">
      <c r="A23" s="1">
        <f t="shared" si="0"/>
        <v>16</v>
      </c>
      <c r="B23" s="2" t="s">
        <v>15</v>
      </c>
      <c r="C23" s="1" t="s">
        <v>47</v>
      </c>
      <c r="D23" s="1"/>
      <c r="E23" s="1"/>
      <c r="F23" s="1"/>
      <c r="G23" s="3" t="s">
        <v>73</v>
      </c>
      <c r="H23" s="1" t="s">
        <v>47</v>
      </c>
      <c r="I23" s="1"/>
      <c r="J23" s="6"/>
      <c r="K23" s="6"/>
      <c r="L23" s="3"/>
      <c r="M23" s="12" t="s">
        <v>59</v>
      </c>
      <c r="N23" s="1"/>
      <c r="O23" s="1"/>
      <c r="P23" s="1"/>
      <c r="Q23" s="13" t="s">
        <v>103</v>
      </c>
      <c r="R23" s="12" t="s">
        <v>59</v>
      </c>
      <c r="S23" s="1"/>
      <c r="T23" s="1"/>
      <c r="U23" s="1"/>
      <c r="V23" s="13"/>
    </row>
    <row r="24" spans="1:22" x14ac:dyDescent="0.35">
      <c r="A24" s="1">
        <f t="shared" si="0"/>
        <v>17</v>
      </c>
      <c r="B24" s="2" t="s">
        <v>16</v>
      </c>
      <c r="C24" s="1" t="s">
        <v>47</v>
      </c>
      <c r="D24" s="1"/>
      <c r="E24" s="1"/>
      <c r="F24" s="1"/>
      <c r="G24" s="3" t="s">
        <v>74</v>
      </c>
      <c r="H24" s="1"/>
      <c r="I24" s="1"/>
      <c r="J24" s="6"/>
      <c r="K24" s="6"/>
      <c r="L24" s="3"/>
      <c r="M24" s="12" t="s">
        <v>59</v>
      </c>
      <c r="N24" s="1"/>
      <c r="O24" s="1"/>
      <c r="P24" s="1"/>
      <c r="Q24" s="13" t="s">
        <v>103</v>
      </c>
      <c r="R24" s="12" t="s">
        <v>59</v>
      </c>
      <c r="S24" s="1"/>
      <c r="T24" s="1"/>
      <c r="U24" s="1"/>
      <c r="V24" s="13"/>
    </row>
    <row r="25" spans="1:22" x14ac:dyDescent="0.35">
      <c r="A25" s="7">
        <f t="shared" si="0"/>
        <v>18</v>
      </c>
      <c r="B25" s="8" t="s">
        <v>17</v>
      </c>
      <c r="C25" s="7" t="s">
        <v>47</v>
      </c>
      <c r="D25" s="7"/>
      <c r="E25" s="7"/>
      <c r="F25" s="7"/>
      <c r="G25" s="9" t="s">
        <v>56</v>
      </c>
      <c r="H25" s="7"/>
      <c r="I25" s="7"/>
      <c r="J25" s="19"/>
      <c r="K25" s="19"/>
      <c r="L25" s="9"/>
      <c r="M25" s="7" t="s">
        <v>47</v>
      </c>
      <c r="N25" s="7"/>
      <c r="O25" s="7"/>
      <c r="P25" s="7"/>
      <c r="Q25" s="9" t="s">
        <v>106</v>
      </c>
      <c r="R25" s="7" t="s">
        <v>47</v>
      </c>
      <c r="S25" s="7"/>
      <c r="T25" s="7"/>
      <c r="U25" s="7"/>
      <c r="V25" s="9" t="s">
        <v>106</v>
      </c>
    </row>
    <row r="26" spans="1:22" x14ac:dyDescent="0.35">
      <c r="A26" s="7">
        <f t="shared" si="0"/>
        <v>19</v>
      </c>
      <c r="B26" s="8" t="s">
        <v>18</v>
      </c>
      <c r="C26" s="7" t="s">
        <v>47</v>
      </c>
      <c r="D26" s="7"/>
      <c r="E26" s="7"/>
      <c r="F26" s="7"/>
      <c r="G26" s="9" t="s">
        <v>56</v>
      </c>
      <c r="H26" s="7"/>
      <c r="I26" s="7"/>
      <c r="J26" s="19"/>
      <c r="K26" s="19"/>
      <c r="L26" s="9" t="s">
        <v>57</v>
      </c>
      <c r="M26" s="7" t="s">
        <v>47</v>
      </c>
      <c r="N26" s="7"/>
      <c r="O26" s="7"/>
      <c r="P26" s="7"/>
      <c r="Q26" s="9" t="s">
        <v>106</v>
      </c>
      <c r="R26" s="7" t="s">
        <v>47</v>
      </c>
      <c r="S26" s="7"/>
      <c r="T26" s="7"/>
      <c r="U26" s="7"/>
      <c r="V26" s="9" t="s">
        <v>106</v>
      </c>
    </row>
    <row r="27" spans="1:22" ht="43.5" x14ac:dyDescent="0.35">
      <c r="A27" s="1">
        <f t="shared" si="0"/>
        <v>20</v>
      </c>
      <c r="B27" s="2" t="s">
        <v>19</v>
      </c>
      <c r="C27" s="1" t="s">
        <v>47</v>
      </c>
      <c r="D27" s="1"/>
      <c r="E27" s="1"/>
      <c r="F27" s="1"/>
      <c r="G27" s="3" t="s">
        <v>54</v>
      </c>
      <c r="H27" s="1" t="s">
        <v>59</v>
      </c>
      <c r="I27" s="1">
        <f>194+36</f>
        <v>230</v>
      </c>
      <c r="J27" s="6" t="s">
        <v>138</v>
      </c>
      <c r="K27" s="6">
        <f>1000/(40-18.609)</f>
        <v>46.748632602496379</v>
      </c>
      <c r="L27" s="3"/>
      <c r="M27" s="1" t="s">
        <v>59</v>
      </c>
      <c r="N27" s="1">
        <v>345.51100000000002</v>
      </c>
      <c r="O27" s="6" t="s">
        <v>107</v>
      </c>
      <c r="P27" s="1" t="s">
        <v>108</v>
      </c>
      <c r="Q27" s="3" t="s">
        <v>85</v>
      </c>
      <c r="R27" s="12" t="s">
        <v>47</v>
      </c>
      <c r="S27" s="1"/>
      <c r="T27" s="6"/>
      <c r="U27" s="1"/>
      <c r="V27" s="3" t="s">
        <v>156</v>
      </c>
    </row>
    <row r="28" spans="1:22" ht="43.5" x14ac:dyDescent="0.35">
      <c r="A28" s="1">
        <f t="shared" si="0"/>
        <v>21</v>
      </c>
      <c r="B28" s="2" t="s">
        <v>20</v>
      </c>
      <c r="C28" s="1" t="s">
        <v>59</v>
      </c>
      <c r="D28" s="1">
        <v>24.006</v>
      </c>
      <c r="E28" s="1" t="s">
        <v>63</v>
      </c>
      <c r="F28" s="1" t="s">
        <v>67</v>
      </c>
      <c r="G28" s="3"/>
      <c r="H28" s="1" t="s">
        <v>59</v>
      </c>
      <c r="I28" s="1">
        <f>24+35</f>
        <v>59</v>
      </c>
      <c r="J28" s="6" t="s">
        <v>139</v>
      </c>
      <c r="K28" s="6">
        <f>1000/10.527</f>
        <v>94.993825401348914</v>
      </c>
      <c r="L28" s="3"/>
      <c r="M28" s="1"/>
      <c r="N28" s="1"/>
      <c r="O28" s="1"/>
      <c r="P28" s="1"/>
      <c r="Q28" s="3"/>
      <c r="R28" s="1"/>
      <c r="S28" s="1"/>
      <c r="T28" s="1"/>
      <c r="U28" s="1"/>
      <c r="V28" s="3"/>
    </row>
    <row r="29" spans="1:22" ht="43.5" x14ac:dyDescent="0.35">
      <c r="A29" s="1">
        <f t="shared" si="0"/>
        <v>22</v>
      </c>
      <c r="B29" s="2" t="s">
        <v>21</v>
      </c>
      <c r="C29" s="1" t="s">
        <v>59</v>
      </c>
      <c r="D29" s="1">
        <v>24.75</v>
      </c>
      <c r="E29" s="1" t="s">
        <v>63</v>
      </c>
      <c r="F29" s="1" t="s">
        <v>75</v>
      </c>
      <c r="G29" s="3"/>
      <c r="H29" s="1" t="s">
        <v>59</v>
      </c>
      <c r="I29" s="1">
        <f>29+31</f>
        <v>60</v>
      </c>
      <c r="J29" s="6" t="s">
        <v>140</v>
      </c>
      <c r="K29" s="6">
        <f>1000/5.054</f>
        <v>197.86307874950532</v>
      </c>
      <c r="L29" s="3"/>
      <c r="M29" s="1"/>
      <c r="N29" s="1"/>
      <c r="O29" s="1"/>
      <c r="P29" s="1"/>
      <c r="Q29" s="3"/>
      <c r="R29" s="1"/>
      <c r="S29" s="1"/>
      <c r="T29" s="1"/>
      <c r="U29" s="1"/>
      <c r="V29" s="3"/>
    </row>
    <row r="30" spans="1:22" ht="43.5" x14ac:dyDescent="0.35">
      <c r="A30" s="1">
        <f t="shared" si="0"/>
        <v>23</v>
      </c>
      <c r="B30" s="2" t="s">
        <v>22</v>
      </c>
      <c r="C30" s="1" t="s">
        <v>59</v>
      </c>
      <c r="D30" s="1">
        <v>27.88</v>
      </c>
      <c r="E30" s="1" t="s">
        <v>63</v>
      </c>
      <c r="F30" s="1" t="s">
        <v>76</v>
      </c>
      <c r="G30" s="3"/>
      <c r="H30" s="1" t="s">
        <v>59</v>
      </c>
      <c r="I30" s="1">
        <f>60+33</f>
        <v>93</v>
      </c>
      <c r="J30" s="6" t="s">
        <v>141</v>
      </c>
      <c r="K30" s="6">
        <f>1000/(10-1.249)</f>
        <v>114.27265455376529</v>
      </c>
      <c r="L30" s="3"/>
      <c r="M30" s="1" t="s">
        <v>59</v>
      </c>
      <c r="N30" s="1">
        <v>196.215</v>
      </c>
      <c r="O30" s="6" t="s">
        <v>109</v>
      </c>
      <c r="P30" s="1" t="s">
        <v>110</v>
      </c>
      <c r="Q30" s="3" t="s">
        <v>85</v>
      </c>
      <c r="R30" s="1" t="s">
        <v>59</v>
      </c>
      <c r="S30" s="1">
        <v>32.915999999999997</v>
      </c>
      <c r="T30" s="6" t="s">
        <v>168</v>
      </c>
      <c r="U30" s="1" t="s">
        <v>169</v>
      </c>
      <c r="V30" s="3" t="s">
        <v>85</v>
      </c>
    </row>
    <row r="31" spans="1:22" ht="43.5" x14ac:dyDescent="0.35">
      <c r="A31" s="1">
        <f t="shared" si="0"/>
        <v>24</v>
      </c>
      <c r="B31" s="2" t="s">
        <v>23</v>
      </c>
      <c r="C31" s="1" t="s">
        <v>59</v>
      </c>
      <c r="D31" s="1">
        <v>23.626799999999999</v>
      </c>
      <c r="E31" s="1" t="s">
        <v>63</v>
      </c>
      <c r="F31" s="1" t="s">
        <v>65</v>
      </c>
      <c r="G31" s="3"/>
      <c r="H31" s="1" t="s">
        <v>59</v>
      </c>
      <c r="I31" s="1">
        <f>33+29</f>
        <v>62</v>
      </c>
      <c r="J31" s="6" t="s">
        <v>142</v>
      </c>
      <c r="K31" s="6">
        <f>1000/(10-7.279)</f>
        <v>367.5119441381845</v>
      </c>
      <c r="L31" s="3"/>
      <c r="M31" s="1" t="s">
        <v>59</v>
      </c>
      <c r="N31" s="1">
        <v>85.004999999999995</v>
      </c>
      <c r="O31" s="6" t="s">
        <v>111</v>
      </c>
      <c r="P31" s="1" t="s">
        <v>112</v>
      </c>
      <c r="Q31" s="3" t="s">
        <v>85</v>
      </c>
      <c r="R31" s="1" t="s">
        <v>59</v>
      </c>
      <c r="S31" s="1">
        <v>8.5039999999999996</v>
      </c>
      <c r="T31" s="6" t="s">
        <v>170</v>
      </c>
      <c r="U31" s="1" t="s">
        <v>171</v>
      </c>
      <c r="V31" s="3" t="s">
        <v>85</v>
      </c>
    </row>
    <row r="32" spans="1:22" x14ac:dyDescent="0.35">
      <c r="A32" s="7">
        <f t="shared" si="0"/>
        <v>25</v>
      </c>
      <c r="B32" s="8" t="s">
        <v>24</v>
      </c>
      <c r="C32" s="7"/>
      <c r="D32" s="7"/>
      <c r="E32" s="7"/>
      <c r="F32" s="7"/>
      <c r="G32" s="9" t="s">
        <v>52</v>
      </c>
      <c r="H32" s="7"/>
      <c r="I32" s="7"/>
      <c r="J32" s="19"/>
      <c r="K32" s="19"/>
      <c r="L32" s="9"/>
      <c r="M32" s="7"/>
      <c r="N32" s="7"/>
      <c r="O32" s="7"/>
      <c r="P32" s="7"/>
      <c r="Q32" s="9"/>
      <c r="R32" s="7"/>
      <c r="S32" s="7"/>
      <c r="T32" s="7"/>
      <c r="U32" s="7"/>
      <c r="V32" s="9"/>
    </row>
    <row r="33" spans="1:22" ht="58" x14ac:dyDescent="0.35">
      <c r="A33" s="1">
        <f t="shared" si="0"/>
        <v>26</v>
      </c>
      <c r="B33" s="2" t="s">
        <v>25</v>
      </c>
      <c r="C33" s="1" t="s">
        <v>59</v>
      </c>
      <c r="D33" s="1">
        <v>26.45</v>
      </c>
      <c r="E33" s="1" t="s">
        <v>63</v>
      </c>
      <c r="F33" s="1" t="s">
        <v>77</v>
      </c>
      <c r="G33" s="3"/>
      <c r="H33" s="1" t="s">
        <v>59</v>
      </c>
      <c r="I33" s="1">
        <f>44+31</f>
        <v>75</v>
      </c>
      <c r="J33" s="6" t="s">
        <v>143</v>
      </c>
      <c r="K33" s="6">
        <f>1000/(10-3.671)</f>
        <v>158.00284405119291</v>
      </c>
      <c r="L33" s="3"/>
      <c r="M33" s="1" t="s">
        <v>59</v>
      </c>
      <c r="N33" s="1">
        <v>178.00299999999999</v>
      </c>
      <c r="O33" s="6" t="s">
        <v>113</v>
      </c>
      <c r="P33" s="1" t="s">
        <v>114</v>
      </c>
      <c r="Q33" s="3" t="s">
        <v>85</v>
      </c>
      <c r="R33" s="20" t="s">
        <v>47</v>
      </c>
      <c r="S33" s="1"/>
      <c r="T33" s="6"/>
      <c r="U33" s="1"/>
      <c r="V33" s="3" t="s">
        <v>172</v>
      </c>
    </row>
    <row r="34" spans="1:22" ht="58" x14ac:dyDescent="0.35">
      <c r="A34" s="1">
        <f t="shared" si="0"/>
        <v>27</v>
      </c>
      <c r="B34" s="2" t="s">
        <v>26</v>
      </c>
      <c r="C34" s="1" t="s">
        <v>59</v>
      </c>
      <c r="D34" s="1">
        <v>24.277999999999999</v>
      </c>
      <c r="E34" s="1" t="s">
        <v>63</v>
      </c>
      <c r="F34" s="1" t="s">
        <v>68</v>
      </c>
      <c r="G34" s="3"/>
      <c r="H34" s="1" t="s">
        <v>59</v>
      </c>
      <c r="I34" s="1">
        <f>70+43</f>
        <v>113</v>
      </c>
      <c r="J34" s="6" t="s">
        <v>144</v>
      </c>
      <c r="K34" s="6">
        <f>1000/(10-0.26)</f>
        <v>102.6694045174538</v>
      </c>
      <c r="L34" s="3" t="s">
        <v>55</v>
      </c>
      <c r="M34" s="1" t="s">
        <v>59</v>
      </c>
      <c r="N34" s="1">
        <v>256.24</v>
      </c>
      <c r="O34" s="6" t="s">
        <v>115</v>
      </c>
      <c r="P34" s="1" t="s">
        <v>116</v>
      </c>
      <c r="Q34" s="3" t="s">
        <v>85</v>
      </c>
      <c r="R34" s="12" t="s">
        <v>47</v>
      </c>
      <c r="S34" s="1"/>
      <c r="T34" s="6"/>
      <c r="U34" s="1"/>
      <c r="V34" s="3" t="s">
        <v>173</v>
      </c>
    </row>
    <row r="35" spans="1:22" ht="43.5" x14ac:dyDescent="0.35">
      <c r="A35" s="1">
        <f t="shared" si="0"/>
        <v>28</v>
      </c>
      <c r="B35" s="2" t="s">
        <v>27</v>
      </c>
      <c r="C35" s="1" t="s">
        <v>59</v>
      </c>
      <c r="D35" s="1">
        <v>27.17</v>
      </c>
      <c r="E35" s="1" t="s">
        <v>63</v>
      </c>
      <c r="F35" s="1" t="s">
        <v>78</v>
      </c>
      <c r="G35" s="3"/>
      <c r="H35" s="1" t="s">
        <v>59</v>
      </c>
      <c r="I35" s="1">
        <f>35+29</f>
        <v>64</v>
      </c>
      <c r="J35" s="6" t="s">
        <v>145</v>
      </c>
      <c r="K35" s="6">
        <f>1000/(10-4.307)</f>
        <v>175.65431231336731</v>
      </c>
      <c r="L35" s="3"/>
      <c r="M35" s="1" t="s">
        <v>59</v>
      </c>
      <c r="N35" s="1">
        <v>102.489</v>
      </c>
      <c r="O35" s="6" t="s">
        <v>117</v>
      </c>
      <c r="P35" s="1" t="s">
        <v>118</v>
      </c>
      <c r="Q35" s="3" t="s">
        <v>85</v>
      </c>
      <c r="R35" s="1" t="s">
        <v>59</v>
      </c>
      <c r="S35" s="1">
        <v>12.585000000000001</v>
      </c>
      <c r="T35" s="6" t="s">
        <v>174</v>
      </c>
      <c r="U35" s="1" t="s">
        <v>175</v>
      </c>
      <c r="V35" s="3" t="s">
        <v>85</v>
      </c>
    </row>
    <row r="36" spans="1:22" ht="43.5" x14ac:dyDescent="0.35">
      <c r="A36" s="1">
        <f t="shared" si="0"/>
        <v>29</v>
      </c>
      <c r="B36" s="2" t="s">
        <v>28</v>
      </c>
      <c r="C36" s="1" t="s">
        <v>59</v>
      </c>
      <c r="D36" s="1">
        <v>24.89</v>
      </c>
      <c r="E36" s="1" t="s">
        <v>63</v>
      </c>
      <c r="F36" s="1" t="s">
        <v>79</v>
      </c>
      <c r="G36" s="3"/>
      <c r="H36" s="1" t="s">
        <v>59</v>
      </c>
      <c r="I36" s="1">
        <f>35+30</f>
        <v>65</v>
      </c>
      <c r="J36" s="6" t="s">
        <v>146</v>
      </c>
      <c r="K36" s="6">
        <f>1000/(10-1.435)</f>
        <v>116.75423234092237</v>
      </c>
      <c r="L36" s="3"/>
      <c r="M36" s="1" t="s">
        <v>59</v>
      </c>
      <c r="N36" s="1">
        <v>100.968</v>
      </c>
      <c r="O36" s="6" t="s">
        <v>119</v>
      </c>
      <c r="P36" s="1" t="s">
        <v>120</v>
      </c>
      <c r="Q36" s="3" t="s">
        <v>85</v>
      </c>
      <c r="R36" s="20" t="s">
        <v>47</v>
      </c>
      <c r="S36" s="1"/>
      <c r="T36" s="6"/>
      <c r="U36" s="1"/>
      <c r="V36" s="3" t="s">
        <v>176</v>
      </c>
    </row>
    <row r="37" spans="1:22" ht="43.5" x14ac:dyDescent="0.35">
      <c r="A37" s="1">
        <f t="shared" si="0"/>
        <v>30</v>
      </c>
      <c r="B37" s="2" t="s">
        <v>29</v>
      </c>
      <c r="C37" s="1" t="s">
        <v>59</v>
      </c>
      <c r="D37" s="1">
        <v>24.8</v>
      </c>
      <c r="E37" s="1" t="s">
        <v>63</v>
      </c>
      <c r="F37" s="1" t="s">
        <v>80</v>
      </c>
      <c r="G37" s="3"/>
      <c r="H37" s="1" t="s">
        <v>59</v>
      </c>
      <c r="I37" s="1">
        <f>24+30</f>
        <v>54</v>
      </c>
      <c r="J37" s="6" t="s">
        <v>147</v>
      </c>
      <c r="K37" s="6">
        <f>1000/14.353</f>
        <v>69.671845607190136</v>
      </c>
      <c r="L37" s="3"/>
      <c r="M37" s="1"/>
      <c r="N37" s="1"/>
      <c r="O37" s="1"/>
      <c r="P37" s="1"/>
      <c r="Q37" s="3"/>
      <c r="R37" s="1"/>
      <c r="S37" s="1"/>
      <c r="T37" s="1"/>
      <c r="U37" s="1"/>
      <c r="V37" s="3"/>
    </row>
    <row r="38" spans="1:22" x14ac:dyDescent="0.35">
      <c r="A38" s="7">
        <f t="shared" si="0"/>
        <v>31</v>
      </c>
      <c r="B38" s="8" t="s">
        <v>30</v>
      </c>
      <c r="C38" s="7" t="s">
        <v>47</v>
      </c>
      <c r="D38" s="7"/>
      <c r="E38" s="7"/>
      <c r="F38" s="7"/>
      <c r="G38" s="9"/>
      <c r="H38" s="7"/>
      <c r="I38" s="7"/>
      <c r="J38" s="19"/>
      <c r="K38" s="19"/>
      <c r="L38" s="9"/>
      <c r="M38" s="7" t="s">
        <v>47</v>
      </c>
      <c r="N38" s="7"/>
      <c r="O38" s="7"/>
      <c r="P38" s="7"/>
      <c r="Q38" s="9" t="s">
        <v>121</v>
      </c>
      <c r="R38" s="7" t="s">
        <v>47</v>
      </c>
      <c r="S38" s="7"/>
      <c r="T38" s="7"/>
      <c r="U38" s="7"/>
      <c r="V38" s="9" t="s">
        <v>121</v>
      </c>
    </row>
    <row r="39" spans="1:22" ht="43.5" x14ac:dyDescent="0.35">
      <c r="A39" s="1">
        <f t="shared" si="0"/>
        <v>32</v>
      </c>
      <c r="B39" s="2" t="s">
        <v>31</v>
      </c>
      <c r="C39" s="1" t="s">
        <v>59</v>
      </c>
      <c r="D39" s="1">
        <v>32.880000000000003</v>
      </c>
      <c r="E39" s="1" t="s">
        <v>63</v>
      </c>
      <c r="F39" s="1" t="s">
        <v>81</v>
      </c>
      <c r="G39" s="3"/>
      <c r="H39" s="1" t="s">
        <v>59</v>
      </c>
      <c r="I39" s="1">
        <f>69+37</f>
        <v>106</v>
      </c>
      <c r="J39" s="6" t="s">
        <v>148</v>
      </c>
      <c r="K39" s="6">
        <f>1000/(10-0.649)</f>
        <v>106.94043417816277</v>
      </c>
      <c r="L39" s="3"/>
      <c r="M39" s="1" t="s">
        <v>59</v>
      </c>
      <c r="N39" s="1">
        <v>400.96</v>
      </c>
      <c r="O39" s="6" t="s">
        <v>122</v>
      </c>
      <c r="P39" s="1" t="s">
        <v>123</v>
      </c>
      <c r="Q39" s="3" t="s">
        <v>85</v>
      </c>
      <c r="R39" s="20" t="s">
        <v>47</v>
      </c>
      <c r="S39" s="1"/>
      <c r="T39" s="6"/>
      <c r="U39" s="1"/>
      <c r="V39" s="3" t="s">
        <v>156</v>
      </c>
    </row>
    <row r="40" spans="1:22" ht="87" x14ac:dyDescent="0.35">
      <c r="A40" s="1">
        <f t="shared" si="0"/>
        <v>33</v>
      </c>
      <c r="B40" s="2" t="s">
        <v>32</v>
      </c>
      <c r="C40" s="1" t="s">
        <v>47</v>
      </c>
      <c r="D40" s="1"/>
      <c r="E40" s="1"/>
      <c r="F40" s="1"/>
      <c r="G40" s="3" t="s">
        <v>51</v>
      </c>
      <c r="H40" s="1" t="s">
        <v>59</v>
      </c>
      <c r="I40" s="1">
        <f>408+97+18</f>
        <v>523</v>
      </c>
      <c r="J40" s="6" t="s">
        <v>149</v>
      </c>
      <c r="K40" s="6" t="s">
        <v>150</v>
      </c>
      <c r="L40" s="3"/>
      <c r="M40" s="12" t="s">
        <v>59</v>
      </c>
      <c r="N40" s="1"/>
      <c r="O40" s="1"/>
      <c r="P40" s="1"/>
      <c r="Q40" s="13" t="s">
        <v>103</v>
      </c>
      <c r="R40" s="12"/>
      <c r="S40" s="1"/>
      <c r="T40" s="1"/>
      <c r="U40" s="1"/>
      <c r="V40" s="13"/>
    </row>
    <row r="41" spans="1:22" x14ac:dyDescent="0.35">
      <c r="A41" s="1">
        <f t="shared" si="0"/>
        <v>34</v>
      </c>
      <c r="B41" s="2" t="s">
        <v>33</v>
      </c>
      <c r="C41" s="1" t="s">
        <v>47</v>
      </c>
      <c r="D41" s="1"/>
      <c r="E41" s="1"/>
      <c r="F41" s="1"/>
      <c r="G41" s="3" t="s">
        <v>50</v>
      </c>
      <c r="H41" s="1" t="s">
        <v>47</v>
      </c>
      <c r="I41" s="1"/>
      <c r="J41" s="6"/>
      <c r="K41" s="6"/>
      <c r="L41" s="3"/>
      <c r="M41" s="1" t="s">
        <v>59</v>
      </c>
      <c r="N41" s="1">
        <v>341.666</v>
      </c>
      <c r="O41" s="6" t="s">
        <v>124</v>
      </c>
      <c r="P41" s="1" t="s">
        <v>125</v>
      </c>
      <c r="Q41" s="3" t="s">
        <v>88</v>
      </c>
      <c r="R41" s="1" t="s">
        <v>59</v>
      </c>
      <c r="S41" s="1">
        <v>7.8979999999999997</v>
      </c>
      <c r="T41" s="6" t="s">
        <v>177</v>
      </c>
      <c r="U41" s="1" t="s">
        <v>178</v>
      </c>
      <c r="V41" s="3" t="s">
        <v>88</v>
      </c>
    </row>
  </sheetData>
  <mergeCells count="10">
    <mergeCell ref="R6:U6"/>
    <mergeCell ref="V6:V7"/>
    <mergeCell ref="A6:A7"/>
    <mergeCell ref="B6:B7"/>
    <mergeCell ref="Q6:Q7"/>
    <mergeCell ref="G6:G7"/>
    <mergeCell ref="L6:L7"/>
    <mergeCell ref="C6:F6"/>
    <mergeCell ref="H6:K6"/>
    <mergeCell ref="M6:P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chipalliance_tests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Le</dc:creator>
  <cp:lastModifiedBy>Anthony Le</cp:lastModifiedBy>
  <dcterms:created xsi:type="dcterms:W3CDTF">2023-01-10T01:04:22Z</dcterms:created>
  <dcterms:modified xsi:type="dcterms:W3CDTF">2023-01-31T17:11:45Z</dcterms:modified>
</cp:coreProperties>
</file>