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d76a308b73a10c/Desktop/Bootcamp Challenge 1 assignment/"/>
    </mc:Choice>
  </mc:AlternateContent>
  <xr:revisionPtr revIDLastSave="984" documentId="8_{F4E461E3-19D8-4AF9-9319-FFAB6DE4C30D}" xr6:coauthVersionLast="47" xr6:coauthVersionMax="47" xr10:uidLastSave="{ABA758B4-CC5D-45FE-9F06-6BF276D6DB10}"/>
  <bookViews>
    <workbookView xWindow="-120" yWindow="-120" windowWidth="20730" windowHeight="11040" firstSheet="1" activeTab="4" xr2:uid="{00000000-000D-0000-FFFF-FFFF00000000}"/>
  </bookViews>
  <sheets>
    <sheet name="Crowdfunding" sheetId="1" r:id="rId1"/>
    <sheet name="Category" sheetId="2" r:id="rId2"/>
    <sheet name="Sub-category" sheetId="3" r:id="rId3"/>
    <sheet name="Outcome" sheetId="18" r:id="rId4"/>
    <sheet name="Goal Analysis " sheetId="14" r:id="rId5"/>
    <sheet name="Statistical Analysis " sheetId="19" r:id="rId6"/>
  </sheets>
  <definedNames>
    <definedName name="_xlnm._FilterDatabase" localSheetId="0" hidden="1">Crowdfunding!$A$1:$V$1001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4" l="1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L254" i="19"/>
  <c r="L255" i="19"/>
  <c r="L256" i="19"/>
  <c r="L257" i="19"/>
  <c r="L258" i="19"/>
  <c r="L259" i="19"/>
  <c r="L260" i="19"/>
  <c r="L261" i="19"/>
  <c r="L262" i="19"/>
  <c r="L263" i="19"/>
  <c r="L264" i="19"/>
  <c r="L265" i="19"/>
  <c r="L266" i="19"/>
  <c r="L267" i="19"/>
  <c r="L268" i="19"/>
  <c r="L269" i="19"/>
  <c r="L270" i="19"/>
  <c r="L271" i="19"/>
  <c r="L272" i="19"/>
  <c r="L273" i="19"/>
  <c r="L274" i="19"/>
  <c r="L275" i="19"/>
  <c r="L276" i="19"/>
  <c r="L277" i="19"/>
  <c r="L278" i="19"/>
  <c r="L279" i="19"/>
  <c r="L280" i="19"/>
  <c r="L281" i="19"/>
  <c r="L282" i="19"/>
  <c r="L283" i="19"/>
  <c r="L284" i="19"/>
  <c r="L285" i="19"/>
  <c r="L286" i="19"/>
  <c r="L287" i="19"/>
  <c r="L288" i="19"/>
  <c r="L289" i="19"/>
  <c r="L290" i="19"/>
  <c r="L291" i="19"/>
  <c r="L292" i="19"/>
  <c r="L293" i="19"/>
  <c r="L294" i="19"/>
  <c r="L295" i="19"/>
  <c r="L296" i="19"/>
  <c r="L297" i="19"/>
  <c r="L298" i="19"/>
  <c r="L299" i="19"/>
  <c r="L300" i="19"/>
  <c r="L301" i="19"/>
  <c r="L302" i="19"/>
  <c r="L303" i="19"/>
  <c r="L304" i="19"/>
  <c r="L305" i="19"/>
  <c r="L306" i="19"/>
  <c r="L307" i="19"/>
  <c r="L308" i="19"/>
  <c r="L309" i="19"/>
  <c r="L310" i="19"/>
  <c r="L311" i="19"/>
  <c r="L312" i="19"/>
  <c r="L313" i="19"/>
  <c r="L314" i="19"/>
  <c r="L315" i="19"/>
  <c r="L316" i="19"/>
  <c r="L317" i="19"/>
  <c r="L318" i="19"/>
  <c r="L319" i="19"/>
  <c r="L320" i="19"/>
  <c r="L321" i="19"/>
  <c r="L322" i="19"/>
  <c r="L323" i="19"/>
  <c r="L324" i="19"/>
  <c r="L325" i="19"/>
  <c r="L326" i="19"/>
  <c r="L327" i="19"/>
  <c r="L328" i="19"/>
  <c r="L329" i="19"/>
  <c r="L330" i="19"/>
  <c r="L331" i="19"/>
  <c r="L332" i="19"/>
  <c r="L333" i="19"/>
  <c r="L334" i="19"/>
  <c r="L335" i="19"/>
  <c r="L336" i="19"/>
  <c r="L337" i="19"/>
  <c r="L338" i="19"/>
  <c r="L339" i="19"/>
  <c r="L340" i="19"/>
  <c r="L341" i="19"/>
  <c r="L342" i="19"/>
  <c r="L343" i="19"/>
  <c r="L344" i="19"/>
  <c r="L345" i="19"/>
  <c r="L346" i="19"/>
  <c r="L347" i="19"/>
  <c r="L348" i="19"/>
  <c r="L349" i="19"/>
  <c r="L350" i="19"/>
  <c r="L351" i="19"/>
  <c r="L352" i="19"/>
  <c r="L353" i="19"/>
  <c r="L354" i="19"/>
  <c r="L355" i="19"/>
  <c r="L356" i="19"/>
  <c r="L357" i="19"/>
  <c r="L358" i="19"/>
  <c r="L359" i="19"/>
  <c r="L360" i="19"/>
  <c r="L361" i="19"/>
  <c r="L362" i="19"/>
  <c r="L363" i="19"/>
  <c r="L364" i="19"/>
  <c r="L365" i="19"/>
  <c r="L366" i="19"/>
  <c r="L367" i="19"/>
  <c r="L368" i="19"/>
  <c r="L369" i="19"/>
  <c r="L370" i="19"/>
  <c r="L371" i="19"/>
  <c r="L372" i="19"/>
  <c r="L373" i="19"/>
  <c r="L374" i="19"/>
  <c r="L375" i="19"/>
  <c r="L376" i="19"/>
  <c r="L377" i="19"/>
  <c r="L378" i="19"/>
  <c r="L379" i="19"/>
  <c r="L380" i="19"/>
  <c r="L381" i="19"/>
  <c r="L382" i="19"/>
  <c r="L383" i="19"/>
  <c r="L384" i="19"/>
  <c r="L385" i="19"/>
  <c r="L386" i="19"/>
  <c r="L387" i="19"/>
  <c r="L388" i="19"/>
  <c r="L389" i="19"/>
  <c r="L390" i="19"/>
  <c r="L391" i="19"/>
  <c r="L392" i="19"/>
  <c r="L393" i="19"/>
  <c r="L394" i="19"/>
  <c r="L395" i="19"/>
  <c r="L396" i="19"/>
  <c r="L397" i="19"/>
  <c r="L398" i="19"/>
  <c r="L399" i="19"/>
  <c r="L400" i="19"/>
  <c r="L401" i="19"/>
  <c r="L402" i="19"/>
  <c r="L403" i="19"/>
  <c r="L404" i="19"/>
  <c r="L405" i="19"/>
  <c r="L406" i="19"/>
  <c r="L407" i="19"/>
  <c r="L408" i="19"/>
  <c r="L409" i="19"/>
  <c r="L410" i="19"/>
  <c r="L411" i="19"/>
  <c r="L412" i="19"/>
  <c r="L413" i="19"/>
  <c r="L414" i="19"/>
  <c r="L415" i="19"/>
  <c r="L416" i="19"/>
  <c r="L417" i="19"/>
  <c r="L418" i="19"/>
  <c r="L419" i="19"/>
  <c r="L420" i="19"/>
  <c r="L421" i="19"/>
  <c r="L422" i="19"/>
  <c r="L423" i="19"/>
  <c r="L424" i="19"/>
  <c r="L425" i="19"/>
  <c r="L426" i="19"/>
  <c r="L427" i="19"/>
  <c r="L428" i="19"/>
  <c r="L429" i="19"/>
  <c r="L430" i="19"/>
  <c r="L431" i="19"/>
  <c r="L432" i="19"/>
  <c r="L433" i="19"/>
  <c r="L434" i="19"/>
  <c r="L435" i="19"/>
  <c r="L436" i="19"/>
  <c r="L437" i="19"/>
  <c r="L438" i="19"/>
  <c r="L439" i="19"/>
  <c r="L440" i="19"/>
  <c r="L441" i="19"/>
  <c r="L442" i="19"/>
  <c r="L443" i="19"/>
  <c r="L444" i="19"/>
  <c r="L445" i="19"/>
  <c r="L446" i="19"/>
  <c r="L447" i="19"/>
  <c r="L448" i="19"/>
  <c r="L449" i="19"/>
  <c r="L450" i="19"/>
  <c r="L451" i="19"/>
  <c r="L452" i="19"/>
  <c r="L453" i="19"/>
  <c r="L454" i="19"/>
  <c r="L455" i="19"/>
  <c r="L456" i="19"/>
  <c r="L457" i="19"/>
  <c r="L458" i="19"/>
  <c r="L459" i="19"/>
  <c r="L460" i="19"/>
  <c r="L461" i="19"/>
  <c r="L462" i="19"/>
  <c r="L463" i="19"/>
  <c r="L464" i="19"/>
  <c r="L465" i="19"/>
  <c r="L466" i="19"/>
  <c r="L467" i="19"/>
  <c r="L468" i="19"/>
  <c r="L469" i="19"/>
  <c r="L470" i="19"/>
  <c r="L471" i="19"/>
  <c r="L472" i="19"/>
  <c r="L473" i="19"/>
  <c r="L474" i="19"/>
  <c r="L475" i="19"/>
  <c r="L476" i="19"/>
  <c r="L477" i="19"/>
  <c r="L478" i="19"/>
  <c r="L479" i="19"/>
  <c r="L480" i="19"/>
  <c r="L481" i="19"/>
  <c r="L482" i="19"/>
  <c r="L483" i="19"/>
  <c r="L484" i="19"/>
  <c r="L485" i="19"/>
  <c r="L486" i="19"/>
  <c r="L487" i="19"/>
  <c r="L488" i="19"/>
  <c r="L489" i="19"/>
  <c r="L490" i="19"/>
  <c r="L491" i="19"/>
  <c r="L492" i="19"/>
  <c r="L493" i="19"/>
  <c r="L494" i="19"/>
  <c r="L495" i="19"/>
  <c r="L496" i="19"/>
  <c r="L497" i="19"/>
  <c r="L498" i="19"/>
  <c r="L499" i="19"/>
  <c r="L500" i="19"/>
  <c r="L501" i="19"/>
  <c r="L502" i="19"/>
  <c r="L503" i="19"/>
  <c r="L504" i="19"/>
  <c r="L505" i="19"/>
  <c r="L506" i="19"/>
  <c r="L507" i="19"/>
  <c r="L508" i="19"/>
  <c r="L509" i="19"/>
  <c r="L510" i="19"/>
  <c r="L511" i="19"/>
  <c r="L512" i="19"/>
  <c r="L513" i="19"/>
  <c r="L514" i="19"/>
  <c r="L515" i="19"/>
  <c r="L516" i="19"/>
  <c r="L517" i="19"/>
  <c r="L518" i="19"/>
  <c r="L519" i="19"/>
  <c r="L520" i="19"/>
  <c r="L521" i="19"/>
  <c r="L522" i="19"/>
  <c r="L523" i="19"/>
  <c r="L524" i="19"/>
  <c r="L525" i="19"/>
  <c r="L526" i="19"/>
  <c r="L527" i="19"/>
  <c r="L528" i="19"/>
  <c r="L529" i="19"/>
  <c r="L530" i="19"/>
  <c r="L531" i="19"/>
  <c r="L532" i="19"/>
  <c r="L533" i="19"/>
  <c r="L534" i="19"/>
  <c r="L535" i="19"/>
  <c r="L536" i="19"/>
  <c r="L537" i="19"/>
  <c r="L538" i="19"/>
  <c r="L539" i="19"/>
  <c r="L540" i="19"/>
  <c r="L541" i="19"/>
  <c r="L542" i="19"/>
  <c r="L543" i="19"/>
  <c r="L544" i="19"/>
  <c r="L545" i="19"/>
  <c r="L546" i="19"/>
  <c r="L547" i="19"/>
  <c r="L548" i="19"/>
  <c r="L549" i="19"/>
  <c r="L550" i="19"/>
  <c r="L551" i="19"/>
  <c r="L552" i="19"/>
  <c r="L553" i="19"/>
  <c r="L554" i="19"/>
  <c r="L555" i="19"/>
  <c r="L556" i="19"/>
  <c r="L557" i="19"/>
  <c r="L558" i="19"/>
  <c r="L559" i="19"/>
  <c r="L560" i="19"/>
  <c r="L561" i="19"/>
  <c r="L562" i="19"/>
  <c r="L563" i="19"/>
  <c r="L564" i="19"/>
  <c r="L565" i="19"/>
  <c r="L566" i="19"/>
  <c r="L2" i="19"/>
  <c r="K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K75" i="19"/>
  <c r="K76" i="19"/>
  <c r="K77" i="19"/>
  <c r="K78" i="19"/>
  <c r="K79" i="19"/>
  <c r="K80" i="19"/>
  <c r="K81" i="19"/>
  <c r="K82" i="19"/>
  <c r="K83" i="19"/>
  <c r="K84" i="19"/>
  <c r="K85" i="19"/>
  <c r="K86" i="19"/>
  <c r="K87" i="19"/>
  <c r="K88" i="19"/>
  <c r="K89" i="19"/>
  <c r="K90" i="19"/>
  <c r="K91" i="19"/>
  <c r="K92" i="19"/>
  <c r="K93" i="19"/>
  <c r="K94" i="19"/>
  <c r="K95" i="19"/>
  <c r="K96" i="19"/>
  <c r="K97" i="19"/>
  <c r="K98" i="19"/>
  <c r="K99" i="19"/>
  <c r="K100" i="19"/>
  <c r="K101" i="19"/>
  <c r="K102" i="19"/>
  <c r="K103" i="19"/>
  <c r="K104" i="19"/>
  <c r="K105" i="19"/>
  <c r="K106" i="19"/>
  <c r="K107" i="19"/>
  <c r="K108" i="19"/>
  <c r="K109" i="19"/>
  <c r="K110" i="19"/>
  <c r="K111" i="19"/>
  <c r="K112" i="19"/>
  <c r="K113" i="19"/>
  <c r="K114" i="19"/>
  <c r="K115" i="19"/>
  <c r="K116" i="19"/>
  <c r="K117" i="19"/>
  <c r="K118" i="19"/>
  <c r="K119" i="19"/>
  <c r="K120" i="19"/>
  <c r="K121" i="19"/>
  <c r="K122" i="19"/>
  <c r="K123" i="19"/>
  <c r="K124" i="19"/>
  <c r="K125" i="19"/>
  <c r="K126" i="19"/>
  <c r="K127" i="19"/>
  <c r="K128" i="19"/>
  <c r="K129" i="19"/>
  <c r="K130" i="19"/>
  <c r="K131" i="19"/>
  <c r="K132" i="19"/>
  <c r="K133" i="19"/>
  <c r="K134" i="19"/>
  <c r="K135" i="19"/>
  <c r="K136" i="19"/>
  <c r="K137" i="19"/>
  <c r="K138" i="19"/>
  <c r="K139" i="19"/>
  <c r="K140" i="19"/>
  <c r="K141" i="19"/>
  <c r="K142" i="19"/>
  <c r="K143" i="19"/>
  <c r="K144" i="19"/>
  <c r="K145" i="19"/>
  <c r="K146" i="19"/>
  <c r="K147" i="19"/>
  <c r="K148" i="19"/>
  <c r="K149" i="19"/>
  <c r="K150" i="19"/>
  <c r="K151" i="19"/>
  <c r="K152" i="19"/>
  <c r="K153" i="19"/>
  <c r="K154" i="19"/>
  <c r="K155" i="19"/>
  <c r="K156" i="19"/>
  <c r="K157" i="19"/>
  <c r="K158" i="19"/>
  <c r="K159" i="19"/>
  <c r="K160" i="19"/>
  <c r="K161" i="19"/>
  <c r="K162" i="19"/>
  <c r="K163" i="19"/>
  <c r="K164" i="19"/>
  <c r="K165" i="19"/>
  <c r="K166" i="19"/>
  <c r="K167" i="19"/>
  <c r="K168" i="19"/>
  <c r="K169" i="19"/>
  <c r="K170" i="19"/>
  <c r="K171" i="19"/>
  <c r="K172" i="19"/>
  <c r="K173" i="19"/>
  <c r="K174" i="19"/>
  <c r="K175" i="19"/>
  <c r="K176" i="19"/>
  <c r="K177" i="19"/>
  <c r="K178" i="19"/>
  <c r="K179" i="19"/>
  <c r="K180" i="19"/>
  <c r="K181" i="19"/>
  <c r="K182" i="19"/>
  <c r="K183" i="19"/>
  <c r="K184" i="19"/>
  <c r="K185" i="19"/>
  <c r="K186" i="19"/>
  <c r="K187" i="19"/>
  <c r="K188" i="19"/>
  <c r="K189" i="19"/>
  <c r="K190" i="19"/>
  <c r="K191" i="19"/>
  <c r="K192" i="19"/>
  <c r="K193" i="19"/>
  <c r="K194" i="19"/>
  <c r="K195" i="19"/>
  <c r="K196" i="19"/>
  <c r="K197" i="19"/>
  <c r="K198" i="19"/>
  <c r="K199" i="19"/>
  <c r="K200" i="19"/>
  <c r="K201" i="19"/>
  <c r="K202" i="19"/>
  <c r="K203" i="19"/>
  <c r="K204" i="19"/>
  <c r="K205" i="19"/>
  <c r="K206" i="19"/>
  <c r="K207" i="19"/>
  <c r="K208" i="19"/>
  <c r="K209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4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262" i="19"/>
  <c r="K263" i="19"/>
  <c r="K264" i="19"/>
  <c r="K265" i="19"/>
  <c r="K266" i="19"/>
  <c r="K267" i="19"/>
  <c r="K268" i="19"/>
  <c r="K269" i="19"/>
  <c r="K270" i="19"/>
  <c r="K271" i="19"/>
  <c r="K272" i="19"/>
  <c r="K273" i="19"/>
  <c r="K274" i="19"/>
  <c r="K275" i="19"/>
  <c r="K276" i="19"/>
  <c r="K277" i="19"/>
  <c r="K278" i="19"/>
  <c r="K279" i="19"/>
  <c r="K280" i="19"/>
  <c r="K281" i="19"/>
  <c r="K282" i="19"/>
  <c r="K283" i="19"/>
  <c r="K284" i="19"/>
  <c r="K285" i="19"/>
  <c r="K286" i="19"/>
  <c r="K287" i="19"/>
  <c r="K288" i="19"/>
  <c r="K289" i="19"/>
  <c r="K290" i="19"/>
  <c r="K291" i="19"/>
  <c r="K292" i="19"/>
  <c r="K293" i="19"/>
  <c r="K294" i="19"/>
  <c r="K295" i="19"/>
  <c r="K296" i="19"/>
  <c r="K297" i="19"/>
  <c r="K298" i="19"/>
  <c r="K299" i="19"/>
  <c r="K300" i="19"/>
  <c r="K301" i="19"/>
  <c r="K302" i="19"/>
  <c r="K303" i="19"/>
  <c r="K304" i="19"/>
  <c r="K305" i="19"/>
  <c r="K306" i="19"/>
  <c r="K307" i="19"/>
  <c r="K308" i="19"/>
  <c r="K309" i="19"/>
  <c r="K310" i="19"/>
  <c r="K311" i="19"/>
  <c r="K312" i="19"/>
  <c r="K313" i="19"/>
  <c r="K314" i="19"/>
  <c r="K315" i="19"/>
  <c r="K316" i="19"/>
  <c r="K317" i="19"/>
  <c r="K318" i="19"/>
  <c r="K319" i="19"/>
  <c r="K320" i="19"/>
  <c r="K321" i="19"/>
  <c r="K322" i="19"/>
  <c r="K323" i="19"/>
  <c r="K324" i="19"/>
  <c r="K325" i="19"/>
  <c r="K326" i="19"/>
  <c r="K327" i="19"/>
  <c r="K328" i="19"/>
  <c r="K329" i="19"/>
  <c r="K330" i="19"/>
  <c r="K331" i="19"/>
  <c r="K332" i="19"/>
  <c r="K333" i="19"/>
  <c r="K334" i="19"/>
  <c r="K335" i="19"/>
  <c r="K336" i="19"/>
  <c r="K337" i="19"/>
  <c r="K338" i="19"/>
  <c r="K339" i="19"/>
  <c r="K340" i="19"/>
  <c r="K341" i="19"/>
  <c r="K342" i="19"/>
  <c r="K343" i="19"/>
  <c r="K344" i="19"/>
  <c r="K345" i="19"/>
  <c r="K346" i="19"/>
  <c r="K347" i="19"/>
  <c r="K348" i="19"/>
  <c r="K349" i="19"/>
  <c r="K350" i="19"/>
  <c r="K351" i="19"/>
  <c r="K352" i="19"/>
  <c r="K353" i="19"/>
  <c r="K354" i="19"/>
  <c r="K355" i="19"/>
  <c r="K356" i="19"/>
  <c r="K357" i="19"/>
  <c r="K358" i="19"/>
  <c r="K359" i="19"/>
  <c r="K360" i="19"/>
  <c r="K361" i="19"/>
  <c r="K362" i="19"/>
  <c r="K363" i="19"/>
  <c r="K364" i="19"/>
  <c r="K365" i="19"/>
  <c r="K366" i="19"/>
  <c r="K367" i="19"/>
  <c r="K368" i="19"/>
  <c r="K369" i="19"/>
  <c r="K370" i="19"/>
  <c r="K371" i="19"/>
  <c r="K372" i="19"/>
  <c r="K373" i="19"/>
  <c r="K374" i="19"/>
  <c r="K375" i="19"/>
  <c r="K376" i="19"/>
  <c r="K377" i="19"/>
  <c r="K378" i="19"/>
  <c r="K379" i="19"/>
  <c r="K380" i="19"/>
  <c r="K381" i="19"/>
  <c r="K382" i="19"/>
  <c r="K383" i="19"/>
  <c r="K384" i="19"/>
  <c r="K385" i="19"/>
  <c r="K386" i="19"/>
  <c r="K387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22" i="19"/>
  <c r="K423" i="19"/>
  <c r="K424" i="19"/>
  <c r="K425" i="19"/>
  <c r="K426" i="19"/>
  <c r="K427" i="19"/>
  <c r="K428" i="19"/>
  <c r="K429" i="19"/>
  <c r="K430" i="19"/>
  <c r="K431" i="19"/>
  <c r="K432" i="19"/>
  <c r="K433" i="19"/>
  <c r="K434" i="19"/>
  <c r="K435" i="19"/>
  <c r="K436" i="19"/>
  <c r="K437" i="19"/>
  <c r="K438" i="19"/>
  <c r="K439" i="19"/>
  <c r="K440" i="19"/>
  <c r="K441" i="19"/>
  <c r="K442" i="19"/>
  <c r="K443" i="19"/>
  <c r="K444" i="19"/>
  <c r="K445" i="19"/>
  <c r="K446" i="19"/>
  <c r="K447" i="19"/>
  <c r="K448" i="19"/>
  <c r="K449" i="19"/>
  <c r="K450" i="19"/>
  <c r="K451" i="19"/>
  <c r="K452" i="19"/>
  <c r="K453" i="19"/>
  <c r="K454" i="19"/>
  <c r="K455" i="19"/>
  <c r="K456" i="19"/>
  <c r="K457" i="19"/>
  <c r="K458" i="19"/>
  <c r="K459" i="19"/>
  <c r="K460" i="19"/>
  <c r="K461" i="19"/>
  <c r="K462" i="19"/>
  <c r="K463" i="19"/>
  <c r="K464" i="19"/>
  <c r="K465" i="19"/>
  <c r="K466" i="19"/>
  <c r="K467" i="19"/>
  <c r="K468" i="19"/>
  <c r="K469" i="19"/>
  <c r="K470" i="19"/>
  <c r="K471" i="19"/>
  <c r="K472" i="19"/>
  <c r="K473" i="19"/>
  <c r="K474" i="19"/>
  <c r="K475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12" i="19"/>
  <c r="K513" i="19"/>
  <c r="K514" i="19"/>
  <c r="K515" i="19"/>
  <c r="K516" i="19"/>
  <c r="K517" i="19"/>
  <c r="K518" i="19"/>
  <c r="K519" i="19"/>
  <c r="K520" i="19"/>
  <c r="K521" i="19"/>
  <c r="K522" i="19"/>
  <c r="K523" i="19"/>
  <c r="K524" i="19"/>
  <c r="K525" i="19"/>
  <c r="K526" i="19"/>
  <c r="K527" i="19"/>
  <c r="K528" i="19"/>
  <c r="K529" i="19"/>
  <c r="K530" i="19"/>
  <c r="K531" i="19"/>
  <c r="K532" i="19"/>
  <c r="K533" i="19"/>
  <c r="K534" i="19"/>
  <c r="K535" i="19"/>
  <c r="K536" i="19"/>
  <c r="K537" i="19"/>
  <c r="K538" i="19"/>
  <c r="K539" i="19"/>
  <c r="K540" i="19"/>
  <c r="K541" i="19"/>
  <c r="K542" i="19"/>
  <c r="K543" i="19"/>
  <c r="K544" i="19"/>
  <c r="K545" i="19"/>
  <c r="K546" i="19"/>
  <c r="K547" i="19"/>
  <c r="K548" i="19"/>
  <c r="K549" i="19"/>
  <c r="K550" i="19"/>
  <c r="K551" i="19"/>
  <c r="K552" i="19"/>
  <c r="K553" i="19"/>
  <c r="K554" i="19"/>
  <c r="K555" i="19"/>
  <c r="K556" i="19"/>
  <c r="K557" i="19"/>
  <c r="K558" i="19"/>
  <c r="K559" i="19"/>
  <c r="K560" i="19"/>
  <c r="K561" i="19"/>
  <c r="K562" i="19"/>
  <c r="K563" i="19"/>
  <c r="K564" i="19"/>
  <c r="K565" i="19"/>
  <c r="K566" i="19"/>
  <c r="K2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J103" i="19"/>
  <c r="J104" i="19"/>
  <c r="J105" i="19"/>
  <c r="J106" i="19"/>
  <c r="J107" i="19"/>
  <c r="J108" i="19"/>
  <c r="J109" i="19"/>
  <c r="J110" i="19"/>
  <c r="J111" i="19"/>
  <c r="J112" i="19"/>
  <c r="J113" i="19"/>
  <c r="J114" i="19"/>
  <c r="J115" i="19"/>
  <c r="J116" i="19"/>
  <c r="J117" i="19"/>
  <c r="J118" i="19"/>
  <c r="J119" i="19"/>
  <c r="J120" i="19"/>
  <c r="J121" i="19"/>
  <c r="J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159" i="19"/>
  <c r="J160" i="19"/>
  <c r="J161" i="19"/>
  <c r="J162" i="19"/>
  <c r="J163" i="19"/>
  <c r="J164" i="19"/>
  <c r="J165" i="19"/>
  <c r="J166" i="19"/>
  <c r="J167" i="19"/>
  <c r="J168" i="19"/>
  <c r="J169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J191" i="19"/>
  <c r="J192" i="19"/>
  <c r="J193" i="19"/>
  <c r="J194" i="19"/>
  <c r="J195" i="19"/>
  <c r="J196" i="19"/>
  <c r="J197" i="19"/>
  <c r="J198" i="19"/>
  <c r="J199" i="19"/>
  <c r="J200" i="19"/>
  <c r="J201" i="19"/>
  <c r="J202" i="19"/>
  <c r="J203" i="19"/>
  <c r="J204" i="19"/>
  <c r="J205" i="19"/>
  <c r="J206" i="19"/>
  <c r="J207" i="19"/>
  <c r="J208" i="19"/>
  <c r="J209" i="19"/>
  <c r="J210" i="19"/>
  <c r="J211" i="19"/>
  <c r="J212" i="19"/>
  <c r="J213" i="19"/>
  <c r="J214" i="19"/>
  <c r="J215" i="19"/>
  <c r="J216" i="19"/>
  <c r="J217" i="19"/>
  <c r="J218" i="19"/>
  <c r="J219" i="19"/>
  <c r="J220" i="19"/>
  <c r="J221" i="19"/>
  <c r="J222" i="19"/>
  <c r="J223" i="19"/>
  <c r="J224" i="19"/>
  <c r="J225" i="19"/>
  <c r="J226" i="19"/>
  <c r="J227" i="19"/>
  <c r="J228" i="19"/>
  <c r="J229" i="19"/>
  <c r="J230" i="19"/>
  <c r="J231" i="19"/>
  <c r="J232" i="19"/>
  <c r="J233" i="19"/>
  <c r="J234" i="19"/>
  <c r="J235" i="19"/>
  <c r="J236" i="19"/>
  <c r="J237" i="19"/>
  <c r="J238" i="19"/>
  <c r="J239" i="19"/>
  <c r="J240" i="19"/>
  <c r="J241" i="19"/>
  <c r="J242" i="19"/>
  <c r="J243" i="19"/>
  <c r="J244" i="19"/>
  <c r="J245" i="19"/>
  <c r="J246" i="19"/>
  <c r="J247" i="19"/>
  <c r="J248" i="19"/>
  <c r="J249" i="19"/>
  <c r="J250" i="19"/>
  <c r="J251" i="19"/>
  <c r="J252" i="19"/>
  <c r="J253" i="19"/>
  <c r="J254" i="19"/>
  <c r="J255" i="19"/>
  <c r="J256" i="19"/>
  <c r="J257" i="19"/>
  <c r="J258" i="19"/>
  <c r="J259" i="19"/>
  <c r="J260" i="19"/>
  <c r="J261" i="19"/>
  <c r="J262" i="19"/>
  <c r="J263" i="19"/>
  <c r="J264" i="19"/>
  <c r="J265" i="19"/>
  <c r="J266" i="19"/>
  <c r="J267" i="19"/>
  <c r="J268" i="19"/>
  <c r="J269" i="19"/>
  <c r="J270" i="19"/>
  <c r="J271" i="19"/>
  <c r="J272" i="19"/>
  <c r="J273" i="19"/>
  <c r="J274" i="19"/>
  <c r="J275" i="19"/>
  <c r="J276" i="19"/>
  <c r="J277" i="19"/>
  <c r="J278" i="19"/>
  <c r="J279" i="19"/>
  <c r="J280" i="19"/>
  <c r="J281" i="19"/>
  <c r="J282" i="19"/>
  <c r="J283" i="19"/>
  <c r="J284" i="19"/>
  <c r="J285" i="19"/>
  <c r="J286" i="19"/>
  <c r="J287" i="19"/>
  <c r="J288" i="19"/>
  <c r="J289" i="19"/>
  <c r="J290" i="19"/>
  <c r="J291" i="19"/>
  <c r="J292" i="19"/>
  <c r="J293" i="19"/>
  <c r="J294" i="19"/>
  <c r="J295" i="19"/>
  <c r="J296" i="19"/>
  <c r="J297" i="19"/>
  <c r="J298" i="19"/>
  <c r="J299" i="19"/>
  <c r="J300" i="19"/>
  <c r="J301" i="19"/>
  <c r="J302" i="19"/>
  <c r="J303" i="19"/>
  <c r="J304" i="19"/>
  <c r="J305" i="19"/>
  <c r="J306" i="19"/>
  <c r="J307" i="19"/>
  <c r="J308" i="19"/>
  <c r="J309" i="19"/>
  <c r="J310" i="19"/>
  <c r="J311" i="19"/>
  <c r="J312" i="19"/>
  <c r="J313" i="19"/>
  <c r="J314" i="19"/>
  <c r="J315" i="19"/>
  <c r="J316" i="19"/>
  <c r="J317" i="19"/>
  <c r="J318" i="19"/>
  <c r="J319" i="19"/>
  <c r="J320" i="19"/>
  <c r="J321" i="19"/>
  <c r="J322" i="19"/>
  <c r="J323" i="19"/>
  <c r="J324" i="19"/>
  <c r="J325" i="19"/>
  <c r="J326" i="19"/>
  <c r="J327" i="19"/>
  <c r="J328" i="19"/>
  <c r="J329" i="19"/>
  <c r="J330" i="19"/>
  <c r="J331" i="19"/>
  <c r="J332" i="19"/>
  <c r="J333" i="19"/>
  <c r="J334" i="19"/>
  <c r="J335" i="19"/>
  <c r="J336" i="19"/>
  <c r="J337" i="19"/>
  <c r="J338" i="19"/>
  <c r="J339" i="19"/>
  <c r="J340" i="19"/>
  <c r="J341" i="19"/>
  <c r="J342" i="19"/>
  <c r="J343" i="19"/>
  <c r="J344" i="19"/>
  <c r="J345" i="19"/>
  <c r="J346" i="19"/>
  <c r="J347" i="19"/>
  <c r="J348" i="19"/>
  <c r="J349" i="19"/>
  <c r="J350" i="19"/>
  <c r="J351" i="19"/>
  <c r="J352" i="19"/>
  <c r="J353" i="19"/>
  <c r="J354" i="19"/>
  <c r="J355" i="19"/>
  <c r="J356" i="19"/>
  <c r="J357" i="19"/>
  <c r="J358" i="19"/>
  <c r="J359" i="19"/>
  <c r="J360" i="19"/>
  <c r="J361" i="19"/>
  <c r="J362" i="19"/>
  <c r="J363" i="19"/>
  <c r="J364" i="19"/>
  <c r="J365" i="19"/>
  <c r="J366" i="19"/>
  <c r="J367" i="19"/>
  <c r="J368" i="19"/>
  <c r="J369" i="19"/>
  <c r="J370" i="19"/>
  <c r="J371" i="19"/>
  <c r="J372" i="19"/>
  <c r="J373" i="19"/>
  <c r="J374" i="19"/>
  <c r="J375" i="19"/>
  <c r="J376" i="19"/>
  <c r="J377" i="19"/>
  <c r="J378" i="19"/>
  <c r="J379" i="19"/>
  <c r="J380" i="19"/>
  <c r="J381" i="19"/>
  <c r="J382" i="19"/>
  <c r="J383" i="19"/>
  <c r="J384" i="19"/>
  <c r="J385" i="19"/>
  <c r="J386" i="19"/>
  <c r="J387" i="19"/>
  <c r="J388" i="19"/>
  <c r="J389" i="19"/>
  <c r="J390" i="19"/>
  <c r="J391" i="19"/>
  <c r="J392" i="19"/>
  <c r="J393" i="19"/>
  <c r="J394" i="19"/>
  <c r="J395" i="19"/>
  <c r="J396" i="19"/>
  <c r="J397" i="19"/>
  <c r="J398" i="19"/>
  <c r="J399" i="19"/>
  <c r="J400" i="19"/>
  <c r="J401" i="19"/>
  <c r="J402" i="19"/>
  <c r="J403" i="19"/>
  <c r="J404" i="19"/>
  <c r="J405" i="19"/>
  <c r="J406" i="19"/>
  <c r="J407" i="19"/>
  <c r="J408" i="19"/>
  <c r="J409" i="19"/>
  <c r="J410" i="19"/>
  <c r="J411" i="19"/>
  <c r="J412" i="19"/>
  <c r="J413" i="19"/>
  <c r="J414" i="19"/>
  <c r="J415" i="19"/>
  <c r="J416" i="19"/>
  <c r="J417" i="19"/>
  <c r="J418" i="19"/>
  <c r="J419" i="19"/>
  <c r="J420" i="19"/>
  <c r="J421" i="19"/>
  <c r="J422" i="19"/>
  <c r="J423" i="19"/>
  <c r="J424" i="19"/>
  <c r="J425" i="19"/>
  <c r="J426" i="19"/>
  <c r="J427" i="19"/>
  <c r="J428" i="19"/>
  <c r="J429" i="19"/>
  <c r="J430" i="19"/>
  <c r="J431" i="19"/>
  <c r="J432" i="19"/>
  <c r="J433" i="19"/>
  <c r="J434" i="19"/>
  <c r="J435" i="19"/>
  <c r="J436" i="19"/>
  <c r="J437" i="19"/>
  <c r="J438" i="19"/>
  <c r="J439" i="19"/>
  <c r="J440" i="19"/>
  <c r="J441" i="19"/>
  <c r="J442" i="19"/>
  <c r="J443" i="19"/>
  <c r="J444" i="19"/>
  <c r="J445" i="19"/>
  <c r="J446" i="19"/>
  <c r="J447" i="19"/>
  <c r="J448" i="19"/>
  <c r="J449" i="19"/>
  <c r="J450" i="19"/>
  <c r="J451" i="19"/>
  <c r="J452" i="19"/>
  <c r="J453" i="19"/>
  <c r="J454" i="19"/>
  <c r="J455" i="19"/>
  <c r="J456" i="19"/>
  <c r="J457" i="19"/>
  <c r="J458" i="19"/>
  <c r="J459" i="19"/>
  <c r="J460" i="19"/>
  <c r="J461" i="19"/>
  <c r="J462" i="19"/>
  <c r="J463" i="19"/>
  <c r="J464" i="19"/>
  <c r="J465" i="19"/>
  <c r="J466" i="19"/>
  <c r="J467" i="19"/>
  <c r="J468" i="19"/>
  <c r="J469" i="19"/>
  <c r="J470" i="19"/>
  <c r="J471" i="19"/>
  <c r="J472" i="19"/>
  <c r="J473" i="19"/>
  <c r="J474" i="19"/>
  <c r="J475" i="19"/>
  <c r="J476" i="19"/>
  <c r="J477" i="19"/>
  <c r="J478" i="19"/>
  <c r="J479" i="19"/>
  <c r="J480" i="19"/>
  <c r="J481" i="19"/>
  <c r="J482" i="19"/>
  <c r="J483" i="19"/>
  <c r="J484" i="19"/>
  <c r="J485" i="19"/>
  <c r="J486" i="19"/>
  <c r="J487" i="19"/>
  <c r="J488" i="19"/>
  <c r="J489" i="19"/>
  <c r="J490" i="19"/>
  <c r="J491" i="19"/>
  <c r="J492" i="19"/>
  <c r="J493" i="19"/>
  <c r="J494" i="19"/>
  <c r="J495" i="19"/>
  <c r="J496" i="19"/>
  <c r="J497" i="19"/>
  <c r="J498" i="19"/>
  <c r="J499" i="19"/>
  <c r="J500" i="19"/>
  <c r="J501" i="19"/>
  <c r="J502" i="19"/>
  <c r="J503" i="19"/>
  <c r="J504" i="19"/>
  <c r="J505" i="19"/>
  <c r="J506" i="19"/>
  <c r="J507" i="19"/>
  <c r="J508" i="19"/>
  <c r="J509" i="19"/>
  <c r="J510" i="19"/>
  <c r="J511" i="19"/>
  <c r="J512" i="19"/>
  <c r="J513" i="19"/>
  <c r="J514" i="19"/>
  <c r="J515" i="19"/>
  <c r="J516" i="19"/>
  <c r="J517" i="19"/>
  <c r="J518" i="19"/>
  <c r="J519" i="19"/>
  <c r="J520" i="19"/>
  <c r="J521" i="19"/>
  <c r="J522" i="19"/>
  <c r="J523" i="19"/>
  <c r="J524" i="19"/>
  <c r="J525" i="19"/>
  <c r="J526" i="19"/>
  <c r="J527" i="19"/>
  <c r="J528" i="19"/>
  <c r="J529" i="19"/>
  <c r="J530" i="19"/>
  <c r="J531" i="19"/>
  <c r="J532" i="19"/>
  <c r="J533" i="19"/>
  <c r="J534" i="19"/>
  <c r="J535" i="19"/>
  <c r="J536" i="19"/>
  <c r="J537" i="19"/>
  <c r="J538" i="19"/>
  <c r="J539" i="19"/>
  <c r="J540" i="19"/>
  <c r="J541" i="19"/>
  <c r="J542" i="19"/>
  <c r="J543" i="19"/>
  <c r="J544" i="19"/>
  <c r="J545" i="19"/>
  <c r="J546" i="19"/>
  <c r="J547" i="19"/>
  <c r="J548" i="19"/>
  <c r="J549" i="19"/>
  <c r="J550" i="19"/>
  <c r="J551" i="19"/>
  <c r="J552" i="19"/>
  <c r="J553" i="19"/>
  <c r="J554" i="19"/>
  <c r="J555" i="19"/>
  <c r="J556" i="19"/>
  <c r="J557" i="19"/>
  <c r="J558" i="19"/>
  <c r="J559" i="19"/>
  <c r="J560" i="19"/>
  <c r="J561" i="19"/>
  <c r="J562" i="19"/>
  <c r="J563" i="19"/>
  <c r="J564" i="19"/>
  <c r="J565" i="19"/>
  <c r="J566" i="19"/>
  <c r="J2" i="19"/>
  <c r="I2" i="19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8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2" i="19"/>
  <c r="I3" i="1"/>
  <c r="C9" i="14"/>
  <c r="B2" i="14"/>
  <c r="D2" i="14"/>
  <c r="D3" i="14"/>
  <c r="D13" i="14"/>
  <c r="D12" i="14"/>
  <c r="D11" i="14"/>
  <c r="D10" i="14"/>
  <c r="D9" i="14"/>
  <c r="D8" i="14"/>
  <c r="D7" i="14"/>
  <c r="D6" i="14"/>
  <c r="D5" i="14"/>
  <c r="D4" i="14"/>
  <c r="C3" i="14"/>
  <c r="C2" i="14"/>
  <c r="C13" i="14"/>
  <c r="C12" i="14"/>
  <c r="C11" i="14"/>
  <c r="C10" i="14"/>
  <c r="C8" i="14"/>
  <c r="C7" i="14"/>
  <c r="C6" i="14"/>
  <c r="C5" i="14"/>
  <c r="C4" i="14"/>
  <c r="B3" i="14"/>
  <c r="B13" i="14"/>
  <c r="B12" i="14"/>
  <c r="B11" i="14"/>
  <c r="B10" i="14"/>
  <c r="B9" i="14"/>
  <c r="B8" i="14"/>
  <c r="B7" i="14"/>
  <c r="B6" i="14"/>
  <c r="B5" i="14"/>
  <c r="B4" i="14"/>
  <c r="F2" i="1"/>
  <c r="N3" i="1"/>
  <c r="N4" i="1"/>
  <c r="V4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V100" i="1" s="1"/>
  <c r="N101" i="1"/>
  <c r="N102" i="1"/>
  <c r="N103" i="1"/>
  <c r="N104" i="1"/>
  <c r="N105" i="1"/>
  <c r="N106" i="1"/>
  <c r="N107" i="1"/>
  <c r="N108" i="1"/>
  <c r="V108" i="1" s="1"/>
  <c r="N109" i="1"/>
  <c r="N110" i="1"/>
  <c r="N111" i="1"/>
  <c r="N112" i="1"/>
  <c r="N113" i="1"/>
  <c r="N114" i="1"/>
  <c r="N115" i="1"/>
  <c r="N116" i="1"/>
  <c r="V116" i="1" s="1"/>
  <c r="N117" i="1"/>
  <c r="N118" i="1"/>
  <c r="N119" i="1"/>
  <c r="N120" i="1"/>
  <c r="N121" i="1"/>
  <c r="N122" i="1"/>
  <c r="N123" i="1"/>
  <c r="N124" i="1"/>
  <c r="V124" i="1" s="1"/>
  <c r="N125" i="1"/>
  <c r="N126" i="1"/>
  <c r="N127" i="1"/>
  <c r="N128" i="1"/>
  <c r="N129" i="1"/>
  <c r="N130" i="1"/>
  <c r="N131" i="1"/>
  <c r="N132" i="1"/>
  <c r="V132" i="1" s="1"/>
  <c r="N133" i="1"/>
  <c r="N134" i="1"/>
  <c r="N135" i="1"/>
  <c r="N136" i="1"/>
  <c r="N137" i="1"/>
  <c r="N138" i="1"/>
  <c r="N139" i="1"/>
  <c r="N140" i="1"/>
  <c r="V140" i="1" s="1"/>
  <c r="N141" i="1"/>
  <c r="N142" i="1"/>
  <c r="N143" i="1"/>
  <c r="N144" i="1"/>
  <c r="N145" i="1"/>
  <c r="N146" i="1"/>
  <c r="N147" i="1"/>
  <c r="N148" i="1"/>
  <c r="V148" i="1" s="1"/>
  <c r="N149" i="1"/>
  <c r="N150" i="1"/>
  <c r="N151" i="1"/>
  <c r="N152" i="1"/>
  <c r="N153" i="1"/>
  <c r="N154" i="1"/>
  <c r="N155" i="1"/>
  <c r="N156" i="1"/>
  <c r="V156" i="1" s="1"/>
  <c r="N157" i="1"/>
  <c r="N158" i="1"/>
  <c r="N159" i="1"/>
  <c r="N160" i="1"/>
  <c r="N161" i="1"/>
  <c r="N162" i="1"/>
  <c r="N163" i="1"/>
  <c r="N164" i="1"/>
  <c r="V164" i="1" s="1"/>
  <c r="N165" i="1"/>
  <c r="N166" i="1"/>
  <c r="N167" i="1"/>
  <c r="N168" i="1"/>
  <c r="N169" i="1"/>
  <c r="N170" i="1"/>
  <c r="N171" i="1"/>
  <c r="N172" i="1"/>
  <c r="V172" i="1" s="1"/>
  <c r="N173" i="1"/>
  <c r="N174" i="1"/>
  <c r="N175" i="1"/>
  <c r="N176" i="1"/>
  <c r="N177" i="1"/>
  <c r="N178" i="1"/>
  <c r="N179" i="1"/>
  <c r="N180" i="1"/>
  <c r="V180" i="1" s="1"/>
  <c r="N181" i="1"/>
  <c r="N182" i="1"/>
  <c r="N183" i="1"/>
  <c r="N184" i="1"/>
  <c r="N185" i="1"/>
  <c r="N186" i="1"/>
  <c r="N187" i="1"/>
  <c r="N188" i="1"/>
  <c r="V188" i="1" s="1"/>
  <c r="N189" i="1"/>
  <c r="N190" i="1"/>
  <c r="N191" i="1"/>
  <c r="N192" i="1"/>
  <c r="N193" i="1"/>
  <c r="N194" i="1"/>
  <c r="N195" i="1"/>
  <c r="N196" i="1"/>
  <c r="V196" i="1" s="1"/>
  <c r="N197" i="1"/>
  <c r="N198" i="1"/>
  <c r="N199" i="1"/>
  <c r="N200" i="1"/>
  <c r="N201" i="1"/>
  <c r="N202" i="1"/>
  <c r="N203" i="1"/>
  <c r="N204" i="1"/>
  <c r="V204" i="1" s="1"/>
  <c r="N205" i="1"/>
  <c r="N206" i="1"/>
  <c r="N207" i="1"/>
  <c r="N208" i="1"/>
  <c r="N209" i="1"/>
  <c r="N210" i="1"/>
  <c r="N211" i="1"/>
  <c r="N212" i="1"/>
  <c r="V212" i="1" s="1"/>
  <c r="N213" i="1"/>
  <c r="N214" i="1"/>
  <c r="N215" i="1"/>
  <c r="N216" i="1"/>
  <c r="N217" i="1"/>
  <c r="N218" i="1"/>
  <c r="N219" i="1"/>
  <c r="N220" i="1"/>
  <c r="V220" i="1" s="1"/>
  <c r="N221" i="1"/>
  <c r="N222" i="1"/>
  <c r="N223" i="1"/>
  <c r="N224" i="1"/>
  <c r="N225" i="1"/>
  <c r="N226" i="1"/>
  <c r="N227" i="1"/>
  <c r="N228" i="1"/>
  <c r="V228" i="1" s="1"/>
  <c r="N229" i="1"/>
  <c r="N230" i="1"/>
  <c r="N231" i="1"/>
  <c r="N232" i="1"/>
  <c r="N233" i="1"/>
  <c r="N234" i="1"/>
  <c r="N235" i="1"/>
  <c r="N236" i="1"/>
  <c r="V236" i="1" s="1"/>
  <c r="N237" i="1"/>
  <c r="N238" i="1"/>
  <c r="N239" i="1"/>
  <c r="N240" i="1"/>
  <c r="N241" i="1"/>
  <c r="N242" i="1"/>
  <c r="N243" i="1"/>
  <c r="N244" i="1"/>
  <c r="V244" i="1" s="1"/>
  <c r="N245" i="1"/>
  <c r="N246" i="1"/>
  <c r="N247" i="1"/>
  <c r="N248" i="1"/>
  <c r="N249" i="1"/>
  <c r="N250" i="1"/>
  <c r="N251" i="1"/>
  <c r="N252" i="1"/>
  <c r="V252" i="1" s="1"/>
  <c r="N253" i="1"/>
  <c r="N254" i="1"/>
  <c r="N255" i="1"/>
  <c r="N256" i="1"/>
  <c r="N257" i="1"/>
  <c r="V257" i="1" s="1"/>
  <c r="N258" i="1"/>
  <c r="N259" i="1"/>
  <c r="N260" i="1"/>
  <c r="N261" i="1"/>
  <c r="N262" i="1"/>
  <c r="N263" i="1"/>
  <c r="V263" i="1" s="1"/>
  <c r="N264" i="1"/>
  <c r="N265" i="1"/>
  <c r="N266" i="1"/>
  <c r="N267" i="1"/>
  <c r="N268" i="1"/>
  <c r="V268" i="1" s="1"/>
  <c r="N269" i="1"/>
  <c r="N270" i="1"/>
  <c r="N271" i="1"/>
  <c r="N272" i="1"/>
  <c r="N273" i="1"/>
  <c r="V273" i="1" s="1"/>
  <c r="N274" i="1"/>
  <c r="N275" i="1"/>
  <c r="N276" i="1"/>
  <c r="N277" i="1"/>
  <c r="N278" i="1"/>
  <c r="N279" i="1"/>
  <c r="V279" i="1" s="1"/>
  <c r="N280" i="1"/>
  <c r="N281" i="1"/>
  <c r="N282" i="1"/>
  <c r="N283" i="1"/>
  <c r="N284" i="1"/>
  <c r="V284" i="1" s="1"/>
  <c r="N285" i="1"/>
  <c r="N286" i="1"/>
  <c r="N287" i="1"/>
  <c r="N288" i="1"/>
  <c r="N289" i="1"/>
  <c r="V289" i="1" s="1"/>
  <c r="N290" i="1"/>
  <c r="N291" i="1"/>
  <c r="N292" i="1"/>
  <c r="N293" i="1"/>
  <c r="N294" i="1"/>
  <c r="N295" i="1"/>
  <c r="V295" i="1" s="1"/>
  <c r="N296" i="1"/>
  <c r="N297" i="1"/>
  <c r="N298" i="1"/>
  <c r="N299" i="1"/>
  <c r="N300" i="1"/>
  <c r="V300" i="1" s="1"/>
  <c r="N301" i="1"/>
  <c r="N302" i="1"/>
  <c r="N303" i="1"/>
  <c r="N304" i="1"/>
  <c r="N305" i="1"/>
  <c r="V305" i="1" s="1"/>
  <c r="N306" i="1"/>
  <c r="N307" i="1"/>
  <c r="N308" i="1"/>
  <c r="N309" i="1"/>
  <c r="N310" i="1"/>
  <c r="N311" i="1"/>
  <c r="V311" i="1" s="1"/>
  <c r="N312" i="1"/>
  <c r="N313" i="1"/>
  <c r="N314" i="1"/>
  <c r="N315" i="1"/>
  <c r="N316" i="1"/>
  <c r="V316" i="1" s="1"/>
  <c r="N317" i="1"/>
  <c r="N318" i="1"/>
  <c r="N319" i="1"/>
  <c r="N320" i="1"/>
  <c r="N321" i="1"/>
  <c r="V321" i="1" s="1"/>
  <c r="N322" i="1"/>
  <c r="N323" i="1"/>
  <c r="N324" i="1"/>
  <c r="N325" i="1"/>
  <c r="N326" i="1"/>
  <c r="N327" i="1"/>
  <c r="V327" i="1" s="1"/>
  <c r="N328" i="1"/>
  <c r="N329" i="1"/>
  <c r="N330" i="1"/>
  <c r="N331" i="1"/>
  <c r="V331" i="1" s="1"/>
  <c r="N332" i="1"/>
  <c r="N333" i="1"/>
  <c r="N334" i="1"/>
  <c r="N335" i="1"/>
  <c r="V335" i="1" s="1"/>
  <c r="N336" i="1"/>
  <c r="N337" i="1"/>
  <c r="N338" i="1"/>
  <c r="N339" i="1"/>
  <c r="V339" i="1" s="1"/>
  <c r="N340" i="1"/>
  <c r="N341" i="1"/>
  <c r="N342" i="1"/>
  <c r="N343" i="1"/>
  <c r="V343" i="1" s="1"/>
  <c r="N344" i="1"/>
  <c r="N345" i="1"/>
  <c r="N346" i="1"/>
  <c r="N347" i="1"/>
  <c r="V347" i="1" s="1"/>
  <c r="N348" i="1"/>
  <c r="N349" i="1"/>
  <c r="N350" i="1"/>
  <c r="N351" i="1"/>
  <c r="V351" i="1" s="1"/>
  <c r="N352" i="1"/>
  <c r="N353" i="1"/>
  <c r="N354" i="1"/>
  <c r="N355" i="1"/>
  <c r="V355" i="1" s="1"/>
  <c r="N356" i="1"/>
  <c r="N357" i="1"/>
  <c r="N358" i="1"/>
  <c r="N359" i="1"/>
  <c r="V359" i="1" s="1"/>
  <c r="N360" i="1"/>
  <c r="N361" i="1"/>
  <c r="N362" i="1"/>
  <c r="N363" i="1"/>
  <c r="V363" i="1" s="1"/>
  <c r="N364" i="1"/>
  <c r="N365" i="1"/>
  <c r="N366" i="1"/>
  <c r="N367" i="1"/>
  <c r="V367" i="1" s="1"/>
  <c r="N368" i="1"/>
  <c r="N369" i="1"/>
  <c r="N370" i="1"/>
  <c r="N371" i="1"/>
  <c r="V371" i="1" s="1"/>
  <c r="N372" i="1"/>
  <c r="N373" i="1"/>
  <c r="N374" i="1"/>
  <c r="N375" i="1"/>
  <c r="V375" i="1" s="1"/>
  <c r="N376" i="1"/>
  <c r="N377" i="1"/>
  <c r="N378" i="1"/>
  <c r="N379" i="1"/>
  <c r="V379" i="1" s="1"/>
  <c r="N380" i="1"/>
  <c r="N381" i="1"/>
  <c r="N382" i="1"/>
  <c r="N383" i="1"/>
  <c r="V383" i="1" s="1"/>
  <c r="N384" i="1"/>
  <c r="N385" i="1"/>
  <c r="N386" i="1"/>
  <c r="N387" i="1"/>
  <c r="V387" i="1" s="1"/>
  <c r="N388" i="1"/>
  <c r="N389" i="1"/>
  <c r="N390" i="1"/>
  <c r="N391" i="1"/>
  <c r="V391" i="1" s="1"/>
  <c r="N392" i="1"/>
  <c r="N393" i="1"/>
  <c r="N394" i="1"/>
  <c r="N395" i="1"/>
  <c r="V395" i="1" s="1"/>
  <c r="N396" i="1"/>
  <c r="N397" i="1"/>
  <c r="N398" i="1"/>
  <c r="N399" i="1"/>
  <c r="V399" i="1" s="1"/>
  <c r="N400" i="1"/>
  <c r="N401" i="1"/>
  <c r="N402" i="1"/>
  <c r="N403" i="1"/>
  <c r="V403" i="1" s="1"/>
  <c r="N404" i="1"/>
  <c r="N405" i="1"/>
  <c r="N406" i="1"/>
  <c r="N407" i="1"/>
  <c r="V407" i="1" s="1"/>
  <c r="N408" i="1"/>
  <c r="N409" i="1"/>
  <c r="N410" i="1"/>
  <c r="N411" i="1"/>
  <c r="V411" i="1" s="1"/>
  <c r="N412" i="1"/>
  <c r="N413" i="1"/>
  <c r="N414" i="1"/>
  <c r="N415" i="1"/>
  <c r="V415" i="1" s="1"/>
  <c r="N416" i="1"/>
  <c r="N417" i="1"/>
  <c r="N418" i="1"/>
  <c r="N419" i="1"/>
  <c r="V419" i="1" s="1"/>
  <c r="N420" i="1"/>
  <c r="N421" i="1"/>
  <c r="N422" i="1"/>
  <c r="N423" i="1"/>
  <c r="V423" i="1" s="1"/>
  <c r="N424" i="1"/>
  <c r="N425" i="1"/>
  <c r="N426" i="1"/>
  <c r="N427" i="1"/>
  <c r="V427" i="1" s="1"/>
  <c r="N428" i="1"/>
  <c r="N429" i="1"/>
  <c r="N430" i="1"/>
  <c r="N431" i="1"/>
  <c r="V431" i="1" s="1"/>
  <c r="N432" i="1"/>
  <c r="N433" i="1"/>
  <c r="N434" i="1"/>
  <c r="N435" i="1"/>
  <c r="V435" i="1" s="1"/>
  <c r="N436" i="1"/>
  <c r="N437" i="1"/>
  <c r="N438" i="1"/>
  <c r="N439" i="1"/>
  <c r="V439" i="1" s="1"/>
  <c r="N440" i="1"/>
  <c r="N441" i="1"/>
  <c r="N442" i="1"/>
  <c r="N443" i="1"/>
  <c r="V443" i="1" s="1"/>
  <c r="N444" i="1"/>
  <c r="N445" i="1"/>
  <c r="N446" i="1"/>
  <c r="N447" i="1"/>
  <c r="V447" i="1" s="1"/>
  <c r="N448" i="1"/>
  <c r="N449" i="1"/>
  <c r="N450" i="1"/>
  <c r="N451" i="1"/>
  <c r="V451" i="1" s="1"/>
  <c r="N452" i="1"/>
  <c r="N453" i="1"/>
  <c r="N454" i="1"/>
  <c r="N455" i="1"/>
  <c r="V455" i="1" s="1"/>
  <c r="N456" i="1"/>
  <c r="N457" i="1"/>
  <c r="N458" i="1"/>
  <c r="N459" i="1"/>
  <c r="V459" i="1" s="1"/>
  <c r="N460" i="1"/>
  <c r="N461" i="1"/>
  <c r="N462" i="1"/>
  <c r="N463" i="1"/>
  <c r="V463" i="1" s="1"/>
  <c r="N464" i="1"/>
  <c r="N465" i="1"/>
  <c r="N466" i="1"/>
  <c r="N467" i="1"/>
  <c r="V467" i="1" s="1"/>
  <c r="N468" i="1"/>
  <c r="N469" i="1"/>
  <c r="N470" i="1"/>
  <c r="N471" i="1"/>
  <c r="V471" i="1" s="1"/>
  <c r="N472" i="1"/>
  <c r="N473" i="1"/>
  <c r="N474" i="1"/>
  <c r="N475" i="1"/>
  <c r="V475" i="1" s="1"/>
  <c r="N476" i="1"/>
  <c r="N477" i="1"/>
  <c r="N478" i="1"/>
  <c r="N479" i="1"/>
  <c r="V479" i="1" s="1"/>
  <c r="N480" i="1"/>
  <c r="N481" i="1"/>
  <c r="N482" i="1"/>
  <c r="N483" i="1"/>
  <c r="V483" i="1" s="1"/>
  <c r="N484" i="1"/>
  <c r="N485" i="1"/>
  <c r="N486" i="1"/>
  <c r="N487" i="1"/>
  <c r="V487" i="1" s="1"/>
  <c r="N488" i="1"/>
  <c r="N489" i="1"/>
  <c r="N490" i="1"/>
  <c r="N491" i="1"/>
  <c r="V491" i="1" s="1"/>
  <c r="N492" i="1"/>
  <c r="N493" i="1"/>
  <c r="N494" i="1"/>
  <c r="N495" i="1"/>
  <c r="V495" i="1" s="1"/>
  <c r="N496" i="1"/>
  <c r="N497" i="1"/>
  <c r="N498" i="1"/>
  <c r="N499" i="1"/>
  <c r="V499" i="1" s="1"/>
  <c r="N500" i="1"/>
  <c r="N501" i="1"/>
  <c r="N502" i="1"/>
  <c r="N503" i="1"/>
  <c r="V503" i="1" s="1"/>
  <c r="N504" i="1"/>
  <c r="N505" i="1"/>
  <c r="N506" i="1"/>
  <c r="N507" i="1"/>
  <c r="V507" i="1" s="1"/>
  <c r="N508" i="1"/>
  <c r="N509" i="1"/>
  <c r="N510" i="1"/>
  <c r="N511" i="1"/>
  <c r="V511" i="1" s="1"/>
  <c r="N512" i="1"/>
  <c r="N513" i="1"/>
  <c r="N514" i="1"/>
  <c r="N515" i="1"/>
  <c r="V515" i="1" s="1"/>
  <c r="N516" i="1"/>
  <c r="N517" i="1"/>
  <c r="N518" i="1"/>
  <c r="N519" i="1"/>
  <c r="V519" i="1" s="1"/>
  <c r="N520" i="1"/>
  <c r="N521" i="1"/>
  <c r="N522" i="1"/>
  <c r="N523" i="1"/>
  <c r="V523" i="1" s="1"/>
  <c r="N524" i="1"/>
  <c r="N525" i="1"/>
  <c r="N526" i="1"/>
  <c r="N527" i="1"/>
  <c r="V527" i="1" s="1"/>
  <c r="N528" i="1"/>
  <c r="N529" i="1"/>
  <c r="N530" i="1"/>
  <c r="N531" i="1"/>
  <c r="V531" i="1" s="1"/>
  <c r="N532" i="1"/>
  <c r="N533" i="1"/>
  <c r="N534" i="1"/>
  <c r="N535" i="1"/>
  <c r="V535" i="1" s="1"/>
  <c r="N536" i="1"/>
  <c r="N537" i="1"/>
  <c r="N538" i="1"/>
  <c r="N539" i="1"/>
  <c r="V539" i="1" s="1"/>
  <c r="N540" i="1"/>
  <c r="N541" i="1"/>
  <c r="N542" i="1"/>
  <c r="N543" i="1"/>
  <c r="V543" i="1" s="1"/>
  <c r="N544" i="1"/>
  <c r="N545" i="1"/>
  <c r="N546" i="1"/>
  <c r="N547" i="1"/>
  <c r="V547" i="1" s="1"/>
  <c r="N548" i="1"/>
  <c r="N549" i="1"/>
  <c r="N550" i="1"/>
  <c r="N551" i="1"/>
  <c r="V551" i="1" s="1"/>
  <c r="N552" i="1"/>
  <c r="N553" i="1"/>
  <c r="N554" i="1"/>
  <c r="N555" i="1"/>
  <c r="V555" i="1" s="1"/>
  <c r="N556" i="1"/>
  <c r="N557" i="1"/>
  <c r="N558" i="1"/>
  <c r="N559" i="1"/>
  <c r="V559" i="1" s="1"/>
  <c r="N560" i="1"/>
  <c r="N561" i="1"/>
  <c r="N562" i="1"/>
  <c r="N563" i="1"/>
  <c r="V563" i="1" s="1"/>
  <c r="N564" i="1"/>
  <c r="N565" i="1"/>
  <c r="N566" i="1"/>
  <c r="N567" i="1"/>
  <c r="V567" i="1" s="1"/>
  <c r="N568" i="1"/>
  <c r="N569" i="1"/>
  <c r="N570" i="1"/>
  <c r="N571" i="1"/>
  <c r="V571" i="1" s="1"/>
  <c r="N572" i="1"/>
  <c r="N573" i="1"/>
  <c r="N574" i="1"/>
  <c r="N575" i="1"/>
  <c r="V575" i="1" s="1"/>
  <c r="N576" i="1"/>
  <c r="N577" i="1"/>
  <c r="N578" i="1"/>
  <c r="N579" i="1"/>
  <c r="V579" i="1" s="1"/>
  <c r="N580" i="1"/>
  <c r="N581" i="1"/>
  <c r="N582" i="1"/>
  <c r="N583" i="1"/>
  <c r="V583" i="1" s="1"/>
  <c r="N584" i="1"/>
  <c r="N585" i="1"/>
  <c r="N586" i="1"/>
  <c r="N587" i="1"/>
  <c r="V587" i="1" s="1"/>
  <c r="N588" i="1"/>
  <c r="N589" i="1"/>
  <c r="N590" i="1"/>
  <c r="N591" i="1"/>
  <c r="V591" i="1" s="1"/>
  <c r="N592" i="1"/>
  <c r="N593" i="1"/>
  <c r="N594" i="1"/>
  <c r="N595" i="1"/>
  <c r="V595" i="1" s="1"/>
  <c r="N596" i="1"/>
  <c r="N597" i="1"/>
  <c r="N598" i="1"/>
  <c r="N599" i="1"/>
  <c r="V599" i="1" s="1"/>
  <c r="N600" i="1"/>
  <c r="N601" i="1"/>
  <c r="N602" i="1"/>
  <c r="N603" i="1"/>
  <c r="V603" i="1" s="1"/>
  <c r="N604" i="1"/>
  <c r="N605" i="1"/>
  <c r="N606" i="1"/>
  <c r="N607" i="1"/>
  <c r="V607" i="1" s="1"/>
  <c r="N608" i="1"/>
  <c r="N609" i="1"/>
  <c r="N610" i="1"/>
  <c r="N611" i="1"/>
  <c r="V611" i="1" s="1"/>
  <c r="N612" i="1"/>
  <c r="N613" i="1"/>
  <c r="N614" i="1"/>
  <c r="N615" i="1"/>
  <c r="V615" i="1" s="1"/>
  <c r="N616" i="1"/>
  <c r="N617" i="1"/>
  <c r="N618" i="1"/>
  <c r="N619" i="1"/>
  <c r="V619" i="1" s="1"/>
  <c r="N620" i="1"/>
  <c r="N621" i="1"/>
  <c r="N622" i="1"/>
  <c r="N623" i="1"/>
  <c r="V623" i="1" s="1"/>
  <c r="N624" i="1"/>
  <c r="N625" i="1"/>
  <c r="N626" i="1"/>
  <c r="N627" i="1"/>
  <c r="V627" i="1" s="1"/>
  <c r="N628" i="1"/>
  <c r="N629" i="1"/>
  <c r="N630" i="1"/>
  <c r="N631" i="1"/>
  <c r="V631" i="1" s="1"/>
  <c r="N632" i="1"/>
  <c r="N633" i="1"/>
  <c r="N634" i="1"/>
  <c r="N635" i="1"/>
  <c r="V635" i="1" s="1"/>
  <c r="N636" i="1"/>
  <c r="N637" i="1"/>
  <c r="N638" i="1"/>
  <c r="N639" i="1"/>
  <c r="V639" i="1" s="1"/>
  <c r="N640" i="1"/>
  <c r="N641" i="1"/>
  <c r="N642" i="1"/>
  <c r="N643" i="1"/>
  <c r="V643" i="1" s="1"/>
  <c r="N644" i="1"/>
  <c r="N645" i="1"/>
  <c r="N646" i="1"/>
  <c r="N647" i="1"/>
  <c r="V647" i="1" s="1"/>
  <c r="N648" i="1"/>
  <c r="N649" i="1"/>
  <c r="N650" i="1"/>
  <c r="V650" i="1" s="1"/>
  <c r="N651" i="1"/>
  <c r="V651" i="1" s="1"/>
  <c r="N652" i="1"/>
  <c r="N653" i="1"/>
  <c r="N654" i="1"/>
  <c r="V654" i="1" s="1"/>
  <c r="N655" i="1"/>
  <c r="V655" i="1" s="1"/>
  <c r="N656" i="1"/>
  <c r="N657" i="1"/>
  <c r="N658" i="1"/>
  <c r="V658" i="1" s="1"/>
  <c r="N659" i="1"/>
  <c r="V659" i="1" s="1"/>
  <c r="N660" i="1"/>
  <c r="N661" i="1"/>
  <c r="N662" i="1"/>
  <c r="V662" i="1" s="1"/>
  <c r="N663" i="1"/>
  <c r="V663" i="1" s="1"/>
  <c r="N664" i="1"/>
  <c r="N665" i="1"/>
  <c r="N666" i="1"/>
  <c r="V666" i="1" s="1"/>
  <c r="N667" i="1"/>
  <c r="V667" i="1" s="1"/>
  <c r="N668" i="1"/>
  <c r="N669" i="1"/>
  <c r="N670" i="1"/>
  <c r="V670" i="1" s="1"/>
  <c r="N671" i="1"/>
  <c r="V671" i="1" s="1"/>
  <c r="N672" i="1"/>
  <c r="N673" i="1"/>
  <c r="N674" i="1"/>
  <c r="V674" i="1" s="1"/>
  <c r="N675" i="1"/>
  <c r="V675" i="1" s="1"/>
  <c r="N676" i="1"/>
  <c r="N677" i="1"/>
  <c r="N678" i="1"/>
  <c r="V678" i="1" s="1"/>
  <c r="N679" i="1"/>
  <c r="V679" i="1" s="1"/>
  <c r="N680" i="1"/>
  <c r="N681" i="1"/>
  <c r="N682" i="1"/>
  <c r="V682" i="1" s="1"/>
  <c r="N683" i="1"/>
  <c r="V683" i="1" s="1"/>
  <c r="N684" i="1"/>
  <c r="N685" i="1"/>
  <c r="N686" i="1"/>
  <c r="V686" i="1" s="1"/>
  <c r="N687" i="1"/>
  <c r="V687" i="1" s="1"/>
  <c r="N688" i="1"/>
  <c r="N689" i="1"/>
  <c r="N690" i="1"/>
  <c r="V690" i="1" s="1"/>
  <c r="N691" i="1"/>
  <c r="V691" i="1" s="1"/>
  <c r="N692" i="1"/>
  <c r="N693" i="1"/>
  <c r="N694" i="1"/>
  <c r="V694" i="1" s="1"/>
  <c r="N695" i="1"/>
  <c r="V695" i="1" s="1"/>
  <c r="N696" i="1"/>
  <c r="N697" i="1"/>
  <c r="N698" i="1"/>
  <c r="V698" i="1" s="1"/>
  <c r="N699" i="1"/>
  <c r="V699" i="1" s="1"/>
  <c r="N700" i="1"/>
  <c r="N701" i="1"/>
  <c r="N702" i="1"/>
  <c r="V702" i="1" s="1"/>
  <c r="N703" i="1"/>
  <c r="V703" i="1" s="1"/>
  <c r="N704" i="1"/>
  <c r="N705" i="1"/>
  <c r="N706" i="1"/>
  <c r="V706" i="1" s="1"/>
  <c r="N707" i="1"/>
  <c r="V707" i="1" s="1"/>
  <c r="N708" i="1"/>
  <c r="N709" i="1"/>
  <c r="N710" i="1"/>
  <c r="V710" i="1" s="1"/>
  <c r="N711" i="1"/>
  <c r="V711" i="1" s="1"/>
  <c r="N712" i="1"/>
  <c r="N713" i="1"/>
  <c r="N714" i="1"/>
  <c r="V714" i="1" s="1"/>
  <c r="N715" i="1"/>
  <c r="V715" i="1" s="1"/>
  <c r="N716" i="1"/>
  <c r="N717" i="1"/>
  <c r="N718" i="1"/>
  <c r="V718" i="1" s="1"/>
  <c r="N719" i="1"/>
  <c r="V719" i="1" s="1"/>
  <c r="N720" i="1"/>
  <c r="N721" i="1"/>
  <c r="N722" i="1"/>
  <c r="V722" i="1" s="1"/>
  <c r="N723" i="1"/>
  <c r="V723" i="1" s="1"/>
  <c r="N724" i="1"/>
  <c r="N725" i="1"/>
  <c r="N726" i="1"/>
  <c r="V726" i="1" s="1"/>
  <c r="N727" i="1"/>
  <c r="V727" i="1" s="1"/>
  <c r="N728" i="1"/>
  <c r="N729" i="1"/>
  <c r="N730" i="1"/>
  <c r="V730" i="1" s="1"/>
  <c r="N731" i="1"/>
  <c r="V731" i="1" s="1"/>
  <c r="N732" i="1"/>
  <c r="N733" i="1"/>
  <c r="N734" i="1"/>
  <c r="V734" i="1" s="1"/>
  <c r="N735" i="1"/>
  <c r="V735" i="1" s="1"/>
  <c r="N736" i="1"/>
  <c r="N737" i="1"/>
  <c r="N738" i="1"/>
  <c r="V738" i="1" s="1"/>
  <c r="N739" i="1"/>
  <c r="V739" i="1" s="1"/>
  <c r="N740" i="1"/>
  <c r="N741" i="1"/>
  <c r="N742" i="1"/>
  <c r="V742" i="1" s="1"/>
  <c r="N743" i="1"/>
  <c r="V743" i="1" s="1"/>
  <c r="N744" i="1"/>
  <c r="N745" i="1"/>
  <c r="N746" i="1"/>
  <c r="V746" i="1" s="1"/>
  <c r="N747" i="1"/>
  <c r="V747" i="1" s="1"/>
  <c r="N748" i="1"/>
  <c r="N749" i="1"/>
  <c r="N750" i="1"/>
  <c r="V750" i="1" s="1"/>
  <c r="N751" i="1"/>
  <c r="V751" i="1" s="1"/>
  <c r="N752" i="1"/>
  <c r="N753" i="1"/>
  <c r="N754" i="1"/>
  <c r="V754" i="1" s="1"/>
  <c r="N755" i="1"/>
  <c r="V755" i="1" s="1"/>
  <c r="N756" i="1"/>
  <c r="N757" i="1"/>
  <c r="N758" i="1"/>
  <c r="V758" i="1" s="1"/>
  <c r="N759" i="1"/>
  <c r="V759" i="1" s="1"/>
  <c r="N760" i="1"/>
  <c r="N761" i="1"/>
  <c r="N762" i="1"/>
  <c r="V762" i="1" s="1"/>
  <c r="N763" i="1"/>
  <c r="V763" i="1" s="1"/>
  <c r="N764" i="1"/>
  <c r="N765" i="1"/>
  <c r="N766" i="1"/>
  <c r="V766" i="1" s="1"/>
  <c r="N767" i="1"/>
  <c r="V767" i="1" s="1"/>
  <c r="N768" i="1"/>
  <c r="N769" i="1"/>
  <c r="N770" i="1"/>
  <c r="V770" i="1" s="1"/>
  <c r="N771" i="1"/>
  <c r="V771" i="1" s="1"/>
  <c r="N772" i="1"/>
  <c r="N773" i="1"/>
  <c r="N774" i="1"/>
  <c r="V774" i="1" s="1"/>
  <c r="N775" i="1"/>
  <c r="V775" i="1" s="1"/>
  <c r="N776" i="1"/>
  <c r="N777" i="1"/>
  <c r="N778" i="1"/>
  <c r="V778" i="1" s="1"/>
  <c r="N779" i="1"/>
  <c r="V779" i="1" s="1"/>
  <c r="N780" i="1"/>
  <c r="N781" i="1"/>
  <c r="N782" i="1"/>
  <c r="V782" i="1" s="1"/>
  <c r="N783" i="1"/>
  <c r="V783" i="1" s="1"/>
  <c r="N784" i="1"/>
  <c r="N785" i="1"/>
  <c r="N786" i="1"/>
  <c r="V786" i="1" s="1"/>
  <c r="N787" i="1"/>
  <c r="V787" i="1" s="1"/>
  <c r="N788" i="1"/>
  <c r="N789" i="1"/>
  <c r="N790" i="1"/>
  <c r="V790" i="1" s="1"/>
  <c r="N791" i="1"/>
  <c r="V791" i="1" s="1"/>
  <c r="N792" i="1"/>
  <c r="N793" i="1"/>
  <c r="N794" i="1"/>
  <c r="V794" i="1" s="1"/>
  <c r="N795" i="1"/>
  <c r="V795" i="1" s="1"/>
  <c r="N796" i="1"/>
  <c r="N797" i="1"/>
  <c r="N798" i="1"/>
  <c r="V798" i="1" s="1"/>
  <c r="N799" i="1"/>
  <c r="V799" i="1" s="1"/>
  <c r="N800" i="1"/>
  <c r="N801" i="1"/>
  <c r="N802" i="1"/>
  <c r="V802" i="1" s="1"/>
  <c r="N803" i="1"/>
  <c r="V803" i="1" s="1"/>
  <c r="N804" i="1"/>
  <c r="N805" i="1"/>
  <c r="N806" i="1"/>
  <c r="V806" i="1" s="1"/>
  <c r="N807" i="1"/>
  <c r="V807" i="1" s="1"/>
  <c r="N808" i="1"/>
  <c r="N809" i="1"/>
  <c r="N810" i="1"/>
  <c r="V810" i="1" s="1"/>
  <c r="N811" i="1"/>
  <c r="V811" i="1" s="1"/>
  <c r="N812" i="1"/>
  <c r="N813" i="1"/>
  <c r="N814" i="1"/>
  <c r="V814" i="1" s="1"/>
  <c r="N815" i="1"/>
  <c r="V815" i="1" s="1"/>
  <c r="N816" i="1"/>
  <c r="N817" i="1"/>
  <c r="N818" i="1"/>
  <c r="V818" i="1" s="1"/>
  <c r="N819" i="1"/>
  <c r="V819" i="1" s="1"/>
  <c r="N820" i="1"/>
  <c r="N821" i="1"/>
  <c r="N822" i="1"/>
  <c r="V822" i="1" s="1"/>
  <c r="N823" i="1"/>
  <c r="V823" i="1" s="1"/>
  <c r="N824" i="1"/>
  <c r="N825" i="1"/>
  <c r="N826" i="1"/>
  <c r="V826" i="1" s="1"/>
  <c r="N827" i="1"/>
  <c r="V827" i="1" s="1"/>
  <c r="N828" i="1"/>
  <c r="N829" i="1"/>
  <c r="N830" i="1"/>
  <c r="V830" i="1" s="1"/>
  <c r="N831" i="1"/>
  <c r="V831" i="1" s="1"/>
  <c r="N832" i="1"/>
  <c r="N833" i="1"/>
  <c r="N834" i="1"/>
  <c r="V834" i="1" s="1"/>
  <c r="N835" i="1"/>
  <c r="V835" i="1" s="1"/>
  <c r="N836" i="1"/>
  <c r="N837" i="1"/>
  <c r="N838" i="1"/>
  <c r="V838" i="1" s="1"/>
  <c r="N839" i="1"/>
  <c r="V839" i="1" s="1"/>
  <c r="N840" i="1"/>
  <c r="N841" i="1"/>
  <c r="N842" i="1"/>
  <c r="V842" i="1" s="1"/>
  <c r="N843" i="1"/>
  <c r="V843" i="1" s="1"/>
  <c r="N844" i="1"/>
  <c r="N845" i="1"/>
  <c r="N846" i="1"/>
  <c r="V846" i="1" s="1"/>
  <c r="N847" i="1"/>
  <c r="V847" i="1" s="1"/>
  <c r="N848" i="1"/>
  <c r="N849" i="1"/>
  <c r="N850" i="1"/>
  <c r="V850" i="1" s="1"/>
  <c r="N851" i="1"/>
  <c r="V851" i="1" s="1"/>
  <c r="N852" i="1"/>
  <c r="N853" i="1"/>
  <c r="N854" i="1"/>
  <c r="V854" i="1" s="1"/>
  <c r="N855" i="1"/>
  <c r="V855" i="1" s="1"/>
  <c r="N856" i="1"/>
  <c r="N857" i="1"/>
  <c r="N858" i="1"/>
  <c r="V858" i="1" s="1"/>
  <c r="N859" i="1"/>
  <c r="V859" i="1" s="1"/>
  <c r="N860" i="1"/>
  <c r="N861" i="1"/>
  <c r="N862" i="1"/>
  <c r="V862" i="1" s="1"/>
  <c r="N863" i="1"/>
  <c r="V863" i="1" s="1"/>
  <c r="N864" i="1"/>
  <c r="N865" i="1"/>
  <c r="N866" i="1"/>
  <c r="V866" i="1" s="1"/>
  <c r="N867" i="1"/>
  <c r="V867" i="1" s="1"/>
  <c r="N868" i="1"/>
  <c r="N869" i="1"/>
  <c r="N870" i="1"/>
  <c r="V870" i="1" s="1"/>
  <c r="N871" i="1"/>
  <c r="V871" i="1" s="1"/>
  <c r="N872" i="1"/>
  <c r="N873" i="1"/>
  <c r="N874" i="1"/>
  <c r="V874" i="1" s="1"/>
  <c r="N875" i="1"/>
  <c r="V875" i="1" s="1"/>
  <c r="N876" i="1"/>
  <c r="N877" i="1"/>
  <c r="N878" i="1"/>
  <c r="V878" i="1" s="1"/>
  <c r="N879" i="1"/>
  <c r="V879" i="1" s="1"/>
  <c r="N880" i="1"/>
  <c r="N881" i="1"/>
  <c r="N882" i="1"/>
  <c r="V882" i="1" s="1"/>
  <c r="N883" i="1"/>
  <c r="V883" i="1" s="1"/>
  <c r="N884" i="1"/>
  <c r="N885" i="1"/>
  <c r="N886" i="1"/>
  <c r="V886" i="1" s="1"/>
  <c r="N887" i="1"/>
  <c r="V887" i="1" s="1"/>
  <c r="N888" i="1"/>
  <c r="N889" i="1"/>
  <c r="N890" i="1"/>
  <c r="V890" i="1" s="1"/>
  <c r="N891" i="1"/>
  <c r="V891" i="1" s="1"/>
  <c r="N892" i="1"/>
  <c r="N893" i="1"/>
  <c r="N894" i="1"/>
  <c r="V894" i="1" s="1"/>
  <c r="N895" i="1"/>
  <c r="V895" i="1" s="1"/>
  <c r="N896" i="1"/>
  <c r="N897" i="1"/>
  <c r="N898" i="1"/>
  <c r="V898" i="1" s="1"/>
  <c r="N899" i="1"/>
  <c r="V899" i="1" s="1"/>
  <c r="N900" i="1"/>
  <c r="N901" i="1"/>
  <c r="N902" i="1"/>
  <c r="V902" i="1" s="1"/>
  <c r="N903" i="1"/>
  <c r="V903" i="1" s="1"/>
  <c r="N904" i="1"/>
  <c r="N905" i="1"/>
  <c r="N906" i="1"/>
  <c r="V906" i="1" s="1"/>
  <c r="N907" i="1"/>
  <c r="V907" i="1" s="1"/>
  <c r="N908" i="1"/>
  <c r="N909" i="1"/>
  <c r="N910" i="1"/>
  <c r="V910" i="1" s="1"/>
  <c r="N911" i="1"/>
  <c r="V911" i="1" s="1"/>
  <c r="N912" i="1"/>
  <c r="N913" i="1"/>
  <c r="N914" i="1"/>
  <c r="V914" i="1" s="1"/>
  <c r="N915" i="1"/>
  <c r="V915" i="1" s="1"/>
  <c r="N916" i="1"/>
  <c r="N917" i="1"/>
  <c r="N918" i="1"/>
  <c r="V918" i="1" s="1"/>
  <c r="N919" i="1"/>
  <c r="V919" i="1" s="1"/>
  <c r="N920" i="1"/>
  <c r="N921" i="1"/>
  <c r="N922" i="1"/>
  <c r="V922" i="1" s="1"/>
  <c r="N923" i="1"/>
  <c r="V923" i="1" s="1"/>
  <c r="N924" i="1"/>
  <c r="N925" i="1"/>
  <c r="N926" i="1"/>
  <c r="V926" i="1" s="1"/>
  <c r="N927" i="1"/>
  <c r="V927" i="1" s="1"/>
  <c r="N928" i="1"/>
  <c r="N929" i="1"/>
  <c r="N930" i="1"/>
  <c r="V930" i="1" s="1"/>
  <c r="N931" i="1"/>
  <c r="V931" i="1" s="1"/>
  <c r="N932" i="1"/>
  <c r="N933" i="1"/>
  <c r="N934" i="1"/>
  <c r="V934" i="1" s="1"/>
  <c r="N935" i="1"/>
  <c r="V935" i="1" s="1"/>
  <c r="N936" i="1"/>
  <c r="N937" i="1"/>
  <c r="N938" i="1"/>
  <c r="V938" i="1" s="1"/>
  <c r="N939" i="1"/>
  <c r="V939" i="1" s="1"/>
  <c r="N940" i="1"/>
  <c r="N941" i="1"/>
  <c r="N942" i="1"/>
  <c r="V942" i="1" s="1"/>
  <c r="N943" i="1"/>
  <c r="V943" i="1" s="1"/>
  <c r="N944" i="1"/>
  <c r="N945" i="1"/>
  <c r="N946" i="1"/>
  <c r="V946" i="1" s="1"/>
  <c r="N947" i="1"/>
  <c r="V947" i="1" s="1"/>
  <c r="N948" i="1"/>
  <c r="N949" i="1"/>
  <c r="N950" i="1"/>
  <c r="V950" i="1" s="1"/>
  <c r="N951" i="1"/>
  <c r="V951" i="1" s="1"/>
  <c r="N952" i="1"/>
  <c r="N953" i="1"/>
  <c r="N954" i="1"/>
  <c r="V954" i="1" s="1"/>
  <c r="N955" i="1"/>
  <c r="V955" i="1" s="1"/>
  <c r="N956" i="1"/>
  <c r="N957" i="1"/>
  <c r="N958" i="1"/>
  <c r="V958" i="1" s="1"/>
  <c r="N959" i="1"/>
  <c r="V959" i="1" s="1"/>
  <c r="N960" i="1"/>
  <c r="N961" i="1"/>
  <c r="N962" i="1"/>
  <c r="V962" i="1" s="1"/>
  <c r="N963" i="1"/>
  <c r="V963" i="1" s="1"/>
  <c r="N964" i="1"/>
  <c r="N965" i="1"/>
  <c r="N966" i="1"/>
  <c r="V966" i="1" s="1"/>
  <c r="N967" i="1"/>
  <c r="V967" i="1" s="1"/>
  <c r="N968" i="1"/>
  <c r="N969" i="1"/>
  <c r="N970" i="1"/>
  <c r="V970" i="1" s="1"/>
  <c r="N971" i="1"/>
  <c r="V971" i="1" s="1"/>
  <c r="N972" i="1"/>
  <c r="N973" i="1"/>
  <c r="N974" i="1"/>
  <c r="V974" i="1" s="1"/>
  <c r="N975" i="1"/>
  <c r="V975" i="1" s="1"/>
  <c r="N976" i="1"/>
  <c r="N977" i="1"/>
  <c r="N978" i="1"/>
  <c r="V978" i="1" s="1"/>
  <c r="N979" i="1"/>
  <c r="V979" i="1" s="1"/>
  <c r="N980" i="1"/>
  <c r="N981" i="1"/>
  <c r="N982" i="1"/>
  <c r="V982" i="1" s="1"/>
  <c r="N983" i="1"/>
  <c r="V983" i="1" s="1"/>
  <c r="N984" i="1"/>
  <c r="N985" i="1"/>
  <c r="N986" i="1"/>
  <c r="V986" i="1" s="1"/>
  <c r="N987" i="1"/>
  <c r="V987" i="1" s="1"/>
  <c r="N988" i="1"/>
  <c r="N989" i="1"/>
  <c r="N990" i="1"/>
  <c r="V990" i="1" s="1"/>
  <c r="N991" i="1"/>
  <c r="V991" i="1" s="1"/>
  <c r="N992" i="1"/>
  <c r="N993" i="1"/>
  <c r="N994" i="1"/>
  <c r="V994" i="1" s="1"/>
  <c r="N995" i="1"/>
  <c r="V995" i="1" s="1"/>
  <c r="N996" i="1"/>
  <c r="N997" i="1"/>
  <c r="N998" i="1"/>
  <c r="V998" i="1" s="1"/>
  <c r="N999" i="1"/>
  <c r="V999" i="1" s="1"/>
  <c r="N1000" i="1"/>
  <c r="N1001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U311" i="1" l="1"/>
  <c r="U571" i="1"/>
  <c r="E4" i="14"/>
  <c r="E8" i="14"/>
  <c r="E12" i="14"/>
  <c r="U443" i="1"/>
  <c r="U555" i="1"/>
  <c r="U427" i="1"/>
  <c r="U212" i="1"/>
  <c r="U635" i="1"/>
  <c r="U507" i="1"/>
  <c r="U379" i="1"/>
  <c r="U180" i="1"/>
  <c r="E3" i="14"/>
  <c r="U619" i="1"/>
  <c r="U491" i="1"/>
  <c r="U363" i="1"/>
  <c r="E7" i="14"/>
  <c r="U603" i="1"/>
  <c r="U539" i="1"/>
  <c r="U475" i="1"/>
  <c r="U411" i="1"/>
  <c r="U347" i="1"/>
  <c r="U268" i="1"/>
  <c r="U148" i="1"/>
  <c r="E5" i="14"/>
  <c r="E13" i="14"/>
  <c r="U289" i="1"/>
  <c r="U587" i="1"/>
  <c r="U523" i="1"/>
  <c r="U459" i="1"/>
  <c r="U395" i="1"/>
  <c r="U331" i="1"/>
  <c r="U244" i="1"/>
  <c r="U116" i="1"/>
  <c r="E10" i="14"/>
  <c r="E2" i="14"/>
  <c r="V646" i="1"/>
  <c r="U646" i="1"/>
  <c r="V638" i="1"/>
  <c r="U638" i="1"/>
  <c r="V630" i="1"/>
  <c r="U630" i="1"/>
  <c r="V626" i="1"/>
  <c r="U626" i="1"/>
  <c r="V618" i="1"/>
  <c r="U618" i="1"/>
  <c r="V610" i="1"/>
  <c r="U610" i="1"/>
  <c r="V602" i="1"/>
  <c r="U602" i="1"/>
  <c r="V594" i="1"/>
  <c r="U594" i="1"/>
  <c r="V586" i="1"/>
  <c r="U586" i="1"/>
  <c r="V578" i="1"/>
  <c r="U578" i="1"/>
  <c r="V570" i="1"/>
  <c r="U570" i="1"/>
  <c r="V562" i="1"/>
  <c r="U562" i="1"/>
  <c r="V554" i="1"/>
  <c r="U554" i="1"/>
  <c r="V546" i="1"/>
  <c r="U546" i="1"/>
  <c r="V538" i="1"/>
  <c r="U538" i="1"/>
  <c r="V530" i="1"/>
  <c r="U530" i="1"/>
  <c r="V522" i="1"/>
  <c r="U522" i="1"/>
  <c r="V514" i="1"/>
  <c r="U514" i="1"/>
  <c r="V506" i="1"/>
  <c r="U506" i="1"/>
  <c r="V498" i="1"/>
  <c r="U498" i="1"/>
  <c r="V490" i="1"/>
  <c r="U490" i="1"/>
  <c r="V482" i="1"/>
  <c r="U482" i="1"/>
  <c r="V474" i="1"/>
  <c r="U474" i="1"/>
  <c r="V466" i="1"/>
  <c r="U466" i="1"/>
  <c r="V458" i="1"/>
  <c r="U458" i="1"/>
  <c r="V450" i="1"/>
  <c r="U450" i="1"/>
  <c r="V442" i="1"/>
  <c r="U442" i="1"/>
  <c r="V434" i="1"/>
  <c r="U434" i="1"/>
  <c r="V430" i="1"/>
  <c r="U430" i="1"/>
  <c r="V422" i="1"/>
  <c r="U422" i="1"/>
  <c r="V414" i="1"/>
  <c r="U414" i="1"/>
  <c r="V406" i="1"/>
  <c r="U406" i="1"/>
  <c r="V398" i="1"/>
  <c r="U398" i="1"/>
  <c r="V394" i="1"/>
  <c r="U394" i="1"/>
  <c r="V386" i="1"/>
  <c r="U386" i="1"/>
  <c r="V378" i="1"/>
  <c r="U378" i="1"/>
  <c r="U370" i="1"/>
  <c r="V370" i="1"/>
  <c r="V362" i="1"/>
  <c r="U362" i="1"/>
  <c r="V354" i="1"/>
  <c r="U354" i="1"/>
  <c r="V346" i="1"/>
  <c r="U346" i="1"/>
  <c r="V338" i="1"/>
  <c r="U338" i="1"/>
  <c r="V330" i="1"/>
  <c r="U330" i="1"/>
  <c r="V322" i="1"/>
  <c r="U322" i="1"/>
  <c r="V314" i="1"/>
  <c r="U314" i="1"/>
  <c r="U306" i="1"/>
  <c r="V306" i="1"/>
  <c r="V294" i="1"/>
  <c r="U294" i="1"/>
  <c r="V286" i="1"/>
  <c r="U286" i="1"/>
  <c r="U278" i="1"/>
  <c r="V278" i="1"/>
  <c r="V274" i="1"/>
  <c r="U274" i="1"/>
  <c r="V266" i="1"/>
  <c r="U266" i="1"/>
  <c r="V258" i="1"/>
  <c r="U258" i="1"/>
  <c r="U250" i="1"/>
  <c r="V250" i="1"/>
  <c r="V242" i="1"/>
  <c r="U242" i="1"/>
  <c r="V234" i="1"/>
  <c r="U234" i="1"/>
  <c r="V226" i="1"/>
  <c r="U226" i="1"/>
  <c r="V218" i="1"/>
  <c r="U218" i="1"/>
  <c r="V210" i="1"/>
  <c r="U210" i="1"/>
  <c r="V202" i="1"/>
  <c r="U202" i="1"/>
  <c r="V194" i="1"/>
  <c r="U194" i="1"/>
  <c r="V186" i="1"/>
  <c r="U186" i="1"/>
  <c r="U178" i="1"/>
  <c r="V178" i="1"/>
  <c r="V174" i="1"/>
  <c r="U174" i="1"/>
  <c r="V166" i="1"/>
  <c r="U166" i="1"/>
  <c r="V158" i="1"/>
  <c r="U158" i="1"/>
  <c r="U150" i="1"/>
  <c r="V150" i="1"/>
  <c r="V142" i="1"/>
  <c r="U142" i="1"/>
  <c r="V138" i="1"/>
  <c r="U138" i="1"/>
  <c r="V130" i="1"/>
  <c r="U130" i="1"/>
  <c r="U122" i="1"/>
  <c r="V122" i="1"/>
  <c r="V114" i="1"/>
  <c r="U114" i="1"/>
  <c r="V106" i="1"/>
  <c r="U106" i="1"/>
  <c r="U98" i="1"/>
  <c r="V98" i="1"/>
  <c r="V90" i="1"/>
  <c r="U90" i="1"/>
  <c r="V86" i="1"/>
  <c r="U86" i="1"/>
  <c r="V78" i="1"/>
  <c r="U78" i="1"/>
  <c r="U70" i="1"/>
  <c r="V70" i="1"/>
  <c r="V62" i="1"/>
  <c r="U62" i="1"/>
  <c r="V54" i="1"/>
  <c r="U54" i="1"/>
  <c r="V46" i="1"/>
  <c r="U46" i="1"/>
  <c r="V38" i="1"/>
  <c r="U38" i="1"/>
  <c r="V30" i="1"/>
  <c r="U30" i="1"/>
  <c r="V22" i="1"/>
  <c r="U22" i="1"/>
  <c r="V14" i="1"/>
  <c r="U14" i="1"/>
  <c r="V6" i="1"/>
  <c r="U6" i="1"/>
  <c r="U994" i="1"/>
  <c r="U978" i="1"/>
  <c r="U962" i="1"/>
  <c r="U946" i="1"/>
  <c r="U930" i="1"/>
  <c r="U914" i="1"/>
  <c r="U898" i="1"/>
  <c r="U890" i="1"/>
  <c r="U874" i="1"/>
  <c r="U858" i="1"/>
  <c r="U842" i="1"/>
  <c r="U826" i="1"/>
  <c r="U810" i="1"/>
  <c r="U802" i="1"/>
  <c r="U786" i="1"/>
  <c r="U778" i="1"/>
  <c r="U770" i="1"/>
  <c r="U754" i="1"/>
  <c r="U746" i="1"/>
  <c r="U738" i="1"/>
  <c r="U730" i="1"/>
  <c r="U722" i="1"/>
  <c r="U714" i="1"/>
  <c r="U698" i="1"/>
  <c r="U690" i="1"/>
  <c r="U682" i="1"/>
  <c r="U674" i="1"/>
  <c r="U666" i="1"/>
  <c r="U658" i="1"/>
  <c r="U650" i="1"/>
  <c r="V1001" i="1"/>
  <c r="U1001" i="1"/>
  <c r="V997" i="1"/>
  <c r="U997" i="1"/>
  <c r="V993" i="1"/>
  <c r="U993" i="1"/>
  <c r="V989" i="1"/>
  <c r="U989" i="1"/>
  <c r="V985" i="1"/>
  <c r="U985" i="1"/>
  <c r="V981" i="1"/>
  <c r="U981" i="1"/>
  <c r="V977" i="1"/>
  <c r="U977" i="1"/>
  <c r="V973" i="1"/>
  <c r="U973" i="1"/>
  <c r="V969" i="1"/>
  <c r="U969" i="1"/>
  <c r="V965" i="1"/>
  <c r="U965" i="1"/>
  <c r="V961" i="1"/>
  <c r="U961" i="1"/>
  <c r="V957" i="1"/>
  <c r="U957" i="1"/>
  <c r="V953" i="1"/>
  <c r="U953" i="1"/>
  <c r="V949" i="1"/>
  <c r="U949" i="1"/>
  <c r="V945" i="1"/>
  <c r="U945" i="1"/>
  <c r="V941" i="1"/>
  <c r="U941" i="1"/>
  <c r="V937" i="1"/>
  <c r="U937" i="1"/>
  <c r="V933" i="1"/>
  <c r="U933" i="1"/>
  <c r="V929" i="1"/>
  <c r="U929" i="1"/>
  <c r="V925" i="1"/>
  <c r="U925" i="1"/>
  <c r="V921" i="1"/>
  <c r="U921" i="1"/>
  <c r="V917" i="1"/>
  <c r="U917" i="1"/>
  <c r="V913" i="1"/>
  <c r="U913" i="1"/>
  <c r="V909" i="1"/>
  <c r="U909" i="1"/>
  <c r="V905" i="1"/>
  <c r="U905" i="1"/>
  <c r="V901" i="1"/>
  <c r="U901" i="1"/>
  <c r="V897" i="1"/>
  <c r="U897" i="1"/>
  <c r="V893" i="1"/>
  <c r="U893" i="1"/>
  <c r="V889" i="1"/>
  <c r="U889" i="1"/>
  <c r="V885" i="1"/>
  <c r="U885" i="1"/>
  <c r="V881" i="1"/>
  <c r="U881" i="1"/>
  <c r="V877" i="1"/>
  <c r="U877" i="1"/>
  <c r="V873" i="1"/>
  <c r="U873" i="1"/>
  <c r="V869" i="1"/>
  <c r="U869" i="1"/>
  <c r="V865" i="1"/>
  <c r="U865" i="1"/>
  <c r="V861" i="1"/>
  <c r="U861" i="1"/>
  <c r="V857" i="1"/>
  <c r="U857" i="1"/>
  <c r="V853" i="1"/>
  <c r="U853" i="1"/>
  <c r="V849" i="1"/>
  <c r="U849" i="1"/>
  <c r="V845" i="1"/>
  <c r="U845" i="1"/>
  <c r="V841" i="1"/>
  <c r="U841" i="1"/>
  <c r="V837" i="1"/>
  <c r="U837" i="1"/>
  <c r="V833" i="1"/>
  <c r="U833" i="1"/>
  <c r="V829" i="1"/>
  <c r="U829" i="1"/>
  <c r="V825" i="1"/>
  <c r="U825" i="1"/>
  <c r="V821" i="1"/>
  <c r="U821" i="1"/>
  <c r="V817" i="1"/>
  <c r="U817" i="1"/>
  <c r="V813" i="1"/>
  <c r="U813" i="1"/>
  <c r="V809" i="1"/>
  <c r="U809" i="1"/>
  <c r="V805" i="1"/>
  <c r="U805" i="1"/>
  <c r="V801" i="1"/>
  <c r="U801" i="1"/>
  <c r="V797" i="1"/>
  <c r="U797" i="1"/>
  <c r="V793" i="1"/>
  <c r="U793" i="1"/>
  <c r="V789" i="1"/>
  <c r="U789" i="1"/>
  <c r="V785" i="1"/>
  <c r="U785" i="1"/>
  <c r="V781" i="1"/>
  <c r="U781" i="1"/>
  <c r="V777" i="1"/>
  <c r="U777" i="1"/>
  <c r="V773" i="1"/>
  <c r="U773" i="1"/>
  <c r="V769" i="1"/>
  <c r="U769" i="1"/>
  <c r="V765" i="1"/>
  <c r="U765" i="1"/>
  <c r="V761" i="1"/>
  <c r="U761" i="1"/>
  <c r="V757" i="1"/>
  <c r="U757" i="1"/>
  <c r="V753" i="1"/>
  <c r="U753" i="1"/>
  <c r="V749" i="1"/>
  <c r="U749" i="1"/>
  <c r="V745" i="1"/>
  <c r="U745" i="1"/>
  <c r="V741" i="1"/>
  <c r="U741" i="1"/>
  <c r="V737" i="1"/>
  <c r="U737" i="1"/>
  <c r="V733" i="1"/>
  <c r="U733" i="1"/>
  <c r="V729" i="1"/>
  <c r="U729" i="1"/>
  <c r="V725" i="1"/>
  <c r="U725" i="1"/>
  <c r="V721" i="1"/>
  <c r="U721" i="1"/>
  <c r="V717" i="1"/>
  <c r="U717" i="1"/>
  <c r="V713" i="1"/>
  <c r="U713" i="1"/>
  <c r="V709" i="1"/>
  <c r="U709" i="1"/>
  <c r="V705" i="1"/>
  <c r="U705" i="1"/>
  <c r="V701" i="1"/>
  <c r="U701" i="1"/>
  <c r="V697" i="1"/>
  <c r="U697" i="1"/>
  <c r="V693" i="1"/>
  <c r="U693" i="1"/>
  <c r="V689" i="1"/>
  <c r="U689" i="1"/>
  <c r="V685" i="1"/>
  <c r="U685" i="1"/>
  <c r="V681" i="1"/>
  <c r="U681" i="1"/>
  <c r="V677" i="1"/>
  <c r="U677" i="1"/>
  <c r="V673" i="1"/>
  <c r="U673" i="1"/>
  <c r="V669" i="1"/>
  <c r="U669" i="1"/>
  <c r="V665" i="1"/>
  <c r="U665" i="1"/>
  <c r="V661" i="1"/>
  <c r="U661" i="1"/>
  <c r="V657" i="1"/>
  <c r="U657" i="1"/>
  <c r="V653" i="1"/>
  <c r="U653" i="1"/>
  <c r="V649" i="1"/>
  <c r="U649" i="1"/>
  <c r="V645" i="1"/>
  <c r="U645" i="1"/>
  <c r="V641" i="1"/>
  <c r="U641" i="1"/>
  <c r="V637" i="1"/>
  <c r="U637" i="1"/>
  <c r="V633" i="1"/>
  <c r="U633" i="1"/>
  <c r="V629" i="1"/>
  <c r="U629" i="1"/>
  <c r="V625" i="1"/>
  <c r="U625" i="1"/>
  <c r="V621" i="1"/>
  <c r="U621" i="1"/>
  <c r="V617" i="1"/>
  <c r="U617" i="1"/>
  <c r="V613" i="1"/>
  <c r="U613" i="1"/>
  <c r="V609" i="1"/>
  <c r="U609" i="1"/>
  <c r="V605" i="1"/>
  <c r="U605" i="1"/>
  <c r="V601" i="1"/>
  <c r="U601" i="1"/>
  <c r="V597" i="1"/>
  <c r="U597" i="1"/>
  <c r="V593" i="1"/>
  <c r="U593" i="1"/>
  <c r="V589" i="1"/>
  <c r="U589" i="1"/>
  <c r="V585" i="1"/>
  <c r="U585" i="1"/>
  <c r="V581" i="1"/>
  <c r="U581" i="1"/>
  <c r="V577" i="1"/>
  <c r="U577" i="1"/>
  <c r="V573" i="1"/>
  <c r="U573" i="1"/>
  <c r="V569" i="1"/>
  <c r="U569" i="1"/>
  <c r="V565" i="1"/>
  <c r="U565" i="1"/>
  <c r="V561" i="1"/>
  <c r="U561" i="1"/>
  <c r="V557" i="1"/>
  <c r="U557" i="1"/>
  <c r="V553" i="1"/>
  <c r="U553" i="1"/>
  <c r="V549" i="1"/>
  <c r="U549" i="1"/>
  <c r="V545" i="1"/>
  <c r="U545" i="1"/>
  <c r="V541" i="1"/>
  <c r="U541" i="1"/>
  <c r="V537" i="1"/>
  <c r="U537" i="1"/>
  <c r="V533" i="1"/>
  <c r="U533" i="1"/>
  <c r="V529" i="1"/>
  <c r="U529" i="1"/>
  <c r="V525" i="1"/>
  <c r="U525" i="1"/>
  <c r="V521" i="1"/>
  <c r="U521" i="1"/>
  <c r="V517" i="1"/>
  <c r="U517" i="1"/>
  <c r="V513" i="1"/>
  <c r="U513" i="1"/>
  <c r="V509" i="1"/>
  <c r="U509" i="1"/>
  <c r="V505" i="1"/>
  <c r="U505" i="1"/>
  <c r="V501" i="1"/>
  <c r="U501" i="1"/>
  <c r="V497" i="1"/>
  <c r="U497" i="1"/>
  <c r="V493" i="1"/>
  <c r="U493" i="1"/>
  <c r="V489" i="1"/>
  <c r="U489" i="1"/>
  <c r="V485" i="1"/>
  <c r="U485" i="1"/>
  <c r="V481" i="1"/>
  <c r="U481" i="1"/>
  <c r="V477" i="1"/>
  <c r="U477" i="1"/>
  <c r="V473" i="1"/>
  <c r="U473" i="1"/>
  <c r="V469" i="1"/>
  <c r="U469" i="1"/>
  <c r="V465" i="1"/>
  <c r="U465" i="1"/>
  <c r="V461" i="1"/>
  <c r="U461" i="1"/>
  <c r="V457" i="1"/>
  <c r="U457" i="1"/>
  <c r="V453" i="1"/>
  <c r="U453" i="1"/>
  <c r="V449" i="1"/>
  <c r="U449" i="1"/>
  <c r="V445" i="1"/>
  <c r="U445" i="1"/>
  <c r="V441" i="1"/>
  <c r="U441" i="1"/>
  <c r="V437" i="1"/>
  <c r="U437" i="1"/>
  <c r="V433" i="1"/>
  <c r="U433" i="1"/>
  <c r="V429" i="1"/>
  <c r="U429" i="1"/>
  <c r="V425" i="1"/>
  <c r="U425" i="1"/>
  <c r="V421" i="1"/>
  <c r="U421" i="1"/>
  <c r="V417" i="1"/>
  <c r="U417" i="1"/>
  <c r="V413" i="1"/>
  <c r="U413" i="1"/>
  <c r="V409" i="1"/>
  <c r="U409" i="1"/>
  <c r="V405" i="1"/>
  <c r="U405" i="1"/>
  <c r="V401" i="1"/>
  <c r="U401" i="1"/>
  <c r="V397" i="1"/>
  <c r="U397" i="1"/>
  <c r="V393" i="1"/>
  <c r="U393" i="1"/>
  <c r="V389" i="1"/>
  <c r="U389" i="1"/>
  <c r="V385" i="1"/>
  <c r="U385" i="1"/>
  <c r="V381" i="1"/>
  <c r="U381" i="1"/>
  <c r="V377" i="1"/>
  <c r="U377" i="1"/>
  <c r="V373" i="1"/>
  <c r="U373" i="1"/>
  <c r="V369" i="1"/>
  <c r="U369" i="1"/>
  <c r="V365" i="1"/>
  <c r="U365" i="1"/>
  <c r="V361" i="1"/>
  <c r="U361" i="1"/>
  <c r="V357" i="1"/>
  <c r="U357" i="1"/>
  <c r="V353" i="1"/>
  <c r="U353" i="1"/>
  <c r="V349" i="1"/>
  <c r="U349" i="1"/>
  <c r="V345" i="1"/>
  <c r="U345" i="1"/>
  <c r="V341" i="1"/>
  <c r="U341" i="1"/>
  <c r="V337" i="1"/>
  <c r="U337" i="1"/>
  <c r="V333" i="1"/>
  <c r="U333" i="1"/>
  <c r="V329" i="1"/>
  <c r="U329" i="1"/>
  <c r="V325" i="1"/>
  <c r="U325" i="1"/>
  <c r="V317" i="1"/>
  <c r="U317" i="1"/>
  <c r="V313" i="1"/>
  <c r="U313" i="1"/>
  <c r="V309" i="1"/>
  <c r="U309" i="1"/>
  <c r="V301" i="1"/>
  <c r="U301" i="1"/>
  <c r="V297" i="1"/>
  <c r="U297" i="1"/>
  <c r="V293" i="1"/>
  <c r="U293" i="1"/>
  <c r="V285" i="1"/>
  <c r="U285" i="1"/>
  <c r="V281" i="1"/>
  <c r="U281" i="1"/>
  <c r="V277" i="1"/>
  <c r="U277" i="1"/>
  <c r="V269" i="1"/>
  <c r="U269" i="1"/>
  <c r="V265" i="1"/>
  <c r="U265" i="1"/>
  <c r="V261" i="1"/>
  <c r="U261" i="1"/>
  <c r="V253" i="1"/>
  <c r="U253" i="1"/>
  <c r="V249" i="1"/>
  <c r="U249" i="1"/>
  <c r="V245" i="1"/>
  <c r="U245" i="1"/>
  <c r="V241" i="1"/>
  <c r="U241" i="1"/>
  <c r="V237" i="1"/>
  <c r="U237" i="1"/>
  <c r="V233" i="1"/>
  <c r="U233" i="1"/>
  <c r="V229" i="1"/>
  <c r="U229" i="1"/>
  <c r="V225" i="1"/>
  <c r="U225" i="1"/>
  <c r="V221" i="1"/>
  <c r="U221" i="1"/>
  <c r="V217" i="1"/>
  <c r="U217" i="1"/>
  <c r="V213" i="1"/>
  <c r="U213" i="1"/>
  <c r="V209" i="1"/>
  <c r="U209" i="1"/>
  <c r="V205" i="1"/>
  <c r="U205" i="1"/>
  <c r="V201" i="1"/>
  <c r="U201" i="1"/>
  <c r="V197" i="1"/>
  <c r="U197" i="1"/>
  <c r="V193" i="1"/>
  <c r="U193" i="1"/>
  <c r="V189" i="1"/>
  <c r="U189" i="1"/>
  <c r="V185" i="1"/>
  <c r="U185" i="1"/>
  <c r="V181" i="1"/>
  <c r="U181" i="1"/>
  <c r="V177" i="1"/>
  <c r="U177" i="1"/>
  <c r="V173" i="1"/>
  <c r="U173" i="1"/>
  <c r="V169" i="1"/>
  <c r="U169" i="1"/>
  <c r="V165" i="1"/>
  <c r="U165" i="1"/>
  <c r="V161" i="1"/>
  <c r="U161" i="1"/>
  <c r="V157" i="1"/>
  <c r="U157" i="1"/>
  <c r="V153" i="1"/>
  <c r="U153" i="1"/>
  <c r="V149" i="1"/>
  <c r="U149" i="1"/>
  <c r="V145" i="1"/>
  <c r="U145" i="1"/>
  <c r="V141" i="1"/>
  <c r="U141" i="1"/>
  <c r="V137" i="1"/>
  <c r="U137" i="1"/>
  <c r="V133" i="1"/>
  <c r="U133" i="1"/>
  <c r="V129" i="1"/>
  <c r="U129" i="1"/>
  <c r="V125" i="1"/>
  <c r="U125" i="1"/>
  <c r="V121" i="1"/>
  <c r="U121" i="1"/>
  <c r="V117" i="1"/>
  <c r="U117" i="1"/>
  <c r="V113" i="1"/>
  <c r="U113" i="1"/>
  <c r="V109" i="1"/>
  <c r="U109" i="1"/>
  <c r="V105" i="1"/>
  <c r="U105" i="1"/>
  <c r="V101" i="1"/>
  <c r="U101" i="1"/>
  <c r="V97" i="1"/>
  <c r="U97" i="1"/>
  <c r="V93" i="1"/>
  <c r="U93" i="1"/>
  <c r="V89" i="1"/>
  <c r="U89" i="1"/>
  <c r="V85" i="1"/>
  <c r="U85" i="1"/>
  <c r="V81" i="1"/>
  <c r="U81" i="1"/>
  <c r="V77" i="1"/>
  <c r="U77" i="1"/>
  <c r="V73" i="1"/>
  <c r="U73" i="1"/>
  <c r="V69" i="1"/>
  <c r="U69" i="1"/>
  <c r="V65" i="1"/>
  <c r="U65" i="1"/>
  <c r="V61" i="1"/>
  <c r="U61" i="1"/>
  <c r="V57" i="1"/>
  <c r="U57" i="1"/>
  <c r="V53" i="1"/>
  <c r="U53" i="1"/>
  <c r="V49" i="1"/>
  <c r="U49" i="1"/>
  <c r="V45" i="1"/>
  <c r="U45" i="1"/>
  <c r="V41" i="1"/>
  <c r="U41" i="1"/>
  <c r="V37" i="1"/>
  <c r="U37" i="1"/>
  <c r="V33" i="1"/>
  <c r="U33" i="1"/>
  <c r="V29" i="1"/>
  <c r="U29" i="1"/>
  <c r="V25" i="1"/>
  <c r="U25" i="1"/>
  <c r="V21" i="1"/>
  <c r="U21" i="1"/>
  <c r="V17" i="1"/>
  <c r="U17" i="1"/>
  <c r="V13" i="1"/>
  <c r="U13" i="1"/>
  <c r="V9" i="1"/>
  <c r="U9" i="1"/>
  <c r="U999" i="1"/>
  <c r="U991" i="1"/>
  <c r="U983" i="1"/>
  <c r="U975" i="1"/>
  <c r="U967" i="1"/>
  <c r="U959" i="1"/>
  <c r="U951" i="1"/>
  <c r="U943" i="1"/>
  <c r="U935" i="1"/>
  <c r="U927" i="1"/>
  <c r="U919" i="1"/>
  <c r="U911" i="1"/>
  <c r="U903" i="1"/>
  <c r="U895" i="1"/>
  <c r="U887" i="1"/>
  <c r="U879" i="1"/>
  <c r="U871" i="1"/>
  <c r="U863" i="1"/>
  <c r="U855" i="1"/>
  <c r="U847" i="1"/>
  <c r="U839" i="1"/>
  <c r="U831" i="1"/>
  <c r="U823" i="1"/>
  <c r="U815" i="1"/>
  <c r="U807" i="1"/>
  <c r="U799" i="1"/>
  <c r="U791" i="1"/>
  <c r="U783" i="1"/>
  <c r="U775" i="1"/>
  <c r="U767" i="1"/>
  <c r="U759" i="1"/>
  <c r="U751" i="1"/>
  <c r="U743" i="1"/>
  <c r="U735" i="1"/>
  <c r="U727" i="1"/>
  <c r="U719" i="1"/>
  <c r="U711" i="1"/>
  <c r="U703" i="1"/>
  <c r="U695" i="1"/>
  <c r="U687" i="1"/>
  <c r="U679" i="1"/>
  <c r="U671" i="1"/>
  <c r="U663" i="1"/>
  <c r="U655" i="1"/>
  <c r="U647" i="1"/>
  <c r="U631" i="1"/>
  <c r="U615" i="1"/>
  <c r="U599" i="1"/>
  <c r="U583" i="1"/>
  <c r="U567" i="1"/>
  <c r="U551" i="1"/>
  <c r="U535" i="1"/>
  <c r="U519" i="1"/>
  <c r="U503" i="1"/>
  <c r="U487" i="1"/>
  <c r="U471" i="1"/>
  <c r="U455" i="1"/>
  <c r="U439" i="1"/>
  <c r="U423" i="1"/>
  <c r="U407" i="1"/>
  <c r="U391" i="1"/>
  <c r="U375" i="1"/>
  <c r="U359" i="1"/>
  <c r="U343" i="1"/>
  <c r="U327" i="1"/>
  <c r="U305" i="1"/>
  <c r="U284" i="1"/>
  <c r="U263" i="1"/>
  <c r="U236" i="1"/>
  <c r="U204" i="1"/>
  <c r="U172" i="1"/>
  <c r="U140" i="1"/>
  <c r="U108" i="1"/>
  <c r="V642" i="1"/>
  <c r="U642" i="1"/>
  <c r="V634" i="1"/>
  <c r="U634" i="1"/>
  <c r="V622" i="1"/>
  <c r="U622" i="1"/>
  <c r="V614" i="1"/>
  <c r="U614" i="1"/>
  <c r="V606" i="1"/>
  <c r="U606" i="1"/>
  <c r="V598" i="1"/>
  <c r="U598" i="1"/>
  <c r="V590" i="1"/>
  <c r="U590" i="1"/>
  <c r="V582" i="1"/>
  <c r="U582" i="1"/>
  <c r="U574" i="1"/>
  <c r="V574" i="1"/>
  <c r="V566" i="1"/>
  <c r="U566" i="1"/>
  <c r="V558" i="1"/>
  <c r="U558" i="1"/>
  <c r="V550" i="1"/>
  <c r="U550" i="1"/>
  <c r="V542" i="1"/>
  <c r="U542" i="1"/>
  <c r="V534" i="1"/>
  <c r="U534" i="1"/>
  <c r="V526" i="1"/>
  <c r="U526" i="1"/>
  <c r="V518" i="1"/>
  <c r="U518" i="1"/>
  <c r="U510" i="1"/>
  <c r="V510" i="1"/>
  <c r="V502" i="1"/>
  <c r="U502" i="1"/>
  <c r="V494" i="1"/>
  <c r="U494" i="1"/>
  <c r="V486" i="1"/>
  <c r="U486" i="1"/>
  <c r="U478" i="1"/>
  <c r="V478" i="1"/>
  <c r="V470" i="1"/>
  <c r="U470" i="1"/>
  <c r="V462" i="1"/>
  <c r="U462" i="1"/>
  <c r="V454" i="1"/>
  <c r="U454" i="1"/>
  <c r="U446" i="1"/>
  <c r="V446" i="1"/>
  <c r="V438" i="1"/>
  <c r="U438" i="1"/>
  <c r="V426" i="1"/>
  <c r="U426" i="1"/>
  <c r="V418" i="1"/>
  <c r="U418" i="1"/>
  <c r="V410" i="1"/>
  <c r="U410" i="1"/>
  <c r="V402" i="1"/>
  <c r="U402" i="1"/>
  <c r="V390" i="1"/>
  <c r="U390" i="1"/>
  <c r="V382" i="1"/>
  <c r="U382" i="1"/>
  <c r="V374" i="1"/>
  <c r="U374" i="1"/>
  <c r="V366" i="1"/>
  <c r="U366" i="1"/>
  <c r="V358" i="1"/>
  <c r="U358" i="1"/>
  <c r="V350" i="1"/>
  <c r="U350" i="1"/>
  <c r="V342" i="1"/>
  <c r="U342" i="1"/>
  <c r="V334" i="1"/>
  <c r="U334" i="1"/>
  <c r="U326" i="1"/>
  <c r="V326" i="1"/>
  <c r="V318" i="1"/>
  <c r="U318" i="1"/>
  <c r="V310" i="1"/>
  <c r="U310" i="1"/>
  <c r="V302" i="1"/>
  <c r="U302" i="1"/>
  <c r="U298" i="1"/>
  <c r="V298" i="1"/>
  <c r="V290" i="1"/>
  <c r="U290" i="1"/>
  <c r="V282" i="1"/>
  <c r="U282" i="1"/>
  <c r="V270" i="1"/>
  <c r="U270" i="1"/>
  <c r="V262" i="1"/>
  <c r="U262" i="1"/>
  <c r="V254" i="1"/>
  <c r="U254" i="1"/>
  <c r="V246" i="1"/>
  <c r="U246" i="1"/>
  <c r="V238" i="1"/>
  <c r="U238" i="1"/>
  <c r="V230" i="1"/>
  <c r="U230" i="1"/>
  <c r="V222" i="1"/>
  <c r="U222" i="1"/>
  <c r="V214" i="1"/>
  <c r="U214" i="1"/>
  <c r="V206" i="1"/>
  <c r="U206" i="1"/>
  <c r="V198" i="1"/>
  <c r="U198" i="1"/>
  <c r="V190" i="1"/>
  <c r="U190" i="1"/>
  <c r="V182" i="1"/>
  <c r="U182" i="1"/>
  <c r="V170" i="1"/>
  <c r="U170" i="1"/>
  <c r="V162" i="1"/>
  <c r="U162" i="1"/>
  <c r="V154" i="1"/>
  <c r="U154" i="1"/>
  <c r="V146" i="1"/>
  <c r="U146" i="1"/>
  <c r="V134" i="1"/>
  <c r="U134" i="1"/>
  <c r="V126" i="1"/>
  <c r="U126" i="1"/>
  <c r="V118" i="1"/>
  <c r="U118" i="1"/>
  <c r="V110" i="1"/>
  <c r="U110" i="1"/>
  <c r="V102" i="1"/>
  <c r="U102" i="1"/>
  <c r="V94" i="1"/>
  <c r="U94" i="1"/>
  <c r="V82" i="1"/>
  <c r="U82" i="1"/>
  <c r="V74" i="1"/>
  <c r="U74" i="1"/>
  <c r="V66" i="1"/>
  <c r="U66" i="1"/>
  <c r="V58" i="1"/>
  <c r="U58" i="1"/>
  <c r="U50" i="1"/>
  <c r="V50" i="1"/>
  <c r="U42" i="1"/>
  <c r="V42" i="1"/>
  <c r="V34" i="1"/>
  <c r="U34" i="1"/>
  <c r="V26" i="1"/>
  <c r="U26" i="1"/>
  <c r="V18" i="1"/>
  <c r="U18" i="1"/>
  <c r="V10" i="1"/>
  <c r="U10" i="1"/>
  <c r="U986" i="1"/>
  <c r="U970" i="1"/>
  <c r="U954" i="1"/>
  <c r="U938" i="1"/>
  <c r="U922" i="1"/>
  <c r="U906" i="1"/>
  <c r="U882" i="1"/>
  <c r="U866" i="1"/>
  <c r="U850" i="1"/>
  <c r="U834" i="1"/>
  <c r="U818" i="1"/>
  <c r="U794" i="1"/>
  <c r="U762" i="1"/>
  <c r="U706" i="1"/>
  <c r="U1000" i="1"/>
  <c r="V1000" i="1"/>
  <c r="V996" i="1"/>
  <c r="U996" i="1"/>
  <c r="V992" i="1"/>
  <c r="U992" i="1"/>
  <c r="U988" i="1"/>
  <c r="V988" i="1"/>
  <c r="V984" i="1"/>
  <c r="U984" i="1"/>
  <c r="V980" i="1"/>
  <c r="U980" i="1"/>
  <c r="V976" i="1"/>
  <c r="U976" i="1"/>
  <c r="U972" i="1"/>
  <c r="V972" i="1"/>
  <c r="U968" i="1"/>
  <c r="V968" i="1"/>
  <c r="V964" i="1"/>
  <c r="U964" i="1"/>
  <c r="V960" i="1"/>
  <c r="U960" i="1"/>
  <c r="U956" i="1"/>
  <c r="V956" i="1"/>
  <c r="V952" i="1"/>
  <c r="U952" i="1"/>
  <c r="V948" i="1"/>
  <c r="U948" i="1"/>
  <c r="V944" i="1"/>
  <c r="U944" i="1"/>
  <c r="U940" i="1"/>
  <c r="V940" i="1"/>
  <c r="U936" i="1"/>
  <c r="V936" i="1"/>
  <c r="V932" i="1"/>
  <c r="U932" i="1"/>
  <c r="V928" i="1"/>
  <c r="U928" i="1"/>
  <c r="U924" i="1"/>
  <c r="V924" i="1"/>
  <c r="V920" i="1"/>
  <c r="U920" i="1"/>
  <c r="V916" i="1"/>
  <c r="U916" i="1"/>
  <c r="V912" i="1"/>
  <c r="U912" i="1"/>
  <c r="U908" i="1"/>
  <c r="V908" i="1"/>
  <c r="U904" i="1"/>
  <c r="V904" i="1"/>
  <c r="V900" i="1"/>
  <c r="U900" i="1"/>
  <c r="V896" i="1"/>
  <c r="U896" i="1"/>
  <c r="U892" i="1"/>
  <c r="V892" i="1"/>
  <c r="V888" i="1"/>
  <c r="U888" i="1"/>
  <c r="V884" i="1"/>
  <c r="U884" i="1"/>
  <c r="V880" i="1"/>
  <c r="U880" i="1"/>
  <c r="U876" i="1"/>
  <c r="V876" i="1"/>
  <c r="U872" i="1"/>
  <c r="V872" i="1"/>
  <c r="V868" i="1"/>
  <c r="U868" i="1"/>
  <c r="V864" i="1"/>
  <c r="U864" i="1"/>
  <c r="U860" i="1"/>
  <c r="V860" i="1"/>
  <c r="V856" i="1"/>
  <c r="U856" i="1"/>
  <c r="V852" i="1"/>
  <c r="U852" i="1"/>
  <c r="V848" i="1"/>
  <c r="U848" i="1"/>
  <c r="U844" i="1"/>
  <c r="V844" i="1"/>
  <c r="U840" i="1"/>
  <c r="V840" i="1"/>
  <c r="V836" i="1"/>
  <c r="U836" i="1"/>
  <c r="V832" i="1"/>
  <c r="U832" i="1"/>
  <c r="V828" i="1"/>
  <c r="U828" i="1"/>
  <c r="V824" i="1"/>
  <c r="U824" i="1"/>
  <c r="V820" i="1"/>
  <c r="U820" i="1"/>
  <c r="V816" i="1"/>
  <c r="U816" i="1"/>
  <c r="V812" i="1"/>
  <c r="U812" i="1"/>
  <c r="V808" i="1"/>
  <c r="U808" i="1"/>
  <c r="V804" i="1"/>
  <c r="U804" i="1"/>
  <c r="V800" i="1"/>
  <c r="U800" i="1"/>
  <c r="V796" i="1"/>
  <c r="U796" i="1"/>
  <c r="V792" i="1"/>
  <c r="U792" i="1"/>
  <c r="V788" i="1"/>
  <c r="U788" i="1"/>
  <c r="V784" i="1"/>
  <c r="U784" i="1"/>
  <c r="V780" i="1"/>
  <c r="U780" i="1"/>
  <c r="V776" i="1"/>
  <c r="U776" i="1"/>
  <c r="V772" i="1"/>
  <c r="U772" i="1"/>
  <c r="V768" i="1"/>
  <c r="U768" i="1"/>
  <c r="V764" i="1"/>
  <c r="U764" i="1"/>
  <c r="V760" i="1"/>
  <c r="U760" i="1"/>
  <c r="V756" i="1"/>
  <c r="U756" i="1"/>
  <c r="V752" i="1"/>
  <c r="U752" i="1"/>
  <c r="V748" i="1"/>
  <c r="U748" i="1"/>
  <c r="V744" i="1"/>
  <c r="U744" i="1"/>
  <c r="V740" i="1"/>
  <c r="U740" i="1"/>
  <c r="V736" i="1"/>
  <c r="U736" i="1"/>
  <c r="V732" i="1"/>
  <c r="U732" i="1"/>
  <c r="V728" i="1"/>
  <c r="U728" i="1"/>
  <c r="V724" i="1"/>
  <c r="U724" i="1"/>
  <c r="V720" i="1"/>
  <c r="U720" i="1"/>
  <c r="V716" i="1"/>
  <c r="U716" i="1"/>
  <c r="V712" i="1"/>
  <c r="U712" i="1"/>
  <c r="V708" i="1"/>
  <c r="U708" i="1"/>
  <c r="V704" i="1"/>
  <c r="U704" i="1"/>
  <c r="V700" i="1"/>
  <c r="U700" i="1"/>
  <c r="V696" i="1"/>
  <c r="U696" i="1"/>
  <c r="V692" i="1"/>
  <c r="U692" i="1"/>
  <c r="V688" i="1"/>
  <c r="U688" i="1"/>
  <c r="V684" i="1"/>
  <c r="U684" i="1"/>
  <c r="V680" i="1"/>
  <c r="U680" i="1"/>
  <c r="V676" i="1"/>
  <c r="U676" i="1"/>
  <c r="V672" i="1"/>
  <c r="U672" i="1"/>
  <c r="V668" i="1"/>
  <c r="U668" i="1"/>
  <c r="V664" i="1"/>
  <c r="U664" i="1"/>
  <c r="V660" i="1"/>
  <c r="U660" i="1"/>
  <c r="V656" i="1"/>
  <c r="U656" i="1"/>
  <c r="V652" i="1"/>
  <c r="U652" i="1"/>
  <c r="V648" i="1"/>
  <c r="U648" i="1"/>
  <c r="V644" i="1"/>
  <c r="U644" i="1"/>
  <c r="V640" i="1"/>
  <c r="U640" i="1"/>
  <c r="V636" i="1"/>
  <c r="U636" i="1"/>
  <c r="V632" i="1"/>
  <c r="U632" i="1"/>
  <c r="V628" i="1"/>
  <c r="U628" i="1"/>
  <c r="V624" i="1"/>
  <c r="U624" i="1"/>
  <c r="V620" i="1"/>
  <c r="U620" i="1"/>
  <c r="V616" i="1"/>
  <c r="U616" i="1"/>
  <c r="V612" i="1"/>
  <c r="U612" i="1"/>
  <c r="V608" i="1"/>
  <c r="U608" i="1"/>
  <c r="V604" i="1"/>
  <c r="U604" i="1"/>
  <c r="V600" i="1"/>
  <c r="U600" i="1"/>
  <c r="V596" i="1"/>
  <c r="U596" i="1"/>
  <c r="V592" i="1"/>
  <c r="U592" i="1"/>
  <c r="V588" i="1"/>
  <c r="U588" i="1"/>
  <c r="V584" i="1"/>
  <c r="U584" i="1"/>
  <c r="V580" i="1"/>
  <c r="U580" i="1"/>
  <c r="V576" i="1"/>
  <c r="U576" i="1"/>
  <c r="V572" i="1"/>
  <c r="U572" i="1"/>
  <c r="V568" i="1"/>
  <c r="U568" i="1"/>
  <c r="V564" i="1"/>
  <c r="U564" i="1"/>
  <c r="V560" i="1"/>
  <c r="U560" i="1"/>
  <c r="V556" i="1"/>
  <c r="U556" i="1"/>
  <c r="U552" i="1"/>
  <c r="V552" i="1"/>
  <c r="V548" i="1"/>
  <c r="U548" i="1"/>
  <c r="V544" i="1"/>
  <c r="U544" i="1"/>
  <c r="V540" i="1"/>
  <c r="U540" i="1"/>
  <c r="V536" i="1"/>
  <c r="U536" i="1"/>
  <c r="V532" i="1"/>
  <c r="U532" i="1"/>
  <c r="V528" i="1"/>
  <c r="U528" i="1"/>
  <c r="U524" i="1"/>
  <c r="V524" i="1"/>
  <c r="U520" i="1"/>
  <c r="V520" i="1"/>
  <c r="V516" i="1"/>
  <c r="U516" i="1"/>
  <c r="V512" i="1"/>
  <c r="U512" i="1"/>
  <c r="V508" i="1"/>
  <c r="U508" i="1"/>
  <c r="V504" i="1"/>
  <c r="U504" i="1"/>
  <c r="V500" i="1"/>
  <c r="U500" i="1"/>
  <c r="V496" i="1"/>
  <c r="U496" i="1"/>
  <c r="V492" i="1"/>
  <c r="U492" i="1"/>
  <c r="V488" i="1"/>
  <c r="U488" i="1"/>
  <c r="V484" i="1"/>
  <c r="U484" i="1"/>
  <c r="V480" i="1"/>
  <c r="U480" i="1"/>
  <c r="V476" i="1"/>
  <c r="U476" i="1"/>
  <c r="V472" i="1"/>
  <c r="U472" i="1"/>
  <c r="V468" i="1"/>
  <c r="U468" i="1"/>
  <c r="V464" i="1"/>
  <c r="U464" i="1"/>
  <c r="V460" i="1"/>
  <c r="U460" i="1"/>
  <c r="V456" i="1"/>
  <c r="U456" i="1"/>
  <c r="V452" i="1"/>
  <c r="U452" i="1"/>
  <c r="V448" i="1"/>
  <c r="U448" i="1"/>
  <c r="V444" i="1"/>
  <c r="U444" i="1"/>
  <c r="V440" i="1"/>
  <c r="U440" i="1"/>
  <c r="V436" i="1"/>
  <c r="U436" i="1"/>
  <c r="V432" i="1"/>
  <c r="U432" i="1"/>
  <c r="V428" i="1"/>
  <c r="U428" i="1"/>
  <c r="V424" i="1"/>
  <c r="U424" i="1"/>
  <c r="V420" i="1"/>
  <c r="U420" i="1"/>
  <c r="V416" i="1"/>
  <c r="U416" i="1"/>
  <c r="U412" i="1"/>
  <c r="V412" i="1"/>
  <c r="V408" i="1"/>
  <c r="U408" i="1"/>
  <c r="V404" i="1"/>
  <c r="U404" i="1"/>
  <c r="V400" i="1"/>
  <c r="U400" i="1"/>
  <c r="V396" i="1"/>
  <c r="U396" i="1"/>
  <c r="V392" i="1"/>
  <c r="U392" i="1"/>
  <c r="V388" i="1"/>
  <c r="U388" i="1"/>
  <c r="V384" i="1"/>
  <c r="U384" i="1"/>
  <c r="V380" i="1"/>
  <c r="U380" i="1"/>
  <c r="V376" i="1"/>
  <c r="U376" i="1"/>
  <c r="V372" i="1"/>
  <c r="U372" i="1"/>
  <c r="V368" i="1"/>
  <c r="U368" i="1"/>
  <c r="V364" i="1"/>
  <c r="U364" i="1"/>
  <c r="V360" i="1"/>
  <c r="U360" i="1"/>
  <c r="V356" i="1"/>
  <c r="U356" i="1"/>
  <c r="V352" i="1"/>
  <c r="U352" i="1"/>
  <c r="U348" i="1"/>
  <c r="V348" i="1"/>
  <c r="V344" i="1"/>
  <c r="U344" i="1"/>
  <c r="V340" i="1"/>
  <c r="U340" i="1"/>
  <c r="V336" i="1"/>
  <c r="U336" i="1"/>
  <c r="V332" i="1"/>
  <c r="U332" i="1"/>
  <c r="V328" i="1"/>
  <c r="U328" i="1"/>
  <c r="V324" i="1"/>
  <c r="U324" i="1"/>
  <c r="V320" i="1"/>
  <c r="U320" i="1"/>
  <c r="V312" i="1"/>
  <c r="U312" i="1"/>
  <c r="V308" i="1"/>
  <c r="U308" i="1"/>
  <c r="V304" i="1"/>
  <c r="U304" i="1"/>
  <c r="V296" i="1"/>
  <c r="U296" i="1"/>
  <c r="V292" i="1"/>
  <c r="U292" i="1"/>
  <c r="V288" i="1"/>
  <c r="U288" i="1"/>
  <c r="V280" i="1"/>
  <c r="U280" i="1"/>
  <c r="V276" i="1"/>
  <c r="U276" i="1"/>
  <c r="V272" i="1"/>
  <c r="U272" i="1"/>
  <c r="V264" i="1"/>
  <c r="U264" i="1"/>
  <c r="V260" i="1"/>
  <c r="U260" i="1"/>
  <c r="V256" i="1"/>
  <c r="U256" i="1"/>
  <c r="V248" i="1"/>
  <c r="U248" i="1"/>
  <c r="V240" i="1"/>
  <c r="U240" i="1"/>
  <c r="V232" i="1"/>
  <c r="U232" i="1"/>
  <c r="V224" i="1"/>
  <c r="U224" i="1"/>
  <c r="V216" i="1"/>
  <c r="U216" i="1"/>
  <c r="V208" i="1"/>
  <c r="U208" i="1"/>
  <c r="V200" i="1"/>
  <c r="U200" i="1"/>
  <c r="U192" i="1"/>
  <c r="V192" i="1"/>
  <c r="V184" i="1"/>
  <c r="U184" i="1"/>
  <c r="V176" i="1"/>
  <c r="U176" i="1"/>
  <c r="V168" i="1"/>
  <c r="U168" i="1"/>
  <c r="V160" i="1"/>
  <c r="U160" i="1"/>
  <c r="V152" i="1"/>
  <c r="U152" i="1"/>
  <c r="V144" i="1"/>
  <c r="U144" i="1"/>
  <c r="V136" i="1"/>
  <c r="U136" i="1"/>
  <c r="V128" i="1"/>
  <c r="U128" i="1"/>
  <c r="V120" i="1"/>
  <c r="U120" i="1"/>
  <c r="V112" i="1"/>
  <c r="U112" i="1"/>
  <c r="V104" i="1"/>
  <c r="U104" i="1"/>
  <c r="V96" i="1"/>
  <c r="U96" i="1"/>
  <c r="V92" i="1"/>
  <c r="U92" i="1"/>
  <c r="V88" i="1"/>
  <c r="U88" i="1"/>
  <c r="V84" i="1"/>
  <c r="U84" i="1"/>
  <c r="V80" i="1"/>
  <c r="U80" i="1"/>
  <c r="V76" i="1"/>
  <c r="U76" i="1"/>
  <c r="V72" i="1"/>
  <c r="U72" i="1"/>
  <c r="V68" i="1"/>
  <c r="U68" i="1"/>
  <c r="V64" i="1"/>
  <c r="U64" i="1"/>
  <c r="V60" i="1"/>
  <c r="U60" i="1"/>
  <c r="V56" i="1"/>
  <c r="U56" i="1"/>
  <c r="V52" i="1"/>
  <c r="U52" i="1"/>
  <c r="V48" i="1"/>
  <c r="U48" i="1"/>
  <c r="V44" i="1"/>
  <c r="U44" i="1"/>
  <c r="V40" i="1"/>
  <c r="U40" i="1"/>
  <c r="V36" i="1"/>
  <c r="U36" i="1"/>
  <c r="V32" i="1"/>
  <c r="U32" i="1"/>
  <c r="V28" i="1"/>
  <c r="U28" i="1"/>
  <c r="V24" i="1"/>
  <c r="U24" i="1"/>
  <c r="V20" i="1"/>
  <c r="U20" i="1"/>
  <c r="V16" i="1"/>
  <c r="U16" i="1"/>
  <c r="U12" i="1"/>
  <c r="V12" i="1"/>
  <c r="V8" i="1"/>
  <c r="U8" i="1"/>
  <c r="U998" i="1"/>
  <c r="U990" i="1"/>
  <c r="U982" i="1"/>
  <c r="U974" i="1"/>
  <c r="U966" i="1"/>
  <c r="U958" i="1"/>
  <c r="U950" i="1"/>
  <c r="U942" i="1"/>
  <c r="U934" i="1"/>
  <c r="U926" i="1"/>
  <c r="U918" i="1"/>
  <c r="U910" i="1"/>
  <c r="U902" i="1"/>
  <c r="U894" i="1"/>
  <c r="U886" i="1"/>
  <c r="U878" i="1"/>
  <c r="U870" i="1"/>
  <c r="U862" i="1"/>
  <c r="U854" i="1"/>
  <c r="U846" i="1"/>
  <c r="U838" i="1"/>
  <c r="U830" i="1"/>
  <c r="U822" i="1"/>
  <c r="U814" i="1"/>
  <c r="U806" i="1"/>
  <c r="U798" i="1"/>
  <c r="U790" i="1"/>
  <c r="U782" i="1"/>
  <c r="U774" i="1"/>
  <c r="U766" i="1"/>
  <c r="U758" i="1"/>
  <c r="U750" i="1"/>
  <c r="U742" i="1"/>
  <c r="U734" i="1"/>
  <c r="U726" i="1"/>
  <c r="U718" i="1"/>
  <c r="U710" i="1"/>
  <c r="U702" i="1"/>
  <c r="U694" i="1"/>
  <c r="U686" i="1"/>
  <c r="U678" i="1"/>
  <c r="U670" i="1"/>
  <c r="U662" i="1"/>
  <c r="U654" i="1"/>
  <c r="U643" i="1"/>
  <c r="U627" i="1"/>
  <c r="U611" i="1"/>
  <c r="U595" i="1"/>
  <c r="U579" i="1"/>
  <c r="U563" i="1"/>
  <c r="U547" i="1"/>
  <c r="U531" i="1"/>
  <c r="U515" i="1"/>
  <c r="U499" i="1"/>
  <c r="U483" i="1"/>
  <c r="U467" i="1"/>
  <c r="U451" i="1"/>
  <c r="U435" i="1"/>
  <c r="U419" i="1"/>
  <c r="U403" i="1"/>
  <c r="U387" i="1"/>
  <c r="U371" i="1"/>
  <c r="U355" i="1"/>
  <c r="U339" i="1"/>
  <c r="U321" i="1"/>
  <c r="U300" i="1"/>
  <c r="U279" i="1"/>
  <c r="U257" i="1"/>
  <c r="U228" i="1"/>
  <c r="U196" i="1"/>
  <c r="U164" i="1"/>
  <c r="U132" i="1"/>
  <c r="U100" i="1"/>
  <c r="V323" i="1"/>
  <c r="U323" i="1"/>
  <c r="V319" i="1"/>
  <c r="U319" i="1"/>
  <c r="V315" i="1"/>
  <c r="U315" i="1"/>
  <c r="V307" i="1"/>
  <c r="U307" i="1"/>
  <c r="V303" i="1"/>
  <c r="U303" i="1"/>
  <c r="V299" i="1"/>
  <c r="U299" i="1"/>
  <c r="V291" i="1"/>
  <c r="U291" i="1"/>
  <c r="V287" i="1"/>
  <c r="U287" i="1"/>
  <c r="V283" i="1"/>
  <c r="U283" i="1"/>
  <c r="V275" i="1"/>
  <c r="U275" i="1"/>
  <c r="V271" i="1"/>
  <c r="U271" i="1"/>
  <c r="V267" i="1"/>
  <c r="U267" i="1"/>
  <c r="V259" i="1"/>
  <c r="U259" i="1"/>
  <c r="V255" i="1"/>
  <c r="U255" i="1"/>
  <c r="V251" i="1"/>
  <c r="U251" i="1"/>
  <c r="V247" i="1"/>
  <c r="U247" i="1"/>
  <c r="V243" i="1"/>
  <c r="U243" i="1"/>
  <c r="V239" i="1"/>
  <c r="U239" i="1"/>
  <c r="V235" i="1"/>
  <c r="U235" i="1"/>
  <c r="V231" i="1"/>
  <c r="U231" i="1"/>
  <c r="V227" i="1"/>
  <c r="U227" i="1"/>
  <c r="V223" i="1"/>
  <c r="U223" i="1"/>
  <c r="V219" i="1"/>
  <c r="U219" i="1"/>
  <c r="V215" i="1"/>
  <c r="U215" i="1"/>
  <c r="V211" i="1"/>
  <c r="U211" i="1"/>
  <c r="V207" i="1"/>
  <c r="U207" i="1"/>
  <c r="V203" i="1"/>
  <c r="U203" i="1"/>
  <c r="V199" i="1"/>
  <c r="U199" i="1"/>
  <c r="V195" i="1"/>
  <c r="U195" i="1"/>
  <c r="V191" i="1"/>
  <c r="U191" i="1"/>
  <c r="V187" i="1"/>
  <c r="U187" i="1"/>
  <c r="U183" i="1"/>
  <c r="V183" i="1"/>
  <c r="V179" i="1"/>
  <c r="U179" i="1"/>
  <c r="V175" i="1"/>
  <c r="U175" i="1"/>
  <c r="V171" i="1"/>
  <c r="U171" i="1"/>
  <c r="V167" i="1"/>
  <c r="U167" i="1"/>
  <c r="V163" i="1"/>
  <c r="U163" i="1"/>
  <c r="V159" i="1"/>
  <c r="U159" i="1"/>
  <c r="U155" i="1"/>
  <c r="V155" i="1"/>
  <c r="V151" i="1"/>
  <c r="U151" i="1"/>
  <c r="V147" i="1"/>
  <c r="U147" i="1"/>
  <c r="V143" i="1"/>
  <c r="U143" i="1"/>
  <c r="V139" i="1"/>
  <c r="U139" i="1"/>
  <c r="U135" i="1"/>
  <c r="V135" i="1"/>
  <c r="V131" i="1"/>
  <c r="U131" i="1"/>
  <c r="U127" i="1"/>
  <c r="V127" i="1"/>
  <c r="V123" i="1"/>
  <c r="U123" i="1"/>
  <c r="V119" i="1"/>
  <c r="U119" i="1"/>
  <c r="V115" i="1"/>
  <c r="U115" i="1"/>
  <c r="V111" i="1"/>
  <c r="U111" i="1"/>
  <c r="U107" i="1"/>
  <c r="V107" i="1"/>
  <c r="V103" i="1"/>
  <c r="U103" i="1"/>
  <c r="V99" i="1"/>
  <c r="U99" i="1"/>
  <c r="V95" i="1"/>
  <c r="U95" i="1"/>
  <c r="V91" i="1"/>
  <c r="U91" i="1"/>
  <c r="V87" i="1"/>
  <c r="U87" i="1"/>
  <c r="V83" i="1"/>
  <c r="U83" i="1"/>
  <c r="U79" i="1"/>
  <c r="V79" i="1"/>
  <c r="V75" i="1"/>
  <c r="U75" i="1"/>
  <c r="V71" i="1"/>
  <c r="U71" i="1"/>
  <c r="V67" i="1"/>
  <c r="U67" i="1"/>
  <c r="V63" i="1"/>
  <c r="U63" i="1"/>
  <c r="V59" i="1"/>
  <c r="U59" i="1"/>
  <c r="V55" i="1"/>
  <c r="U55" i="1"/>
  <c r="V51" i="1"/>
  <c r="U51" i="1"/>
  <c r="V47" i="1"/>
  <c r="U47" i="1"/>
  <c r="V43" i="1"/>
  <c r="U43" i="1"/>
  <c r="V39" i="1"/>
  <c r="U39" i="1"/>
  <c r="V35" i="1"/>
  <c r="U35" i="1"/>
  <c r="V31" i="1"/>
  <c r="U31" i="1"/>
  <c r="V27" i="1"/>
  <c r="U27" i="1"/>
  <c r="V23" i="1"/>
  <c r="U23" i="1"/>
  <c r="V19" i="1"/>
  <c r="U19" i="1"/>
  <c r="V15" i="1"/>
  <c r="U15" i="1"/>
  <c r="V11" i="1"/>
  <c r="U11" i="1"/>
  <c r="U7" i="1"/>
  <c r="V7" i="1"/>
  <c r="V3" i="1"/>
  <c r="U3" i="1"/>
  <c r="U995" i="1"/>
  <c r="U987" i="1"/>
  <c r="U979" i="1"/>
  <c r="U971" i="1"/>
  <c r="U963" i="1"/>
  <c r="U955" i="1"/>
  <c r="U947" i="1"/>
  <c r="U939" i="1"/>
  <c r="U931" i="1"/>
  <c r="U923" i="1"/>
  <c r="U915" i="1"/>
  <c r="U907" i="1"/>
  <c r="U899" i="1"/>
  <c r="U891" i="1"/>
  <c r="U883" i="1"/>
  <c r="U875" i="1"/>
  <c r="U867" i="1"/>
  <c r="U859" i="1"/>
  <c r="U851" i="1"/>
  <c r="U843" i="1"/>
  <c r="U835" i="1"/>
  <c r="U827" i="1"/>
  <c r="U819" i="1"/>
  <c r="U811" i="1"/>
  <c r="U803" i="1"/>
  <c r="U795" i="1"/>
  <c r="U787" i="1"/>
  <c r="U779" i="1"/>
  <c r="U771" i="1"/>
  <c r="U763" i="1"/>
  <c r="U755" i="1"/>
  <c r="U747" i="1"/>
  <c r="U739" i="1"/>
  <c r="U731" i="1"/>
  <c r="U723" i="1"/>
  <c r="U715" i="1"/>
  <c r="U707" i="1"/>
  <c r="U699" i="1"/>
  <c r="U691" i="1"/>
  <c r="U683" i="1"/>
  <c r="U675" i="1"/>
  <c r="U667" i="1"/>
  <c r="U659" i="1"/>
  <c r="U651" i="1"/>
  <c r="U639" i="1"/>
  <c r="U623" i="1"/>
  <c r="U607" i="1"/>
  <c r="U591" i="1"/>
  <c r="U575" i="1"/>
  <c r="U559" i="1"/>
  <c r="U543" i="1"/>
  <c r="U527" i="1"/>
  <c r="U511" i="1"/>
  <c r="U495" i="1"/>
  <c r="U479" i="1"/>
  <c r="U463" i="1"/>
  <c r="U447" i="1"/>
  <c r="U431" i="1"/>
  <c r="U415" i="1"/>
  <c r="U399" i="1"/>
  <c r="U383" i="1"/>
  <c r="U367" i="1"/>
  <c r="U351" i="1"/>
  <c r="U335" i="1"/>
  <c r="U316" i="1"/>
  <c r="U295" i="1"/>
  <c r="U273" i="1"/>
  <c r="U252" i="1"/>
  <c r="U220" i="1"/>
  <c r="U188" i="1"/>
  <c r="U156" i="1"/>
  <c r="U124" i="1"/>
  <c r="U4" i="1"/>
  <c r="N2" i="1"/>
  <c r="V5" i="1"/>
  <c r="U5" i="1"/>
  <c r="E6" i="14"/>
  <c r="E11" i="14"/>
  <c r="E9" i="14"/>
  <c r="V2" i="1" l="1"/>
  <c r="U2" i="1"/>
  <c r="H2" i="14" a="1"/>
  <c r="H2" i="14" s="1"/>
  <c r="G2" i="14" a="1"/>
  <c r="G2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<sst xmlns="http://schemas.openxmlformats.org/spreadsheetml/2006/main" count="9049" uniqueCount="2106">
  <si>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</si>
  <si>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</si>
  <si>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</si>
  <si>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</si>
  <si>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</si>
  <si>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</si>
  <si>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</si>
  <si>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</si>
  <si>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</si>
  <si>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</si>
  <si>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</si>
  <si>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</si>
  <si>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</si>
  <si>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</si>
  <si>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</si>
  <si>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</si>
  <si>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</si>
  <si>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</si>
  <si>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</si>
  <si>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</si>
  <si>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</si>
  <si>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</si>
  <si>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</si>
  <si>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</si>
  <si>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</si>
  <si>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</si>
  <si>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</si>
  <si>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</si>
  <si>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</si>
  <si>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</si>
  <si>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</si>
  <si>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</si>
  <si>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</si>
  <si>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</si>
  <si>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</si>
  <si>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</si>
  <si>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</si>
  <si>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</si>
  <si>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</si>
  <si>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</si>
  <si>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</si>
  <si>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</si>
  <si>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</si>
  <si>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</si>
  <si>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</si>
  <si>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</si>
  <si>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</si>
  <si>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</si>
  <si>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</si>
  <si>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</si>
  <si>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</si>
  <si>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</si>
  <si>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</si>
  <si>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</si>
  <si>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</si>
  <si>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</si>
  <si>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</si>
  <si>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</si>
  <si>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</si>
  <si>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</si>
  <si>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</si>
  <si>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</si>
  <si>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</si>
  <si>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</si>
  <si>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</si>
  <si>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</si>
  <si>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</si>
  <si>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</si>
  <si>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</si>
  <si>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</si>
  <si>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</si>
  <si>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</si>
  <si>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</si>
  <si>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</si>
  <si>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</si>
  <si>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</si>
  <si>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</si>
  <si>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</si>
  <si>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</si>
  <si>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</si>
  <si>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</si>
  <si>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</si>
  <si>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</si>
  <si>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</si>
  <si>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</si>
  <si>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</si>
  <si>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</si>
  <si>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</si>
  <si>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</si>
  <si>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</si>
  <si>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</si>
  <si>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</si>
  <si>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</si>
  <si>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</si>
  <si>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</si>
  <si>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</si>
  <si>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</si>
  <si>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</si>
  <si>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</si>
  <si>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</si>
  <si>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</si>
  <si>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</si>
  <si>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</si>
  <si>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</si>
  <si>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</si>
  <si>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</si>
  <si>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</si>
  <si>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</si>
  <si>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</si>
  <si>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</si>
  <si>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</si>
  <si>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</si>
  <si>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</si>
  <si>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</si>
  <si>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</si>
  <si>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</si>
  <si>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</si>
  <si>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</si>
  <si>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</si>
  <si>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</si>
  <si>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</si>
  <si>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</si>
  <si>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</si>
  <si>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</si>
  <si>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</si>
  <si>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</si>
  <si>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</si>
  <si>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</si>
  <si>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</si>
  <si>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</si>
  <si>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</si>
  <si>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</si>
  <si>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</si>
  <si>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</si>
  <si>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</si>
  <si>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</si>
  <si>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</si>
  <si>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</si>
  <si>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</si>
  <si>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</si>
  <si>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</si>
  <si>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</si>
  <si>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</si>
  <si>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</si>
  <si>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</si>
  <si>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</si>
  <si>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</si>
  <si>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</si>
  <si>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</si>
  <si>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</si>
  <si>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</si>
  <si>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</si>
  <si>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</si>
  <si>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</si>
  <si>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</si>
  <si>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</si>
  <si>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</si>
  <si>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</si>
  <si>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</si>
  <si>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</si>
  <si>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</si>
  <si>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</si>
  <si>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</si>
  <si>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</si>
  <si>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</si>
  <si>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</si>
  <si>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</si>
  <si>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</si>
  <si>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</si>
  <si>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</si>
  <si>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</si>
  <si>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</si>
  <si>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</si>
  <si>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</si>
  <si>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</si>
  <si>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</si>
  <si>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</si>
  <si>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</si>
  <si>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</si>
  <si>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</si>
  <si>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</si>
  <si>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</si>
  <si>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</si>
  <si>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</si>
  <si>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</si>
  <si>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</si>
  <si>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</si>
  <si>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</si>
  <si>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</si>
  <si>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</si>
  <si>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</si>
  <si>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</si>
  <si>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</si>
  <si>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</si>
  <si>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</si>
  <si>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</si>
  <si>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</si>
  <si>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</si>
  <si>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</si>
  <si>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</si>
  <si>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</si>
  <si>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</si>
  <si>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</si>
  <si>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</si>
  <si>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</si>
  <si>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</si>
  <si>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</si>
  <si>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</si>
  <si>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</si>
  <si>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</si>
  <si>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</si>
  <si>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</si>
  <si>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</si>
  <si>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</si>
  <si>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</si>
  <si>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</si>
  <si>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</si>
  <si>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</si>
  <si>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</si>
  <si>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</si>
  <si>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</si>
  <si>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</si>
  <si>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</si>
  <si>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</si>
  <si>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</si>
  <si>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</si>
  <si>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</si>
  <si>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</si>
  <si>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</si>
  <si>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</si>
  <si>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</si>
  <si>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</si>
  <si>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</si>
  <si>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</si>
  <si>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</si>
  <si>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</si>
  <si>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</si>
  <si>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</si>
  <si>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</si>
  <si>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</si>
  <si>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</si>
  <si>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</si>
  <si>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</si>
  <si>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</si>
  <si>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</si>
  <si>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</si>
  <si>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</si>
  <si>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</si>
  <si>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</si>
  <si>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</si>
  <si>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</si>
  <si>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</si>
  <si>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</si>
  <si>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</si>
  <si>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</si>
  <si>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</si>
  <si>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</si>
  <si>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</si>
  <si>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</si>
  <si>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</si>
  <si>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</si>
  <si>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</si>
  <si>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</si>
  <si>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</si>
  <si>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</si>
  <si>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</si>
  <si>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</si>
  <si>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</si>
  <si>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</si>
  <si>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</si>
  <si>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</si>
  <si>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</si>
  <si>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</si>
  <si>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</si>
  <si>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</si>
  <si>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</si>
  <si>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</si>
  <si>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</si>
  <si>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</si>
  <si>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</si>
  <si>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</si>
  <si>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</si>
  <si>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</si>
  <si>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</si>
  <si>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</si>
  <si>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</si>
  <si>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</si>
  <si>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</si>
  <si>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</si>
  <si>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</si>
  <si>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</si>
  <si>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</si>
  <si>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</si>
  <si>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</si>
  <si>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</si>
  <si>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</si>
  <si>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</si>
  <si>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</si>
  <si>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</si>
  <si>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</si>
  <si>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</si>
  <si>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</si>
  <si>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</si>
  <si>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</si>
  <si>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</si>
  <si>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</si>
  <si>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</si>
  <si>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</si>
  <si>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</si>
  <si>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</si>
  <si>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</si>
  <si>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</si>
  <si>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</si>
  <si>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</si>
  <si>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</si>
  <si>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</si>
  <si>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</si>
  <si>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</si>
  <si>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</si>
  <si>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</si>
  <si>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</si>
  <si>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</si>
  <si>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</si>
  <si>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</si>
  <si>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</si>
  <si>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</si>
  <si>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</si>
  <si>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</si>
  <si>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</si>
  <si>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</si>
  <si>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</si>
  <si>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</si>
  <si>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</si>
  <si>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</si>
  <si>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</si>
  <si>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</si>
  <si>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</si>
  <si>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</si>
  <si>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</si>
  <si>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</si>
  <si>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</si>
  <si>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</si>
  <si>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</si>
  <si>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</si>
  <si>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</si>
  <si>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</si>
  <si>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</si>
  <si>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</si>
  <si>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</si>
  <si>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</si>
  <si>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</si>
  <si>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</si>
  <si>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</si>
  <si>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</si>
  <si>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</si>
  <si>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</si>
  <si>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</si>
  <si>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</si>
  <si>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</si>
  <si>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</si>
  <si>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</si>
  <si>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</si>
  <si>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</si>
  <si>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</si>
  <si>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</si>
  <si>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</si>
  <si>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</si>
  <si>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</si>
  <si>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</si>
  <si>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</si>
  <si>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</si>
  <si>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</si>
  <si>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</si>
  <si>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</si>
  <si>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</si>
  <si>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</si>
  <si>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</si>
  <si>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</si>
  <si>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</si>
  <si>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</si>
  <si>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</si>
  <si>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</si>
  <si>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</si>
  <si>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</si>
  <si>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</si>
  <si>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</si>
  <si>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</si>
  <si>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</si>
  <si>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</si>
  <si>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</si>
  <si>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</si>
  <si>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</si>
  <si>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</si>
  <si>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</si>
  <si>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</si>
  <si>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</si>
  <si>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</si>
  <si>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</si>
  <si>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</si>
  <si>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</si>
  <si>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</si>
  <si>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</si>
  <si>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</si>
  <si>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</si>
  <si>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</si>
  <si>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</si>
  <si>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</si>
  <si>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</si>
  <si>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</si>
  <si>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</si>
  <si>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</si>
  <si>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</si>
  <si>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</si>
  <si>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</si>
  <si>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</si>
  <si>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</si>
  <si>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</si>
  <si>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</si>
  <si>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</si>
  <si>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</si>
  <si>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</si>
  <si>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</si>
  <si>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</si>
  <si>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</si>
  <si>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</si>
  <si>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</si>
  <si>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</si>
  <si>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</si>
  <si>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</si>
  <si>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</si>
  <si>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</si>
  <si>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</si>
  <si>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</si>
  <si>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</si>
  <si>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</si>
  <si>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</si>
  <si>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</si>
  <si>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</si>
  <si>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</si>
  <si>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</si>
  <si>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</si>
  <si>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</si>
  <si>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</si>
  <si>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</si>
  <si>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</si>
  <si>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</si>
  <si>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</si>
  <si>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</si>
  <si>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</si>
  <si>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</si>
  <si>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</si>
  <si>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</si>
  <si>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</si>
  <si>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</si>
  <si>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</si>
  <si>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</si>
  <si>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</si>
  <si>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</si>
  <si>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</si>
  <si>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</si>
  <si>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</si>
  <si>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</si>
  <si>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</si>
  <si>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</si>
  <si>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</si>
  <si>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</si>
  <si>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</si>
  <si>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</si>
  <si>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</si>
  <si>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</si>
  <si>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</si>
  <si>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</si>
  <si>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</si>
  <si>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</si>
  <si>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</si>
  <si>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</si>
  <si>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</si>
  <si>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</si>
  <si>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</si>
  <si>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</si>
  <si>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</si>
  <si>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</si>
  <si>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</si>
  <si>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</si>
  <si>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</si>
  <si>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</si>
  <si>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</si>
  <si>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</si>
  <si>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</si>
  <si>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</si>
  <si>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</si>
  <si>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</si>
  <si>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</si>
  <si>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</si>
  <si>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</si>
  <si>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</si>
  <si>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</si>
  <si>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</si>
  <si>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</si>
  <si>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</si>
  <si>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</si>
  <si>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</si>
  <si>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</si>
  <si>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</si>
  <si>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</si>
  <si>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</si>
  <si>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</si>
  <si>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</si>
  <si>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</si>
  <si>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</si>
  <si>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</si>
  <si>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</si>
  <si>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</si>
  <si>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</si>
  <si>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</si>
  <si>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</si>
  <si>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</si>
  <si>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</si>
  <si>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</si>
  <si>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</si>
  <si>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</si>
  <si>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</si>
  <si>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</si>
  <si>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</si>
  <si>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</si>
  <si>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</si>
  <si>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</si>
  <si>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</si>
  <si>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</si>
  <si>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</si>
  <si>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</si>
  <si>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</si>
  <si>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</si>
  <si>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</si>
  <si>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</si>
  <si>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</si>
  <si>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</si>
  <si>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</si>
  <si>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</si>
  <si>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</si>
  <si>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</si>
  <si>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</si>
  <si>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</si>
  <si>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</si>
  <si>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</si>
  <si>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</si>
  <si>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</si>
  <si>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</si>
  <si>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</si>
  <si>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</si>
  <si>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</si>
  <si>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</si>
  <si>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</si>
  <si>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</si>
  <si>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</si>
  <si>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</si>
  <si>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</si>
  <si>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</si>
  <si>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</si>
  <si>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</si>
  <si>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</si>
  <si>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</si>
  <si>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</si>
  <si>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</si>
  <si>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</si>
  <si>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</si>
  <si>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</si>
  <si>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</si>
  <si>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</si>
  <si>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</si>
  <si>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</si>
  <si>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</si>
  <si>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</si>
  <si>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</si>
  <si>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</si>
  <si>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</si>
  <si>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</si>
  <si>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</si>
  <si>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</si>
  <si>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</si>
  <si>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</si>
  <si>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</si>
  <si>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</si>
  <si>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</si>
  <si>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</si>
  <si>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</si>
  <si>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</si>
  <si>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</si>
  <si>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</si>
  <si>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</si>
  <si>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</si>
  <si>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</si>
  <si>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</si>
  <si>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</si>
  <si>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</si>
  <si>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</si>
  <si>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</si>
  <si>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</si>
  <si>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</si>
  <si>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</si>
  <si>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</si>
  <si>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</si>
  <si>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</si>
  <si>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</si>
  <si>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</si>
  <si>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</si>
  <si>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</si>
  <si>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</si>
  <si>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</si>
  <si>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</si>
  <si>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</si>
  <si>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</si>
  <si>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</si>
  <si>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</si>
  <si>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</si>
  <si>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</si>
  <si>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</si>
  <si>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</si>
  <si>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</si>
  <si>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</si>
  <si>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</si>
  <si>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</si>
  <si>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</si>
  <si>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</si>
  <si>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</si>
  <si>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</si>
  <si>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</si>
  <si>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</si>
  <si>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</si>
  <si>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</si>
  <si>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</si>
  <si>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</si>
  <si>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</si>
  <si>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</si>
  <si>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</si>
  <si>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</si>
  <si>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</si>
  <si>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</si>
  <si>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</si>
  <si>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</si>
  <si>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</si>
  <si>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</si>
  <si>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</si>
  <si>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</si>
  <si>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</si>
  <si>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</si>
  <si>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</si>
  <si>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</si>
  <si>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</si>
  <si>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</si>
  <si>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</si>
  <si>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</si>
  <si>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</si>
  <si>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</si>
  <si>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</si>
  <si>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</si>
  <si>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</si>
  <si>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</si>
  <si>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</si>
  <si>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</si>
  <si>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</si>
  <si>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</si>
  <si>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</si>
  <si>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</si>
  <si>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</si>
  <si>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</si>
  <si>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</si>
  <si>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</si>
  <si>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</si>
  <si>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</si>
  <si>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</si>
  <si>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</si>
  <si>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</si>
  <si>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</si>
  <si>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</si>
  <si>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</si>
  <si>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</si>
  <si>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</si>
  <si>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</si>
  <si>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</si>
  <si>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</si>
  <si>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</si>
  <si>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</si>
  <si>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</si>
  <si>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</si>
  <si>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</si>
  <si>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</si>
  <si>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</si>
  <si>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</si>
  <si>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</si>
  <si>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</si>
  <si>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</si>
  <si>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</si>
  <si>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</si>
  <si>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</si>
  <si>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</si>
  <si>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</si>
  <si>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</si>
  <si>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</si>
  <si>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</si>
  <si>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</si>
  <si>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</si>
  <si>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</si>
  <si>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</si>
  <si>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</si>
  <si>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</si>
  <si>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</si>
  <si>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</si>
  <si>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</si>
  <si>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</si>
  <si>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</si>
  <si>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</si>
  <si>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</si>
  <si>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</si>
  <si>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</si>
  <si>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</si>
  <si>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</si>
  <si>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</si>
  <si>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</si>
  <si>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</si>
  <si>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</si>
  <si>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</si>
  <si>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</si>
  <si>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</si>
  <si>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</si>
  <si>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</si>
  <si>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</si>
  <si>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</si>
  <si>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</si>
  <si>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</si>
  <si>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</si>
  <si>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</si>
  <si>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</si>
  <si>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</si>
  <si>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</si>
  <si>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</si>
  <si>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</si>
  <si>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</si>
  <si>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</si>
  <si>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</si>
  <si>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</si>
  <si>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</si>
  <si>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</si>
  <si>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</si>
  <si>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</si>
  <si>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</si>
  <si>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</si>
  <si>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</si>
  <si>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</si>
  <si>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</si>
  <si>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</si>
  <si>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</si>
  <si>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</si>
  <si>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</si>
  <si>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</si>
  <si>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</si>
  <si>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</si>
  <si>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</si>
  <si>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</si>
  <si>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</si>
  <si>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</si>
  <si>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</si>
  <si>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</si>
  <si>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</si>
  <si>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</si>
  <si>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</si>
  <si>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</si>
  <si>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</si>
  <si>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</si>
  <si>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</si>
  <si>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</si>
  <si>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</si>
  <si>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</si>
  <si>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</si>
  <si>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</si>
  <si>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</si>
  <si>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</si>
  <si>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</si>
  <si>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</si>
  <si>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</si>
  <si>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</si>
  <si>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</si>
  <si>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</si>
  <si>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</si>
  <si>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</si>
  <si>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</si>
  <si>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</si>
  <si>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</si>
  <si>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</si>
  <si>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</si>
  <si>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</si>
  <si>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</si>
  <si>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</si>
  <si>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</si>
  <si>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</si>
  <si>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</si>
  <si>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</si>
  <si>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</si>
  <si>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</si>
  <si>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</si>
  <si>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</si>
  <si>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</si>
  <si>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</si>
  <si>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</si>
  <si>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</si>
  <si>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</si>
  <si>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</si>
  <si>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</si>
  <si>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</si>
  <si>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</si>
  <si>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</si>
  <si>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</si>
  <si>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</si>
  <si>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</si>
  <si>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</si>
  <si>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</si>
  <si>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</si>
  <si>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</si>
  <si>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</si>
  <si>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</si>
  <si>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</si>
  <si>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</si>
  <si>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</si>
  <si>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</si>
  <si>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</si>
  <si>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</si>
  <si>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</si>
  <si>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</si>
  <si>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</si>
  <si>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</si>
  <si>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</si>
  <si>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</si>
  <si>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</si>
  <si>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</si>
  <si>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</si>
  <si>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</si>
  <si>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</si>
  <si>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</si>
  <si>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</si>
  <si>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</si>
  <si>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</si>
  <si>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</si>
  <si>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</si>
  <si>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</si>
  <si>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</si>
  <si>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</si>
  <si>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</si>
  <si>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</si>
  <si>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</si>
  <si>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</si>
  <si>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</si>
  <si>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</si>
  <si>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</si>
  <si>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</si>
  <si>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</si>
  <si>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</si>
  <si>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</si>
  <si>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</si>
  <si>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</si>
  <si>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</si>
  <si>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</si>
  <si>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</si>
  <si>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</si>
  <si>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</si>
  <si>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</si>
  <si>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</si>
  <si>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</si>
  <si>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</si>
  <si>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</si>
  <si>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</si>
  <si>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</si>
  <si>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</si>
  <si>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</si>
  <si>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</si>
  <si>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</si>
  <si>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</si>
  <si>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</si>
  <si>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</si>
  <si>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</si>
  <si>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</si>
  <si>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</si>
  <si>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</si>
  <si>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</si>
  <si>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</si>
  <si>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</si>
  <si>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</si>
  <si>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</si>
  <si>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</si>
  <si>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</si>
  <si>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</si>
  <si>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</si>
  <si>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</si>
  <si>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</si>
  <si>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</si>
  <si>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</si>
  <si>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</si>
  <si>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</si>
  <si>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</si>
  <si>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</si>
  <si>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</si>
  <si>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</si>
  <si>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</si>
  <si>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</si>
  <si>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</si>
  <si>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</si>
  <si>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</si>
  <si>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</si>
  <si>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</si>
  <si>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</si>
  <si>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</si>
  <si>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</si>
  <si>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</si>
  <si>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</si>
  <si>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</si>
  <si>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</si>
  <si>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</si>
  <si>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</si>
  <si>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</si>
  <si>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</si>
  <si>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</si>
  <si>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</si>
  <si>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</si>
  <si>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</si>
  <si>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</si>
  <si>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</si>
  <si>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</si>
  <si>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</si>
  <si>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</si>
  <si>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</si>
  <si>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</si>
  <si>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</si>
  <si>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</si>
  <si>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</si>
  <si>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</si>
  <si>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</si>
  <si>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</si>
  <si>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</si>
  <si>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</si>
  <si>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</si>
  <si>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</si>
  <si>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</si>
  <si>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</si>
  <si>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</si>
  <si>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</si>
  <si>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</si>
  <si>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</si>
  <si>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</si>
  <si>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</si>
  <si>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</si>
  <si>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</si>
  <si>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</si>
  <si>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</si>
  <si>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</si>
  <si>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</si>
  <si>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</si>
  <si>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</si>
  <si>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</si>
  <si>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</si>
  <si>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</si>
  <si>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</si>
  <si>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</si>
  <si>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</si>
  <si>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</si>
  <si>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</si>
  <si>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</si>
  <si>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</si>
  <si>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</si>
  <si>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</si>
  <si>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</si>
  <si>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</si>
  <si>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</si>
  <si>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</si>
  <si>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</si>
  <si>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</si>
  <si>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</si>
  <si>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</si>
  <si>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</si>
  <si>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</si>
  <si>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</si>
  <si>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</si>
  <si>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</si>
  <si>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</si>
  <si>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</si>
  <si>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</si>
  <si>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</si>
  <si>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</si>
  <si>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</si>
  <si>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</si>
  <si>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</si>
  <si>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</si>
  <si>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</si>
  <si>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</si>
  <si>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</si>
  <si>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</si>
  <si>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</si>
  <si>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</si>
  <si>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</si>
  <si>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</si>
  <si>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</si>
  <si>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</si>
  <si>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</si>
  <si>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</si>
  <si>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</si>
  <si>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</si>
  <si>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</si>
  <si>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</si>
  <si>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</si>
  <si>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</si>
  <si>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</si>
  <si>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</si>
  <si>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</si>
  <si>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</si>
  <si>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</si>
  <si>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</si>
  <si>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</si>
  <si>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</si>
  <si>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</si>
  <si>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</si>
  <si>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</si>
  <si>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</si>
  <si>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</si>
  <si>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</si>
  <si>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</si>
  <si>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</si>
  <si>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</si>
  <si>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</si>
  <si>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</si>
  <si>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</si>
  <si>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</si>
  <si>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</si>
  <si>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</si>
  <si>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</si>
  <si>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</si>
  <si>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</si>
  <si>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</si>
  <si>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</si>
  <si>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</si>
  <si>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</si>
  <si>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</si>
  <si>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</si>
  <si>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</si>
  <si>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</si>
  <si>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</si>
  <si>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</si>
  <si>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</si>
  <si>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</si>
  <si>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</si>
  <si>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</si>
  <si>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</si>
  <si>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</si>
  <si>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</si>
  <si>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</si>
  <si>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</si>
  <si>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</si>
  <si>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</si>
  <si>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</si>
  <si>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</si>
  <si>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</si>
  <si>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</si>
  <si>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</si>
  <si>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</si>
  <si>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</si>
  <si>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</si>
  <si>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</si>
  <si>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</si>
  <si>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</si>
  <si>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</si>
  <si>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</si>
  <si>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</si>
  <si>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</si>
  <si>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</si>
  <si>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</si>
  <si>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</si>
  <si>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</si>
  <si>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</si>
  <si>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</si>
  <si>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</si>
  <si>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</si>
  <si>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</si>
  <si>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</si>
  <si>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</si>
  <si>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</si>
  <si>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</si>
  <si>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</si>
  <si>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</si>
  <si>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</si>
  <si>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</si>
  <si>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</si>
  <si>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</si>
  <si>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</si>
  <si>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</si>
  <si>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</si>
  <si>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</si>
  <si>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</si>
  <si>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</si>
  <si>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</si>
  <si>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</si>
  <si>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</si>
  <si>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</si>
  <si>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</si>
  <si>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</si>
  <si>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</si>
  <si>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</si>
  <si>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</si>
  <si>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</si>
  <si>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</si>
  <si>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</si>
  <si>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</si>
  <si>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</si>
  <si>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</si>
  <si>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</si>
  <si>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</si>
  <si>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</si>
  <si>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</si>
  <si>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</si>
  <si>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</si>
  <si>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</si>
  <si>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</si>
  <si>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</si>
  <si>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</si>
  <si>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</si>
  <si>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</si>
  <si>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</si>
  <si>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</si>
  <si>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</si>
  <si>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</si>
  <si>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</si>
  <si>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</si>
  <si>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</si>
  <si>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</si>
  <si>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</si>
  <si>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</si>
  <si>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</si>
  <si>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</si>
  <si>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</si>
  <si>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</si>
  <si>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</si>
  <si>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</si>
  <si>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</si>
  <si>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</si>
  <si>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</si>
  <si>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</si>
  <si>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</si>
  <si>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</si>
  <si>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</si>
  <si>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</si>
  <si>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</si>
  <si>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</si>
  <si>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</si>
  <si>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</si>
  <si>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</si>
  <si>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</si>
  <si>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</si>
  <si>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</si>
  <si>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</si>
  <si>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</si>
  <si>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</si>
  <si>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</si>
  <si>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</si>
  <si>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</si>
  <si>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</si>
  <si>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</si>
  <si>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</si>
  <si>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</si>
  <si>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</si>
  <si>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</si>
  <si>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</si>
  <si>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</si>
  <si>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</si>
  <si>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</si>
  <si>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</si>
  <si>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</si>
  <si>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</si>
  <si>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</si>
  <si>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</si>
  <si>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</si>
  <si>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</si>
  <si>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</si>
  <si>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</si>
  <si>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</si>
  <si>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</si>
  <si>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</si>
  <si>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</si>
  <si>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</si>
  <si>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</si>
  <si>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</si>
  <si>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</si>
  <si>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</si>
  <si>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</si>
  <si>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</si>
  <si>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</si>
  <si>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</si>
  <si>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</si>
  <si>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</si>
  <si>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</si>
  <si>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</si>
  <si>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</si>
  <si>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</si>
  <si>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</si>
  <si>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</si>
  <si>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</si>
  <si>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</si>
  <si>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</si>
  <si>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</si>
  <si>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</si>
  <si>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</si>
  <si>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</si>
  <si>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</si>
  <si>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</si>
  <si>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</si>
  <si>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</si>
  <si>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</si>
  <si>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</si>
  <si>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</si>
  <si>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</si>
  <si>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</si>
  <si>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</si>
  <si>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</si>
  <si>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</si>
  <si>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</si>
  <si>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</si>
  <si>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</si>
  <si>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</si>
  <si>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</si>
  <si>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</si>
  <si>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</si>
  <si>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</si>
  <si>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</si>
  <si>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</si>
  <si>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</si>
  <si>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</si>
  <si>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</si>
  <si>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</si>
  <si>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</si>
  <si>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</si>
  <si>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</si>
  <si>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</si>
  <si>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</si>
  <si>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</si>
  <si>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</si>
  <si>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</si>
  <si>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</si>
  <si>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</si>
  <si>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</si>
  <si>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</si>
  <si>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</si>
  <si>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</si>
  <si>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</si>
  <si>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</si>
  <si>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</si>
  <si>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</si>
  <si>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</si>
  <si>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</si>
  <si>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</si>
  <si>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</si>
  <si>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</si>
  <si>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</si>
  <si>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</si>
  <si>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</si>
  <si>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</si>
  <si>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</si>
  <si>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</si>
  <si>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</si>
  <si>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</si>
  <si>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</si>
  <si>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</si>
  <si>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</si>
  <si>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</si>
  <si>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</si>
  <si>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</si>
  <si>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</si>
  <si>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</si>
  <si>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</si>
  <si>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</si>
  <si>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</si>
  <si>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</si>
  <si>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</si>
  <si>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</si>
  <si>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</si>
  <si>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</si>
  <si>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</si>
  <si>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</si>
  <si>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</si>
  <si>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</si>
  <si>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</si>
  <si>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</si>
  <si>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</si>
  <si>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</si>
  <si>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</si>
  <si>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</si>
  <si>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</si>
  <si>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</si>
  <si>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</si>
  <si>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</si>
  <si>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</si>
  <si>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</si>
  <si>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</si>
  <si>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</si>
  <si>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</si>
  <si>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</si>
  <si>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</si>
  <si>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</si>
  <si>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</si>
  <si>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</si>
  <si>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</si>
  <si>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</si>
  <si>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</si>
  <si>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</si>
  <si>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</si>
  <si>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</si>
  <si>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</si>
  <si>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</si>
  <si>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</si>
  <si>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</si>
  <si>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</si>
  <si>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</si>
  <si>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</si>
  <si>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</si>
  <si>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</si>
  <si>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</si>
  <si>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</si>
  <si>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</si>
  <si>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</si>
  <si>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</si>
  <si>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</si>
  <si>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</si>
  <si>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</si>
  <si>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</si>
  <si>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</si>
  <si>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</si>
  <si>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</si>
  <si>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</si>
  <si>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</si>
  <si>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</si>
  <si>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</si>
  <si>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</si>
  <si>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</si>
  <si>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</si>
  <si>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</si>
  <si>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</si>
  <si>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</si>
  <si>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</si>
  <si>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</si>
  <si>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</si>
  <si>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</si>
  <si>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</si>
  <si>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</si>
  <si>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</si>
  <si>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</si>
  <si>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</si>
  <si>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</si>
  <si>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</si>
  <si>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</si>
  <si>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</si>
  <si>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</si>
  <si>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</si>
  <si>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</si>
  <si>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</si>
  <si>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</si>
  <si>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</si>
  <si>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</si>
  <si>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</si>
  <si>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</si>
  <si>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</si>
  <si>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</si>
  <si>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</si>
  <si>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</si>
  <si>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</si>
  <si>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</si>
  <si>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</si>
  <si>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</si>
  <si>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</si>
  <si>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</si>
  <si>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</si>
  <si>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</si>
  <si>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</si>
  <si>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</si>
  <si>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</si>
  <si>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</si>
  <si>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</si>
  <si>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</si>
  <si>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</si>
  <si>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</si>
  <si>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</si>
  <si>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</si>
  <si>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</si>
  <si>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</si>
  <si>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</si>
  <si>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</si>
  <si>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</si>
  <si>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</si>
  <si>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</si>
  <si>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</si>
  <si>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</si>
  <si>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</si>
  <si>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</si>
  <si>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</si>
  <si>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</si>
  <si>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</si>
  <si>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</si>
  <si>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</si>
  <si>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</si>
  <si>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</si>
  <si>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</si>
  <si>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</si>
  <si>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</si>
  <si>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</si>
  <si>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</si>
  <si>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</si>
  <si>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</si>
  <si>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</si>
  <si>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</si>
  <si>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</si>
  <si>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</si>
  <si>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</si>
  <si>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</si>
  <si>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</si>
  <si>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</si>
  <si>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</si>
  <si>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</si>
  <si>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</si>
  <si>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</si>
  <si>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</si>
  <si>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</si>
  <si>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</si>
  <si>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</si>
  <si>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</si>
  <si>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</si>
  <si>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</si>
  <si>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</si>
  <si>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</si>
  <si>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</si>
  <si>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</si>
  <si>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</si>
  <si>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</si>
  <si>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</si>
  <si>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</si>
  <si>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</si>
  <si>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</si>
  <si>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</si>
  <si>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</si>
  <si>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</si>
  <si>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</si>
  <si>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</si>
  <si>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</si>
  <si>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</si>
  <si>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</si>
  <si>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</si>
  <si>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</si>
  <si>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</si>
  <si>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</si>
  <si>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</si>
  <si>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</si>
  <si>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</si>
  <si>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</si>
  <si>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</si>
  <si>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</si>
  <si>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</si>
  <si>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</si>
  <si>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</si>
  <si>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</si>
  <si>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</si>
  <si>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</si>
  <si>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</si>
  <si>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</si>
  <si>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</si>
  <si>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</si>
  <si>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</si>
  <si>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</si>
  <si>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</si>
  <si>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</si>
  <si>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</si>
  <si>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</si>
  <si>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</si>
  <si>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</si>
  <si>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</si>
  <si>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</si>
  <si>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</si>
  <si>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</si>
  <si>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</si>
  <si>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</si>
  <si>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</si>
  <si>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</si>
  <si>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</si>
  <si>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</si>
  <si>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</si>
  <si>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</si>
  <si>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</si>
  <si>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</si>
  <si>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</si>
  <si>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</si>
  <si>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</si>
  <si>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</si>
  <si>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</si>
  <si>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</si>
  <si>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</si>
  <si>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</si>
  <si>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</si>
  <si>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</si>
  <si>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</si>
  <si>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</si>
  <si>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</si>
  <si>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</si>
  <si>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</si>
  <si>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</si>
  <si>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</si>
  <si>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</si>
  <si>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</si>
  <si>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</si>
  <si>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</si>
  <si>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</si>
  <si>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</si>
  <si>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</si>
  <si>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</si>
  <si>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</si>
  <si>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</si>
  <si>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</si>
  <si>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</si>
  <si>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</si>
  <si>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</si>
  <si>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</si>
  <si>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</si>
  <si>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</si>
  <si>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</si>
  <si>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</si>
  <si>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</si>
  <si>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</si>
  <si>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</si>
  <si>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</si>
  <si>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</si>
  <si>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</si>
  <si>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</si>
  <si>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</si>
  <si>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</si>
  <si>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</si>
  <si>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</si>
  <si>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</si>
  <si>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</si>
  <si>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</si>
  <si>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</si>
  <si>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</si>
  <si>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</si>
  <si>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</si>
  <si>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</si>
  <si>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</si>
  <si>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</si>
  <si>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</si>
  <si>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</si>
  <si>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</si>
  <si>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</si>
  <si>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</si>
  <si>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</si>
  <si>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</si>
  <si>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</si>
  <si>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</si>
  <si>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</si>
  <si>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</si>
  <si>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</si>
  <si>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</si>
  <si>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</si>
  <si>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</si>
  <si>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</si>
  <si>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</si>
  <si>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</si>
  <si>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</si>
  <si>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</si>
  <si>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</si>
  <si>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</si>
  <si>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</si>
  <si>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</si>
  <si>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</si>
  <si>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</si>
  <si>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</si>
  <si>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</si>
  <si>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</si>
  <si>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</si>
  <si>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</si>
  <si>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</si>
  <si>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</si>
  <si>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</si>
  <si>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</si>
  <si>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</si>
  <si>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</si>
  <si>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</si>
  <si>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</si>
  <si>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</si>
  <si>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</si>
  <si>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</si>
  <si>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</si>
  <si>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</si>
  <si>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</si>
  <si>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</si>
  <si>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</si>
  <si>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</si>
  <si>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</si>
  <si>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</si>
  <si>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</si>
  <si>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</si>
  <si>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</si>
  <si>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</si>
  <si>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</si>
  <si>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</si>
  <si>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</si>
  <si>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</si>
  <si>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</si>
  <si>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</si>
  <si>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</si>
  <si>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</si>
  <si>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</si>
  <si>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</si>
  <si>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</si>
  <si>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</si>
  <si>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</si>
  <si>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</si>
  <si>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</si>
  <si>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</si>
  <si>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</si>
  <si>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</si>
  <si>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</si>
  <si>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</si>
  <si>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</si>
  <si>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</si>
  <si>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</si>
  <si>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</si>
  <si>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</si>
  <si>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</si>
  <si>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</si>
  <si>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</si>
  <si>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</si>
  <si>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</si>
  <si>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</si>
  <si>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</si>
  <si>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</si>
  <si>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</si>
  <si>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</si>
  <si>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</si>
  <si>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</si>
  <si>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</si>
  <si>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</si>
  <si>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</si>
  <si>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</si>
  <si>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</si>
  <si>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</si>
  <si>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</si>
  <si>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</si>
  <si>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</si>
  <si>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</si>
  <si>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</si>
  <si>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</si>
  <si>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</si>
  <si>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</si>
  <si>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</si>
  <si>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</si>
  <si>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</si>
  <si>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</si>
  <si>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</si>
  <si>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</si>
  <si>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</si>
  <si>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</si>
  <si>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</si>
  <si>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</si>
  <si>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</si>
  <si>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</si>
  <si>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</si>
  <si>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</si>
  <si>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</si>
  <si>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</si>
  <si>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</si>
  <si>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</si>
  <si>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</si>
  <si>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</si>
  <si>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</si>
  <si>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</si>
  <si>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</si>
  <si>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</si>
  <si>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</si>
  <si>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</si>
  <si>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</si>
  <si>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</si>
  <si>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</si>
  <si>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</si>
  <si>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</si>
  <si>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</si>
  <si>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</si>
  <si>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</si>
  <si>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</si>
  <si>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</si>
  <si>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</si>
  <si>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</si>
  <si>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</si>
  <si>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</si>
  <si>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</si>
  <si>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</si>
  <si>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</si>
  <si>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</si>
  <si>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</si>
  <si>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</si>
  <si>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</si>
  <si>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</si>
  <si>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</si>
  <si>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</si>
  <si>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</si>
  <si>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</si>
  <si>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</si>
  <si>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</si>
  <si>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</si>
  <si>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</si>
  <si>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</si>
  <si>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</si>
  <si>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</si>
  <si>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</si>
  <si>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</si>
  <si>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</si>
  <si>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</si>
  <si>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</si>
  <si>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</si>
  <si>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</si>
  <si>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</si>
  <si>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</si>
  <si>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</si>
  <si>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</si>
  <si>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</si>
  <si>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</si>
  <si>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</si>
  <si>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</si>
  <si>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</si>
  <si>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</si>
  <si>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</si>
  <si>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</si>
  <si>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</si>
  <si>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</si>
  <si>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</si>
  <si>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</si>
  <si>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</si>
  <si>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</si>
  <si>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</si>
  <si>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</si>
  <si>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</si>
  <si>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</si>
  <si>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</si>
  <si>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</si>
  <si>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</si>
  <si>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</si>
  <si>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</si>
  <si>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</si>
  <si>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</si>
  <si>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</si>
  <si>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</si>
  <si>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</si>
  <si>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</si>
  <si>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</si>
  <si>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</si>
  <si>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</si>
  <si>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</si>
  <si>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</si>
  <si>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</si>
  <si>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</si>
  <si>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</si>
  <si>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</si>
  <si>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</si>
  <si>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</si>
  <si>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</si>
  <si>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</si>
  <si>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</si>
  <si>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</si>
  <si>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</si>
  <si>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</si>
  <si>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</si>
  <si>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</si>
  <si>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</si>
  <si>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</si>
  <si>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</si>
  <si>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</si>
  <si>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</si>
  <si>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</si>
  <si>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</si>
  <si>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</si>
  <si>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</si>
  <si>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</si>
  <si>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</si>
  <si>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</si>
  <si>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</si>
  <si>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</si>
  <si>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</si>
  <si>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</si>
  <si>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</si>
  <si>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</si>
  <si>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</si>
  <si>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</si>
  <si>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</si>
  <si>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</si>
  <si>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</si>
  <si>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</si>
  <si>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</si>
  <si>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</si>
  <si>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</si>
  <si>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</si>
  <si>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</si>
  <si>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</si>
  <si>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</si>
  <si>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</si>
  <si>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</si>
  <si>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</si>
  <si>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</si>
  <si>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</si>
  <si>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</si>
  <si>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</si>
  <si>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</si>
  <si>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</si>
  <si>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</si>
  <si>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</si>
  <si>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</si>
  <si>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</si>
  <si>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</si>
  <si>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</si>
  <si>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</si>
  <si>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</si>
  <si>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</si>
  <si>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</si>
  <si>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</si>
  <si>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</si>
  <si>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</si>
  <si>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</si>
  <si>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</si>
  <si>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</si>
  <si>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</si>
  <si>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</si>
  <si>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</si>
  <si>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</si>
  <si>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</si>
  <si>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</si>
  <si>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</si>
  <si>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</si>
  <si>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</si>
  <si>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</si>
  <si>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</si>
  <si>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</si>
  <si>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</si>
  <si>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</si>
  <si>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</si>
  <si>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</si>
  <si>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</si>
  <si>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</si>
  <si>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</si>
  <si>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</si>
  <si>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</si>
  <si>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</si>
  <si>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</si>
  <si>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</si>
  <si>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</si>
  <si>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</si>
  <si>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</si>
  <si>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</si>
  <si>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</si>
  <si>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</si>
  <si>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</si>
  <si>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</si>
  <si>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</si>
  <si>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</si>
  <si>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</si>
  <si>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</si>
  <si>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</si>
  <si>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</si>
  <si>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</si>
  <si>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</si>
  <si>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</si>
  <si>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</si>
  <si>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</si>
  <si>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</si>
  <si>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</si>
  <si>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</si>
  <si>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</si>
  <si>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</si>
  <si>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</si>
  <si>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</si>
  <si>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</si>
  <si>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</si>
  <si>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</si>
  <si>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</si>
  <si>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</si>
  <si>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</si>
  <si>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</si>
  <si>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</si>
  <si>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</si>
  <si>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</si>
  <si>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</si>
  <si>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</si>
  <si>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</si>
  <si>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</si>
  <si>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</si>
  <si>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</si>
  <si>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</si>
  <si>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</si>
  <si>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</si>
  <si>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</si>
  <si>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</si>
  <si>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</si>
  <si>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</si>
  <si>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</si>
  <si>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</si>
  <si>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</si>
  <si>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</si>
  <si>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</si>
  <si>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</si>
  <si>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</si>
  <si>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</si>
  <si>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</si>
  <si>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</si>
  <si>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</si>
  <si>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</si>
  <si>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</si>
  <si>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</si>
  <si>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</si>
  <si>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</si>
  <si>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</si>
  <si>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</si>
  <si>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</si>
  <si>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</si>
  <si>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</si>
  <si>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</si>
  <si>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</si>
  <si>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</si>
  <si>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</si>
  <si>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</si>
  <si>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</si>
  <si>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</si>
  <si>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</si>
  <si>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</si>
  <si>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</si>
  <si>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</si>
  <si>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</si>
  <si>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</si>
  <si>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</si>
  <si>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</si>
  <si>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</si>
  <si>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</si>
  <si>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</si>
  <si>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</si>
  <si>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</si>
  <si>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</si>
  <si>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</si>
  <si>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</si>
  <si>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</si>
  <si>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</si>
  <si>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</si>
  <si>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</si>
  <si>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</si>
  <si>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</si>
  <si>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</si>
  <si>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</si>
  <si>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</si>
  <si>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</si>
  <si>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</si>
  <si>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</si>
  <si>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</si>
  <si>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</si>
  <si>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</si>
  <si>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</si>
  <si>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</si>
  <si>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</si>
  <si>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</si>
  <si>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</si>
  <si>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</si>
  <si>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</si>
  <si>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</si>
  <si>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</si>
  <si>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</si>
  <si>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</si>
  <si>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</si>
  <si>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</si>
  <si>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</si>
  <si>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</si>
  <si>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</si>
  <si>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</si>
  <si>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</si>
  <si>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</si>
  <si>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</si>
  <si>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</si>
  <si>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</si>
  <si>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</si>
  <si>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</si>
  <si>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</si>
  <si>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</si>
  <si>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</si>
  <si>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</si>
  <si>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</si>
  <si>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</si>
  <si>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</si>
  <si>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</si>
  <si>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</si>
  <si>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</si>
  <si>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</si>
  <si>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</si>
  <si>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</si>
  <si>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</si>
  <si>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</si>
  <si>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</si>
  <si>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</si>
  <si>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</si>
  <si>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</si>
  <si>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</si>
  <si>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</si>
  <si>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</si>
  <si>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</si>
  <si>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</si>
  <si>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</si>
  <si>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</si>
  <si>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</si>
  <si>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</si>
  <si>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</si>
  <si>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</si>
  <si>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</si>
  <si>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</si>
  <si>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</si>
  <si>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</si>
  <si>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</si>
  <si>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</si>
  <si>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</si>
  <si>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</si>
  <si>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</si>
  <si>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</si>
  <si>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</si>
  <si>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</si>
  <si>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</si>
  <si>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</si>
  <si>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</si>
  <si>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</si>
  <si>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</si>
  <si>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</si>
  <si>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</si>
  <si>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</si>
  <si>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</si>
  <si>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</si>
  <si>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</si>
  <si>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</si>
  <si>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</si>
  <si>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</si>
  <si>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</si>
  <si>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</si>
  <si>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</si>
  <si>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</si>
  <si>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</si>
  <si>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</si>
  <si>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</si>
  <si>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</si>
  <si>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</si>
  <si>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</si>
  <si>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</si>
  <si>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</si>
  <si>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</si>
  <si>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</si>
  <si>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</si>
  <si>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</si>
  <si>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</si>
  <si>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</si>
  <si>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</si>
  <si>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</si>
  <si>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</si>
  <si>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</si>
  <si>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</si>
  <si>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</si>
  <si>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</si>
  <si>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</si>
  <si>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</si>
  <si>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</si>
  <si>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</si>
  <si>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</si>
  <si>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</si>
  <si>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</si>
  <si>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Column Labels</t>
  </si>
  <si>
    <t>Count of spotlight</t>
  </si>
  <si>
    <t>(Multiple Items)</t>
  </si>
  <si>
    <t>Count of Average Donation</t>
  </si>
  <si>
    <t>Date ended conversion</t>
  </si>
  <si>
    <t>Date created conversion</t>
  </si>
  <si>
    <t xml:space="preserve">Goal </t>
  </si>
  <si>
    <t>Number Successful</t>
  </si>
  <si>
    <t xml:space="preserve">Number Failed </t>
  </si>
  <si>
    <t>Number Canceled</t>
  </si>
  <si>
    <t>Total Projects</t>
  </si>
  <si>
    <t xml:space="preserve">Percentage Success </t>
  </si>
  <si>
    <t xml:space="preserve">Percentage Failed </t>
  </si>
  <si>
    <t>Percentage Canceled</t>
  </si>
  <si>
    <t>less than 1000</t>
  </si>
  <si>
    <t>1000 to 4999</t>
  </si>
  <si>
    <t>5000 to 9999</t>
  </si>
  <si>
    <t>10000 to 14999</t>
  </si>
  <si>
    <t>15000 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</si>
  <si>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</si>
  <si>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</si>
  <si>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</si>
  <si>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</si>
  <si>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</si>
  <si>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</si>
  <si>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</si>
  <si>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Count of outcome</t>
  </si>
  <si>
    <t xml:space="preserve">Months </t>
  </si>
  <si>
    <t>Year</t>
  </si>
  <si>
    <t>January</t>
  </si>
  <si>
    <r>
      <rPr>
        <b/>
        <sz val="12"/>
        <color theme="1"/>
        <rFont val="Calibri"/>
        <family val="2"/>
        <scheme val="minor"/>
      </rPr>
      <t>backers_count</t>
    </r>
    <r>
      <rPr>
        <sz val="12"/>
        <color theme="1"/>
        <rFont val="Calibri"/>
        <family val="2"/>
        <scheme val="minor"/>
      </rPr>
      <t xml:space="preserve"> </t>
    </r>
  </si>
  <si>
    <t>Mean</t>
  </si>
  <si>
    <t>Median</t>
  </si>
  <si>
    <t>Minimum</t>
  </si>
  <si>
    <t>Maximum</t>
  </si>
  <si>
    <t xml:space="preserve">Variance </t>
  </si>
  <si>
    <t xml:space="preserve">Standard Devaition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</si>
</sst>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right" vertical="center"/>
    </xf>
    <xf numFmtId="9" fontId="0" fillId="0" borderId="0" xfId="0" applyNumberFormat="1"/>
    <xf numFmtId="9" fontId="0" fillId="0" borderId="0" xfId="42" applyFont="1"/>
    <xf numFmtId="10" fontId="16" fillId="0" borderId="0" xfId="0" applyNumberFormat="1" applyFont="1"/>
    <xf numFmtId="1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5DD5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5DD5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5DD5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5DD5FF"/>
        </patternFill>
      </fill>
    </dxf>
  </dxfs>
  <tableStyles count="0" defaultTableStyle="TableStyleMedium2" defaultPivotStyle="PivotStyleLight16"/>
  <colors>
    <mruColors>
      <color rgb="FF5D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E-4C68-A799-F9FB29959E0C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E-4C68-A799-F9FB29959E0C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6E-4C68-A799-F9FB29959E0C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6E-4C68-A799-F9FB29959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9678271"/>
        <c:axId val="1178263439"/>
      </c:barChart>
      <c:catAx>
        <c:axId val="188967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263439"/>
        <c:crosses val="autoZero"/>
        <c:auto val="1"/>
        <c:lblAlgn val="ctr"/>
        <c:lblOffset val="100"/>
        <c:noMultiLvlLbl val="0"/>
      </c:catAx>
      <c:valAx>
        <c:axId val="117826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67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46456599331373"/>
          <c:y val="0.10904421644145758"/>
          <c:w val="0.81668289763853785"/>
          <c:h val="0.664256499277429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BA9-47B2-B67C-90E6D2A1280F}"/>
            </c:ext>
          </c:extLst>
        </c:ser>
        <c:ser>
          <c:idx val="1"/>
          <c:order val="1"/>
          <c:tx>
            <c:strRef>
              <c:f>'Sub-category'!$C$5:$C$6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BA9-47B2-B67C-90E6D2A1280F}"/>
            </c:ext>
          </c:extLst>
        </c:ser>
        <c:ser>
          <c:idx val="2"/>
          <c:order val="2"/>
          <c:tx>
            <c:strRef>
              <c:f>'Sub-category'!$D$5:$D$6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BA9-47B2-B67C-90E6D2A1280F}"/>
            </c:ext>
          </c:extLst>
        </c:ser>
        <c:ser>
          <c:idx val="3"/>
          <c:order val="3"/>
          <c:tx>
            <c:strRef>
              <c:f>'Sub-category'!$E$5:$E$6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BA9-47B2-B67C-90E6D2A12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1467327"/>
        <c:axId val="231467807"/>
      </c:barChart>
      <c:catAx>
        <c:axId val="23146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467807"/>
        <c:crosses val="autoZero"/>
        <c:auto val="1"/>
        <c:lblAlgn val="ctr"/>
        <c:lblOffset val="100"/>
        <c:noMultiLvlLbl val="0"/>
      </c:catAx>
      <c:valAx>
        <c:axId val="23146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46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[CrowdfundingBook.xlsx]Outcome!PivotTable3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Outcome!$A$6:$A$7</c:f>
              <c:strCache>
                <c:ptCount val="1"/>
                <c:pt idx="0">
                  <c:v>January</c:v>
                </c:pt>
              </c:strCache>
            </c:strRef>
          </c:cat>
          <c:val>
            <c:numRef>
              <c:f>Outcome!$B$6:$B$7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2-4A48-B8F9-E89D9229B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880528"/>
        <c:axId val="183881008"/>
      </c:lineChart>
      <c:catAx>
        <c:axId val="18388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1008"/>
        <c:crosses val="autoZero"/>
        <c:auto val="1"/>
        <c:lblAlgn val="ctr"/>
        <c:lblOffset val="100"/>
        <c:noMultiLvlLbl val="0"/>
      </c:catAx>
      <c:valAx>
        <c:axId val="18388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</a:t>
            </a:r>
            <a:r>
              <a:rPr lang="en-US" baseline="0"/>
              <a:t>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 '!$F$1</c:f>
              <c:strCache>
                <c:ptCount val="1"/>
                <c:pt idx="0">
                  <c:v>Percentage Success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 '!$F$2:$F$13</c:f>
              <c:numCache>
                <c:formatCode>0%</c:formatCode>
                <c:ptCount val="12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B4-49AF-A3F0-141330A20AD9}"/>
            </c:ext>
          </c:extLst>
        </c:ser>
        <c:ser>
          <c:idx val="5"/>
          <c:order val="5"/>
          <c:tx>
            <c:strRef>
              <c:f>'Goal Analysis 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 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B4-49AF-A3F0-141330A20AD9}"/>
            </c:ext>
          </c:extLst>
        </c:ser>
        <c:ser>
          <c:idx val="6"/>
          <c:order val="6"/>
          <c:tx>
            <c:strRef>
              <c:f>'Goal Analysis 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 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 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B4-49AF-A3F0-141330A20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87247"/>
        <c:axId val="890930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 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 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 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DB4-49AF-A3F0-141330A20AD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'!$C$1</c15:sqref>
                        </c15:formulaRef>
                      </c:ext>
                    </c:extLst>
                    <c:strCache>
                      <c:ptCount val="1"/>
                      <c:pt idx="0">
                        <c:v>Number Failed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DB4-49AF-A3F0-141330A20AD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DB4-49AF-A3F0-141330A20AD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 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DB4-49AF-A3F0-141330A20AD9}"/>
                  </c:ext>
                </c:extLst>
              </c15:ser>
            </c15:filteredLineSeries>
          </c:ext>
        </c:extLst>
      </c:lineChart>
      <c:catAx>
        <c:axId val="8908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3007"/>
        <c:crosses val="autoZero"/>
        <c:auto val="1"/>
        <c:lblAlgn val="ctr"/>
        <c:lblOffset val="100"/>
        <c:noMultiLvlLbl val="0"/>
      </c:catAx>
      <c:valAx>
        <c:axId val="890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0</xdr:row>
      <xdr:rowOff>176212</xdr:rowOff>
    </xdr:from>
    <xdr:to>
      <xdr:col>10</xdr:col>
      <xdr:colOff>566737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AA859-E9F9-306A-C80E-6B22900E2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12926</xdr:colOff>
      <xdr:row>4</xdr:row>
      <xdr:rowOff>27214</xdr:rowOff>
    </xdr:from>
    <xdr:to>
      <xdr:col>17</xdr:col>
      <xdr:colOff>666750</xdr:colOff>
      <xdr:row>31</xdr:row>
      <xdr:rowOff>149679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8ED4BF-F80B-5D16-A529-EE07C51F6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1</xdr:row>
      <xdr:rowOff>200024</xdr:rowOff>
    </xdr:from>
    <xdr:to>
      <xdr:col>13</xdr:col>
      <xdr:colOff>228600</xdr:colOff>
      <xdr:row>17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766F3-BA44-2C1A-BDB2-C143B9563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161925</xdr:rowOff>
    </xdr:from>
    <xdr:to>
      <xdr:col>8</xdr:col>
      <xdr:colOff>9525</xdr:colOff>
      <xdr:row>27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D4EA48-CA7D-91D6-9387-F6E543796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lopez" refreshedDate="45523.946137962965" createdVersion="8" refreshedVersion="8" minRefreshableVersion="3" recordCount="1001" xr:uid="{35416998-264D-45BF-AB11-AA57C8BC3D7C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Percent Funded " numFmtId="0">
      <sharedItems containsString="0" containsBlank="1" containsNumber="1" minValue="0" maxValue="2338.833333333333" count="987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Blank="1" containsMixedTypes="1" containsNumber="1" minValue="0" maxValue="113.17073170731707" count="986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lopez" refreshedDate="45526.710138425929" createdVersion="8" refreshedVersion="8" minRefreshableVersion="3" recordCount="1001" xr:uid="{FFABCC51-D285-40CB-9E41-B9A0B2C2029D}">
  <cacheSource type="worksheet">
    <worksheetSource ref="A1:V1048576" sheet="Crowdfunding"/>
  </cacheSource>
  <cacheFields count="25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 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79">
        <d v="2019-08-11T05:00:00"/>
        <d v="2014-08-19T05:00:00"/>
        <d v="2013-11-17T06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4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Months " numFmtId="0">
      <sharedItems containsBlank="1" count="13">
        <s v="August"/>
        <s v="November"/>
        <s v="January"/>
        <s v="September"/>
        <s v="October"/>
        <s v="June"/>
        <s v="March"/>
        <s v="December"/>
        <s v="July"/>
        <s v="April"/>
        <s v="February"/>
        <s v="May"/>
        <m/>
      </sharedItems>
    </cacheField>
    <cacheField name="Year" numFmtId="0">
      <sharedItems containsString="0" containsBlank="1" containsNumber="1" containsInteger="1" minValue="2010" maxValue="2020" count="12">
        <n v="2019"/>
        <n v="2014"/>
        <n v="2013"/>
        <n v="2012"/>
        <n v="2017"/>
        <n v="2015"/>
        <n v="2010"/>
        <n v="2016"/>
        <n v="2011"/>
        <n v="2018"/>
        <n v="2020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x v="0"/>
    <n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n v="14560"/>
    <x v="1"/>
    <x v="1"/>
    <x v="1"/>
    <x v="1"/>
    <x v="1"/>
    <x v="1"/>
    <x v="1"/>
    <x v="1"/>
    <x v="0"/>
    <x v="1"/>
    <x v="1"/>
    <x v="1"/>
    <x v="1"/>
  </r>
  <r>
    <x v="2"/>
    <x v="2"/>
    <x v="2"/>
    <x v="2"/>
    <n v="142523"/>
    <x v="2"/>
    <x v="1"/>
    <x v="2"/>
    <x v="2"/>
    <x v="2"/>
    <x v="2"/>
    <x v="2"/>
    <x v="2"/>
    <x v="0"/>
    <x v="0"/>
    <x v="2"/>
    <x v="2"/>
    <x v="2"/>
  </r>
  <r>
    <x v="3"/>
    <x v="3"/>
    <x v="3"/>
    <x v="3"/>
    <n v="2477"/>
    <x v="3"/>
    <x v="0"/>
    <x v="3"/>
    <x v="3"/>
    <x v="1"/>
    <x v="1"/>
    <x v="3"/>
    <x v="3"/>
    <x v="0"/>
    <x v="0"/>
    <x v="1"/>
    <x v="1"/>
    <x v="1"/>
  </r>
  <r>
    <x v="4"/>
    <x v="4"/>
    <x v="4"/>
    <x v="4"/>
    <n v="5265"/>
    <x v="4"/>
    <x v="0"/>
    <x v="4"/>
    <x v="4"/>
    <x v="1"/>
    <x v="1"/>
    <x v="4"/>
    <x v="4"/>
    <x v="0"/>
    <x v="0"/>
    <x v="3"/>
    <x v="3"/>
    <x v="3"/>
  </r>
  <r>
    <x v="5"/>
    <x v="5"/>
    <x v="5"/>
    <x v="4"/>
    <n v="13195"/>
    <x v="5"/>
    <x v="1"/>
    <x v="5"/>
    <x v="5"/>
    <x v="3"/>
    <x v="3"/>
    <x v="5"/>
    <x v="5"/>
    <x v="0"/>
    <x v="0"/>
    <x v="3"/>
    <x v="3"/>
    <x v="3"/>
  </r>
  <r>
    <x v="6"/>
    <x v="6"/>
    <x v="6"/>
    <x v="5"/>
    <n v="1090"/>
    <x v="6"/>
    <x v="0"/>
    <x v="6"/>
    <x v="6"/>
    <x v="4"/>
    <x v="4"/>
    <x v="6"/>
    <x v="6"/>
    <x v="0"/>
    <x v="0"/>
    <x v="4"/>
    <x v="4"/>
    <x v="4"/>
  </r>
  <r>
    <x v="7"/>
    <x v="7"/>
    <x v="7"/>
    <x v="6"/>
    <n v="14741"/>
    <x v="7"/>
    <x v="1"/>
    <x v="7"/>
    <x v="7"/>
    <x v="3"/>
    <x v="3"/>
    <x v="7"/>
    <x v="7"/>
    <x v="0"/>
    <x v="0"/>
    <x v="3"/>
    <x v="3"/>
    <x v="3"/>
  </r>
  <r>
    <x v="8"/>
    <x v="8"/>
    <x v="8"/>
    <x v="7"/>
    <n v="21946"/>
    <x v="8"/>
    <x v="2"/>
    <x v="8"/>
    <x v="8"/>
    <x v="3"/>
    <x v="3"/>
    <x v="8"/>
    <x v="8"/>
    <x v="0"/>
    <x v="0"/>
    <x v="3"/>
    <x v="3"/>
    <x v="3"/>
  </r>
  <r>
    <x v="9"/>
    <x v="9"/>
    <x v="9"/>
    <x v="8"/>
    <n v="3208"/>
    <x v="9"/>
    <x v="0"/>
    <x v="9"/>
    <x v="9"/>
    <x v="1"/>
    <x v="1"/>
    <x v="9"/>
    <x v="9"/>
    <x v="0"/>
    <x v="0"/>
    <x v="5"/>
    <x v="1"/>
    <x v="5"/>
  </r>
  <r>
    <x v="10"/>
    <x v="10"/>
    <x v="10"/>
    <x v="5"/>
    <n v="13838"/>
    <x v="10"/>
    <x v="1"/>
    <x v="10"/>
    <x v="10"/>
    <x v="1"/>
    <x v="1"/>
    <x v="10"/>
    <x v="10"/>
    <x v="0"/>
    <x v="0"/>
    <x v="6"/>
    <x v="4"/>
    <x v="6"/>
  </r>
  <r>
    <x v="11"/>
    <x v="11"/>
    <x v="11"/>
    <x v="9"/>
    <n v="3030"/>
    <x v="11"/>
    <x v="0"/>
    <x v="11"/>
    <x v="11"/>
    <x v="1"/>
    <x v="1"/>
    <x v="11"/>
    <x v="11"/>
    <x v="0"/>
    <x v="1"/>
    <x v="3"/>
    <x v="3"/>
    <x v="3"/>
  </r>
  <r>
    <x v="12"/>
    <x v="12"/>
    <x v="12"/>
    <x v="9"/>
    <n v="5629"/>
    <x v="12"/>
    <x v="0"/>
    <x v="12"/>
    <x v="12"/>
    <x v="1"/>
    <x v="1"/>
    <x v="12"/>
    <x v="12"/>
    <x v="0"/>
    <x v="0"/>
    <x v="6"/>
    <x v="4"/>
    <x v="6"/>
  </r>
  <r>
    <x v="13"/>
    <x v="13"/>
    <x v="13"/>
    <x v="3"/>
    <n v="10295"/>
    <x v="13"/>
    <x v="1"/>
    <x v="13"/>
    <x v="13"/>
    <x v="1"/>
    <x v="1"/>
    <x v="13"/>
    <x v="13"/>
    <x v="0"/>
    <x v="0"/>
    <x v="7"/>
    <x v="1"/>
    <x v="7"/>
  </r>
  <r>
    <x v="14"/>
    <x v="14"/>
    <x v="14"/>
    <x v="10"/>
    <n v="18829"/>
    <x v="14"/>
    <x v="0"/>
    <x v="14"/>
    <x v="14"/>
    <x v="1"/>
    <x v="1"/>
    <x v="14"/>
    <x v="14"/>
    <x v="0"/>
    <x v="0"/>
    <x v="7"/>
    <x v="1"/>
    <x v="7"/>
  </r>
  <r>
    <x v="15"/>
    <x v="15"/>
    <x v="15"/>
    <x v="11"/>
    <n v="38414"/>
    <x v="15"/>
    <x v="0"/>
    <x v="15"/>
    <x v="15"/>
    <x v="1"/>
    <x v="1"/>
    <x v="15"/>
    <x v="15"/>
    <x v="0"/>
    <x v="0"/>
    <x v="8"/>
    <x v="2"/>
    <x v="8"/>
  </r>
  <r>
    <x v="16"/>
    <x v="16"/>
    <x v="16"/>
    <x v="12"/>
    <n v="11041"/>
    <x v="16"/>
    <x v="1"/>
    <x v="16"/>
    <x v="16"/>
    <x v="1"/>
    <x v="1"/>
    <x v="16"/>
    <x v="16"/>
    <x v="0"/>
    <x v="0"/>
    <x v="9"/>
    <x v="5"/>
    <x v="9"/>
  </r>
  <r>
    <x v="17"/>
    <x v="17"/>
    <x v="17"/>
    <x v="13"/>
    <n v="134845"/>
    <x v="17"/>
    <x v="1"/>
    <x v="17"/>
    <x v="17"/>
    <x v="1"/>
    <x v="1"/>
    <x v="17"/>
    <x v="17"/>
    <x v="0"/>
    <x v="0"/>
    <x v="10"/>
    <x v="4"/>
    <x v="10"/>
  </r>
  <r>
    <x v="18"/>
    <x v="18"/>
    <x v="18"/>
    <x v="14"/>
    <n v="6089"/>
    <x v="18"/>
    <x v="3"/>
    <x v="18"/>
    <x v="18"/>
    <x v="1"/>
    <x v="1"/>
    <x v="18"/>
    <x v="18"/>
    <x v="0"/>
    <x v="0"/>
    <x v="3"/>
    <x v="3"/>
    <x v="3"/>
  </r>
  <r>
    <x v="19"/>
    <x v="19"/>
    <x v="19"/>
    <x v="15"/>
    <n v="30331"/>
    <x v="19"/>
    <x v="0"/>
    <x v="19"/>
    <x v="19"/>
    <x v="1"/>
    <x v="1"/>
    <x v="19"/>
    <x v="19"/>
    <x v="0"/>
    <x v="1"/>
    <x v="3"/>
    <x v="3"/>
    <x v="3"/>
  </r>
  <r>
    <x v="20"/>
    <x v="20"/>
    <x v="20"/>
    <x v="16"/>
    <n v="147936"/>
    <x v="20"/>
    <x v="1"/>
    <x v="20"/>
    <x v="20"/>
    <x v="1"/>
    <x v="1"/>
    <x v="20"/>
    <x v="20"/>
    <x v="0"/>
    <x v="0"/>
    <x v="6"/>
    <x v="4"/>
    <x v="6"/>
  </r>
  <r>
    <x v="21"/>
    <x v="21"/>
    <x v="21"/>
    <x v="17"/>
    <n v="38533"/>
    <x v="21"/>
    <x v="0"/>
    <x v="21"/>
    <x v="21"/>
    <x v="1"/>
    <x v="1"/>
    <x v="21"/>
    <x v="21"/>
    <x v="0"/>
    <x v="0"/>
    <x v="3"/>
    <x v="3"/>
    <x v="3"/>
  </r>
  <r>
    <x v="22"/>
    <x v="22"/>
    <x v="22"/>
    <x v="18"/>
    <n v="75690"/>
    <x v="22"/>
    <x v="1"/>
    <x v="22"/>
    <x v="22"/>
    <x v="1"/>
    <x v="1"/>
    <x v="22"/>
    <x v="22"/>
    <x v="0"/>
    <x v="0"/>
    <x v="3"/>
    <x v="3"/>
    <x v="3"/>
  </r>
  <r>
    <x v="23"/>
    <x v="23"/>
    <x v="23"/>
    <x v="6"/>
    <n v="14942"/>
    <x v="23"/>
    <x v="1"/>
    <x v="23"/>
    <x v="23"/>
    <x v="4"/>
    <x v="4"/>
    <x v="23"/>
    <x v="23"/>
    <x v="0"/>
    <x v="0"/>
    <x v="4"/>
    <x v="4"/>
    <x v="4"/>
  </r>
  <r>
    <x v="24"/>
    <x v="24"/>
    <x v="24"/>
    <x v="19"/>
    <n v="104257"/>
    <x v="24"/>
    <x v="1"/>
    <x v="24"/>
    <x v="24"/>
    <x v="1"/>
    <x v="1"/>
    <x v="24"/>
    <x v="24"/>
    <x v="0"/>
    <x v="0"/>
    <x v="8"/>
    <x v="2"/>
    <x v="8"/>
  </r>
  <r>
    <x v="25"/>
    <x v="25"/>
    <x v="25"/>
    <x v="20"/>
    <n v="11904"/>
    <x v="25"/>
    <x v="1"/>
    <x v="25"/>
    <x v="25"/>
    <x v="1"/>
    <x v="1"/>
    <x v="25"/>
    <x v="25"/>
    <x v="0"/>
    <x v="1"/>
    <x v="11"/>
    <x v="6"/>
    <x v="11"/>
  </r>
  <r>
    <x v="26"/>
    <x v="26"/>
    <x v="26"/>
    <x v="21"/>
    <n v="51814"/>
    <x v="26"/>
    <x v="3"/>
    <x v="26"/>
    <x v="26"/>
    <x v="1"/>
    <x v="1"/>
    <x v="26"/>
    <x v="26"/>
    <x v="0"/>
    <x v="0"/>
    <x v="3"/>
    <x v="3"/>
    <x v="3"/>
  </r>
  <r>
    <x v="27"/>
    <x v="27"/>
    <x v="27"/>
    <x v="22"/>
    <n v="1599"/>
    <x v="27"/>
    <x v="0"/>
    <x v="27"/>
    <x v="27"/>
    <x v="1"/>
    <x v="1"/>
    <x v="27"/>
    <x v="27"/>
    <x v="0"/>
    <x v="0"/>
    <x v="1"/>
    <x v="1"/>
    <x v="1"/>
  </r>
  <r>
    <x v="28"/>
    <x v="28"/>
    <x v="28"/>
    <x v="23"/>
    <n v="137635"/>
    <x v="28"/>
    <x v="1"/>
    <x v="28"/>
    <x v="28"/>
    <x v="1"/>
    <x v="1"/>
    <x v="28"/>
    <x v="28"/>
    <x v="0"/>
    <x v="1"/>
    <x v="3"/>
    <x v="3"/>
    <x v="3"/>
  </r>
  <r>
    <x v="29"/>
    <x v="29"/>
    <x v="29"/>
    <x v="24"/>
    <n v="150965"/>
    <x v="29"/>
    <x v="1"/>
    <x v="29"/>
    <x v="29"/>
    <x v="5"/>
    <x v="5"/>
    <x v="29"/>
    <x v="29"/>
    <x v="0"/>
    <x v="0"/>
    <x v="12"/>
    <x v="4"/>
    <x v="12"/>
  </r>
  <r>
    <x v="30"/>
    <x v="30"/>
    <x v="30"/>
    <x v="25"/>
    <n v="14455"/>
    <x v="30"/>
    <x v="1"/>
    <x v="30"/>
    <x v="30"/>
    <x v="1"/>
    <x v="1"/>
    <x v="30"/>
    <x v="30"/>
    <x v="0"/>
    <x v="0"/>
    <x v="10"/>
    <x v="4"/>
    <x v="10"/>
  </r>
  <r>
    <x v="31"/>
    <x v="31"/>
    <x v="31"/>
    <x v="26"/>
    <n v="10850"/>
    <x v="31"/>
    <x v="1"/>
    <x v="31"/>
    <x v="31"/>
    <x v="4"/>
    <x v="4"/>
    <x v="31"/>
    <x v="31"/>
    <x v="0"/>
    <x v="0"/>
    <x v="11"/>
    <x v="6"/>
    <x v="11"/>
  </r>
  <r>
    <x v="32"/>
    <x v="32"/>
    <x v="32"/>
    <x v="27"/>
    <n v="87676"/>
    <x v="32"/>
    <x v="0"/>
    <x v="32"/>
    <x v="32"/>
    <x v="6"/>
    <x v="6"/>
    <x v="32"/>
    <x v="32"/>
    <x v="0"/>
    <x v="0"/>
    <x v="4"/>
    <x v="4"/>
    <x v="4"/>
  </r>
  <r>
    <x v="33"/>
    <x v="33"/>
    <x v="33"/>
    <x v="28"/>
    <n v="189666"/>
    <x v="33"/>
    <x v="1"/>
    <x v="33"/>
    <x v="33"/>
    <x v="1"/>
    <x v="1"/>
    <x v="33"/>
    <x v="33"/>
    <x v="0"/>
    <x v="0"/>
    <x v="3"/>
    <x v="3"/>
    <x v="3"/>
  </r>
  <r>
    <x v="34"/>
    <x v="34"/>
    <x v="34"/>
    <x v="29"/>
    <n v="14025"/>
    <x v="34"/>
    <x v="1"/>
    <x v="34"/>
    <x v="34"/>
    <x v="1"/>
    <x v="1"/>
    <x v="34"/>
    <x v="34"/>
    <x v="0"/>
    <x v="0"/>
    <x v="4"/>
    <x v="4"/>
    <x v="4"/>
  </r>
  <r>
    <x v="35"/>
    <x v="35"/>
    <x v="35"/>
    <x v="30"/>
    <n v="188628"/>
    <x v="35"/>
    <x v="1"/>
    <x v="35"/>
    <x v="35"/>
    <x v="3"/>
    <x v="3"/>
    <x v="35"/>
    <x v="35"/>
    <x v="0"/>
    <x v="1"/>
    <x v="6"/>
    <x v="4"/>
    <x v="6"/>
  </r>
  <r>
    <x v="36"/>
    <x v="36"/>
    <x v="36"/>
    <x v="31"/>
    <n v="1101"/>
    <x v="36"/>
    <x v="1"/>
    <x v="36"/>
    <x v="36"/>
    <x v="1"/>
    <x v="1"/>
    <x v="36"/>
    <x v="36"/>
    <x v="0"/>
    <x v="0"/>
    <x v="3"/>
    <x v="3"/>
    <x v="3"/>
  </r>
  <r>
    <x v="37"/>
    <x v="37"/>
    <x v="37"/>
    <x v="32"/>
    <n v="11339"/>
    <x v="37"/>
    <x v="1"/>
    <x v="37"/>
    <x v="37"/>
    <x v="1"/>
    <x v="1"/>
    <x v="37"/>
    <x v="37"/>
    <x v="0"/>
    <x v="1"/>
    <x v="13"/>
    <x v="5"/>
    <x v="13"/>
  </r>
  <r>
    <x v="38"/>
    <x v="38"/>
    <x v="38"/>
    <x v="33"/>
    <n v="10085"/>
    <x v="38"/>
    <x v="1"/>
    <x v="38"/>
    <x v="38"/>
    <x v="1"/>
    <x v="1"/>
    <x v="38"/>
    <x v="38"/>
    <x v="0"/>
    <x v="0"/>
    <x v="14"/>
    <x v="7"/>
    <x v="14"/>
  </r>
  <r>
    <x v="39"/>
    <x v="39"/>
    <x v="39"/>
    <x v="34"/>
    <n v="5027"/>
    <x v="39"/>
    <x v="0"/>
    <x v="39"/>
    <x v="39"/>
    <x v="3"/>
    <x v="3"/>
    <x v="39"/>
    <x v="39"/>
    <x v="0"/>
    <x v="0"/>
    <x v="3"/>
    <x v="3"/>
    <x v="3"/>
  </r>
  <r>
    <x v="40"/>
    <x v="40"/>
    <x v="40"/>
    <x v="35"/>
    <n v="14878"/>
    <x v="40"/>
    <x v="1"/>
    <x v="40"/>
    <x v="40"/>
    <x v="1"/>
    <x v="1"/>
    <x v="40"/>
    <x v="40"/>
    <x v="0"/>
    <x v="1"/>
    <x v="8"/>
    <x v="2"/>
    <x v="8"/>
  </r>
  <r>
    <x v="41"/>
    <x v="41"/>
    <x v="41"/>
    <x v="36"/>
    <n v="11924"/>
    <x v="41"/>
    <x v="1"/>
    <x v="41"/>
    <x v="41"/>
    <x v="6"/>
    <x v="6"/>
    <x v="41"/>
    <x v="41"/>
    <x v="0"/>
    <x v="1"/>
    <x v="1"/>
    <x v="1"/>
    <x v="1"/>
  </r>
  <r>
    <x v="42"/>
    <x v="42"/>
    <x v="42"/>
    <x v="37"/>
    <n v="7991"/>
    <x v="42"/>
    <x v="1"/>
    <x v="42"/>
    <x v="42"/>
    <x v="1"/>
    <x v="1"/>
    <x v="42"/>
    <x v="42"/>
    <x v="0"/>
    <x v="0"/>
    <x v="0"/>
    <x v="0"/>
    <x v="0"/>
  </r>
  <r>
    <x v="43"/>
    <x v="43"/>
    <x v="43"/>
    <x v="38"/>
    <n v="167717"/>
    <x v="43"/>
    <x v="1"/>
    <x v="43"/>
    <x v="43"/>
    <x v="1"/>
    <x v="1"/>
    <x v="43"/>
    <x v="43"/>
    <x v="0"/>
    <x v="0"/>
    <x v="15"/>
    <x v="5"/>
    <x v="15"/>
  </r>
  <r>
    <x v="44"/>
    <x v="44"/>
    <x v="44"/>
    <x v="39"/>
    <n v="10541"/>
    <x v="44"/>
    <x v="1"/>
    <x v="13"/>
    <x v="44"/>
    <x v="3"/>
    <x v="3"/>
    <x v="44"/>
    <x v="44"/>
    <x v="0"/>
    <x v="0"/>
    <x v="13"/>
    <x v="5"/>
    <x v="13"/>
  </r>
  <r>
    <x v="45"/>
    <x v="45"/>
    <x v="45"/>
    <x v="40"/>
    <n v="4530"/>
    <x v="45"/>
    <x v="0"/>
    <x v="44"/>
    <x v="45"/>
    <x v="1"/>
    <x v="1"/>
    <x v="45"/>
    <x v="45"/>
    <x v="0"/>
    <x v="1"/>
    <x v="3"/>
    <x v="3"/>
    <x v="3"/>
  </r>
  <r>
    <x v="46"/>
    <x v="46"/>
    <x v="46"/>
    <x v="41"/>
    <n v="4247"/>
    <x v="46"/>
    <x v="1"/>
    <x v="45"/>
    <x v="46"/>
    <x v="1"/>
    <x v="1"/>
    <x v="46"/>
    <x v="46"/>
    <x v="0"/>
    <x v="0"/>
    <x v="1"/>
    <x v="1"/>
    <x v="1"/>
  </r>
  <r>
    <x v="47"/>
    <x v="47"/>
    <x v="47"/>
    <x v="42"/>
    <n v="7129"/>
    <x v="47"/>
    <x v="1"/>
    <x v="46"/>
    <x v="47"/>
    <x v="1"/>
    <x v="1"/>
    <x v="47"/>
    <x v="47"/>
    <x v="0"/>
    <x v="0"/>
    <x v="3"/>
    <x v="3"/>
    <x v="3"/>
  </r>
  <r>
    <x v="48"/>
    <x v="48"/>
    <x v="48"/>
    <x v="43"/>
    <n v="128862"/>
    <x v="48"/>
    <x v="1"/>
    <x v="47"/>
    <x v="48"/>
    <x v="1"/>
    <x v="1"/>
    <x v="48"/>
    <x v="48"/>
    <x v="0"/>
    <x v="0"/>
    <x v="3"/>
    <x v="3"/>
    <x v="3"/>
  </r>
  <r>
    <x v="49"/>
    <x v="49"/>
    <x v="49"/>
    <x v="44"/>
    <n v="13653"/>
    <x v="49"/>
    <x v="1"/>
    <x v="48"/>
    <x v="49"/>
    <x v="1"/>
    <x v="1"/>
    <x v="49"/>
    <x v="49"/>
    <x v="0"/>
    <x v="0"/>
    <x v="1"/>
    <x v="1"/>
    <x v="1"/>
  </r>
  <r>
    <x v="50"/>
    <x v="50"/>
    <x v="50"/>
    <x v="0"/>
    <n v="2"/>
    <x v="50"/>
    <x v="0"/>
    <x v="49"/>
    <x v="50"/>
    <x v="6"/>
    <x v="6"/>
    <x v="50"/>
    <x v="50"/>
    <x v="0"/>
    <x v="0"/>
    <x v="16"/>
    <x v="1"/>
    <x v="16"/>
  </r>
  <r>
    <x v="51"/>
    <x v="51"/>
    <x v="51"/>
    <x v="45"/>
    <n v="145243"/>
    <x v="51"/>
    <x v="0"/>
    <x v="50"/>
    <x v="51"/>
    <x v="4"/>
    <x v="4"/>
    <x v="51"/>
    <x v="51"/>
    <x v="0"/>
    <x v="1"/>
    <x v="8"/>
    <x v="2"/>
    <x v="8"/>
  </r>
  <r>
    <x v="52"/>
    <x v="52"/>
    <x v="52"/>
    <x v="44"/>
    <n v="2459"/>
    <x v="52"/>
    <x v="0"/>
    <x v="51"/>
    <x v="52"/>
    <x v="1"/>
    <x v="1"/>
    <x v="52"/>
    <x v="52"/>
    <x v="0"/>
    <x v="0"/>
    <x v="3"/>
    <x v="3"/>
    <x v="3"/>
  </r>
  <r>
    <x v="53"/>
    <x v="53"/>
    <x v="53"/>
    <x v="35"/>
    <n v="12356"/>
    <x v="53"/>
    <x v="1"/>
    <x v="52"/>
    <x v="53"/>
    <x v="1"/>
    <x v="1"/>
    <x v="53"/>
    <x v="53"/>
    <x v="0"/>
    <x v="0"/>
    <x v="6"/>
    <x v="4"/>
    <x v="6"/>
  </r>
  <r>
    <x v="54"/>
    <x v="54"/>
    <x v="54"/>
    <x v="46"/>
    <n v="5392"/>
    <x v="54"/>
    <x v="0"/>
    <x v="53"/>
    <x v="54"/>
    <x v="1"/>
    <x v="1"/>
    <x v="54"/>
    <x v="54"/>
    <x v="0"/>
    <x v="0"/>
    <x v="8"/>
    <x v="2"/>
    <x v="8"/>
  </r>
  <r>
    <x v="55"/>
    <x v="55"/>
    <x v="55"/>
    <x v="47"/>
    <n v="11746"/>
    <x v="55"/>
    <x v="1"/>
    <x v="54"/>
    <x v="55"/>
    <x v="1"/>
    <x v="1"/>
    <x v="55"/>
    <x v="55"/>
    <x v="0"/>
    <x v="0"/>
    <x v="17"/>
    <x v="1"/>
    <x v="17"/>
  </r>
  <r>
    <x v="56"/>
    <x v="56"/>
    <x v="56"/>
    <x v="48"/>
    <n v="11493"/>
    <x v="56"/>
    <x v="1"/>
    <x v="55"/>
    <x v="56"/>
    <x v="1"/>
    <x v="1"/>
    <x v="56"/>
    <x v="56"/>
    <x v="0"/>
    <x v="0"/>
    <x v="8"/>
    <x v="2"/>
    <x v="8"/>
  </r>
  <r>
    <x v="57"/>
    <x v="57"/>
    <x v="57"/>
    <x v="49"/>
    <n v="6243"/>
    <x v="57"/>
    <x v="1"/>
    <x v="56"/>
    <x v="57"/>
    <x v="1"/>
    <x v="1"/>
    <x v="57"/>
    <x v="57"/>
    <x v="0"/>
    <x v="0"/>
    <x v="11"/>
    <x v="6"/>
    <x v="11"/>
  </r>
  <r>
    <x v="58"/>
    <x v="58"/>
    <x v="58"/>
    <x v="50"/>
    <n v="6132"/>
    <x v="58"/>
    <x v="1"/>
    <x v="57"/>
    <x v="58"/>
    <x v="1"/>
    <x v="1"/>
    <x v="58"/>
    <x v="58"/>
    <x v="0"/>
    <x v="0"/>
    <x v="3"/>
    <x v="3"/>
    <x v="3"/>
  </r>
  <r>
    <x v="59"/>
    <x v="59"/>
    <x v="59"/>
    <x v="1"/>
    <n v="3851"/>
    <x v="59"/>
    <x v="1"/>
    <x v="58"/>
    <x v="59"/>
    <x v="1"/>
    <x v="1"/>
    <x v="59"/>
    <x v="59"/>
    <x v="0"/>
    <x v="1"/>
    <x v="3"/>
    <x v="3"/>
    <x v="3"/>
  </r>
  <r>
    <x v="60"/>
    <x v="60"/>
    <x v="60"/>
    <x v="51"/>
    <n v="135997"/>
    <x v="60"/>
    <x v="1"/>
    <x v="59"/>
    <x v="60"/>
    <x v="0"/>
    <x v="0"/>
    <x v="60"/>
    <x v="60"/>
    <x v="0"/>
    <x v="0"/>
    <x v="3"/>
    <x v="3"/>
    <x v="3"/>
  </r>
  <r>
    <x v="61"/>
    <x v="61"/>
    <x v="61"/>
    <x v="52"/>
    <n v="184750"/>
    <x v="61"/>
    <x v="0"/>
    <x v="60"/>
    <x v="61"/>
    <x v="0"/>
    <x v="0"/>
    <x v="61"/>
    <x v="61"/>
    <x v="0"/>
    <x v="0"/>
    <x v="3"/>
    <x v="3"/>
    <x v="3"/>
  </r>
  <r>
    <x v="62"/>
    <x v="62"/>
    <x v="62"/>
    <x v="22"/>
    <n v="14452"/>
    <x v="62"/>
    <x v="1"/>
    <x v="61"/>
    <x v="62"/>
    <x v="1"/>
    <x v="1"/>
    <x v="62"/>
    <x v="62"/>
    <x v="0"/>
    <x v="0"/>
    <x v="2"/>
    <x v="2"/>
    <x v="2"/>
  </r>
  <r>
    <x v="63"/>
    <x v="63"/>
    <x v="63"/>
    <x v="53"/>
    <n v="557"/>
    <x v="63"/>
    <x v="0"/>
    <x v="62"/>
    <x v="63"/>
    <x v="1"/>
    <x v="1"/>
    <x v="63"/>
    <x v="63"/>
    <x v="0"/>
    <x v="0"/>
    <x v="3"/>
    <x v="3"/>
    <x v="3"/>
  </r>
  <r>
    <x v="64"/>
    <x v="64"/>
    <x v="64"/>
    <x v="54"/>
    <n v="2734"/>
    <x v="64"/>
    <x v="0"/>
    <x v="63"/>
    <x v="64"/>
    <x v="1"/>
    <x v="1"/>
    <x v="64"/>
    <x v="64"/>
    <x v="0"/>
    <x v="1"/>
    <x v="2"/>
    <x v="2"/>
    <x v="2"/>
  </r>
  <r>
    <x v="65"/>
    <x v="65"/>
    <x v="65"/>
    <x v="55"/>
    <n v="14405"/>
    <x v="65"/>
    <x v="1"/>
    <x v="64"/>
    <x v="65"/>
    <x v="1"/>
    <x v="1"/>
    <x v="65"/>
    <x v="65"/>
    <x v="0"/>
    <x v="0"/>
    <x v="3"/>
    <x v="3"/>
    <x v="3"/>
  </r>
  <r>
    <x v="66"/>
    <x v="66"/>
    <x v="66"/>
    <x v="49"/>
    <n v="1307"/>
    <x v="66"/>
    <x v="0"/>
    <x v="65"/>
    <x v="66"/>
    <x v="1"/>
    <x v="1"/>
    <x v="66"/>
    <x v="66"/>
    <x v="0"/>
    <x v="1"/>
    <x v="3"/>
    <x v="3"/>
    <x v="3"/>
  </r>
  <r>
    <x v="67"/>
    <x v="67"/>
    <x v="67"/>
    <x v="56"/>
    <n v="117892"/>
    <x v="67"/>
    <x v="1"/>
    <x v="66"/>
    <x v="67"/>
    <x v="4"/>
    <x v="4"/>
    <x v="67"/>
    <x v="67"/>
    <x v="0"/>
    <x v="1"/>
    <x v="8"/>
    <x v="2"/>
    <x v="8"/>
  </r>
  <r>
    <x v="68"/>
    <x v="68"/>
    <x v="68"/>
    <x v="57"/>
    <n v="14508"/>
    <x v="68"/>
    <x v="1"/>
    <x v="67"/>
    <x v="68"/>
    <x v="6"/>
    <x v="6"/>
    <x v="68"/>
    <x v="68"/>
    <x v="0"/>
    <x v="1"/>
    <x v="3"/>
    <x v="3"/>
    <x v="3"/>
  </r>
  <r>
    <x v="69"/>
    <x v="69"/>
    <x v="69"/>
    <x v="58"/>
    <n v="1901"/>
    <x v="69"/>
    <x v="3"/>
    <x v="68"/>
    <x v="69"/>
    <x v="1"/>
    <x v="1"/>
    <x v="69"/>
    <x v="69"/>
    <x v="0"/>
    <x v="0"/>
    <x v="3"/>
    <x v="3"/>
    <x v="3"/>
  </r>
  <r>
    <x v="70"/>
    <x v="70"/>
    <x v="70"/>
    <x v="59"/>
    <n v="158389"/>
    <x v="70"/>
    <x v="1"/>
    <x v="69"/>
    <x v="70"/>
    <x v="6"/>
    <x v="6"/>
    <x v="70"/>
    <x v="70"/>
    <x v="0"/>
    <x v="1"/>
    <x v="3"/>
    <x v="3"/>
    <x v="3"/>
  </r>
  <r>
    <x v="71"/>
    <x v="71"/>
    <x v="71"/>
    <x v="46"/>
    <n v="6484"/>
    <x v="71"/>
    <x v="1"/>
    <x v="70"/>
    <x v="71"/>
    <x v="1"/>
    <x v="1"/>
    <x v="71"/>
    <x v="49"/>
    <x v="0"/>
    <x v="0"/>
    <x v="3"/>
    <x v="3"/>
    <x v="3"/>
  </r>
  <r>
    <x v="72"/>
    <x v="72"/>
    <x v="72"/>
    <x v="60"/>
    <n v="4022"/>
    <x v="72"/>
    <x v="1"/>
    <x v="71"/>
    <x v="72"/>
    <x v="1"/>
    <x v="1"/>
    <x v="72"/>
    <x v="71"/>
    <x v="0"/>
    <x v="0"/>
    <x v="10"/>
    <x v="4"/>
    <x v="10"/>
  </r>
  <r>
    <x v="73"/>
    <x v="73"/>
    <x v="73"/>
    <x v="1"/>
    <n v="9253"/>
    <x v="73"/>
    <x v="1"/>
    <x v="39"/>
    <x v="73"/>
    <x v="1"/>
    <x v="1"/>
    <x v="73"/>
    <x v="72"/>
    <x v="0"/>
    <x v="0"/>
    <x v="17"/>
    <x v="1"/>
    <x v="17"/>
  </r>
  <r>
    <x v="74"/>
    <x v="74"/>
    <x v="74"/>
    <x v="61"/>
    <n v="4776"/>
    <x v="74"/>
    <x v="1"/>
    <x v="72"/>
    <x v="74"/>
    <x v="4"/>
    <x v="4"/>
    <x v="74"/>
    <x v="73"/>
    <x v="0"/>
    <x v="0"/>
    <x v="16"/>
    <x v="1"/>
    <x v="16"/>
  </r>
  <r>
    <x v="75"/>
    <x v="75"/>
    <x v="75"/>
    <x v="62"/>
    <n v="14606"/>
    <x v="75"/>
    <x v="1"/>
    <x v="73"/>
    <x v="75"/>
    <x v="1"/>
    <x v="1"/>
    <x v="75"/>
    <x v="74"/>
    <x v="0"/>
    <x v="0"/>
    <x v="14"/>
    <x v="7"/>
    <x v="14"/>
  </r>
  <r>
    <x v="76"/>
    <x v="76"/>
    <x v="76"/>
    <x v="63"/>
    <n v="95993"/>
    <x v="76"/>
    <x v="0"/>
    <x v="74"/>
    <x v="76"/>
    <x v="1"/>
    <x v="1"/>
    <x v="76"/>
    <x v="75"/>
    <x v="1"/>
    <x v="1"/>
    <x v="3"/>
    <x v="3"/>
    <x v="3"/>
  </r>
  <r>
    <x v="77"/>
    <x v="77"/>
    <x v="77"/>
    <x v="40"/>
    <n v="4460"/>
    <x v="77"/>
    <x v="0"/>
    <x v="75"/>
    <x v="77"/>
    <x v="1"/>
    <x v="1"/>
    <x v="77"/>
    <x v="76"/>
    <x v="0"/>
    <x v="1"/>
    <x v="10"/>
    <x v="4"/>
    <x v="10"/>
  </r>
  <r>
    <x v="78"/>
    <x v="78"/>
    <x v="78"/>
    <x v="6"/>
    <n v="13536"/>
    <x v="78"/>
    <x v="1"/>
    <x v="76"/>
    <x v="78"/>
    <x v="1"/>
    <x v="1"/>
    <x v="78"/>
    <x v="77"/>
    <x v="0"/>
    <x v="0"/>
    <x v="18"/>
    <x v="5"/>
    <x v="18"/>
  </r>
  <r>
    <x v="79"/>
    <x v="79"/>
    <x v="79"/>
    <x v="64"/>
    <n v="40228"/>
    <x v="79"/>
    <x v="0"/>
    <x v="77"/>
    <x v="79"/>
    <x v="1"/>
    <x v="1"/>
    <x v="79"/>
    <x v="78"/>
    <x v="0"/>
    <x v="0"/>
    <x v="3"/>
    <x v="3"/>
    <x v="3"/>
  </r>
  <r>
    <x v="80"/>
    <x v="80"/>
    <x v="80"/>
    <x v="65"/>
    <n v="7012"/>
    <x v="80"/>
    <x v="1"/>
    <x v="78"/>
    <x v="80"/>
    <x v="1"/>
    <x v="1"/>
    <x v="80"/>
    <x v="79"/>
    <x v="0"/>
    <x v="0"/>
    <x v="11"/>
    <x v="6"/>
    <x v="11"/>
  </r>
  <r>
    <x v="81"/>
    <x v="81"/>
    <x v="81"/>
    <x v="66"/>
    <n v="37857"/>
    <x v="81"/>
    <x v="1"/>
    <x v="79"/>
    <x v="81"/>
    <x v="1"/>
    <x v="1"/>
    <x v="81"/>
    <x v="80"/>
    <x v="0"/>
    <x v="0"/>
    <x v="1"/>
    <x v="1"/>
    <x v="1"/>
  </r>
  <r>
    <x v="82"/>
    <x v="82"/>
    <x v="82"/>
    <x v="67"/>
    <n v="14973"/>
    <x v="82"/>
    <x v="1"/>
    <x v="80"/>
    <x v="82"/>
    <x v="4"/>
    <x v="4"/>
    <x v="82"/>
    <x v="4"/>
    <x v="0"/>
    <x v="1"/>
    <x v="11"/>
    <x v="6"/>
    <x v="11"/>
  </r>
  <r>
    <x v="83"/>
    <x v="83"/>
    <x v="83"/>
    <x v="68"/>
    <n v="39996"/>
    <x v="83"/>
    <x v="0"/>
    <x v="81"/>
    <x v="83"/>
    <x v="1"/>
    <x v="1"/>
    <x v="83"/>
    <x v="81"/>
    <x v="0"/>
    <x v="0"/>
    <x v="5"/>
    <x v="1"/>
    <x v="5"/>
  </r>
  <r>
    <x v="84"/>
    <x v="84"/>
    <x v="84"/>
    <x v="69"/>
    <n v="41564"/>
    <x v="84"/>
    <x v="1"/>
    <x v="82"/>
    <x v="84"/>
    <x v="1"/>
    <x v="1"/>
    <x v="84"/>
    <x v="82"/>
    <x v="0"/>
    <x v="0"/>
    <x v="8"/>
    <x v="2"/>
    <x v="8"/>
  </r>
  <r>
    <x v="85"/>
    <x v="85"/>
    <x v="85"/>
    <x v="70"/>
    <n v="6430"/>
    <x v="85"/>
    <x v="1"/>
    <x v="83"/>
    <x v="85"/>
    <x v="2"/>
    <x v="2"/>
    <x v="85"/>
    <x v="83"/>
    <x v="0"/>
    <x v="0"/>
    <x v="7"/>
    <x v="1"/>
    <x v="7"/>
  </r>
  <r>
    <x v="86"/>
    <x v="86"/>
    <x v="86"/>
    <x v="71"/>
    <n v="12405"/>
    <x v="86"/>
    <x v="1"/>
    <x v="84"/>
    <x v="86"/>
    <x v="1"/>
    <x v="1"/>
    <x v="86"/>
    <x v="84"/>
    <x v="1"/>
    <x v="0"/>
    <x v="3"/>
    <x v="3"/>
    <x v="3"/>
  </r>
  <r>
    <x v="87"/>
    <x v="87"/>
    <x v="87"/>
    <x v="72"/>
    <n v="123040"/>
    <x v="87"/>
    <x v="0"/>
    <x v="85"/>
    <x v="87"/>
    <x v="2"/>
    <x v="2"/>
    <x v="87"/>
    <x v="85"/>
    <x v="0"/>
    <x v="1"/>
    <x v="1"/>
    <x v="1"/>
    <x v="1"/>
  </r>
  <r>
    <x v="88"/>
    <x v="88"/>
    <x v="88"/>
    <x v="73"/>
    <n v="12516"/>
    <x v="88"/>
    <x v="1"/>
    <x v="86"/>
    <x v="88"/>
    <x v="1"/>
    <x v="1"/>
    <x v="88"/>
    <x v="86"/>
    <x v="0"/>
    <x v="0"/>
    <x v="18"/>
    <x v="5"/>
    <x v="18"/>
  </r>
  <r>
    <x v="89"/>
    <x v="89"/>
    <x v="89"/>
    <x v="74"/>
    <n v="8588"/>
    <x v="89"/>
    <x v="1"/>
    <x v="87"/>
    <x v="89"/>
    <x v="1"/>
    <x v="1"/>
    <x v="89"/>
    <x v="87"/>
    <x v="0"/>
    <x v="0"/>
    <x v="3"/>
    <x v="3"/>
    <x v="3"/>
  </r>
  <r>
    <x v="90"/>
    <x v="90"/>
    <x v="90"/>
    <x v="75"/>
    <n v="6132"/>
    <x v="90"/>
    <x v="0"/>
    <x v="88"/>
    <x v="90"/>
    <x v="1"/>
    <x v="1"/>
    <x v="90"/>
    <x v="88"/>
    <x v="0"/>
    <x v="1"/>
    <x v="3"/>
    <x v="3"/>
    <x v="3"/>
  </r>
  <r>
    <x v="91"/>
    <x v="91"/>
    <x v="91"/>
    <x v="76"/>
    <n v="74688"/>
    <x v="91"/>
    <x v="0"/>
    <x v="89"/>
    <x v="91"/>
    <x v="6"/>
    <x v="6"/>
    <x v="91"/>
    <x v="89"/>
    <x v="0"/>
    <x v="0"/>
    <x v="18"/>
    <x v="5"/>
    <x v="18"/>
  </r>
  <r>
    <x v="92"/>
    <x v="92"/>
    <x v="92"/>
    <x v="77"/>
    <n v="51775"/>
    <x v="92"/>
    <x v="1"/>
    <x v="90"/>
    <x v="92"/>
    <x v="5"/>
    <x v="5"/>
    <x v="92"/>
    <x v="40"/>
    <x v="0"/>
    <x v="1"/>
    <x v="11"/>
    <x v="6"/>
    <x v="11"/>
  </r>
  <r>
    <x v="93"/>
    <x v="93"/>
    <x v="93"/>
    <x v="78"/>
    <n v="65877"/>
    <x v="93"/>
    <x v="3"/>
    <x v="91"/>
    <x v="93"/>
    <x v="1"/>
    <x v="1"/>
    <x v="93"/>
    <x v="90"/>
    <x v="0"/>
    <x v="1"/>
    <x v="3"/>
    <x v="3"/>
    <x v="3"/>
  </r>
  <r>
    <x v="94"/>
    <x v="94"/>
    <x v="94"/>
    <x v="49"/>
    <n v="8807"/>
    <x v="94"/>
    <x v="1"/>
    <x v="80"/>
    <x v="94"/>
    <x v="4"/>
    <x v="4"/>
    <x v="94"/>
    <x v="91"/>
    <x v="0"/>
    <x v="0"/>
    <x v="2"/>
    <x v="2"/>
    <x v="2"/>
  </r>
  <r>
    <x v="95"/>
    <x v="95"/>
    <x v="95"/>
    <x v="79"/>
    <n v="1017"/>
    <x v="95"/>
    <x v="1"/>
    <x v="11"/>
    <x v="95"/>
    <x v="1"/>
    <x v="1"/>
    <x v="95"/>
    <x v="92"/>
    <x v="0"/>
    <x v="0"/>
    <x v="4"/>
    <x v="4"/>
    <x v="4"/>
  </r>
  <r>
    <x v="96"/>
    <x v="96"/>
    <x v="96"/>
    <x v="80"/>
    <n v="151513"/>
    <x v="96"/>
    <x v="1"/>
    <x v="92"/>
    <x v="96"/>
    <x v="1"/>
    <x v="1"/>
    <x v="96"/>
    <x v="36"/>
    <x v="0"/>
    <x v="0"/>
    <x v="3"/>
    <x v="3"/>
    <x v="3"/>
  </r>
  <r>
    <x v="97"/>
    <x v="97"/>
    <x v="97"/>
    <x v="81"/>
    <n v="12047"/>
    <x v="97"/>
    <x v="1"/>
    <x v="86"/>
    <x v="97"/>
    <x v="1"/>
    <x v="1"/>
    <x v="48"/>
    <x v="93"/>
    <x v="0"/>
    <x v="0"/>
    <x v="0"/>
    <x v="0"/>
    <x v="0"/>
  </r>
  <r>
    <x v="98"/>
    <x v="98"/>
    <x v="98"/>
    <x v="82"/>
    <n v="32951"/>
    <x v="98"/>
    <x v="0"/>
    <x v="93"/>
    <x v="98"/>
    <x v="2"/>
    <x v="2"/>
    <x v="97"/>
    <x v="94"/>
    <x v="0"/>
    <x v="0"/>
    <x v="11"/>
    <x v="6"/>
    <x v="11"/>
  </r>
  <r>
    <x v="99"/>
    <x v="99"/>
    <x v="99"/>
    <x v="4"/>
    <n v="14951"/>
    <x v="99"/>
    <x v="1"/>
    <x v="55"/>
    <x v="99"/>
    <x v="1"/>
    <x v="1"/>
    <x v="98"/>
    <x v="95"/>
    <x v="0"/>
    <x v="0"/>
    <x v="3"/>
    <x v="3"/>
    <x v="3"/>
  </r>
  <r>
    <x v="100"/>
    <x v="100"/>
    <x v="100"/>
    <x v="0"/>
    <n v="1"/>
    <x v="100"/>
    <x v="0"/>
    <x v="49"/>
    <x v="100"/>
    <x v="1"/>
    <x v="1"/>
    <x v="99"/>
    <x v="96"/>
    <x v="0"/>
    <x v="0"/>
    <x v="3"/>
    <x v="3"/>
    <x v="3"/>
  </r>
  <r>
    <x v="101"/>
    <x v="101"/>
    <x v="101"/>
    <x v="79"/>
    <n v="9193"/>
    <x v="101"/>
    <x v="1"/>
    <x v="55"/>
    <x v="101"/>
    <x v="1"/>
    <x v="1"/>
    <x v="100"/>
    <x v="97"/>
    <x v="0"/>
    <x v="1"/>
    <x v="5"/>
    <x v="1"/>
    <x v="5"/>
  </r>
  <r>
    <x v="102"/>
    <x v="102"/>
    <x v="102"/>
    <x v="41"/>
    <n v="10422"/>
    <x v="102"/>
    <x v="1"/>
    <x v="94"/>
    <x v="102"/>
    <x v="1"/>
    <x v="1"/>
    <x v="101"/>
    <x v="98"/>
    <x v="0"/>
    <x v="1"/>
    <x v="8"/>
    <x v="2"/>
    <x v="8"/>
  </r>
  <r>
    <x v="103"/>
    <x v="103"/>
    <x v="103"/>
    <x v="83"/>
    <n v="2461"/>
    <x v="103"/>
    <x v="0"/>
    <x v="95"/>
    <x v="103"/>
    <x v="6"/>
    <x v="6"/>
    <x v="102"/>
    <x v="99"/>
    <x v="0"/>
    <x v="0"/>
    <x v="5"/>
    <x v="1"/>
    <x v="5"/>
  </r>
  <r>
    <x v="104"/>
    <x v="104"/>
    <x v="104"/>
    <x v="84"/>
    <n v="170623"/>
    <x v="104"/>
    <x v="1"/>
    <x v="96"/>
    <x v="104"/>
    <x v="1"/>
    <x v="1"/>
    <x v="103"/>
    <x v="100"/>
    <x v="0"/>
    <x v="0"/>
    <x v="7"/>
    <x v="1"/>
    <x v="7"/>
  </r>
  <r>
    <x v="105"/>
    <x v="105"/>
    <x v="105"/>
    <x v="85"/>
    <n v="9829"/>
    <x v="105"/>
    <x v="1"/>
    <x v="97"/>
    <x v="105"/>
    <x v="1"/>
    <x v="1"/>
    <x v="104"/>
    <x v="101"/>
    <x v="0"/>
    <x v="0"/>
    <x v="2"/>
    <x v="2"/>
    <x v="2"/>
  </r>
  <r>
    <x v="106"/>
    <x v="106"/>
    <x v="106"/>
    <x v="61"/>
    <n v="14006"/>
    <x v="106"/>
    <x v="1"/>
    <x v="98"/>
    <x v="106"/>
    <x v="1"/>
    <x v="1"/>
    <x v="105"/>
    <x v="102"/>
    <x v="0"/>
    <x v="0"/>
    <x v="3"/>
    <x v="3"/>
    <x v="3"/>
  </r>
  <r>
    <x v="107"/>
    <x v="107"/>
    <x v="107"/>
    <x v="26"/>
    <n v="6527"/>
    <x v="107"/>
    <x v="1"/>
    <x v="99"/>
    <x v="107"/>
    <x v="1"/>
    <x v="1"/>
    <x v="106"/>
    <x v="103"/>
    <x v="0"/>
    <x v="1"/>
    <x v="3"/>
    <x v="3"/>
    <x v="3"/>
  </r>
  <r>
    <x v="108"/>
    <x v="108"/>
    <x v="108"/>
    <x v="42"/>
    <n v="8929"/>
    <x v="108"/>
    <x v="1"/>
    <x v="100"/>
    <x v="108"/>
    <x v="1"/>
    <x v="1"/>
    <x v="107"/>
    <x v="104"/>
    <x v="0"/>
    <x v="0"/>
    <x v="4"/>
    <x v="4"/>
    <x v="4"/>
  </r>
  <r>
    <x v="109"/>
    <x v="109"/>
    <x v="109"/>
    <x v="5"/>
    <n v="3079"/>
    <x v="109"/>
    <x v="0"/>
    <x v="101"/>
    <x v="109"/>
    <x v="1"/>
    <x v="1"/>
    <x v="108"/>
    <x v="105"/>
    <x v="0"/>
    <x v="0"/>
    <x v="19"/>
    <x v="4"/>
    <x v="19"/>
  </r>
  <r>
    <x v="110"/>
    <x v="110"/>
    <x v="110"/>
    <x v="86"/>
    <n v="21307"/>
    <x v="110"/>
    <x v="0"/>
    <x v="102"/>
    <x v="110"/>
    <x v="1"/>
    <x v="1"/>
    <x v="109"/>
    <x v="106"/>
    <x v="0"/>
    <x v="0"/>
    <x v="0"/>
    <x v="0"/>
    <x v="0"/>
  </r>
  <r>
    <x v="111"/>
    <x v="111"/>
    <x v="111"/>
    <x v="87"/>
    <n v="73653"/>
    <x v="111"/>
    <x v="1"/>
    <x v="103"/>
    <x v="111"/>
    <x v="1"/>
    <x v="1"/>
    <x v="110"/>
    <x v="107"/>
    <x v="0"/>
    <x v="0"/>
    <x v="15"/>
    <x v="5"/>
    <x v="15"/>
  </r>
  <r>
    <x v="112"/>
    <x v="112"/>
    <x v="112"/>
    <x v="53"/>
    <n v="12635"/>
    <x v="112"/>
    <x v="1"/>
    <x v="104"/>
    <x v="112"/>
    <x v="2"/>
    <x v="2"/>
    <x v="111"/>
    <x v="108"/>
    <x v="0"/>
    <x v="0"/>
    <x v="2"/>
    <x v="2"/>
    <x v="2"/>
  </r>
  <r>
    <x v="113"/>
    <x v="113"/>
    <x v="113"/>
    <x v="88"/>
    <n v="12437"/>
    <x v="113"/>
    <x v="1"/>
    <x v="54"/>
    <x v="113"/>
    <x v="1"/>
    <x v="1"/>
    <x v="112"/>
    <x v="109"/>
    <x v="0"/>
    <x v="0"/>
    <x v="0"/>
    <x v="0"/>
    <x v="0"/>
  </r>
  <r>
    <x v="114"/>
    <x v="114"/>
    <x v="114"/>
    <x v="89"/>
    <n v="13816"/>
    <x v="114"/>
    <x v="1"/>
    <x v="105"/>
    <x v="114"/>
    <x v="1"/>
    <x v="1"/>
    <x v="113"/>
    <x v="110"/>
    <x v="0"/>
    <x v="1"/>
    <x v="8"/>
    <x v="2"/>
    <x v="8"/>
  </r>
  <r>
    <x v="115"/>
    <x v="115"/>
    <x v="115"/>
    <x v="90"/>
    <n v="145382"/>
    <x v="115"/>
    <x v="0"/>
    <x v="106"/>
    <x v="115"/>
    <x v="6"/>
    <x v="6"/>
    <x v="114"/>
    <x v="111"/>
    <x v="0"/>
    <x v="0"/>
    <x v="13"/>
    <x v="5"/>
    <x v="13"/>
  </r>
  <r>
    <x v="116"/>
    <x v="116"/>
    <x v="116"/>
    <x v="44"/>
    <n v="6336"/>
    <x v="116"/>
    <x v="0"/>
    <x v="107"/>
    <x v="116"/>
    <x v="1"/>
    <x v="1"/>
    <x v="115"/>
    <x v="112"/>
    <x v="0"/>
    <x v="0"/>
    <x v="3"/>
    <x v="3"/>
    <x v="3"/>
  </r>
  <r>
    <x v="117"/>
    <x v="117"/>
    <x v="117"/>
    <x v="70"/>
    <n v="8523"/>
    <x v="117"/>
    <x v="1"/>
    <x v="108"/>
    <x v="117"/>
    <x v="1"/>
    <x v="1"/>
    <x v="116"/>
    <x v="113"/>
    <x v="0"/>
    <x v="0"/>
    <x v="19"/>
    <x v="4"/>
    <x v="19"/>
  </r>
  <r>
    <x v="118"/>
    <x v="118"/>
    <x v="118"/>
    <x v="91"/>
    <n v="6351"/>
    <x v="118"/>
    <x v="1"/>
    <x v="109"/>
    <x v="118"/>
    <x v="1"/>
    <x v="1"/>
    <x v="117"/>
    <x v="114"/>
    <x v="0"/>
    <x v="0"/>
    <x v="14"/>
    <x v="7"/>
    <x v="14"/>
  </r>
  <r>
    <x v="119"/>
    <x v="119"/>
    <x v="119"/>
    <x v="92"/>
    <n v="10748"/>
    <x v="119"/>
    <x v="1"/>
    <x v="110"/>
    <x v="119"/>
    <x v="1"/>
    <x v="1"/>
    <x v="118"/>
    <x v="115"/>
    <x v="0"/>
    <x v="1"/>
    <x v="4"/>
    <x v="4"/>
    <x v="4"/>
  </r>
  <r>
    <x v="120"/>
    <x v="120"/>
    <x v="120"/>
    <x v="93"/>
    <n v="112272"/>
    <x v="120"/>
    <x v="1"/>
    <x v="111"/>
    <x v="120"/>
    <x v="1"/>
    <x v="1"/>
    <x v="119"/>
    <x v="116"/>
    <x v="0"/>
    <x v="1"/>
    <x v="20"/>
    <x v="6"/>
    <x v="20"/>
  </r>
  <r>
    <x v="121"/>
    <x v="121"/>
    <x v="121"/>
    <x v="94"/>
    <n v="99361"/>
    <x v="121"/>
    <x v="1"/>
    <x v="112"/>
    <x v="121"/>
    <x v="1"/>
    <x v="1"/>
    <x v="33"/>
    <x v="117"/>
    <x v="0"/>
    <x v="0"/>
    <x v="11"/>
    <x v="6"/>
    <x v="11"/>
  </r>
  <r>
    <x v="122"/>
    <x v="122"/>
    <x v="122"/>
    <x v="95"/>
    <n v="88055"/>
    <x v="122"/>
    <x v="0"/>
    <x v="113"/>
    <x v="122"/>
    <x v="1"/>
    <x v="1"/>
    <x v="120"/>
    <x v="95"/>
    <x v="0"/>
    <x v="0"/>
    <x v="13"/>
    <x v="5"/>
    <x v="13"/>
  </r>
  <r>
    <x v="123"/>
    <x v="123"/>
    <x v="123"/>
    <x v="96"/>
    <n v="33092"/>
    <x v="123"/>
    <x v="0"/>
    <x v="114"/>
    <x v="123"/>
    <x v="0"/>
    <x v="0"/>
    <x v="121"/>
    <x v="118"/>
    <x v="1"/>
    <x v="0"/>
    <x v="3"/>
    <x v="3"/>
    <x v="3"/>
  </r>
  <r>
    <x v="124"/>
    <x v="124"/>
    <x v="124"/>
    <x v="97"/>
    <n v="9562"/>
    <x v="124"/>
    <x v="1"/>
    <x v="115"/>
    <x v="124"/>
    <x v="6"/>
    <x v="6"/>
    <x v="122"/>
    <x v="119"/>
    <x v="0"/>
    <x v="0"/>
    <x v="14"/>
    <x v="7"/>
    <x v="14"/>
  </r>
  <r>
    <x v="125"/>
    <x v="125"/>
    <x v="125"/>
    <x v="98"/>
    <n v="8475"/>
    <x v="125"/>
    <x v="1"/>
    <x v="80"/>
    <x v="125"/>
    <x v="1"/>
    <x v="1"/>
    <x v="123"/>
    <x v="120"/>
    <x v="0"/>
    <x v="0"/>
    <x v="3"/>
    <x v="3"/>
    <x v="3"/>
  </r>
  <r>
    <x v="126"/>
    <x v="126"/>
    <x v="126"/>
    <x v="99"/>
    <n v="69617"/>
    <x v="126"/>
    <x v="0"/>
    <x v="116"/>
    <x v="126"/>
    <x v="1"/>
    <x v="1"/>
    <x v="124"/>
    <x v="121"/>
    <x v="0"/>
    <x v="1"/>
    <x v="3"/>
    <x v="3"/>
    <x v="3"/>
  </r>
  <r>
    <x v="127"/>
    <x v="127"/>
    <x v="127"/>
    <x v="100"/>
    <n v="53067"/>
    <x v="127"/>
    <x v="0"/>
    <x v="117"/>
    <x v="127"/>
    <x v="0"/>
    <x v="0"/>
    <x v="125"/>
    <x v="122"/>
    <x v="0"/>
    <x v="0"/>
    <x v="3"/>
    <x v="3"/>
    <x v="3"/>
  </r>
  <r>
    <x v="128"/>
    <x v="128"/>
    <x v="128"/>
    <x v="101"/>
    <n v="42596"/>
    <x v="128"/>
    <x v="3"/>
    <x v="118"/>
    <x v="128"/>
    <x v="1"/>
    <x v="1"/>
    <x v="126"/>
    <x v="123"/>
    <x v="0"/>
    <x v="0"/>
    <x v="1"/>
    <x v="1"/>
    <x v="1"/>
  </r>
  <r>
    <x v="129"/>
    <x v="129"/>
    <x v="129"/>
    <x v="102"/>
    <n v="4756"/>
    <x v="129"/>
    <x v="3"/>
    <x v="12"/>
    <x v="129"/>
    <x v="2"/>
    <x v="2"/>
    <x v="127"/>
    <x v="97"/>
    <x v="0"/>
    <x v="0"/>
    <x v="0"/>
    <x v="0"/>
    <x v="0"/>
  </r>
  <r>
    <x v="130"/>
    <x v="130"/>
    <x v="130"/>
    <x v="103"/>
    <n v="14925"/>
    <x v="130"/>
    <x v="1"/>
    <x v="119"/>
    <x v="130"/>
    <x v="3"/>
    <x v="3"/>
    <x v="128"/>
    <x v="124"/>
    <x v="0"/>
    <x v="0"/>
    <x v="6"/>
    <x v="4"/>
    <x v="6"/>
  </r>
  <r>
    <x v="131"/>
    <x v="131"/>
    <x v="131"/>
    <x v="104"/>
    <n v="166116"/>
    <x v="131"/>
    <x v="1"/>
    <x v="120"/>
    <x v="131"/>
    <x v="4"/>
    <x v="4"/>
    <x v="129"/>
    <x v="125"/>
    <x v="0"/>
    <x v="0"/>
    <x v="2"/>
    <x v="2"/>
    <x v="2"/>
  </r>
  <r>
    <x v="132"/>
    <x v="132"/>
    <x v="132"/>
    <x v="88"/>
    <n v="3834"/>
    <x v="132"/>
    <x v="1"/>
    <x v="121"/>
    <x v="132"/>
    <x v="1"/>
    <x v="1"/>
    <x v="130"/>
    <x v="126"/>
    <x v="0"/>
    <x v="1"/>
    <x v="3"/>
    <x v="3"/>
    <x v="3"/>
  </r>
  <r>
    <x v="133"/>
    <x v="133"/>
    <x v="133"/>
    <x v="6"/>
    <n v="13985"/>
    <x v="133"/>
    <x v="1"/>
    <x v="122"/>
    <x v="133"/>
    <x v="1"/>
    <x v="1"/>
    <x v="131"/>
    <x v="127"/>
    <x v="0"/>
    <x v="0"/>
    <x v="21"/>
    <x v="1"/>
    <x v="21"/>
  </r>
  <r>
    <x v="134"/>
    <x v="134"/>
    <x v="134"/>
    <x v="105"/>
    <n v="89288"/>
    <x v="134"/>
    <x v="0"/>
    <x v="123"/>
    <x v="134"/>
    <x v="5"/>
    <x v="5"/>
    <x v="132"/>
    <x v="128"/>
    <x v="0"/>
    <x v="1"/>
    <x v="4"/>
    <x v="4"/>
    <x v="4"/>
  </r>
  <r>
    <x v="135"/>
    <x v="135"/>
    <x v="135"/>
    <x v="106"/>
    <n v="5488"/>
    <x v="135"/>
    <x v="0"/>
    <x v="124"/>
    <x v="135"/>
    <x v="1"/>
    <x v="1"/>
    <x v="133"/>
    <x v="129"/>
    <x v="0"/>
    <x v="1"/>
    <x v="3"/>
    <x v="3"/>
    <x v="3"/>
  </r>
  <r>
    <x v="136"/>
    <x v="136"/>
    <x v="136"/>
    <x v="107"/>
    <n v="2721"/>
    <x v="136"/>
    <x v="3"/>
    <x v="125"/>
    <x v="136"/>
    <x v="1"/>
    <x v="1"/>
    <x v="134"/>
    <x v="130"/>
    <x v="0"/>
    <x v="1"/>
    <x v="6"/>
    <x v="4"/>
    <x v="6"/>
  </r>
  <r>
    <x v="137"/>
    <x v="137"/>
    <x v="137"/>
    <x v="37"/>
    <n v="4712"/>
    <x v="137"/>
    <x v="1"/>
    <x v="126"/>
    <x v="137"/>
    <x v="1"/>
    <x v="1"/>
    <x v="135"/>
    <x v="131"/>
    <x v="0"/>
    <x v="0"/>
    <x v="9"/>
    <x v="5"/>
    <x v="9"/>
  </r>
  <r>
    <x v="138"/>
    <x v="138"/>
    <x v="138"/>
    <x v="103"/>
    <n v="9216"/>
    <x v="138"/>
    <x v="0"/>
    <x v="127"/>
    <x v="138"/>
    <x v="1"/>
    <x v="1"/>
    <x v="136"/>
    <x v="132"/>
    <x v="0"/>
    <x v="0"/>
    <x v="20"/>
    <x v="6"/>
    <x v="20"/>
  </r>
  <r>
    <x v="139"/>
    <x v="139"/>
    <x v="139"/>
    <x v="108"/>
    <n v="19246"/>
    <x v="139"/>
    <x v="0"/>
    <x v="128"/>
    <x v="139"/>
    <x v="1"/>
    <x v="1"/>
    <x v="137"/>
    <x v="133"/>
    <x v="0"/>
    <x v="1"/>
    <x v="8"/>
    <x v="2"/>
    <x v="8"/>
  </r>
  <r>
    <x v="140"/>
    <x v="140"/>
    <x v="140"/>
    <x v="20"/>
    <n v="12274"/>
    <x v="140"/>
    <x v="1"/>
    <x v="129"/>
    <x v="140"/>
    <x v="1"/>
    <x v="1"/>
    <x v="138"/>
    <x v="134"/>
    <x v="0"/>
    <x v="0"/>
    <x v="4"/>
    <x v="4"/>
    <x v="4"/>
  </r>
  <r>
    <x v="141"/>
    <x v="141"/>
    <x v="141"/>
    <x v="109"/>
    <n v="65323"/>
    <x v="141"/>
    <x v="1"/>
    <x v="130"/>
    <x v="141"/>
    <x v="1"/>
    <x v="1"/>
    <x v="139"/>
    <x v="135"/>
    <x v="0"/>
    <x v="0"/>
    <x v="2"/>
    <x v="2"/>
    <x v="2"/>
  </r>
  <r>
    <x v="142"/>
    <x v="142"/>
    <x v="142"/>
    <x v="92"/>
    <n v="11502"/>
    <x v="142"/>
    <x v="1"/>
    <x v="124"/>
    <x v="142"/>
    <x v="1"/>
    <x v="1"/>
    <x v="107"/>
    <x v="136"/>
    <x v="0"/>
    <x v="0"/>
    <x v="2"/>
    <x v="2"/>
    <x v="2"/>
  </r>
  <r>
    <x v="143"/>
    <x v="143"/>
    <x v="143"/>
    <x v="91"/>
    <n v="7322"/>
    <x v="143"/>
    <x v="1"/>
    <x v="131"/>
    <x v="143"/>
    <x v="1"/>
    <x v="1"/>
    <x v="140"/>
    <x v="137"/>
    <x v="0"/>
    <x v="0"/>
    <x v="7"/>
    <x v="1"/>
    <x v="7"/>
  </r>
  <r>
    <x v="144"/>
    <x v="144"/>
    <x v="144"/>
    <x v="25"/>
    <n v="11619"/>
    <x v="144"/>
    <x v="1"/>
    <x v="18"/>
    <x v="144"/>
    <x v="1"/>
    <x v="1"/>
    <x v="141"/>
    <x v="138"/>
    <x v="0"/>
    <x v="0"/>
    <x v="3"/>
    <x v="3"/>
    <x v="3"/>
  </r>
  <r>
    <x v="145"/>
    <x v="145"/>
    <x v="145"/>
    <x v="110"/>
    <n v="59128"/>
    <x v="145"/>
    <x v="1"/>
    <x v="132"/>
    <x v="145"/>
    <x v="5"/>
    <x v="5"/>
    <x v="142"/>
    <x v="139"/>
    <x v="0"/>
    <x v="0"/>
    <x v="8"/>
    <x v="2"/>
    <x v="8"/>
  </r>
  <r>
    <x v="146"/>
    <x v="146"/>
    <x v="146"/>
    <x v="35"/>
    <n v="1518"/>
    <x v="146"/>
    <x v="3"/>
    <x v="133"/>
    <x v="146"/>
    <x v="1"/>
    <x v="1"/>
    <x v="143"/>
    <x v="140"/>
    <x v="0"/>
    <x v="0"/>
    <x v="3"/>
    <x v="3"/>
    <x v="3"/>
  </r>
  <r>
    <x v="147"/>
    <x v="147"/>
    <x v="147"/>
    <x v="111"/>
    <n v="9337"/>
    <x v="147"/>
    <x v="1"/>
    <x v="134"/>
    <x v="147"/>
    <x v="1"/>
    <x v="1"/>
    <x v="144"/>
    <x v="141"/>
    <x v="0"/>
    <x v="1"/>
    <x v="3"/>
    <x v="3"/>
    <x v="3"/>
  </r>
  <r>
    <x v="148"/>
    <x v="148"/>
    <x v="148"/>
    <x v="29"/>
    <n v="11255"/>
    <x v="148"/>
    <x v="1"/>
    <x v="37"/>
    <x v="148"/>
    <x v="1"/>
    <x v="1"/>
    <x v="145"/>
    <x v="142"/>
    <x v="0"/>
    <x v="0"/>
    <x v="8"/>
    <x v="2"/>
    <x v="8"/>
  </r>
  <r>
    <x v="149"/>
    <x v="149"/>
    <x v="149"/>
    <x v="8"/>
    <n v="13632"/>
    <x v="149"/>
    <x v="1"/>
    <x v="135"/>
    <x v="149"/>
    <x v="1"/>
    <x v="1"/>
    <x v="146"/>
    <x v="143"/>
    <x v="0"/>
    <x v="0"/>
    <x v="7"/>
    <x v="1"/>
    <x v="7"/>
  </r>
  <r>
    <x v="150"/>
    <x v="150"/>
    <x v="150"/>
    <x v="0"/>
    <n v="1"/>
    <x v="100"/>
    <x v="0"/>
    <x v="49"/>
    <x v="100"/>
    <x v="1"/>
    <x v="1"/>
    <x v="147"/>
    <x v="144"/>
    <x v="0"/>
    <x v="0"/>
    <x v="1"/>
    <x v="1"/>
    <x v="1"/>
  </r>
  <r>
    <x v="151"/>
    <x v="151"/>
    <x v="151"/>
    <x v="112"/>
    <n v="88037"/>
    <x v="150"/>
    <x v="0"/>
    <x v="50"/>
    <x v="150"/>
    <x v="1"/>
    <x v="1"/>
    <x v="148"/>
    <x v="145"/>
    <x v="0"/>
    <x v="0"/>
    <x v="5"/>
    <x v="1"/>
    <x v="5"/>
  </r>
  <r>
    <x v="152"/>
    <x v="152"/>
    <x v="152"/>
    <x v="113"/>
    <n v="175573"/>
    <x v="151"/>
    <x v="1"/>
    <x v="136"/>
    <x v="151"/>
    <x v="1"/>
    <x v="1"/>
    <x v="149"/>
    <x v="146"/>
    <x v="0"/>
    <x v="0"/>
    <x v="7"/>
    <x v="1"/>
    <x v="7"/>
  </r>
  <r>
    <x v="153"/>
    <x v="153"/>
    <x v="153"/>
    <x v="114"/>
    <n v="176112"/>
    <x v="152"/>
    <x v="0"/>
    <x v="137"/>
    <x v="152"/>
    <x v="1"/>
    <x v="1"/>
    <x v="150"/>
    <x v="147"/>
    <x v="0"/>
    <x v="0"/>
    <x v="3"/>
    <x v="3"/>
    <x v="3"/>
  </r>
  <r>
    <x v="154"/>
    <x v="154"/>
    <x v="154"/>
    <x v="115"/>
    <n v="100650"/>
    <x v="153"/>
    <x v="0"/>
    <x v="138"/>
    <x v="153"/>
    <x v="1"/>
    <x v="1"/>
    <x v="151"/>
    <x v="148"/>
    <x v="0"/>
    <x v="1"/>
    <x v="7"/>
    <x v="1"/>
    <x v="7"/>
  </r>
  <r>
    <x v="155"/>
    <x v="155"/>
    <x v="155"/>
    <x v="116"/>
    <n v="90706"/>
    <x v="154"/>
    <x v="0"/>
    <x v="139"/>
    <x v="154"/>
    <x v="1"/>
    <x v="1"/>
    <x v="152"/>
    <x v="149"/>
    <x v="0"/>
    <x v="0"/>
    <x v="3"/>
    <x v="3"/>
    <x v="3"/>
  </r>
  <r>
    <x v="156"/>
    <x v="156"/>
    <x v="156"/>
    <x v="117"/>
    <n v="26914"/>
    <x v="155"/>
    <x v="3"/>
    <x v="140"/>
    <x v="155"/>
    <x v="2"/>
    <x v="2"/>
    <x v="153"/>
    <x v="150"/>
    <x v="0"/>
    <x v="0"/>
    <x v="1"/>
    <x v="1"/>
    <x v="1"/>
  </r>
  <r>
    <x v="157"/>
    <x v="157"/>
    <x v="157"/>
    <x v="3"/>
    <n v="2212"/>
    <x v="156"/>
    <x v="0"/>
    <x v="141"/>
    <x v="156"/>
    <x v="2"/>
    <x v="2"/>
    <x v="154"/>
    <x v="151"/>
    <x v="0"/>
    <x v="0"/>
    <x v="14"/>
    <x v="7"/>
    <x v="14"/>
  </r>
  <r>
    <x v="158"/>
    <x v="158"/>
    <x v="158"/>
    <x v="118"/>
    <n v="4640"/>
    <x v="157"/>
    <x v="1"/>
    <x v="142"/>
    <x v="157"/>
    <x v="1"/>
    <x v="1"/>
    <x v="155"/>
    <x v="152"/>
    <x v="0"/>
    <x v="0"/>
    <x v="1"/>
    <x v="1"/>
    <x v="1"/>
  </r>
  <r>
    <x v="159"/>
    <x v="159"/>
    <x v="159"/>
    <x v="119"/>
    <n v="191222"/>
    <x v="158"/>
    <x v="1"/>
    <x v="143"/>
    <x v="158"/>
    <x v="1"/>
    <x v="1"/>
    <x v="156"/>
    <x v="153"/>
    <x v="0"/>
    <x v="1"/>
    <x v="3"/>
    <x v="3"/>
    <x v="3"/>
  </r>
  <r>
    <x v="160"/>
    <x v="160"/>
    <x v="160"/>
    <x v="48"/>
    <n v="12985"/>
    <x v="159"/>
    <x v="1"/>
    <x v="55"/>
    <x v="159"/>
    <x v="1"/>
    <x v="1"/>
    <x v="157"/>
    <x v="154"/>
    <x v="0"/>
    <x v="0"/>
    <x v="8"/>
    <x v="2"/>
    <x v="8"/>
  </r>
  <r>
    <x v="161"/>
    <x v="161"/>
    <x v="161"/>
    <x v="20"/>
    <n v="4300"/>
    <x v="160"/>
    <x v="0"/>
    <x v="51"/>
    <x v="160"/>
    <x v="1"/>
    <x v="1"/>
    <x v="158"/>
    <x v="155"/>
    <x v="0"/>
    <x v="1"/>
    <x v="2"/>
    <x v="2"/>
    <x v="2"/>
  </r>
  <r>
    <x v="162"/>
    <x v="162"/>
    <x v="162"/>
    <x v="55"/>
    <n v="9134"/>
    <x v="161"/>
    <x v="1"/>
    <x v="144"/>
    <x v="161"/>
    <x v="5"/>
    <x v="5"/>
    <x v="159"/>
    <x v="156"/>
    <x v="0"/>
    <x v="0"/>
    <x v="1"/>
    <x v="1"/>
    <x v="1"/>
  </r>
  <r>
    <x v="163"/>
    <x v="163"/>
    <x v="163"/>
    <x v="26"/>
    <n v="8864"/>
    <x v="162"/>
    <x v="1"/>
    <x v="67"/>
    <x v="162"/>
    <x v="1"/>
    <x v="1"/>
    <x v="160"/>
    <x v="157"/>
    <x v="0"/>
    <x v="1"/>
    <x v="14"/>
    <x v="7"/>
    <x v="14"/>
  </r>
  <r>
    <x v="164"/>
    <x v="164"/>
    <x v="164"/>
    <x v="120"/>
    <n v="150755"/>
    <x v="163"/>
    <x v="1"/>
    <x v="20"/>
    <x v="163"/>
    <x v="1"/>
    <x v="1"/>
    <x v="161"/>
    <x v="158"/>
    <x v="0"/>
    <x v="0"/>
    <x v="3"/>
    <x v="3"/>
    <x v="3"/>
  </r>
  <r>
    <x v="165"/>
    <x v="165"/>
    <x v="165"/>
    <x v="121"/>
    <n v="110279"/>
    <x v="164"/>
    <x v="1"/>
    <x v="145"/>
    <x v="164"/>
    <x v="1"/>
    <x v="1"/>
    <x v="162"/>
    <x v="159"/>
    <x v="0"/>
    <x v="0"/>
    <x v="2"/>
    <x v="2"/>
    <x v="2"/>
  </r>
  <r>
    <x v="166"/>
    <x v="166"/>
    <x v="166"/>
    <x v="122"/>
    <n v="13439"/>
    <x v="165"/>
    <x v="1"/>
    <x v="146"/>
    <x v="165"/>
    <x v="1"/>
    <x v="1"/>
    <x v="163"/>
    <x v="160"/>
    <x v="0"/>
    <x v="0"/>
    <x v="14"/>
    <x v="7"/>
    <x v="14"/>
  </r>
  <r>
    <x v="167"/>
    <x v="167"/>
    <x v="167"/>
    <x v="97"/>
    <n v="10804"/>
    <x v="166"/>
    <x v="1"/>
    <x v="147"/>
    <x v="166"/>
    <x v="2"/>
    <x v="2"/>
    <x v="164"/>
    <x v="161"/>
    <x v="0"/>
    <x v="0"/>
    <x v="3"/>
    <x v="3"/>
    <x v="3"/>
  </r>
  <r>
    <x v="168"/>
    <x v="168"/>
    <x v="168"/>
    <x v="123"/>
    <n v="40107"/>
    <x v="167"/>
    <x v="0"/>
    <x v="148"/>
    <x v="167"/>
    <x v="3"/>
    <x v="3"/>
    <x v="165"/>
    <x v="162"/>
    <x v="0"/>
    <x v="1"/>
    <x v="7"/>
    <x v="1"/>
    <x v="7"/>
  </r>
  <r>
    <x v="169"/>
    <x v="169"/>
    <x v="169"/>
    <x v="124"/>
    <n v="98811"/>
    <x v="168"/>
    <x v="1"/>
    <x v="149"/>
    <x v="168"/>
    <x v="1"/>
    <x v="1"/>
    <x v="166"/>
    <x v="163"/>
    <x v="0"/>
    <x v="1"/>
    <x v="12"/>
    <x v="4"/>
    <x v="12"/>
  </r>
  <r>
    <x v="170"/>
    <x v="170"/>
    <x v="170"/>
    <x v="125"/>
    <n v="5528"/>
    <x v="169"/>
    <x v="0"/>
    <x v="109"/>
    <x v="169"/>
    <x v="1"/>
    <x v="1"/>
    <x v="167"/>
    <x v="164"/>
    <x v="0"/>
    <x v="0"/>
    <x v="7"/>
    <x v="1"/>
    <x v="7"/>
  </r>
  <r>
    <x v="171"/>
    <x v="171"/>
    <x v="171"/>
    <x v="70"/>
    <n v="521"/>
    <x v="170"/>
    <x v="0"/>
    <x v="62"/>
    <x v="170"/>
    <x v="1"/>
    <x v="1"/>
    <x v="168"/>
    <x v="165"/>
    <x v="0"/>
    <x v="0"/>
    <x v="18"/>
    <x v="5"/>
    <x v="18"/>
  </r>
  <r>
    <x v="172"/>
    <x v="172"/>
    <x v="172"/>
    <x v="126"/>
    <n v="663"/>
    <x v="171"/>
    <x v="0"/>
    <x v="150"/>
    <x v="171"/>
    <x v="1"/>
    <x v="1"/>
    <x v="169"/>
    <x v="166"/>
    <x v="0"/>
    <x v="1"/>
    <x v="4"/>
    <x v="4"/>
    <x v="4"/>
  </r>
  <r>
    <x v="173"/>
    <x v="173"/>
    <x v="173"/>
    <x v="127"/>
    <n v="157635"/>
    <x v="172"/>
    <x v="1"/>
    <x v="151"/>
    <x v="172"/>
    <x v="1"/>
    <x v="1"/>
    <x v="170"/>
    <x v="167"/>
    <x v="0"/>
    <x v="0"/>
    <x v="3"/>
    <x v="3"/>
    <x v="3"/>
  </r>
  <r>
    <x v="174"/>
    <x v="174"/>
    <x v="174"/>
    <x v="60"/>
    <n v="5368"/>
    <x v="173"/>
    <x v="1"/>
    <x v="44"/>
    <x v="173"/>
    <x v="1"/>
    <x v="1"/>
    <x v="171"/>
    <x v="168"/>
    <x v="0"/>
    <x v="1"/>
    <x v="8"/>
    <x v="2"/>
    <x v="8"/>
  </r>
  <r>
    <x v="175"/>
    <x v="175"/>
    <x v="175"/>
    <x v="128"/>
    <n v="47459"/>
    <x v="174"/>
    <x v="0"/>
    <x v="152"/>
    <x v="174"/>
    <x v="1"/>
    <x v="1"/>
    <x v="172"/>
    <x v="169"/>
    <x v="0"/>
    <x v="0"/>
    <x v="3"/>
    <x v="3"/>
    <x v="3"/>
  </r>
  <r>
    <x v="176"/>
    <x v="176"/>
    <x v="176"/>
    <x v="129"/>
    <n v="86060"/>
    <x v="175"/>
    <x v="0"/>
    <x v="153"/>
    <x v="175"/>
    <x v="1"/>
    <x v="1"/>
    <x v="173"/>
    <x v="170"/>
    <x v="0"/>
    <x v="0"/>
    <x v="3"/>
    <x v="3"/>
    <x v="3"/>
  </r>
  <r>
    <x v="177"/>
    <x v="177"/>
    <x v="177"/>
    <x v="130"/>
    <n v="161593"/>
    <x v="176"/>
    <x v="1"/>
    <x v="154"/>
    <x v="176"/>
    <x v="1"/>
    <x v="1"/>
    <x v="174"/>
    <x v="171"/>
    <x v="0"/>
    <x v="0"/>
    <x v="3"/>
    <x v="3"/>
    <x v="3"/>
  </r>
  <r>
    <x v="178"/>
    <x v="178"/>
    <x v="178"/>
    <x v="44"/>
    <n v="6927"/>
    <x v="177"/>
    <x v="0"/>
    <x v="155"/>
    <x v="177"/>
    <x v="1"/>
    <x v="1"/>
    <x v="175"/>
    <x v="172"/>
    <x v="0"/>
    <x v="0"/>
    <x v="0"/>
    <x v="0"/>
    <x v="0"/>
  </r>
  <r>
    <x v="179"/>
    <x v="179"/>
    <x v="179"/>
    <x v="131"/>
    <n v="159185"/>
    <x v="178"/>
    <x v="1"/>
    <x v="156"/>
    <x v="178"/>
    <x v="0"/>
    <x v="0"/>
    <x v="176"/>
    <x v="173"/>
    <x v="0"/>
    <x v="1"/>
    <x v="3"/>
    <x v="3"/>
    <x v="3"/>
  </r>
  <r>
    <x v="180"/>
    <x v="180"/>
    <x v="180"/>
    <x v="132"/>
    <n v="172736"/>
    <x v="179"/>
    <x v="1"/>
    <x v="157"/>
    <x v="179"/>
    <x v="2"/>
    <x v="2"/>
    <x v="177"/>
    <x v="174"/>
    <x v="0"/>
    <x v="0"/>
    <x v="8"/>
    <x v="2"/>
    <x v="8"/>
  </r>
  <r>
    <x v="181"/>
    <x v="181"/>
    <x v="181"/>
    <x v="133"/>
    <n v="5315"/>
    <x v="180"/>
    <x v="0"/>
    <x v="158"/>
    <x v="180"/>
    <x v="1"/>
    <x v="1"/>
    <x v="178"/>
    <x v="175"/>
    <x v="0"/>
    <x v="0"/>
    <x v="2"/>
    <x v="2"/>
    <x v="2"/>
  </r>
  <r>
    <x v="182"/>
    <x v="182"/>
    <x v="182"/>
    <x v="134"/>
    <n v="195750"/>
    <x v="181"/>
    <x v="1"/>
    <x v="159"/>
    <x v="181"/>
    <x v="3"/>
    <x v="3"/>
    <x v="179"/>
    <x v="176"/>
    <x v="0"/>
    <x v="0"/>
    <x v="3"/>
    <x v="3"/>
    <x v="3"/>
  </r>
  <r>
    <x v="183"/>
    <x v="183"/>
    <x v="183"/>
    <x v="135"/>
    <n v="3525"/>
    <x v="182"/>
    <x v="0"/>
    <x v="99"/>
    <x v="182"/>
    <x v="0"/>
    <x v="0"/>
    <x v="180"/>
    <x v="177"/>
    <x v="0"/>
    <x v="0"/>
    <x v="1"/>
    <x v="1"/>
    <x v="1"/>
  </r>
  <r>
    <x v="184"/>
    <x v="184"/>
    <x v="184"/>
    <x v="136"/>
    <n v="10550"/>
    <x v="183"/>
    <x v="1"/>
    <x v="160"/>
    <x v="183"/>
    <x v="1"/>
    <x v="1"/>
    <x v="181"/>
    <x v="178"/>
    <x v="0"/>
    <x v="0"/>
    <x v="3"/>
    <x v="3"/>
    <x v="3"/>
  </r>
  <r>
    <x v="185"/>
    <x v="185"/>
    <x v="185"/>
    <x v="67"/>
    <n v="718"/>
    <x v="184"/>
    <x v="0"/>
    <x v="161"/>
    <x v="184"/>
    <x v="1"/>
    <x v="1"/>
    <x v="182"/>
    <x v="179"/>
    <x v="0"/>
    <x v="0"/>
    <x v="19"/>
    <x v="4"/>
    <x v="19"/>
  </r>
  <r>
    <x v="186"/>
    <x v="186"/>
    <x v="186"/>
    <x v="137"/>
    <n v="28358"/>
    <x v="185"/>
    <x v="0"/>
    <x v="162"/>
    <x v="185"/>
    <x v="1"/>
    <x v="1"/>
    <x v="183"/>
    <x v="180"/>
    <x v="0"/>
    <x v="0"/>
    <x v="3"/>
    <x v="3"/>
    <x v="3"/>
  </r>
  <r>
    <x v="187"/>
    <x v="187"/>
    <x v="187"/>
    <x v="138"/>
    <n v="138384"/>
    <x v="186"/>
    <x v="1"/>
    <x v="163"/>
    <x v="186"/>
    <x v="0"/>
    <x v="0"/>
    <x v="184"/>
    <x v="181"/>
    <x v="0"/>
    <x v="1"/>
    <x v="12"/>
    <x v="4"/>
    <x v="12"/>
  </r>
  <r>
    <x v="188"/>
    <x v="188"/>
    <x v="188"/>
    <x v="139"/>
    <n v="2625"/>
    <x v="187"/>
    <x v="0"/>
    <x v="164"/>
    <x v="187"/>
    <x v="6"/>
    <x v="6"/>
    <x v="185"/>
    <x v="182"/>
    <x v="0"/>
    <x v="0"/>
    <x v="3"/>
    <x v="3"/>
    <x v="3"/>
  </r>
  <r>
    <x v="189"/>
    <x v="189"/>
    <x v="189"/>
    <x v="140"/>
    <n v="45004"/>
    <x v="188"/>
    <x v="3"/>
    <x v="165"/>
    <x v="188"/>
    <x v="1"/>
    <x v="1"/>
    <x v="186"/>
    <x v="183"/>
    <x v="0"/>
    <x v="0"/>
    <x v="3"/>
    <x v="3"/>
    <x v="3"/>
  </r>
  <r>
    <x v="190"/>
    <x v="190"/>
    <x v="190"/>
    <x v="41"/>
    <n v="2538"/>
    <x v="189"/>
    <x v="0"/>
    <x v="3"/>
    <x v="189"/>
    <x v="1"/>
    <x v="1"/>
    <x v="187"/>
    <x v="184"/>
    <x v="0"/>
    <x v="1"/>
    <x v="3"/>
    <x v="3"/>
    <x v="3"/>
  </r>
  <r>
    <x v="191"/>
    <x v="191"/>
    <x v="191"/>
    <x v="141"/>
    <n v="3188"/>
    <x v="190"/>
    <x v="0"/>
    <x v="99"/>
    <x v="190"/>
    <x v="6"/>
    <x v="6"/>
    <x v="188"/>
    <x v="185"/>
    <x v="0"/>
    <x v="0"/>
    <x v="3"/>
    <x v="3"/>
    <x v="3"/>
  </r>
  <r>
    <x v="192"/>
    <x v="192"/>
    <x v="192"/>
    <x v="142"/>
    <n v="8517"/>
    <x v="191"/>
    <x v="0"/>
    <x v="166"/>
    <x v="191"/>
    <x v="1"/>
    <x v="1"/>
    <x v="189"/>
    <x v="186"/>
    <x v="0"/>
    <x v="0"/>
    <x v="1"/>
    <x v="1"/>
    <x v="1"/>
  </r>
  <r>
    <x v="193"/>
    <x v="193"/>
    <x v="193"/>
    <x v="47"/>
    <n v="3012"/>
    <x v="192"/>
    <x v="0"/>
    <x v="167"/>
    <x v="192"/>
    <x v="1"/>
    <x v="1"/>
    <x v="190"/>
    <x v="187"/>
    <x v="1"/>
    <x v="0"/>
    <x v="7"/>
    <x v="1"/>
    <x v="7"/>
  </r>
  <r>
    <x v="194"/>
    <x v="194"/>
    <x v="194"/>
    <x v="143"/>
    <n v="8716"/>
    <x v="193"/>
    <x v="1"/>
    <x v="105"/>
    <x v="193"/>
    <x v="1"/>
    <x v="1"/>
    <x v="191"/>
    <x v="188"/>
    <x v="0"/>
    <x v="0"/>
    <x v="16"/>
    <x v="1"/>
    <x v="16"/>
  </r>
  <r>
    <x v="195"/>
    <x v="195"/>
    <x v="195"/>
    <x v="144"/>
    <n v="57157"/>
    <x v="194"/>
    <x v="1"/>
    <x v="168"/>
    <x v="194"/>
    <x v="1"/>
    <x v="1"/>
    <x v="192"/>
    <x v="189"/>
    <x v="0"/>
    <x v="0"/>
    <x v="5"/>
    <x v="1"/>
    <x v="5"/>
  </r>
  <r>
    <x v="196"/>
    <x v="196"/>
    <x v="196"/>
    <x v="139"/>
    <n v="5178"/>
    <x v="195"/>
    <x v="0"/>
    <x v="16"/>
    <x v="195"/>
    <x v="3"/>
    <x v="3"/>
    <x v="173"/>
    <x v="190"/>
    <x v="0"/>
    <x v="0"/>
    <x v="8"/>
    <x v="2"/>
    <x v="8"/>
  </r>
  <r>
    <x v="197"/>
    <x v="197"/>
    <x v="197"/>
    <x v="145"/>
    <n v="163118"/>
    <x v="196"/>
    <x v="1"/>
    <x v="169"/>
    <x v="196"/>
    <x v="1"/>
    <x v="1"/>
    <x v="193"/>
    <x v="191"/>
    <x v="0"/>
    <x v="0"/>
    <x v="6"/>
    <x v="4"/>
    <x v="6"/>
  </r>
  <r>
    <x v="198"/>
    <x v="198"/>
    <x v="198"/>
    <x v="146"/>
    <n v="6041"/>
    <x v="197"/>
    <x v="0"/>
    <x v="170"/>
    <x v="197"/>
    <x v="1"/>
    <x v="1"/>
    <x v="194"/>
    <x v="192"/>
    <x v="0"/>
    <x v="0"/>
    <x v="5"/>
    <x v="1"/>
    <x v="5"/>
  </r>
  <r>
    <x v="199"/>
    <x v="199"/>
    <x v="199"/>
    <x v="37"/>
    <n v="968"/>
    <x v="198"/>
    <x v="0"/>
    <x v="171"/>
    <x v="198"/>
    <x v="1"/>
    <x v="1"/>
    <x v="195"/>
    <x v="193"/>
    <x v="0"/>
    <x v="0"/>
    <x v="1"/>
    <x v="1"/>
    <x v="1"/>
  </r>
  <r>
    <x v="200"/>
    <x v="200"/>
    <x v="200"/>
    <x v="0"/>
    <n v="2"/>
    <x v="50"/>
    <x v="0"/>
    <x v="49"/>
    <x v="50"/>
    <x v="0"/>
    <x v="0"/>
    <x v="152"/>
    <x v="194"/>
    <x v="0"/>
    <x v="0"/>
    <x v="3"/>
    <x v="3"/>
    <x v="3"/>
  </r>
  <r>
    <x v="201"/>
    <x v="201"/>
    <x v="201"/>
    <x v="118"/>
    <n v="14305"/>
    <x v="199"/>
    <x v="1"/>
    <x v="144"/>
    <x v="199"/>
    <x v="1"/>
    <x v="1"/>
    <x v="196"/>
    <x v="195"/>
    <x v="0"/>
    <x v="0"/>
    <x v="2"/>
    <x v="2"/>
    <x v="2"/>
  </r>
  <r>
    <x v="202"/>
    <x v="202"/>
    <x v="202"/>
    <x v="111"/>
    <n v="6543"/>
    <x v="200"/>
    <x v="3"/>
    <x v="172"/>
    <x v="200"/>
    <x v="1"/>
    <x v="1"/>
    <x v="197"/>
    <x v="196"/>
    <x v="0"/>
    <x v="0"/>
    <x v="0"/>
    <x v="0"/>
    <x v="0"/>
  </r>
  <r>
    <x v="203"/>
    <x v="203"/>
    <x v="203"/>
    <x v="147"/>
    <n v="193413"/>
    <x v="201"/>
    <x v="1"/>
    <x v="173"/>
    <x v="201"/>
    <x v="2"/>
    <x v="2"/>
    <x v="198"/>
    <x v="197"/>
    <x v="0"/>
    <x v="0"/>
    <x v="3"/>
    <x v="3"/>
    <x v="3"/>
  </r>
  <r>
    <x v="204"/>
    <x v="204"/>
    <x v="204"/>
    <x v="148"/>
    <n v="2529"/>
    <x v="202"/>
    <x v="0"/>
    <x v="174"/>
    <x v="202"/>
    <x v="1"/>
    <x v="1"/>
    <x v="199"/>
    <x v="198"/>
    <x v="0"/>
    <x v="0"/>
    <x v="17"/>
    <x v="1"/>
    <x v="17"/>
  </r>
  <r>
    <x v="205"/>
    <x v="205"/>
    <x v="205"/>
    <x v="81"/>
    <n v="5614"/>
    <x v="203"/>
    <x v="1"/>
    <x v="175"/>
    <x v="203"/>
    <x v="1"/>
    <x v="1"/>
    <x v="200"/>
    <x v="199"/>
    <x v="1"/>
    <x v="0"/>
    <x v="3"/>
    <x v="3"/>
    <x v="3"/>
  </r>
  <r>
    <x v="206"/>
    <x v="206"/>
    <x v="206"/>
    <x v="25"/>
    <n v="3496"/>
    <x v="204"/>
    <x v="3"/>
    <x v="176"/>
    <x v="204"/>
    <x v="1"/>
    <x v="1"/>
    <x v="201"/>
    <x v="200"/>
    <x v="0"/>
    <x v="0"/>
    <x v="13"/>
    <x v="5"/>
    <x v="13"/>
  </r>
  <r>
    <x v="207"/>
    <x v="207"/>
    <x v="207"/>
    <x v="67"/>
    <n v="4257"/>
    <x v="205"/>
    <x v="1"/>
    <x v="177"/>
    <x v="205"/>
    <x v="1"/>
    <x v="1"/>
    <x v="202"/>
    <x v="201"/>
    <x v="0"/>
    <x v="1"/>
    <x v="1"/>
    <x v="1"/>
    <x v="1"/>
  </r>
  <r>
    <x v="208"/>
    <x v="208"/>
    <x v="208"/>
    <x v="149"/>
    <n v="199110"/>
    <x v="206"/>
    <x v="1"/>
    <x v="178"/>
    <x v="206"/>
    <x v="1"/>
    <x v="1"/>
    <x v="203"/>
    <x v="202"/>
    <x v="0"/>
    <x v="0"/>
    <x v="4"/>
    <x v="4"/>
    <x v="4"/>
  </r>
  <r>
    <x v="209"/>
    <x v="209"/>
    <x v="209"/>
    <x v="150"/>
    <n v="41212"/>
    <x v="207"/>
    <x v="2"/>
    <x v="179"/>
    <x v="207"/>
    <x v="2"/>
    <x v="2"/>
    <x v="204"/>
    <x v="203"/>
    <x v="0"/>
    <x v="0"/>
    <x v="4"/>
    <x v="4"/>
    <x v="4"/>
  </r>
  <r>
    <x v="210"/>
    <x v="210"/>
    <x v="210"/>
    <x v="151"/>
    <n v="6338"/>
    <x v="208"/>
    <x v="0"/>
    <x v="31"/>
    <x v="208"/>
    <x v="3"/>
    <x v="3"/>
    <x v="205"/>
    <x v="204"/>
    <x v="0"/>
    <x v="0"/>
    <x v="22"/>
    <x v="4"/>
    <x v="22"/>
  </r>
  <r>
    <x v="211"/>
    <x v="211"/>
    <x v="211"/>
    <x v="152"/>
    <n v="99100"/>
    <x v="209"/>
    <x v="0"/>
    <x v="180"/>
    <x v="209"/>
    <x v="1"/>
    <x v="1"/>
    <x v="206"/>
    <x v="205"/>
    <x v="0"/>
    <x v="0"/>
    <x v="3"/>
    <x v="3"/>
    <x v="3"/>
  </r>
  <r>
    <x v="212"/>
    <x v="212"/>
    <x v="212"/>
    <x v="32"/>
    <n v="12300"/>
    <x v="210"/>
    <x v="1"/>
    <x v="170"/>
    <x v="210"/>
    <x v="1"/>
    <x v="1"/>
    <x v="207"/>
    <x v="206"/>
    <x v="0"/>
    <x v="0"/>
    <x v="3"/>
    <x v="3"/>
    <x v="3"/>
  </r>
  <r>
    <x v="213"/>
    <x v="213"/>
    <x v="213"/>
    <x v="153"/>
    <n v="171549"/>
    <x v="211"/>
    <x v="1"/>
    <x v="181"/>
    <x v="211"/>
    <x v="1"/>
    <x v="1"/>
    <x v="208"/>
    <x v="207"/>
    <x v="0"/>
    <x v="1"/>
    <x v="7"/>
    <x v="1"/>
    <x v="7"/>
  </r>
  <r>
    <x v="214"/>
    <x v="214"/>
    <x v="214"/>
    <x v="1"/>
    <n v="14324"/>
    <x v="212"/>
    <x v="1"/>
    <x v="34"/>
    <x v="212"/>
    <x v="1"/>
    <x v="1"/>
    <x v="209"/>
    <x v="208"/>
    <x v="0"/>
    <x v="0"/>
    <x v="1"/>
    <x v="1"/>
    <x v="1"/>
  </r>
  <r>
    <x v="215"/>
    <x v="215"/>
    <x v="215"/>
    <x v="154"/>
    <n v="6024"/>
    <x v="213"/>
    <x v="0"/>
    <x v="182"/>
    <x v="213"/>
    <x v="1"/>
    <x v="1"/>
    <x v="210"/>
    <x v="209"/>
    <x v="0"/>
    <x v="0"/>
    <x v="3"/>
    <x v="3"/>
    <x v="3"/>
  </r>
  <r>
    <x v="216"/>
    <x v="216"/>
    <x v="216"/>
    <x v="155"/>
    <n v="188721"/>
    <x v="214"/>
    <x v="1"/>
    <x v="183"/>
    <x v="214"/>
    <x v="1"/>
    <x v="1"/>
    <x v="211"/>
    <x v="210"/>
    <x v="0"/>
    <x v="0"/>
    <x v="3"/>
    <x v="3"/>
    <x v="3"/>
  </r>
  <r>
    <x v="217"/>
    <x v="217"/>
    <x v="217"/>
    <x v="156"/>
    <n v="57911"/>
    <x v="215"/>
    <x v="0"/>
    <x v="184"/>
    <x v="215"/>
    <x v="1"/>
    <x v="1"/>
    <x v="212"/>
    <x v="211"/>
    <x v="0"/>
    <x v="0"/>
    <x v="22"/>
    <x v="4"/>
    <x v="22"/>
  </r>
  <r>
    <x v="218"/>
    <x v="218"/>
    <x v="218"/>
    <x v="57"/>
    <n v="12309"/>
    <x v="216"/>
    <x v="1"/>
    <x v="185"/>
    <x v="216"/>
    <x v="4"/>
    <x v="4"/>
    <x v="213"/>
    <x v="212"/>
    <x v="0"/>
    <x v="1"/>
    <x v="12"/>
    <x v="4"/>
    <x v="12"/>
  </r>
  <r>
    <x v="219"/>
    <x v="219"/>
    <x v="219"/>
    <x v="157"/>
    <n v="138497"/>
    <x v="217"/>
    <x v="1"/>
    <x v="186"/>
    <x v="217"/>
    <x v="1"/>
    <x v="1"/>
    <x v="214"/>
    <x v="213"/>
    <x v="0"/>
    <x v="0"/>
    <x v="10"/>
    <x v="4"/>
    <x v="10"/>
  </r>
  <r>
    <x v="220"/>
    <x v="220"/>
    <x v="220"/>
    <x v="58"/>
    <n v="667"/>
    <x v="218"/>
    <x v="0"/>
    <x v="68"/>
    <x v="218"/>
    <x v="1"/>
    <x v="1"/>
    <x v="215"/>
    <x v="214"/>
    <x v="1"/>
    <x v="0"/>
    <x v="3"/>
    <x v="3"/>
    <x v="3"/>
  </r>
  <r>
    <x v="221"/>
    <x v="221"/>
    <x v="221"/>
    <x v="158"/>
    <n v="119830"/>
    <x v="219"/>
    <x v="0"/>
    <x v="187"/>
    <x v="219"/>
    <x v="1"/>
    <x v="1"/>
    <x v="216"/>
    <x v="215"/>
    <x v="1"/>
    <x v="0"/>
    <x v="0"/>
    <x v="0"/>
    <x v="0"/>
  </r>
  <r>
    <x v="222"/>
    <x v="222"/>
    <x v="222"/>
    <x v="73"/>
    <n v="6623"/>
    <x v="220"/>
    <x v="1"/>
    <x v="188"/>
    <x v="220"/>
    <x v="1"/>
    <x v="1"/>
    <x v="217"/>
    <x v="216"/>
    <x v="0"/>
    <x v="0"/>
    <x v="14"/>
    <x v="7"/>
    <x v="14"/>
  </r>
  <r>
    <x v="223"/>
    <x v="223"/>
    <x v="223"/>
    <x v="159"/>
    <n v="81897"/>
    <x v="221"/>
    <x v="0"/>
    <x v="189"/>
    <x v="221"/>
    <x v="1"/>
    <x v="1"/>
    <x v="218"/>
    <x v="217"/>
    <x v="0"/>
    <x v="0"/>
    <x v="3"/>
    <x v="3"/>
    <x v="3"/>
  </r>
  <r>
    <x v="224"/>
    <x v="224"/>
    <x v="224"/>
    <x v="160"/>
    <n v="186885"/>
    <x v="222"/>
    <x v="1"/>
    <x v="190"/>
    <x v="222"/>
    <x v="1"/>
    <x v="1"/>
    <x v="219"/>
    <x v="218"/>
    <x v="0"/>
    <x v="0"/>
    <x v="22"/>
    <x v="4"/>
    <x v="22"/>
  </r>
  <r>
    <x v="225"/>
    <x v="225"/>
    <x v="225"/>
    <x v="161"/>
    <n v="176398"/>
    <x v="223"/>
    <x v="1"/>
    <x v="191"/>
    <x v="223"/>
    <x v="1"/>
    <x v="1"/>
    <x v="220"/>
    <x v="219"/>
    <x v="1"/>
    <x v="0"/>
    <x v="1"/>
    <x v="1"/>
    <x v="1"/>
  </r>
  <r>
    <x v="226"/>
    <x v="102"/>
    <x v="226"/>
    <x v="162"/>
    <n v="10999"/>
    <x v="224"/>
    <x v="1"/>
    <x v="192"/>
    <x v="224"/>
    <x v="1"/>
    <x v="1"/>
    <x v="221"/>
    <x v="122"/>
    <x v="0"/>
    <x v="0"/>
    <x v="14"/>
    <x v="7"/>
    <x v="14"/>
  </r>
  <r>
    <x v="227"/>
    <x v="226"/>
    <x v="227"/>
    <x v="163"/>
    <n v="102751"/>
    <x v="225"/>
    <x v="1"/>
    <x v="193"/>
    <x v="225"/>
    <x v="1"/>
    <x v="1"/>
    <x v="222"/>
    <x v="220"/>
    <x v="0"/>
    <x v="0"/>
    <x v="20"/>
    <x v="6"/>
    <x v="20"/>
  </r>
  <r>
    <x v="228"/>
    <x v="227"/>
    <x v="228"/>
    <x v="164"/>
    <n v="165352"/>
    <x v="226"/>
    <x v="1"/>
    <x v="194"/>
    <x v="226"/>
    <x v="1"/>
    <x v="1"/>
    <x v="172"/>
    <x v="221"/>
    <x v="0"/>
    <x v="0"/>
    <x v="10"/>
    <x v="4"/>
    <x v="10"/>
  </r>
  <r>
    <x v="229"/>
    <x v="228"/>
    <x v="229"/>
    <x v="165"/>
    <n v="165798"/>
    <x v="227"/>
    <x v="1"/>
    <x v="195"/>
    <x v="227"/>
    <x v="1"/>
    <x v="1"/>
    <x v="223"/>
    <x v="222"/>
    <x v="0"/>
    <x v="1"/>
    <x v="20"/>
    <x v="6"/>
    <x v="20"/>
  </r>
  <r>
    <x v="230"/>
    <x v="229"/>
    <x v="230"/>
    <x v="166"/>
    <n v="10084"/>
    <x v="228"/>
    <x v="1"/>
    <x v="196"/>
    <x v="228"/>
    <x v="1"/>
    <x v="1"/>
    <x v="224"/>
    <x v="223"/>
    <x v="0"/>
    <x v="0"/>
    <x v="11"/>
    <x v="6"/>
    <x v="11"/>
  </r>
  <r>
    <x v="231"/>
    <x v="230"/>
    <x v="231"/>
    <x v="44"/>
    <n v="5523"/>
    <x v="229"/>
    <x v="3"/>
    <x v="109"/>
    <x v="229"/>
    <x v="1"/>
    <x v="1"/>
    <x v="225"/>
    <x v="224"/>
    <x v="0"/>
    <x v="0"/>
    <x v="3"/>
    <x v="3"/>
    <x v="3"/>
  </r>
  <r>
    <x v="232"/>
    <x v="231"/>
    <x v="232"/>
    <x v="74"/>
    <n v="5823"/>
    <x v="230"/>
    <x v="1"/>
    <x v="45"/>
    <x v="230"/>
    <x v="1"/>
    <x v="1"/>
    <x v="226"/>
    <x v="225"/>
    <x v="0"/>
    <x v="0"/>
    <x v="3"/>
    <x v="3"/>
    <x v="3"/>
  </r>
  <r>
    <x v="233"/>
    <x v="232"/>
    <x v="233"/>
    <x v="167"/>
    <n v="6000"/>
    <x v="231"/>
    <x v="1"/>
    <x v="197"/>
    <x v="231"/>
    <x v="1"/>
    <x v="1"/>
    <x v="227"/>
    <x v="226"/>
    <x v="0"/>
    <x v="0"/>
    <x v="10"/>
    <x v="4"/>
    <x v="10"/>
  </r>
  <r>
    <x v="234"/>
    <x v="233"/>
    <x v="234"/>
    <x v="168"/>
    <n v="8181"/>
    <x v="232"/>
    <x v="1"/>
    <x v="46"/>
    <x v="232"/>
    <x v="6"/>
    <x v="6"/>
    <x v="228"/>
    <x v="227"/>
    <x v="0"/>
    <x v="1"/>
    <x v="11"/>
    <x v="6"/>
    <x v="11"/>
  </r>
  <r>
    <x v="235"/>
    <x v="234"/>
    <x v="235"/>
    <x v="133"/>
    <n v="3589"/>
    <x v="233"/>
    <x v="0"/>
    <x v="45"/>
    <x v="233"/>
    <x v="1"/>
    <x v="1"/>
    <x v="229"/>
    <x v="228"/>
    <x v="0"/>
    <x v="0"/>
    <x v="10"/>
    <x v="4"/>
    <x v="10"/>
  </r>
  <r>
    <x v="236"/>
    <x v="235"/>
    <x v="236"/>
    <x v="169"/>
    <n v="4323"/>
    <x v="234"/>
    <x v="0"/>
    <x v="176"/>
    <x v="234"/>
    <x v="2"/>
    <x v="2"/>
    <x v="230"/>
    <x v="229"/>
    <x v="0"/>
    <x v="1"/>
    <x v="1"/>
    <x v="1"/>
    <x v="1"/>
  </r>
  <r>
    <x v="237"/>
    <x v="236"/>
    <x v="237"/>
    <x v="29"/>
    <n v="14822"/>
    <x v="235"/>
    <x v="1"/>
    <x v="198"/>
    <x v="235"/>
    <x v="1"/>
    <x v="1"/>
    <x v="231"/>
    <x v="230"/>
    <x v="0"/>
    <x v="0"/>
    <x v="10"/>
    <x v="4"/>
    <x v="10"/>
  </r>
  <r>
    <x v="238"/>
    <x v="237"/>
    <x v="238"/>
    <x v="166"/>
    <n v="10138"/>
    <x v="236"/>
    <x v="1"/>
    <x v="199"/>
    <x v="236"/>
    <x v="3"/>
    <x v="3"/>
    <x v="232"/>
    <x v="231"/>
    <x v="0"/>
    <x v="1"/>
    <x v="3"/>
    <x v="3"/>
    <x v="3"/>
  </r>
  <r>
    <x v="239"/>
    <x v="238"/>
    <x v="239"/>
    <x v="170"/>
    <n v="3127"/>
    <x v="237"/>
    <x v="0"/>
    <x v="142"/>
    <x v="237"/>
    <x v="1"/>
    <x v="1"/>
    <x v="233"/>
    <x v="232"/>
    <x v="0"/>
    <x v="0"/>
    <x v="8"/>
    <x v="2"/>
    <x v="8"/>
  </r>
  <r>
    <x v="240"/>
    <x v="239"/>
    <x v="240"/>
    <x v="171"/>
    <n v="123124"/>
    <x v="238"/>
    <x v="1"/>
    <x v="200"/>
    <x v="238"/>
    <x v="1"/>
    <x v="1"/>
    <x v="194"/>
    <x v="233"/>
    <x v="0"/>
    <x v="0"/>
    <x v="3"/>
    <x v="3"/>
    <x v="3"/>
  </r>
  <r>
    <x v="241"/>
    <x v="240"/>
    <x v="241"/>
    <x v="172"/>
    <n v="171729"/>
    <x v="239"/>
    <x v="1"/>
    <x v="74"/>
    <x v="239"/>
    <x v="2"/>
    <x v="2"/>
    <x v="234"/>
    <x v="234"/>
    <x v="0"/>
    <x v="1"/>
    <x v="9"/>
    <x v="5"/>
    <x v="9"/>
  </r>
  <r>
    <x v="242"/>
    <x v="241"/>
    <x v="242"/>
    <x v="141"/>
    <n v="10729"/>
    <x v="240"/>
    <x v="1"/>
    <x v="201"/>
    <x v="240"/>
    <x v="1"/>
    <x v="1"/>
    <x v="235"/>
    <x v="235"/>
    <x v="0"/>
    <x v="1"/>
    <x v="1"/>
    <x v="1"/>
    <x v="1"/>
  </r>
  <r>
    <x v="243"/>
    <x v="242"/>
    <x v="243"/>
    <x v="173"/>
    <n v="10240"/>
    <x v="241"/>
    <x v="1"/>
    <x v="202"/>
    <x v="241"/>
    <x v="1"/>
    <x v="1"/>
    <x v="236"/>
    <x v="236"/>
    <x v="0"/>
    <x v="0"/>
    <x v="3"/>
    <x v="3"/>
    <x v="3"/>
  </r>
  <r>
    <x v="244"/>
    <x v="243"/>
    <x v="244"/>
    <x v="31"/>
    <n v="3988"/>
    <x v="242"/>
    <x v="1"/>
    <x v="4"/>
    <x v="242"/>
    <x v="1"/>
    <x v="1"/>
    <x v="237"/>
    <x v="237"/>
    <x v="0"/>
    <x v="0"/>
    <x v="3"/>
    <x v="3"/>
    <x v="3"/>
  </r>
  <r>
    <x v="245"/>
    <x v="244"/>
    <x v="245"/>
    <x v="49"/>
    <n v="14771"/>
    <x v="243"/>
    <x v="1"/>
    <x v="203"/>
    <x v="243"/>
    <x v="1"/>
    <x v="1"/>
    <x v="238"/>
    <x v="238"/>
    <x v="0"/>
    <x v="0"/>
    <x v="3"/>
    <x v="3"/>
    <x v="3"/>
  </r>
  <r>
    <x v="246"/>
    <x v="245"/>
    <x v="246"/>
    <x v="6"/>
    <n v="14649"/>
    <x v="244"/>
    <x v="1"/>
    <x v="42"/>
    <x v="244"/>
    <x v="1"/>
    <x v="1"/>
    <x v="239"/>
    <x v="239"/>
    <x v="0"/>
    <x v="0"/>
    <x v="2"/>
    <x v="2"/>
    <x v="2"/>
  </r>
  <r>
    <x v="247"/>
    <x v="246"/>
    <x v="247"/>
    <x v="174"/>
    <n v="184658"/>
    <x v="245"/>
    <x v="1"/>
    <x v="204"/>
    <x v="245"/>
    <x v="1"/>
    <x v="1"/>
    <x v="240"/>
    <x v="240"/>
    <x v="0"/>
    <x v="1"/>
    <x v="13"/>
    <x v="5"/>
    <x v="13"/>
  </r>
  <r>
    <x v="248"/>
    <x v="247"/>
    <x v="248"/>
    <x v="8"/>
    <n v="13103"/>
    <x v="246"/>
    <x v="1"/>
    <x v="205"/>
    <x v="246"/>
    <x v="2"/>
    <x v="2"/>
    <x v="241"/>
    <x v="241"/>
    <x v="0"/>
    <x v="0"/>
    <x v="20"/>
    <x v="6"/>
    <x v="20"/>
  </r>
  <r>
    <x v="249"/>
    <x v="248"/>
    <x v="249"/>
    <x v="175"/>
    <n v="168095"/>
    <x v="247"/>
    <x v="1"/>
    <x v="206"/>
    <x v="247"/>
    <x v="1"/>
    <x v="1"/>
    <x v="242"/>
    <x v="242"/>
    <x v="0"/>
    <x v="0"/>
    <x v="18"/>
    <x v="5"/>
    <x v="18"/>
  </r>
  <r>
    <x v="250"/>
    <x v="249"/>
    <x v="250"/>
    <x v="0"/>
    <n v="3"/>
    <x v="248"/>
    <x v="0"/>
    <x v="49"/>
    <x v="248"/>
    <x v="1"/>
    <x v="1"/>
    <x v="67"/>
    <x v="243"/>
    <x v="0"/>
    <x v="0"/>
    <x v="1"/>
    <x v="1"/>
    <x v="1"/>
  </r>
  <r>
    <x v="251"/>
    <x v="250"/>
    <x v="251"/>
    <x v="143"/>
    <n v="3840"/>
    <x v="249"/>
    <x v="0"/>
    <x v="196"/>
    <x v="249"/>
    <x v="1"/>
    <x v="1"/>
    <x v="243"/>
    <x v="244"/>
    <x v="0"/>
    <x v="0"/>
    <x v="3"/>
    <x v="3"/>
    <x v="3"/>
  </r>
  <r>
    <x v="252"/>
    <x v="251"/>
    <x v="252"/>
    <x v="67"/>
    <n v="6263"/>
    <x v="250"/>
    <x v="1"/>
    <x v="207"/>
    <x v="250"/>
    <x v="1"/>
    <x v="1"/>
    <x v="244"/>
    <x v="245"/>
    <x v="0"/>
    <x v="0"/>
    <x v="3"/>
    <x v="3"/>
    <x v="3"/>
  </r>
  <r>
    <x v="253"/>
    <x v="252"/>
    <x v="253"/>
    <x v="158"/>
    <n v="108161"/>
    <x v="251"/>
    <x v="0"/>
    <x v="208"/>
    <x v="251"/>
    <x v="0"/>
    <x v="0"/>
    <x v="245"/>
    <x v="246"/>
    <x v="0"/>
    <x v="0"/>
    <x v="6"/>
    <x v="4"/>
    <x v="6"/>
  </r>
  <r>
    <x v="254"/>
    <x v="253"/>
    <x v="254"/>
    <x v="176"/>
    <n v="8505"/>
    <x v="252"/>
    <x v="1"/>
    <x v="39"/>
    <x v="252"/>
    <x v="1"/>
    <x v="1"/>
    <x v="246"/>
    <x v="247"/>
    <x v="0"/>
    <x v="0"/>
    <x v="9"/>
    <x v="5"/>
    <x v="9"/>
  </r>
  <r>
    <x v="255"/>
    <x v="254"/>
    <x v="255"/>
    <x v="177"/>
    <n v="96735"/>
    <x v="253"/>
    <x v="1"/>
    <x v="209"/>
    <x v="253"/>
    <x v="1"/>
    <x v="1"/>
    <x v="247"/>
    <x v="248"/>
    <x v="0"/>
    <x v="1"/>
    <x v="1"/>
    <x v="1"/>
    <x v="1"/>
  </r>
  <r>
    <x v="256"/>
    <x v="255"/>
    <x v="256"/>
    <x v="178"/>
    <n v="959"/>
    <x v="254"/>
    <x v="0"/>
    <x v="27"/>
    <x v="254"/>
    <x v="4"/>
    <x v="4"/>
    <x v="248"/>
    <x v="249"/>
    <x v="0"/>
    <x v="0"/>
    <x v="1"/>
    <x v="1"/>
    <x v="1"/>
  </r>
  <r>
    <x v="257"/>
    <x v="256"/>
    <x v="257"/>
    <x v="57"/>
    <n v="8322"/>
    <x v="255"/>
    <x v="1"/>
    <x v="45"/>
    <x v="255"/>
    <x v="1"/>
    <x v="1"/>
    <x v="249"/>
    <x v="250"/>
    <x v="0"/>
    <x v="0"/>
    <x v="3"/>
    <x v="3"/>
    <x v="3"/>
  </r>
  <r>
    <x v="258"/>
    <x v="257"/>
    <x v="258"/>
    <x v="92"/>
    <n v="13424"/>
    <x v="256"/>
    <x v="1"/>
    <x v="129"/>
    <x v="256"/>
    <x v="1"/>
    <x v="1"/>
    <x v="250"/>
    <x v="251"/>
    <x v="0"/>
    <x v="1"/>
    <x v="3"/>
    <x v="3"/>
    <x v="3"/>
  </r>
  <r>
    <x v="259"/>
    <x v="258"/>
    <x v="259"/>
    <x v="37"/>
    <n v="10755"/>
    <x v="257"/>
    <x v="1"/>
    <x v="188"/>
    <x v="257"/>
    <x v="1"/>
    <x v="1"/>
    <x v="251"/>
    <x v="252"/>
    <x v="1"/>
    <x v="0"/>
    <x v="14"/>
    <x v="7"/>
    <x v="14"/>
  </r>
  <r>
    <x v="260"/>
    <x v="259"/>
    <x v="260"/>
    <x v="9"/>
    <n v="9935"/>
    <x v="258"/>
    <x v="1"/>
    <x v="210"/>
    <x v="258"/>
    <x v="1"/>
    <x v="1"/>
    <x v="136"/>
    <x v="253"/>
    <x v="0"/>
    <x v="0"/>
    <x v="1"/>
    <x v="1"/>
    <x v="1"/>
  </r>
  <r>
    <x v="261"/>
    <x v="260"/>
    <x v="261"/>
    <x v="179"/>
    <n v="26303"/>
    <x v="259"/>
    <x v="0"/>
    <x v="211"/>
    <x v="259"/>
    <x v="1"/>
    <x v="1"/>
    <x v="252"/>
    <x v="254"/>
    <x v="0"/>
    <x v="1"/>
    <x v="1"/>
    <x v="1"/>
    <x v="1"/>
  </r>
  <r>
    <x v="262"/>
    <x v="261"/>
    <x v="262"/>
    <x v="12"/>
    <n v="5328"/>
    <x v="260"/>
    <x v="1"/>
    <x v="37"/>
    <x v="260"/>
    <x v="1"/>
    <x v="1"/>
    <x v="253"/>
    <x v="255"/>
    <x v="0"/>
    <x v="1"/>
    <x v="7"/>
    <x v="1"/>
    <x v="7"/>
  </r>
  <r>
    <x v="263"/>
    <x v="262"/>
    <x v="263"/>
    <x v="49"/>
    <n v="10756"/>
    <x v="261"/>
    <x v="1"/>
    <x v="134"/>
    <x v="261"/>
    <x v="1"/>
    <x v="1"/>
    <x v="254"/>
    <x v="256"/>
    <x v="0"/>
    <x v="0"/>
    <x v="14"/>
    <x v="7"/>
    <x v="14"/>
  </r>
  <r>
    <x v="264"/>
    <x v="263"/>
    <x v="264"/>
    <x v="180"/>
    <n v="165375"/>
    <x v="262"/>
    <x v="1"/>
    <x v="212"/>
    <x v="262"/>
    <x v="1"/>
    <x v="1"/>
    <x v="255"/>
    <x v="257"/>
    <x v="0"/>
    <x v="0"/>
    <x v="3"/>
    <x v="3"/>
    <x v="3"/>
  </r>
  <r>
    <x v="265"/>
    <x v="264"/>
    <x v="265"/>
    <x v="70"/>
    <n v="6031"/>
    <x v="263"/>
    <x v="1"/>
    <x v="99"/>
    <x v="263"/>
    <x v="1"/>
    <x v="1"/>
    <x v="256"/>
    <x v="258"/>
    <x v="0"/>
    <x v="0"/>
    <x v="3"/>
    <x v="3"/>
    <x v="3"/>
  </r>
  <r>
    <x v="266"/>
    <x v="265"/>
    <x v="266"/>
    <x v="181"/>
    <n v="85902"/>
    <x v="264"/>
    <x v="0"/>
    <x v="213"/>
    <x v="264"/>
    <x v="6"/>
    <x v="6"/>
    <x v="257"/>
    <x v="259"/>
    <x v="0"/>
    <x v="1"/>
    <x v="17"/>
    <x v="1"/>
    <x v="17"/>
  </r>
  <r>
    <x v="267"/>
    <x v="266"/>
    <x v="267"/>
    <x v="182"/>
    <n v="143910"/>
    <x v="265"/>
    <x v="1"/>
    <x v="214"/>
    <x v="265"/>
    <x v="2"/>
    <x v="2"/>
    <x v="258"/>
    <x v="260"/>
    <x v="0"/>
    <x v="0"/>
    <x v="3"/>
    <x v="3"/>
    <x v="3"/>
  </r>
  <r>
    <x v="268"/>
    <x v="267"/>
    <x v="268"/>
    <x v="42"/>
    <n v="2708"/>
    <x v="266"/>
    <x v="1"/>
    <x v="44"/>
    <x v="266"/>
    <x v="1"/>
    <x v="1"/>
    <x v="259"/>
    <x v="261"/>
    <x v="0"/>
    <x v="0"/>
    <x v="4"/>
    <x v="4"/>
    <x v="4"/>
  </r>
  <r>
    <x v="269"/>
    <x v="268"/>
    <x v="269"/>
    <x v="26"/>
    <n v="8842"/>
    <x v="267"/>
    <x v="1"/>
    <x v="215"/>
    <x v="267"/>
    <x v="1"/>
    <x v="1"/>
    <x v="260"/>
    <x v="262"/>
    <x v="0"/>
    <x v="0"/>
    <x v="19"/>
    <x v="4"/>
    <x v="19"/>
  </r>
  <r>
    <x v="270"/>
    <x v="269"/>
    <x v="270"/>
    <x v="183"/>
    <n v="47260"/>
    <x v="268"/>
    <x v="3"/>
    <x v="216"/>
    <x v="268"/>
    <x v="1"/>
    <x v="1"/>
    <x v="261"/>
    <x v="263"/>
    <x v="0"/>
    <x v="0"/>
    <x v="11"/>
    <x v="6"/>
    <x v="11"/>
  </r>
  <r>
    <x v="271"/>
    <x v="270"/>
    <x v="271"/>
    <x v="184"/>
    <n v="1953"/>
    <x v="269"/>
    <x v="2"/>
    <x v="217"/>
    <x v="269"/>
    <x v="1"/>
    <x v="1"/>
    <x v="262"/>
    <x v="264"/>
    <x v="0"/>
    <x v="0"/>
    <x v="14"/>
    <x v="7"/>
    <x v="14"/>
  </r>
  <r>
    <x v="272"/>
    <x v="271"/>
    <x v="272"/>
    <x v="185"/>
    <n v="155349"/>
    <x v="270"/>
    <x v="1"/>
    <x v="218"/>
    <x v="270"/>
    <x v="1"/>
    <x v="1"/>
    <x v="263"/>
    <x v="265"/>
    <x v="0"/>
    <x v="1"/>
    <x v="3"/>
    <x v="3"/>
    <x v="3"/>
  </r>
  <r>
    <x v="273"/>
    <x v="272"/>
    <x v="273"/>
    <x v="75"/>
    <n v="10704"/>
    <x v="271"/>
    <x v="1"/>
    <x v="219"/>
    <x v="271"/>
    <x v="0"/>
    <x v="0"/>
    <x v="264"/>
    <x v="266"/>
    <x v="0"/>
    <x v="0"/>
    <x v="3"/>
    <x v="3"/>
    <x v="3"/>
  </r>
  <r>
    <x v="274"/>
    <x v="273"/>
    <x v="274"/>
    <x v="166"/>
    <n v="773"/>
    <x v="272"/>
    <x v="0"/>
    <x v="27"/>
    <x v="272"/>
    <x v="1"/>
    <x v="1"/>
    <x v="265"/>
    <x v="267"/>
    <x v="0"/>
    <x v="0"/>
    <x v="3"/>
    <x v="3"/>
    <x v="3"/>
  </r>
  <r>
    <x v="275"/>
    <x v="274"/>
    <x v="275"/>
    <x v="61"/>
    <n v="9419"/>
    <x v="273"/>
    <x v="1"/>
    <x v="220"/>
    <x v="273"/>
    <x v="1"/>
    <x v="1"/>
    <x v="266"/>
    <x v="153"/>
    <x v="0"/>
    <x v="0"/>
    <x v="18"/>
    <x v="5"/>
    <x v="18"/>
  </r>
  <r>
    <x v="276"/>
    <x v="275"/>
    <x v="276"/>
    <x v="20"/>
    <n v="5324"/>
    <x v="274"/>
    <x v="0"/>
    <x v="221"/>
    <x v="274"/>
    <x v="1"/>
    <x v="1"/>
    <x v="267"/>
    <x v="268"/>
    <x v="0"/>
    <x v="1"/>
    <x v="11"/>
    <x v="6"/>
    <x v="11"/>
  </r>
  <r>
    <x v="277"/>
    <x v="276"/>
    <x v="277"/>
    <x v="31"/>
    <n v="7465"/>
    <x v="275"/>
    <x v="1"/>
    <x v="100"/>
    <x v="275"/>
    <x v="1"/>
    <x v="1"/>
    <x v="268"/>
    <x v="269"/>
    <x v="0"/>
    <x v="0"/>
    <x v="3"/>
    <x v="3"/>
    <x v="3"/>
  </r>
  <r>
    <x v="278"/>
    <x v="277"/>
    <x v="278"/>
    <x v="50"/>
    <n v="8799"/>
    <x v="276"/>
    <x v="1"/>
    <x v="222"/>
    <x v="276"/>
    <x v="1"/>
    <x v="1"/>
    <x v="269"/>
    <x v="270"/>
    <x v="0"/>
    <x v="0"/>
    <x v="2"/>
    <x v="2"/>
    <x v="2"/>
  </r>
  <r>
    <x v="279"/>
    <x v="278"/>
    <x v="279"/>
    <x v="48"/>
    <n v="13656"/>
    <x v="277"/>
    <x v="1"/>
    <x v="223"/>
    <x v="277"/>
    <x v="1"/>
    <x v="1"/>
    <x v="270"/>
    <x v="271"/>
    <x v="0"/>
    <x v="0"/>
    <x v="3"/>
    <x v="3"/>
    <x v="3"/>
  </r>
  <r>
    <x v="280"/>
    <x v="279"/>
    <x v="280"/>
    <x v="186"/>
    <n v="14536"/>
    <x v="278"/>
    <x v="1"/>
    <x v="224"/>
    <x v="278"/>
    <x v="1"/>
    <x v="1"/>
    <x v="271"/>
    <x v="272"/>
    <x v="0"/>
    <x v="0"/>
    <x v="10"/>
    <x v="4"/>
    <x v="10"/>
  </r>
  <r>
    <x v="281"/>
    <x v="280"/>
    <x v="281"/>
    <x v="187"/>
    <n v="150552"/>
    <x v="279"/>
    <x v="0"/>
    <x v="225"/>
    <x v="279"/>
    <x v="1"/>
    <x v="1"/>
    <x v="272"/>
    <x v="273"/>
    <x v="0"/>
    <x v="1"/>
    <x v="3"/>
    <x v="3"/>
    <x v="3"/>
  </r>
  <r>
    <x v="282"/>
    <x v="281"/>
    <x v="282"/>
    <x v="141"/>
    <n v="9076"/>
    <x v="280"/>
    <x v="1"/>
    <x v="221"/>
    <x v="280"/>
    <x v="1"/>
    <x v="1"/>
    <x v="73"/>
    <x v="274"/>
    <x v="0"/>
    <x v="1"/>
    <x v="19"/>
    <x v="4"/>
    <x v="19"/>
  </r>
  <r>
    <x v="283"/>
    <x v="282"/>
    <x v="283"/>
    <x v="32"/>
    <n v="1517"/>
    <x v="281"/>
    <x v="0"/>
    <x v="226"/>
    <x v="281"/>
    <x v="3"/>
    <x v="3"/>
    <x v="273"/>
    <x v="148"/>
    <x v="0"/>
    <x v="0"/>
    <x v="1"/>
    <x v="1"/>
    <x v="1"/>
  </r>
  <r>
    <x v="284"/>
    <x v="283"/>
    <x v="284"/>
    <x v="122"/>
    <n v="8153"/>
    <x v="282"/>
    <x v="0"/>
    <x v="227"/>
    <x v="282"/>
    <x v="1"/>
    <x v="1"/>
    <x v="274"/>
    <x v="275"/>
    <x v="0"/>
    <x v="0"/>
    <x v="2"/>
    <x v="2"/>
    <x v="2"/>
  </r>
  <r>
    <x v="285"/>
    <x v="284"/>
    <x v="285"/>
    <x v="79"/>
    <n v="6357"/>
    <x v="283"/>
    <x v="1"/>
    <x v="228"/>
    <x v="283"/>
    <x v="1"/>
    <x v="1"/>
    <x v="275"/>
    <x v="276"/>
    <x v="0"/>
    <x v="0"/>
    <x v="3"/>
    <x v="3"/>
    <x v="3"/>
  </r>
  <r>
    <x v="286"/>
    <x v="285"/>
    <x v="286"/>
    <x v="188"/>
    <n v="19557"/>
    <x v="284"/>
    <x v="3"/>
    <x v="229"/>
    <x v="284"/>
    <x v="1"/>
    <x v="1"/>
    <x v="276"/>
    <x v="72"/>
    <x v="0"/>
    <x v="0"/>
    <x v="3"/>
    <x v="3"/>
    <x v="3"/>
  </r>
  <r>
    <x v="287"/>
    <x v="286"/>
    <x v="287"/>
    <x v="9"/>
    <n v="13213"/>
    <x v="285"/>
    <x v="1"/>
    <x v="230"/>
    <x v="285"/>
    <x v="1"/>
    <x v="1"/>
    <x v="277"/>
    <x v="277"/>
    <x v="0"/>
    <x v="0"/>
    <x v="5"/>
    <x v="1"/>
    <x v="5"/>
  </r>
  <r>
    <x v="288"/>
    <x v="287"/>
    <x v="288"/>
    <x v="36"/>
    <n v="5476"/>
    <x v="286"/>
    <x v="0"/>
    <x v="231"/>
    <x v="286"/>
    <x v="3"/>
    <x v="3"/>
    <x v="278"/>
    <x v="278"/>
    <x v="0"/>
    <x v="1"/>
    <x v="16"/>
    <x v="1"/>
    <x v="16"/>
  </r>
  <r>
    <x v="289"/>
    <x v="288"/>
    <x v="289"/>
    <x v="126"/>
    <n v="13474"/>
    <x v="287"/>
    <x v="1"/>
    <x v="232"/>
    <x v="287"/>
    <x v="0"/>
    <x v="0"/>
    <x v="279"/>
    <x v="71"/>
    <x v="0"/>
    <x v="0"/>
    <x v="3"/>
    <x v="3"/>
    <x v="3"/>
  </r>
  <r>
    <x v="290"/>
    <x v="289"/>
    <x v="290"/>
    <x v="189"/>
    <n v="91722"/>
    <x v="288"/>
    <x v="0"/>
    <x v="233"/>
    <x v="288"/>
    <x v="1"/>
    <x v="1"/>
    <x v="280"/>
    <x v="279"/>
    <x v="0"/>
    <x v="1"/>
    <x v="4"/>
    <x v="4"/>
    <x v="4"/>
  </r>
  <r>
    <x v="291"/>
    <x v="290"/>
    <x v="291"/>
    <x v="37"/>
    <n v="8219"/>
    <x v="289"/>
    <x v="1"/>
    <x v="37"/>
    <x v="289"/>
    <x v="1"/>
    <x v="1"/>
    <x v="281"/>
    <x v="280"/>
    <x v="1"/>
    <x v="0"/>
    <x v="2"/>
    <x v="2"/>
    <x v="2"/>
  </r>
  <r>
    <x v="292"/>
    <x v="291"/>
    <x v="292"/>
    <x v="190"/>
    <n v="717"/>
    <x v="290"/>
    <x v="0"/>
    <x v="234"/>
    <x v="290"/>
    <x v="1"/>
    <x v="1"/>
    <x v="282"/>
    <x v="281"/>
    <x v="0"/>
    <x v="0"/>
    <x v="0"/>
    <x v="0"/>
    <x v="0"/>
  </r>
  <r>
    <x v="293"/>
    <x v="292"/>
    <x v="293"/>
    <x v="191"/>
    <n v="1065"/>
    <x v="291"/>
    <x v="3"/>
    <x v="235"/>
    <x v="291"/>
    <x v="6"/>
    <x v="6"/>
    <x v="283"/>
    <x v="282"/>
    <x v="0"/>
    <x v="0"/>
    <x v="3"/>
    <x v="3"/>
    <x v="3"/>
  </r>
  <r>
    <x v="294"/>
    <x v="293"/>
    <x v="294"/>
    <x v="60"/>
    <n v="8038"/>
    <x v="292"/>
    <x v="1"/>
    <x v="236"/>
    <x v="292"/>
    <x v="1"/>
    <x v="1"/>
    <x v="284"/>
    <x v="283"/>
    <x v="0"/>
    <x v="0"/>
    <x v="3"/>
    <x v="3"/>
    <x v="3"/>
  </r>
  <r>
    <x v="295"/>
    <x v="294"/>
    <x v="295"/>
    <x v="192"/>
    <n v="68769"/>
    <x v="293"/>
    <x v="0"/>
    <x v="237"/>
    <x v="293"/>
    <x v="5"/>
    <x v="5"/>
    <x v="285"/>
    <x v="284"/>
    <x v="0"/>
    <x v="0"/>
    <x v="3"/>
    <x v="3"/>
    <x v="3"/>
  </r>
  <r>
    <x v="296"/>
    <x v="295"/>
    <x v="296"/>
    <x v="55"/>
    <n v="3352"/>
    <x v="294"/>
    <x v="0"/>
    <x v="63"/>
    <x v="294"/>
    <x v="2"/>
    <x v="2"/>
    <x v="286"/>
    <x v="285"/>
    <x v="0"/>
    <x v="0"/>
    <x v="3"/>
    <x v="3"/>
    <x v="3"/>
  </r>
  <r>
    <x v="297"/>
    <x v="296"/>
    <x v="297"/>
    <x v="44"/>
    <n v="6785"/>
    <x v="295"/>
    <x v="0"/>
    <x v="238"/>
    <x v="295"/>
    <x v="2"/>
    <x v="2"/>
    <x v="287"/>
    <x v="286"/>
    <x v="0"/>
    <x v="1"/>
    <x v="3"/>
    <x v="3"/>
    <x v="3"/>
  </r>
  <r>
    <x v="298"/>
    <x v="297"/>
    <x v="298"/>
    <x v="26"/>
    <n v="5037"/>
    <x v="296"/>
    <x v="1"/>
    <x v="239"/>
    <x v="296"/>
    <x v="1"/>
    <x v="1"/>
    <x v="288"/>
    <x v="287"/>
    <x v="0"/>
    <x v="1"/>
    <x v="1"/>
    <x v="1"/>
    <x v="1"/>
  </r>
  <r>
    <x v="299"/>
    <x v="298"/>
    <x v="299"/>
    <x v="167"/>
    <n v="1954"/>
    <x v="297"/>
    <x v="0"/>
    <x v="240"/>
    <x v="297"/>
    <x v="1"/>
    <x v="1"/>
    <x v="289"/>
    <x v="288"/>
    <x v="0"/>
    <x v="0"/>
    <x v="0"/>
    <x v="0"/>
    <x v="0"/>
  </r>
  <r>
    <x v="300"/>
    <x v="299"/>
    <x v="300"/>
    <x v="0"/>
    <n v="5"/>
    <x v="298"/>
    <x v="0"/>
    <x v="49"/>
    <x v="298"/>
    <x v="3"/>
    <x v="3"/>
    <x v="290"/>
    <x v="289"/>
    <x v="0"/>
    <x v="1"/>
    <x v="9"/>
    <x v="5"/>
    <x v="9"/>
  </r>
  <r>
    <x v="301"/>
    <x v="300"/>
    <x v="301"/>
    <x v="79"/>
    <n v="12102"/>
    <x v="299"/>
    <x v="1"/>
    <x v="241"/>
    <x v="299"/>
    <x v="1"/>
    <x v="1"/>
    <x v="291"/>
    <x v="290"/>
    <x v="0"/>
    <x v="0"/>
    <x v="4"/>
    <x v="4"/>
    <x v="4"/>
  </r>
  <r>
    <x v="302"/>
    <x v="301"/>
    <x v="302"/>
    <x v="193"/>
    <n v="24234"/>
    <x v="300"/>
    <x v="0"/>
    <x v="242"/>
    <x v="300"/>
    <x v="1"/>
    <x v="1"/>
    <x v="292"/>
    <x v="18"/>
    <x v="0"/>
    <x v="0"/>
    <x v="3"/>
    <x v="3"/>
    <x v="3"/>
  </r>
  <r>
    <x v="303"/>
    <x v="302"/>
    <x v="303"/>
    <x v="74"/>
    <n v="2809"/>
    <x v="301"/>
    <x v="0"/>
    <x v="235"/>
    <x v="301"/>
    <x v="1"/>
    <x v="1"/>
    <x v="293"/>
    <x v="291"/>
    <x v="0"/>
    <x v="0"/>
    <x v="7"/>
    <x v="1"/>
    <x v="7"/>
  </r>
  <r>
    <x v="304"/>
    <x v="303"/>
    <x v="304"/>
    <x v="118"/>
    <n v="11469"/>
    <x v="302"/>
    <x v="1"/>
    <x v="23"/>
    <x v="302"/>
    <x v="1"/>
    <x v="1"/>
    <x v="294"/>
    <x v="292"/>
    <x v="0"/>
    <x v="0"/>
    <x v="4"/>
    <x v="4"/>
    <x v="4"/>
  </r>
  <r>
    <x v="305"/>
    <x v="304"/>
    <x v="305"/>
    <x v="54"/>
    <n v="8014"/>
    <x v="303"/>
    <x v="1"/>
    <x v="72"/>
    <x v="303"/>
    <x v="1"/>
    <x v="1"/>
    <x v="295"/>
    <x v="293"/>
    <x v="0"/>
    <x v="0"/>
    <x v="3"/>
    <x v="3"/>
    <x v="3"/>
  </r>
  <r>
    <x v="306"/>
    <x v="305"/>
    <x v="306"/>
    <x v="191"/>
    <n v="514"/>
    <x v="304"/>
    <x v="0"/>
    <x v="243"/>
    <x v="304"/>
    <x v="1"/>
    <x v="1"/>
    <x v="296"/>
    <x v="294"/>
    <x v="0"/>
    <x v="1"/>
    <x v="3"/>
    <x v="3"/>
    <x v="3"/>
  </r>
  <r>
    <x v="307"/>
    <x v="306"/>
    <x v="307"/>
    <x v="194"/>
    <n v="43473"/>
    <x v="305"/>
    <x v="1"/>
    <x v="244"/>
    <x v="305"/>
    <x v="3"/>
    <x v="3"/>
    <x v="297"/>
    <x v="295"/>
    <x v="0"/>
    <x v="1"/>
    <x v="13"/>
    <x v="5"/>
    <x v="13"/>
  </r>
  <r>
    <x v="308"/>
    <x v="307"/>
    <x v="308"/>
    <x v="195"/>
    <n v="87560"/>
    <x v="306"/>
    <x v="0"/>
    <x v="245"/>
    <x v="306"/>
    <x v="1"/>
    <x v="1"/>
    <x v="298"/>
    <x v="296"/>
    <x v="0"/>
    <x v="0"/>
    <x v="3"/>
    <x v="3"/>
    <x v="3"/>
  </r>
  <r>
    <x v="309"/>
    <x v="308"/>
    <x v="309"/>
    <x v="178"/>
    <n v="3087"/>
    <x v="307"/>
    <x v="3"/>
    <x v="51"/>
    <x v="307"/>
    <x v="1"/>
    <x v="1"/>
    <x v="299"/>
    <x v="297"/>
    <x v="0"/>
    <x v="1"/>
    <x v="7"/>
    <x v="1"/>
    <x v="7"/>
  </r>
  <r>
    <x v="310"/>
    <x v="309"/>
    <x v="310"/>
    <x v="75"/>
    <n v="1586"/>
    <x v="308"/>
    <x v="0"/>
    <x v="36"/>
    <x v="308"/>
    <x v="1"/>
    <x v="1"/>
    <x v="300"/>
    <x v="298"/>
    <x v="0"/>
    <x v="0"/>
    <x v="11"/>
    <x v="6"/>
    <x v="11"/>
  </r>
  <r>
    <x v="311"/>
    <x v="310"/>
    <x v="311"/>
    <x v="9"/>
    <n v="12812"/>
    <x v="309"/>
    <x v="1"/>
    <x v="246"/>
    <x v="309"/>
    <x v="1"/>
    <x v="1"/>
    <x v="247"/>
    <x v="299"/>
    <x v="0"/>
    <x v="0"/>
    <x v="3"/>
    <x v="3"/>
    <x v="3"/>
  </r>
  <r>
    <x v="312"/>
    <x v="311"/>
    <x v="312"/>
    <x v="18"/>
    <n v="183345"/>
    <x v="310"/>
    <x v="1"/>
    <x v="247"/>
    <x v="310"/>
    <x v="1"/>
    <x v="1"/>
    <x v="244"/>
    <x v="300"/>
    <x v="0"/>
    <x v="0"/>
    <x v="3"/>
    <x v="3"/>
    <x v="3"/>
  </r>
  <r>
    <x v="313"/>
    <x v="312"/>
    <x v="313"/>
    <x v="196"/>
    <n v="8697"/>
    <x v="311"/>
    <x v="1"/>
    <x v="248"/>
    <x v="311"/>
    <x v="1"/>
    <x v="1"/>
    <x v="301"/>
    <x v="301"/>
    <x v="0"/>
    <x v="0"/>
    <x v="1"/>
    <x v="1"/>
    <x v="1"/>
  </r>
  <r>
    <x v="314"/>
    <x v="313"/>
    <x v="314"/>
    <x v="1"/>
    <n v="4126"/>
    <x v="312"/>
    <x v="1"/>
    <x v="221"/>
    <x v="312"/>
    <x v="1"/>
    <x v="1"/>
    <x v="188"/>
    <x v="162"/>
    <x v="0"/>
    <x v="1"/>
    <x v="4"/>
    <x v="4"/>
    <x v="4"/>
  </r>
  <r>
    <x v="315"/>
    <x v="314"/>
    <x v="315"/>
    <x v="40"/>
    <n v="3220"/>
    <x v="313"/>
    <x v="0"/>
    <x v="249"/>
    <x v="313"/>
    <x v="1"/>
    <x v="1"/>
    <x v="302"/>
    <x v="302"/>
    <x v="0"/>
    <x v="0"/>
    <x v="3"/>
    <x v="3"/>
    <x v="3"/>
  </r>
  <r>
    <x v="316"/>
    <x v="315"/>
    <x v="316"/>
    <x v="103"/>
    <n v="6401"/>
    <x v="314"/>
    <x v="0"/>
    <x v="250"/>
    <x v="314"/>
    <x v="6"/>
    <x v="6"/>
    <x v="303"/>
    <x v="303"/>
    <x v="0"/>
    <x v="1"/>
    <x v="0"/>
    <x v="0"/>
    <x v="0"/>
  </r>
  <r>
    <x v="317"/>
    <x v="316"/>
    <x v="317"/>
    <x v="47"/>
    <n v="1269"/>
    <x v="315"/>
    <x v="0"/>
    <x v="141"/>
    <x v="315"/>
    <x v="1"/>
    <x v="1"/>
    <x v="304"/>
    <x v="304"/>
    <x v="0"/>
    <x v="0"/>
    <x v="3"/>
    <x v="3"/>
    <x v="3"/>
  </r>
  <r>
    <x v="318"/>
    <x v="317"/>
    <x v="318"/>
    <x v="57"/>
    <n v="903"/>
    <x v="316"/>
    <x v="0"/>
    <x v="68"/>
    <x v="316"/>
    <x v="1"/>
    <x v="1"/>
    <x v="305"/>
    <x v="305"/>
    <x v="0"/>
    <x v="0"/>
    <x v="1"/>
    <x v="1"/>
    <x v="1"/>
  </r>
  <r>
    <x v="319"/>
    <x v="318"/>
    <x v="319"/>
    <x v="141"/>
    <n v="3251"/>
    <x v="317"/>
    <x v="3"/>
    <x v="251"/>
    <x v="317"/>
    <x v="1"/>
    <x v="1"/>
    <x v="306"/>
    <x v="306"/>
    <x v="0"/>
    <x v="0"/>
    <x v="2"/>
    <x v="2"/>
    <x v="2"/>
  </r>
  <r>
    <x v="320"/>
    <x v="319"/>
    <x v="320"/>
    <x v="197"/>
    <n v="8092"/>
    <x v="318"/>
    <x v="0"/>
    <x v="175"/>
    <x v="318"/>
    <x v="1"/>
    <x v="1"/>
    <x v="307"/>
    <x v="307"/>
    <x v="0"/>
    <x v="0"/>
    <x v="13"/>
    <x v="5"/>
    <x v="13"/>
  </r>
  <r>
    <x v="321"/>
    <x v="320"/>
    <x v="321"/>
    <x v="198"/>
    <n v="160422"/>
    <x v="319"/>
    <x v="0"/>
    <x v="194"/>
    <x v="319"/>
    <x v="1"/>
    <x v="1"/>
    <x v="308"/>
    <x v="308"/>
    <x v="0"/>
    <x v="0"/>
    <x v="12"/>
    <x v="4"/>
    <x v="12"/>
  </r>
  <r>
    <x v="322"/>
    <x v="321"/>
    <x v="322"/>
    <x v="199"/>
    <n v="196377"/>
    <x v="320"/>
    <x v="1"/>
    <x v="252"/>
    <x v="320"/>
    <x v="1"/>
    <x v="1"/>
    <x v="309"/>
    <x v="309"/>
    <x v="0"/>
    <x v="0"/>
    <x v="3"/>
    <x v="3"/>
    <x v="3"/>
  </r>
  <r>
    <x v="323"/>
    <x v="322"/>
    <x v="323"/>
    <x v="200"/>
    <n v="2148"/>
    <x v="321"/>
    <x v="0"/>
    <x v="150"/>
    <x v="321"/>
    <x v="4"/>
    <x v="4"/>
    <x v="310"/>
    <x v="310"/>
    <x v="0"/>
    <x v="0"/>
    <x v="4"/>
    <x v="4"/>
    <x v="4"/>
  </r>
  <r>
    <x v="324"/>
    <x v="323"/>
    <x v="324"/>
    <x v="143"/>
    <n v="11648"/>
    <x v="322"/>
    <x v="1"/>
    <x v="253"/>
    <x v="322"/>
    <x v="1"/>
    <x v="1"/>
    <x v="311"/>
    <x v="311"/>
    <x v="0"/>
    <x v="1"/>
    <x v="3"/>
    <x v="3"/>
    <x v="3"/>
  </r>
  <r>
    <x v="325"/>
    <x v="324"/>
    <x v="325"/>
    <x v="191"/>
    <n v="5897"/>
    <x v="323"/>
    <x v="0"/>
    <x v="107"/>
    <x v="323"/>
    <x v="1"/>
    <x v="1"/>
    <x v="79"/>
    <x v="312"/>
    <x v="0"/>
    <x v="1"/>
    <x v="3"/>
    <x v="3"/>
    <x v="3"/>
  </r>
  <r>
    <x v="326"/>
    <x v="325"/>
    <x v="326"/>
    <x v="44"/>
    <n v="3326"/>
    <x v="324"/>
    <x v="0"/>
    <x v="58"/>
    <x v="324"/>
    <x v="1"/>
    <x v="1"/>
    <x v="312"/>
    <x v="313"/>
    <x v="0"/>
    <x v="0"/>
    <x v="10"/>
    <x v="4"/>
    <x v="10"/>
  </r>
  <r>
    <x v="327"/>
    <x v="326"/>
    <x v="327"/>
    <x v="97"/>
    <n v="1002"/>
    <x v="325"/>
    <x v="0"/>
    <x v="254"/>
    <x v="325"/>
    <x v="1"/>
    <x v="1"/>
    <x v="313"/>
    <x v="314"/>
    <x v="0"/>
    <x v="1"/>
    <x v="3"/>
    <x v="3"/>
    <x v="3"/>
  </r>
  <r>
    <x v="328"/>
    <x v="327"/>
    <x v="328"/>
    <x v="201"/>
    <n v="131826"/>
    <x v="326"/>
    <x v="1"/>
    <x v="255"/>
    <x v="326"/>
    <x v="1"/>
    <x v="1"/>
    <x v="314"/>
    <x v="315"/>
    <x v="0"/>
    <x v="0"/>
    <x v="1"/>
    <x v="1"/>
    <x v="1"/>
  </r>
  <r>
    <x v="329"/>
    <x v="328"/>
    <x v="329"/>
    <x v="202"/>
    <n v="21477"/>
    <x v="327"/>
    <x v="2"/>
    <x v="57"/>
    <x v="327"/>
    <x v="1"/>
    <x v="1"/>
    <x v="315"/>
    <x v="316"/>
    <x v="0"/>
    <x v="0"/>
    <x v="11"/>
    <x v="6"/>
    <x v="11"/>
  </r>
  <r>
    <x v="330"/>
    <x v="329"/>
    <x v="330"/>
    <x v="203"/>
    <n v="62330"/>
    <x v="328"/>
    <x v="1"/>
    <x v="256"/>
    <x v="328"/>
    <x v="4"/>
    <x v="4"/>
    <x v="316"/>
    <x v="317"/>
    <x v="0"/>
    <x v="0"/>
    <x v="4"/>
    <x v="4"/>
    <x v="4"/>
  </r>
  <r>
    <x v="331"/>
    <x v="330"/>
    <x v="331"/>
    <x v="88"/>
    <n v="14643"/>
    <x v="329"/>
    <x v="1"/>
    <x v="257"/>
    <x v="329"/>
    <x v="1"/>
    <x v="1"/>
    <x v="317"/>
    <x v="318"/>
    <x v="0"/>
    <x v="0"/>
    <x v="0"/>
    <x v="0"/>
    <x v="0"/>
  </r>
  <r>
    <x v="332"/>
    <x v="331"/>
    <x v="332"/>
    <x v="204"/>
    <n v="41396"/>
    <x v="330"/>
    <x v="1"/>
    <x v="258"/>
    <x v="330"/>
    <x v="1"/>
    <x v="1"/>
    <x v="318"/>
    <x v="319"/>
    <x v="0"/>
    <x v="0"/>
    <x v="8"/>
    <x v="2"/>
    <x v="8"/>
  </r>
  <r>
    <x v="333"/>
    <x v="332"/>
    <x v="333"/>
    <x v="103"/>
    <n v="11900"/>
    <x v="331"/>
    <x v="1"/>
    <x v="259"/>
    <x v="331"/>
    <x v="1"/>
    <x v="1"/>
    <x v="319"/>
    <x v="320"/>
    <x v="0"/>
    <x v="0"/>
    <x v="3"/>
    <x v="3"/>
    <x v="3"/>
  </r>
  <r>
    <x v="334"/>
    <x v="333"/>
    <x v="334"/>
    <x v="205"/>
    <n v="123538"/>
    <x v="332"/>
    <x v="1"/>
    <x v="260"/>
    <x v="332"/>
    <x v="1"/>
    <x v="1"/>
    <x v="32"/>
    <x v="321"/>
    <x v="0"/>
    <x v="0"/>
    <x v="1"/>
    <x v="1"/>
    <x v="1"/>
  </r>
  <r>
    <x v="335"/>
    <x v="334"/>
    <x v="335"/>
    <x v="206"/>
    <n v="198628"/>
    <x v="333"/>
    <x v="1"/>
    <x v="261"/>
    <x v="333"/>
    <x v="1"/>
    <x v="1"/>
    <x v="320"/>
    <x v="322"/>
    <x v="0"/>
    <x v="0"/>
    <x v="1"/>
    <x v="1"/>
    <x v="1"/>
  </r>
  <r>
    <x v="336"/>
    <x v="335"/>
    <x v="336"/>
    <x v="207"/>
    <n v="68602"/>
    <x v="334"/>
    <x v="0"/>
    <x v="262"/>
    <x v="334"/>
    <x v="1"/>
    <x v="1"/>
    <x v="321"/>
    <x v="323"/>
    <x v="0"/>
    <x v="1"/>
    <x v="1"/>
    <x v="1"/>
    <x v="1"/>
  </r>
  <r>
    <x v="337"/>
    <x v="336"/>
    <x v="337"/>
    <x v="208"/>
    <n v="116064"/>
    <x v="335"/>
    <x v="1"/>
    <x v="263"/>
    <x v="335"/>
    <x v="1"/>
    <x v="1"/>
    <x v="322"/>
    <x v="324"/>
    <x v="0"/>
    <x v="0"/>
    <x v="3"/>
    <x v="3"/>
    <x v="3"/>
  </r>
  <r>
    <x v="338"/>
    <x v="337"/>
    <x v="338"/>
    <x v="209"/>
    <n v="125042"/>
    <x v="336"/>
    <x v="1"/>
    <x v="264"/>
    <x v="336"/>
    <x v="1"/>
    <x v="1"/>
    <x v="323"/>
    <x v="325"/>
    <x v="0"/>
    <x v="0"/>
    <x v="3"/>
    <x v="3"/>
    <x v="3"/>
  </r>
  <r>
    <x v="339"/>
    <x v="338"/>
    <x v="339"/>
    <x v="210"/>
    <n v="108974"/>
    <x v="337"/>
    <x v="3"/>
    <x v="265"/>
    <x v="337"/>
    <x v="0"/>
    <x v="0"/>
    <x v="324"/>
    <x v="326"/>
    <x v="0"/>
    <x v="0"/>
    <x v="3"/>
    <x v="3"/>
    <x v="3"/>
  </r>
  <r>
    <x v="340"/>
    <x v="339"/>
    <x v="340"/>
    <x v="211"/>
    <n v="34964"/>
    <x v="338"/>
    <x v="0"/>
    <x v="224"/>
    <x v="338"/>
    <x v="1"/>
    <x v="1"/>
    <x v="325"/>
    <x v="327"/>
    <x v="0"/>
    <x v="0"/>
    <x v="14"/>
    <x v="7"/>
    <x v="14"/>
  </r>
  <r>
    <x v="341"/>
    <x v="340"/>
    <x v="341"/>
    <x v="212"/>
    <n v="96777"/>
    <x v="339"/>
    <x v="0"/>
    <x v="266"/>
    <x v="339"/>
    <x v="1"/>
    <x v="1"/>
    <x v="326"/>
    <x v="328"/>
    <x v="0"/>
    <x v="0"/>
    <x v="7"/>
    <x v="1"/>
    <x v="7"/>
  </r>
  <r>
    <x v="342"/>
    <x v="341"/>
    <x v="342"/>
    <x v="213"/>
    <n v="31864"/>
    <x v="340"/>
    <x v="0"/>
    <x v="267"/>
    <x v="340"/>
    <x v="1"/>
    <x v="1"/>
    <x v="327"/>
    <x v="329"/>
    <x v="0"/>
    <x v="0"/>
    <x v="3"/>
    <x v="3"/>
    <x v="3"/>
  </r>
  <r>
    <x v="343"/>
    <x v="342"/>
    <x v="343"/>
    <x v="25"/>
    <n v="4853"/>
    <x v="341"/>
    <x v="0"/>
    <x v="98"/>
    <x v="341"/>
    <x v="1"/>
    <x v="1"/>
    <x v="328"/>
    <x v="151"/>
    <x v="0"/>
    <x v="0"/>
    <x v="3"/>
    <x v="3"/>
    <x v="3"/>
  </r>
  <r>
    <x v="344"/>
    <x v="343"/>
    <x v="344"/>
    <x v="214"/>
    <n v="82959"/>
    <x v="342"/>
    <x v="0"/>
    <x v="268"/>
    <x v="342"/>
    <x v="1"/>
    <x v="1"/>
    <x v="329"/>
    <x v="330"/>
    <x v="0"/>
    <x v="0"/>
    <x v="11"/>
    <x v="6"/>
    <x v="11"/>
  </r>
  <r>
    <x v="345"/>
    <x v="344"/>
    <x v="345"/>
    <x v="215"/>
    <n v="23159"/>
    <x v="343"/>
    <x v="0"/>
    <x v="269"/>
    <x v="343"/>
    <x v="4"/>
    <x v="4"/>
    <x v="330"/>
    <x v="331"/>
    <x v="0"/>
    <x v="0"/>
    <x v="6"/>
    <x v="4"/>
    <x v="6"/>
  </r>
  <r>
    <x v="346"/>
    <x v="345"/>
    <x v="346"/>
    <x v="48"/>
    <n v="2758"/>
    <x v="344"/>
    <x v="0"/>
    <x v="270"/>
    <x v="344"/>
    <x v="1"/>
    <x v="1"/>
    <x v="331"/>
    <x v="332"/>
    <x v="0"/>
    <x v="1"/>
    <x v="7"/>
    <x v="1"/>
    <x v="7"/>
  </r>
  <r>
    <x v="347"/>
    <x v="346"/>
    <x v="347"/>
    <x v="79"/>
    <n v="12607"/>
    <x v="345"/>
    <x v="1"/>
    <x v="271"/>
    <x v="345"/>
    <x v="1"/>
    <x v="1"/>
    <x v="332"/>
    <x v="333"/>
    <x v="0"/>
    <x v="0"/>
    <x v="2"/>
    <x v="2"/>
    <x v="2"/>
  </r>
  <r>
    <x v="348"/>
    <x v="347"/>
    <x v="348"/>
    <x v="216"/>
    <n v="142823"/>
    <x v="346"/>
    <x v="0"/>
    <x v="272"/>
    <x v="346"/>
    <x v="1"/>
    <x v="1"/>
    <x v="333"/>
    <x v="334"/>
    <x v="0"/>
    <x v="0"/>
    <x v="0"/>
    <x v="0"/>
    <x v="0"/>
  </r>
  <r>
    <x v="349"/>
    <x v="348"/>
    <x v="349"/>
    <x v="217"/>
    <n v="95958"/>
    <x v="347"/>
    <x v="0"/>
    <x v="273"/>
    <x v="347"/>
    <x v="1"/>
    <x v="1"/>
    <x v="296"/>
    <x v="335"/>
    <x v="0"/>
    <x v="0"/>
    <x v="3"/>
    <x v="3"/>
    <x v="3"/>
  </r>
  <r>
    <x v="350"/>
    <x v="349"/>
    <x v="350"/>
    <x v="0"/>
    <n v="5"/>
    <x v="298"/>
    <x v="0"/>
    <x v="49"/>
    <x v="298"/>
    <x v="1"/>
    <x v="1"/>
    <x v="334"/>
    <x v="336"/>
    <x v="0"/>
    <x v="1"/>
    <x v="17"/>
    <x v="1"/>
    <x v="17"/>
  </r>
  <r>
    <x v="351"/>
    <x v="350"/>
    <x v="351"/>
    <x v="218"/>
    <n v="94631"/>
    <x v="348"/>
    <x v="1"/>
    <x v="274"/>
    <x v="348"/>
    <x v="1"/>
    <x v="1"/>
    <x v="335"/>
    <x v="337"/>
    <x v="0"/>
    <x v="0"/>
    <x v="1"/>
    <x v="1"/>
    <x v="1"/>
  </r>
  <r>
    <x v="352"/>
    <x v="351"/>
    <x v="352"/>
    <x v="54"/>
    <n v="977"/>
    <x v="349"/>
    <x v="0"/>
    <x v="254"/>
    <x v="349"/>
    <x v="0"/>
    <x v="0"/>
    <x v="336"/>
    <x v="338"/>
    <x v="0"/>
    <x v="0"/>
    <x v="3"/>
    <x v="3"/>
    <x v="3"/>
  </r>
  <r>
    <x v="353"/>
    <x v="352"/>
    <x v="353"/>
    <x v="219"/>
    <n v="137961"/>
    <x v="350"/>
    <x v="1"/>
    <x v="275"/>
    <x v="350"/>
    <x v="1"/>
    <x v="1"/>
    <x v="337"/>
    <x v="339"/>
    <x v="0"/>
    <x v="0"/>
    <x v="3"/>
    <x v="3"/>
    <x v="3"/>
  </r>
  <r>
    <x v="354"/>
    <x v="353"/>
    <x v="354"/>
    <x v="55"/>
    <n v="7548"/>
    <x v="351"/>
    <x v="1"/>
    <x v="175"/>
    <x v="351"/>
    <x v="3"/>
    <x v="3"/>
    <x v="338"/>
    <x v="340"/>
    <x v="0"/>
    <x v="0"/>
    <x v="4"/>
    <x v="4"/>
    <x v="4"/>
  </r>
  <r>
    <x v="355"/>
    <x v="354"/>
    <x v="355"/>
    <x v="167"/>
    <n v="2241"/>
    <x v="352"/>
    <x v="2"/>
    <x v="99"/>
    <x v="352"/>
    <x v="1"/>
    <x v="1"/>
    <x v="339"/>
    <x v="341"/>
    <x v="0"/>
    <x v="0"/>
    <x v="8"/>
    <x v="2"/>
    <x v="8"/>
  </r>
  <r>
    <x v="356"/>
    <x v="355"/>
    <x v="356"/>
    <x v="29"/>
    <n v="3431"/>
    <x v="353"/>
    <x v="0"/>
    <x v="174"/>
    <x v="353"/>
    <x v="6"/>
    <x v="6"/>
    <x v="340"/>
    <x v="342"/>
    <x v="0"/>
    <x v="0"/>
    <x v="3"/>
    <x v="3"/>
    <x v="3"/>
  </r>
  <r>
    <x v="357"/>
    <x v="356"/>
    <x v="357"/>
    <x v="173"/>
    <n v="4253"/>
    <x v="354"/>
    <x v="1"/>
    <x v="142"/>
    <x v="354"/>
    <x v="1"/>
    <x v="1"/>
    <x v="341"/>
    <x v="343"/>
    <x v="0"/>
    <x v="0"/>
    <x v="11"/>
    <x v="6"/>
    <x v="11"/>
  </r>
  <r>
    <x v="358"/>
    <x v="357"/>
    <x v="358"/>
    <x v="62"/>
    <n v="1146"/>
    <x v="355"/>
    <x v="0"/>
    <x v="276"/>
    <x v="355"/>
    <x v="0"/>
    <x v="0"/>
    <x v="342"/>
    <x v="344"/>
    <x v="1"/>
    <x v="0"/>
    <x v="14"/>
    <x v="7"/>
    <x v="14"/>
  </r>
  <r>
    <x v="359"/>
    <x v="358"/>
    <x v="359"/>
    <x v="220"/>
    <n v="11948"/>
    <x v="356"/>
    <x v="1"/>
    <x v="277"/>
    <x v="356"/>
    <x v="1"/>
    <x v="1"/>
    <x v="343"/>
    <x v="127"/>
    <x v="0"/>
    <x v="0"/>
    <x v="10"/>
    <x v="4"/>
    <x v="10"/>
  </r>
  <r>
    <x v="360"/>
    <x v="359"/>
    <x v="360"/>
    <x v="221"/>
    <n v="135132"/>
    <x v="357"/>
    <x v="1"/>
    <x v="278"/>
    <x v="357"/>
    <x v="4"/>
    <x v="4"/>
    <x v="344"/>
    <x v="345"/>
    <x v="0"/>
    <x v="1"/>
    <x v="3"/>
    <x v="3"/>
    <x v="3"/>
  </r>
  <r>
    <x v="361"/>
    <x v="360"/>
    <x v="361"/>
    <x v="20"/>
    <n v="9546"/>
    <x v="358"/>
    <x v="1"/>
    <x v="39"/>
    <x v="358"/>
    <x v="1"/>
    <x v="1"/>
    <x v="345"/>
    <x v="346"/>
    <x v="0"/>
    <x v="0"/>
    <x v="3"/>
    <x v="3"/>
    <x v="3"/>
  </r>
  <r>
    <x v="362"/>
    <x v="361"/>
    <x v="362"/>
    <x v="41"/>
    <n v="13755"/>
    <x v="359"/>
    <x v="1"/>
    <x v="271"/>
    <x v="359"/>
    <x v="1"/>
    <x v="1"/>
    <x v="65"/>
    <x v="347"/>
    <x v="0"/>
    <x v="0"/>
    <x v="1"/>
    <x v="1"/>
    <x v="1"/>
  </r>
  <r>
    <x v="363"/>
    <x v="362"/>
    <x v="363"/>
    <x v="5"/>
    <n v="8330"/>
    <x v="360"/>
    <x v="1"/>
    <x v="279"/>
    <x v="360"/>
    <x v="1"/>
    <x v="1"/>
    <x v="346"/>
    <x v="348"/>
    <x v="0"/>
    <x v="0"/>
    <x v="1"/>
    <x v="1"/>
    <x v="1"/>
  </r>
  <r>
    <x v="364"/>
    <x v="363"/>
    <x v="364"/>
    <x v="79"/>
    <n v="14547"/>
    <x v="361"/>
    <x v="1"/>
    <x v="129"/>
    <x v="361"/>
    <x v="1"/>
    <x v="1"/>
    <x v="347"/>
    <x v="349"/>
    <x v="0"/>
    <x v="0"/>
    <x v="7"/>
    <x v="1"/>
    <x v="7"/>
  </r>
  <r>
    <x v="365"/>
    <x v="364"/>
    <x v="365"/>
    <x v="39"/>
    <n v="11735"/>
    <x v="362"/>
    <x v="1"/>
    <x v="192"/>
    <x v="362"/>
    <x v="2"/>
    <x v="2"/>
    <x v="348"/>
    <x v="350"/>
    <x v="0"/>
    <x v="0"/>
    <x v="3"/>
    <x v="3"/>
    <x v="3"/>
  </r>
  <r>
    <x v="366"/>
    <x v="365"/>
    <x v="366"/>
    <x v="37"/>
    <n v="10658"/>
    <x v="363"/>
    <x v="1"/>
    <x v="196"/>
    <x v="363"/>
    <x v="1"/>
    <x v="1"/>
    <x v="349"/>
    <x v="351"/>
    <x v="0"/>
    <x v="1"/>
    <x v="3"/>
    <x v="3"/>
    <x v="3"/>
  </r>
  <r>
    <x v="367"/>
    <x v="366"/>
    <x v="367"/>
    <x v="34"/>
    <n v="1870"/>
    <x v="364"/>
    <x v="0"/>
    <x v="51"/>
    <x v="364"/>
    <x v="1"/>
    <x v="1"/>
    <x v="350"/>
    <x v="33"/>
    <x v="0"/>
    <x v="1"/>
    <x v="3"/>
    <x v="3"/>
    <x v="3"/>
  </r>
  <r>
    <x v="368"/>
    <x v="367"/>
    <x v="368"/>
    <x v="5"/>
    <n v="14394"/>
    <x v="365"/>
    <x v="1"/>
    <x v="280"/>
    <x v="365"/>
    <x v="4"/>
    <x v="4"/>
    <x v="351"/>
    <x v="352"/>
    <x v="0"/>
    <x v="1"/>
    <x v="4"/>
    <x v="4"/>
    <x v="4"/>
  </r>
  <r>
    <x v="369"/>
    <x v="368"/>
    <x v="369"/>
    <x v="91"/>
    <n v="14743"/>
    <x v="366"/>
    <x v="1"/>
    <x v="110"/>
    <x v="366"/>
    <x v="1"/>
    <x v="1"/>
    <x v="352"/>
    <x v="353"/>
    <x v="0"/>
    <x v="1"/>
    <x v="19"/>
    <x v="4"/>
    <x v="19"/>
  </r>
  <r>
    <x v="370"/>
    <x v="369"/>
    <x v="370"/>
    <x v="222"/>
    <n v="178965"/>
    <x v="367"/>
    <x v="1"/>
    <x v="281"/>
    <x v="367"/>
    <x v="1"/>
    <x v="1"/>
    <x v="353"/>
    <x v="354"/>
    <x v="0"/>
    <x v="0"/>
    <x v="3"/>
    <x v="3"/>
    <x v="3"/>
  </r>
  <r>
    <x v="371"/>
    <x v="370"/>
    <x v="371"/>
    <x v="223"/>
    <n v="128410"/>
    <x v="368"/>
    <x v="0"/>
    <x v="282"/>
    <x v="368"/>
    <x v="1"/>
    <x v="1"/>
    <x v="354"/>
    <x v="355"/>
    <x v="0"/>
    <x v="0"/>
    <x v="3"/>
    <x v="3"/>
    <x v="3"/>
  </r>
  <r>
    <x v="372"/>
    <x v="371"/>
    <x v="372"/>
    <x v="79"/>
    <n v="14324"/>
    <x v="369"/>
    <x v="1"/>
    <x v="283"/>
    <x v="369"/>
    <x v="1"/>
    <x v="1"/>
    <x v="355"/>
    <x v="356"/>
    <x v="0"/>
    <x v="1"/>
    <x v="4"/>
    <x v="4"/>
    <x v="4"/>
  </r>
  <r>
    <x v="373"/>
    <x v="372"/>
    <x v="373"/>
    <x v="224"/>
    <n v="164291"/>
    <x v="370"/>
    <x v="1"/>
    <x v="284"/>
    <x v="370"/>
    <x v="1"/>
    <x v="1"/>
    <x v="356"/>
    <x v="357"/>
    <x v="0"/>
    <x v="0"/>
    <x v="3"/>
    <x v="3"/>
    <x v="3"/>
  </r>
  <r>
    <x v="374"/>
    <x v="373"/>
    <x v="374"/>
    <x v="225"/>
    <n v="22073"/>
    <x v="371"/>
    <x v="0"/>
    <x v="165"/>
    <x v="371"/>
    <x v="1"/>
    <x v="1"/>
    <x v="357"/>
    <x v="358"/>
    <x v="0"/>
    <x v="1"/>
    <x v="4"/>
    <x v="4"/>
    <x v="4"/>
  </r>
  <r>
    <x v="375"/>
    <x v="374"/>
    <x v="375"/>
    <x v="50"/>
    <n v="1479"/>
    <x v="372"/>
    <x v="0"/>
    <x v="270"/>
    <x v="372"/>
    <x v="1"/>
    <x v="1"/>
    <x v="358"/>
    <x v="359"/>
    <x v="0"/>
    <x v="0"/>
    <x v="7"/>
    <x v="1"/>
    <x v="7"/>
  </r>
  <r>
    <x v="376"/>
    <x v="375"/>
    <x v="376"/>
    <x v="74"/>
    <n v="12275"/>
    <x v="373"/>
    <x v="1"/>
    <x v="54"/>
    <x v="373"/>
    <x v="1"/>
    <x v="1"/>
    <x v="359"/>
    <x v="360"/>
    <x v="0"/>
    <x v="0"/>
    <x v="1"/>
    <x v="1"/>
    <x v="1"/>
  </r>
  <r>
    <x v="377"/>
    <x v="376"/>
    <x v="377"/>
    <x v="226"/>
    <n v="5098"/>
    <x v="374"/>
    <x v="0"/>
    <x v="78"/>
    <x v="374"/>
    <x v="1"/>
    <x v="1"/>
    <x v="12"/>
    <x v="361"/>
    <x v="0"/>
    <x v="0"/>
    <x v="3"/>
    <x v="3"/>
    <x v="3"/>
  </r>
  <r>
    <x v="378"/>
    <x v="377"/>
    <x v="378"/>
    <x v="227"/>
    <n v="24882"/>
    <x v="375"/>
    <x v="0"/>
    <x v="285"/>
    <x v="375"/>
    <x v="1"/>
    <x v="1"/>
    <x v="360"/>
    <x v="362"/>
    <x v="0"/>
    <x v="0"/>
    <x v="4"/>
    <x v="4"/>
    <x v="4"/>
  </r>
  <r>
    <x v="379"/>
    <x v="378"/>
    <x v="379"/>
    <x v="44"/>
    <n v="2912"/>
    <x v="376"/>
    <x v="0"/>
    <x v="9"/>
    <x v="376"/>
    <x v="4"/>
    <x v="4"/>
    <x v="361"/>
    <x v="363"/>
    <x v="0"/>
    <x v="0"/>
    <x v="3"/>
    <x v="3"/>
    <x v="3"/>
  </r>
  <r>
    <x v="380"/>
    <x v="379"/>
    <x v="380"/>
    <x v="186"/>
    <n v="4008"/>
    <x v="377"/>
    <x v="1"/>
    <x v="286"/>
    <x v="377"/>
    <x v="1"/>
    <x v="1"/>
    <x v="362"/>
    <x v="364"/>
    <x v="0"/>
    <x v="0"/>
    <x v="3"/>
    <x v="3"/>
    <x v="3"/>
  </r>
  <r>
    <x v="381"/>
    <x v="380"/>
    <x v="381"/>
    <x v="98"/>
    <n v="9749"/>
    <x v="378"/>
    <x v="1"/>
    <x v="287"/>
    <x v="378"/>
    <x v="1"/>
    <x v="1"/>
    <x v="363"/>
    <x v="365"/>
    <x v="0"/>
    <x v="0"/>
    <x v="3"/>
    <x v="3"/>
    <x v="3"/>
  </r>
  <r>
    <x v="382"/>
    <x v="381"/>
    <x v="382"/>
    <x v="14"/>
    <n v="5803"/>
    <x v="379"/>
    <x v="0"/>
    <x v="109"/>
    <x v="379"/>
    <x v="1"/>
    <x v="1"/>
    <x v="364"/>
    <x v="366"/>
    <x v="0"/>
    <x v="0"/>
    <x v="14"/>
    <x v="7"/>
    <x v="14"/>
  </r>
  <r>
    <x v="383"/>
    <x v="382"/>
    <x v="383"/>
    <x v="9"/>
    <n v="14199"/>
    <x v="380"/>
    <x v="1"/>
    <x v="288"/>
    <x v="380"/>
    <x v="1"/>
    <x v="1"/>
    <x v="210"/>
    <x v="285"/>
    <x v="0"/>
    <x v="1"/>
    <x v="0"/>
    <x v="0"/>
    <x v="0"/>
  </r>
  <r>
    <x v="384"/>
    <x v="383"/>
    <x v="384"/>
    <x v="228"/>
    <n v="196779"/>
    <x v="381"/>
    <x v="1"/>
    <x v="289"/>
    <x v="381"/>
    <x v="1"/>
    <x v="1"/>
    <x v="365"/>
    <x v="367"/>
    <x v="1"/>
    <x v="1"/>
    <x v="4"/>
    <x v="4"/>
    <x v="4"/>
  </r>
  <r>
    <x v="385"/>
    <x v="384"/>
    <x v="385"/>
    <x v="229"/>
    <n v="56859"/>
    <x v="382"/>
    <x v="1"/>
    <x v="290"/>
    <x v="382"/>
    <x v="1"/>
    <x v="1"/>
    <x v="366"/>
    <x v="368"/>
    <x v="0"/>
    <x v="0"/>
    <x v="9"/>
    <x v="5"/>
    <x v="9"/>
  </r>
  <r>
    <x v="386"/>
    <x v="385"/>
    <x v="386"/>
    <x v="230"/>
    <n v="103554"/>
    <x v="383"/>
    <x v="0"/>
    <x v="291"/>
    <x v="383"/>
    <x v="1"/>
    <x v="1"/>
    <x v="367"/>
    <x v="369"/>
    <x v="0"/>
    <x v="0"/>
    <x v="3"/>
    <x v="3"/>
    <x v="3"/>
  </r>
  <r>
    <x v="387"/>
    <x v="386"/>
    <x v="387"/>
    <x v="231"/>
    <n v="42795"/>
    <x v="384"/>
    <x v="0"/>
    <x v="292"/>
    <x v="384"/>
    <x v="1"/>
    <x v="1"/>
    <x v="368"/>
    <x v="370"/>
    <x v="0"/>
    <x v="0"/>
    <x v="8"/>
    <x v="2"/>
    <x v="8"/>
  </r>
  <r>
    <x v="388"/>
    <x v="387"/>
    <x v="388"/>
    <x v="232"/>
    <n v="12938"/>
    <x v="385"/>
    <x v="3"/>
    <x v="293"/>
    <x v="385"/>
    <x v="5"/>
    <x v="5"/>
    <x v="369"/>
    <x v="371"/>
    <x v="0"/>
    <x v="0"/>
    <x v="7"/>
    <x v="1"/>
    <x v="7"/>
  </r>
  <r>
    <x v="389"/>
    <x v="388"/>
    <x v="389"/>
    <x v="233"/>
    <n v="101352"/>
    <x v="386"/>
    <x v="1"/>
    <x v="294"/>
    <x v="386"/>
    <x v="1"/>
    <x v="1"/>
    <x v="370"/>
    <x v="372"/>
    <x v="0"/>
    <x v="0"/>
    <x v="3"/>
    <x v="3"/>
    <x v="3"/>
  </r>
  <r>
    <x v="390"/>
    <x v="389"/>
    <x v="390"/>
    <x v="166"/>
    <n v="4477"/>
    <x v="387"/>
    <x v="1"/>
    <x v="126"/>
    <x v="387"/>
    <x v="1"/>
    <x v="1"/>
    <x v="371"/>
    <x v="373"/>
    <x v="0"/>
    <x v="0"/>
    <x v="14"/>
    <x v="7"/>
    <x v="14"/>
  </r>
  <r>
    <x v="391"/>
    <x v="390"/>
    <x v="391"/>
    <x v="234"/>
    <n v="4393"/>
    <x v="388"/>
    <x v="0"/>
    <x v="295"/>
    <x v="388"/>
    <x v="1"/>
    <x v="1"/>
    <x v="287"/>
    <x v="374"/>
    <x v="0"/>
    <x v="0"/>
    <x v="9"/>
    <x v="5"/>
    <x v="9"/>
  </r>
  <r>
    <x v="392"/>
    <x v="391"/>
    <x v="392"/>
    <x v="235"/>
    <n v="67546"/>
    <x v="389"/>
    <x v="0"/>
    <x v="296"/>
    <x v="389"/>
    <x v="1"/>
    <x v="1"/>
    <x v="372"/>
    <x v="375"/>
    <x v="0"/>
    <x v="0"/>
    <x v="8"/>
    <x v="2"/>
    <x v="8"/>
  </r>
  <r>
    <x v="393"/>
    <x v="392"/>
    <x v="393"/>
    <x v="236"/>
    <n v="143788"/>
    <x v="390"/>
    <x v="1"/>
    <x v="297"/>
    <x v="390"/>
    <x v="0"/>
    <x v="0"/>
    <x v="373"/>
    <x v="376"/>
    <x v="0"/>
    <x v="0"/>
    <x v="17"/>
    <x v="1"/>
    <x v="17"/>
  </r>
  <r>
    <x v="394"/>
    <x v="393"/>
    <x v="394"/>
    <x v="126"/>
    <n v="3755"/>
    <x v="391"/>
    <x v="1"/>
    <x v="298"/>
    <x v="391"/>
    <x v="1"/>
    <x v="1"/>
    <x v="374"/>
    <x v="377"/>
    <x v="0"/>
    <x v="1"/>
    <x v="4"/>
    <x v="4"/>
    <x v="4"/>
  </r>
  <r>
    <x v="395"/>
    <x v="122"/>
    <x v="395"/>
    <x v="143"/>
    <n v="9238"/>
    <x v="392"/>
    <x v="1"/>
    <x v="10"/>
    <x v="392"/>
    <x v="1"/>
    <x v="1"/>
    <x v="375"/>
    <x v="378"/>
    <x v="1"/>
    <x v="0"/>
    <x v="3"/>
    <x v="3"/>
    <x v="3"/>
  </r>
  <r>
    <x v="396"/>
    <x v="394"/>
    <x v="396"/>
    <x v="237"/>
    <n v="77012"/>
    <x v="393"/>
    <x v="1"/>
    <x v="299"/>
    <x v="393"/>
    <x v="2"/>
    <x v="2"/>
    <x v="376"/>
    <x v="379"/>
    <x v="0"/>
    <x v="0"/>
    <x v="6"/>
    <x v="4"/>
    <x v="6"/>
  </r>
  <r>
    <x v="397"/>
    <x v="395"/>
    <x v="397"/>
    <x v="32"/>
    <n v="14083"/>
    <x v="394"/>
    <x v="1"/>
    <x v="211"/>
    <x v="394"/>
    <x v="1"/>
    <x v="1"/>
    <x v="377"/>
    <x v="380"/>
    <x v="0"/>
    <x v="0"/>
    <x v="1"/>
    <x v="1"/>
    <x v="1"/>
  </r>
  <r>
    <x v="398"/>
    <x v="396"/>
    <x v="398"/>
    <x v="12"/>
    <n v="12202"/>
    <x v="395"/>
    <x v="1"/>
    <x v="300"/>
    <x v="395"/>
    <x v="6"/>
    <x v="6"/>
    <x v="378"/>
    <x v="103"/>
    <x v="0"/>
    <x v="1"/>
    <x v="10"/>
    <x v="4"/>
    <x v="10"/>
  </r>
  <r>
    <x v="399"/>
    <x v="397"/>
    <x v="399"/>
    <x v="238"/>
    <n v="62127"/>
    <x v="396"/>
    <x v="0"/>
    <x v="301"/>
    <x v="396"/>
    <x v="1"/>
    <x v="1"/>
    <x v="379"/>
    <x v="381"/>
    <x v="0"/>
    <x v="0"/>
    <x v="7"/>
    <x v="1"/>
    <x v="7"/>
  </r>
  <r>
    <x v="400"/>
    <x v="398"/>
    <x v="400"/>
    <x v="0"/>
    <n v="2"/>
    <x v="50"/>
    <x v="0"/>
    <x v="49"/>
    <x v="50"/>
    <x v="1"/>
    <x v="1"/>
    <x v="380"/>
    <x v="382"/>
    <x v="0"/>
    <x v="1"/>
    <x v="14"/>
    <x v="7"/>
    <x v="14"/>
  </r>
  <r>
    <x v="401"/>
    <x v="399"/>
    <x v="401"/>
    <x v="79"/>
    <n v="13772"/>
    <x v="397"/>
    <x v="1"/>
    <x v="302"/>
    <x v="397"/>
    <x v="1"/>
    <x v="1"/>
    <x v="381"/>
    <x v="383"/>
    <x v="0"/>
    <x v="0"/>
    <x v="3"/>
    <x v="3"/>
    <x v="3"/>
  </r>
  <r>
    <x v="402"/>
    <x v="400"/>
    <x v="402"/>
    <x v="190"/>
    <n v="2946"/>
    <x v="398"/>
    <x v="0"/>
    <x v="174"/>
    <x v="398"/>
    <x v="1"/>
    <x v="1"/>
    <x v="382"/>
    <x v="384"/>
    <x v="0"/>
    <x v="1"/>
    <x v="12"/>
    <x v="4"/>
    <x v="12"/>
  </r>
  <r>
    <x v="403"/>
    <x v="401"/>
    <x v="403"/>
    <x v="239"/>
    <n v="168820"/>
    <x v="399"/>
    <x v="0"/>
    <x v="303"/>
    <x v="399"/>
    <x v="0"/>
    <x v="0"/>
    <x v="125"/>
    <x v="385"/>
    <x v="0"/>
    <x v="1"/>
    <x v="3"/>
    <x v="3"/>
    <x v="3"/>
  </r>
  <r>
    <x v="404"/>
    <x v="402"/>
    <x v="404"/>
    <x v="240"/>
    <n v="154321"/>
    <x v="400"/>
    <x v="1"/>
    <x v="304"/>
    <x v="400"/>
    <x v="1"/>
    <x v="1"/>
    <x v="383"/>
    <x v="386"/>
    <x v="0"/>
    <x v="0"/>
    <x v="3"/>
    <x v="3"/>
    <x v="3"/>
  </r>
  <r>
    <x v="405"/>
    <x v="403"/>
    <x v="405"/>
    <x v="241"/>
    <n v="26527"/>
    <x v="401"/>
    <x v="0"/>
    <x v="305"/>
    <x v="401"/>
    <x v="1"/>
    <x v="1"/>
    <x v="384"/>
    <x v="387"/>
    <x v="0"/>
    <x v="0"/>
    <x v="3"/>
    <x v="3"/>
    <x v="3"/>
  </r>
  <r>
    <x v="406"/>
    <x v="404"/>
    <x v="406"/>
    <x v="242"/>
    <n v="71583"/>
    <x v="402"/>
    <x v="1"/>
    <x v="306"/>
    <x v="402"/>
    <x v="1"/>
    <x v="1"/>
    <x v="385"/>
    <x v="388"/>
    <x v="1"/>
    <x v="0"/>
    <x v="4"/>
    <x v="4"/>
    <x v="4"/>
  </r>
  <r>
    <x v="407"/>
    <x v="405"/>
    <x v="407"/>
    <x v="74"/>
    <n v="12100"/>
    <x v="403"/>
    <x v="1"/>
    <x v="307"/>
    <x v="403"/>
    <x v="3"/>
    <x v="3"/>
    <x v="386"/>
    <x v="389"/>
    <x v="0"/>
    <x v="0"/>
    <x v="3"/>
    <x v="3"/>
    <x v="3"/>
  </r>
  <r>
    <x v="408"/>
    <x v="406"/>
    <x v="408"/>
    <x v="243"/>
    <n v="12129"/>
    <x v="404"/>
    <x v="1"/>
    <x v="110"/>
    <x v="404"/>
    <x v="0"/>
    <x v="0"/>
    <x v="387"/>
    <x v="390"/>
    <x v="0"/>
    <x v="0"/>
    <x v="4"/>
    <x v="4"/>
    <x v="4"/>
  </r>
  <r>
    <x v="409"/>
    <x v="97"/>
    <x v="409"/>
    <x v="244"/>
    <n v="62804"/>
    <x v="405"/>
    <x v="0"/>
    <x v="308"/>
    <x v="405"/>
    <x v="1"/>
    <x v="1"/>
    <x v="388"/>
    <x v="391"/>
    <x v="0"/>
    <x v="0"/>
    <x v="1"/>
    <x v="1"/>
    <x v="1"/>
  </r>
  <r>
    <x v="410"/>
    <x v="407"/>
    <x v="410"/>
    <x v="184"/>
    <n v="55536"/>
    <x v="406"/>
    <x v="2"/>
    <x v="309"/>
    <x v="406"/>
    <x v="1"/>
    <x v="1"/>
    <x v="277"/>
    <x v="277"/>
    <x v="0"/>
    <x v="0"/>
    <x v="20"/>
    <x v="6"/>
    <x v="20"/>
  </r>
  <r>
    <x v="411"/>
    <x v="408"/>
    <x v="411"/>
    <x v="75"/>
    <n v="8161"/>
    <x v="407"/>
    <x v="1"/>
    <x v="172"/>
    <x v="407"/>
    <x v="1"/>
    <x v="1"/>
    <x v="389"/>
    <x v="392"/>
    <x v="0"/>
    <x v="0"/>
    <x v="3"/>
    <x v="3"/>
    <x v="3"/>
  </r>
  <r>
    <x v="412"/>
    <x v="409"/>
    <x v="412"/>
    <x v="118"/>
    <n v="14046"/>
    <x v="408"/>
    <x v="1"/>
    <x v="38"/>
    <x v="408"/>
    <x v="1"/>
    <x v="1"/>
    <x v="390"/>
    <x v="393"/>
    <x v="0"/>
    <x v="0"/>
    <x v="13"/>
    <x v="5"/>
    <x v="13"/>
  </r>
  <r>
    <x v="413"/>
    <x v="410"/>
    <x v="413"/>
    <x v="245"/>
    <n v="117628"/>
    <x v="409"/>
    <x v="2"/>
    <x v="310"/>
    <x v="409"/>
    <x v="1"/>
    <x v="1"/>
    <x v="391"/>
    <x v="394"/>
    <x v="0"/>
    <x v="0"/>
    <x v="10"/>
    <x v="4"/>
    <x v="10"/>
  </r>
  <r>
    <x v="414"/>
    <x v="411"/>
    <x v="414"/>
    <x v="246"/>
    <n v="159405"/>
    <x v="410"/>
    <x v="0"/>
    <x v="311"/>
    <x v="410"/>
    <x v="1"/>
    <x v="1"/>
    <x v="392"/>
    <x v="395"/>
    <x v="0"/>
    <x v="1"/>
    <x v="0"/>
    <x v="0"/>
    <x v="0"/>
  </r>
  <r>
    <x v="415"/>
    <x v="412"/>
    <x v="415"/>
    <x v="247"/>
    <n v="12552"/>
    <x v="411"/>
    <x v="0"/>
    <x v="312"/>
    <x v="411"/>
    <x v="1"/>
    <x v="1"/>
    <x v="393"/>
    <x v="396"/>
    <x v="0"/>
    <x v="0"/>
    <x v="3"/>
    <x v="3"/>
    <x v="3"/>
  </r>
  <r>
    <x v="416"/>
    <x v="413"/>
    <x v="416"/>
    <x v="248"/>
    <n v="59007"/>
    <x v="412"/>
    <x v="0"/>
    <x v="313"/>
    <x v="412"/>
    <x v="1"/>
    <x v="1"/>
    <x v="394"/>
    <x v="397"/>
    <x v="0"/>
    <x v="1"/>
    <x v="4"/>
    <x v="4"/>
    <x v="4"/>
  </r>
  <r>
    <x v="417"/>
    <x v="414"/>
    <x v="417"/>
    <x v="12"/>
    <n v="943"/>
    <x v="413"/>
    <x v="0"/>
    <x v="27"/>
    <x v="413"/>
    <x v="1"/>
    <x v="1"/>
    <x v="395"/>
    <x v="398"/>
    <x v="0"/>
    <x v="0"/>
    <x v="3"/>
    <x v="3"/>
    <x v="3"/>
  </r>
  <r>
    <x v="418"/>
    <x v="32"/>
    <x v="418"/>
    <x v="249"/>
    <n v="93963"/>
    <x v="414"/>
    <x v="0"/>
    <x v="314"/>
    <x v="414"/>
    <x v="0"/>
    <x v="0"/>
    <x v="396"/>
    <x v="399"/>
    <x v="0"/>
    <x v="0"/>
    <x v="4"/>
    <x v="4"/>
    <x v="4"/>
  </r>
  <r>
    <x v="419"/>
    <x v="415"/>
    <x v="419"/>
    <x v="250"/>
    <n v="140469"/>
    <x v="415"/>
    <x v="1"/>
    <x v="315"/>
    <x v="415"/>
    <x v="1"/>
    <x v="1"/>
    <x v="397"/>
    <x v="348"/>
    <x v="0"/>
    <x v="0"/>
    <x v="2"/>
    <x v="2"/>
    <x v="2"/>
  </r>
  <r>
    <x v="420"/>
    <x v="416"/>
    <x v="420"/>
    <x v="92"/>
    <n v="6423"/>
    <x v="416"/>
    <x v="1"/>
    <x v="115"/>
    <x v="416"/>
    <x v="1"/>
    <x v="1"/>
    <x v="398"/>
    <x v="400"/>
    <x v="0"/>
    <x v="0"/>
    <x v="3"/>
    <x v="3"/>
    <x v="3"/>
  </r>
  <r>
    <x v="421"/>
    <x v="417"/>
    <x v="421"/>
    <x v="151"/>
    <n v="6015"/>
    <x v="417"/>
    <x v="0"/>
    <x v="316"/>
    <x v="417"/>
    <x v="1"/>
    <x v="1"/>
    <x v="399"/>
    <x v="401"/>
    <x v="0"/>
    <x v="1"/>
    <x v="8"/>
    <x v="2"/>
    <x v="8"/>
  </r>
  <r>
    <x v="422"/>
    <x v="418"/>
    <x v="422"/>
    <x v="251"/>
    <n v="11075"/>
    <x v="418"/>
    <x v="1"/>
    <x v="317"/>
    <x v="418"/>
    <x v="1"/>
    <x v="1"/>
    <x v="400"/>
    <x v="402"/>
    <x v="0"/>
    <x v="1"/>
    <x v="3"/>
    <x v="3"/>
    <x v="3"/>
  </r>
  <r>
    <x v="423"/>
    <x v="419"/>
    <x v="423"/>
    <x v="252"/>
    <n v="15723"/>
    <x v="419"/>
    <x v="0"/>
    <x v="318"/>
    <x v="419"/>
    <x v="1"/>
    <x v="1"/>
    <x v="116"/>
    <x v="403"/>
    <x v="0"/>
    <x v="1"/>
    <x v="0"/>
    <x v="0"/>
    <x v="0"/>
  </r>
  <r>
    <x v="424"/>
    <x v="420"/>
    <x v="424"/>
    <x v="135"/>
    <n v="2064"/>
    <x v="420"/>
    <x v="0"/>
    <x v="100"/>
    <x v="420"/>
    <x v="1"/>
    <x v="1"/>
    <x v="401"/>
    <x v="404"/>
    <x v="0"/>
    <x v="0"/>
    <x v="7"/>
    <x v="1"/>
    <x v="7"/>
  </r>
  <r>
    <x v="425"/>
    <x v="421"/>
    <x v="425"/>
    <x v="50"/>
    <n v="7767"/>
    <x v="421"/>
    <x v="1"/>
    <x v="45"/>
    <x v="421"/>
    <x v="1"/>
    <x v="1"/>
    <x v="402"/>
    <x v="405"/>
    <x v="0"/>
    <x v="0"/>
    <x v="14"/>
    <x v="7"/>
    <x v="14"/>
  </r>
  <r>
    <x v="426"/>
    <x v="422"/>
    <x v="426"/>
    <x v="37"/>
    <n v="10313"/>
    <x v="422"/>
    <x v="1"/>
    <x v="319"/>
    <x v="422"/>
    <x v="1"/>
    <x v="1"/>
    <x v="403"/>
    <x v="406"/>
    <x v="0"/>
    <x v="0"/>
    <x v="3"/>
    <x v="3"/>
    <x v="3"/>
  </r>
  <r>
    <x v="427"/>
    <x v="423"/>
    <x v="427"/>
    <x v="253"/>
    <n v="197018"/>
    <x v="423"/>
    <x v="1"/>
    <x v="320"/>
    <x v="423"/>
    <x v="1"/>
    <x v="1"/>
    <x v="404"/>
    <x v="407"/>
    <x v="0"/>
    <x v="1"/>
    <x v="3"/>
    <x v="3"/>
    <x v="3"/>
  </r>
  <r>
    <x v="428"/>
    <x v="424"/>
    <x v="428"/>
    <x v="254"/>
    <n v="47037"/>
    <x v="424"/>
    <x v="0"/>
    <x v="321"/>
    <x v="424"/>
    <x v="1"/>
    <x v="1"/>
    <x v="405"/>
    <x v="408"/>
    <x v="0"/>
    <x v="0"/>
    <x v="10"/>
    <x v="4"/>
    <x v="10"/>
  </r>
  <r>
    <x v="429"/>
    <x v="425"/>
    <x v="429"/>
    <x v="255"/>
    <n v="173191"/>
    <x v="425"/>
    <x v="3"/>
    <x v="322"/>
    <x v="425"/>
    <x v="1"/>
    <x v="1"/>
    <x v="406"/>
    <x v="409"/>
    <x v="0"/>
    <x v="1"/>
    <x v="14"/>
    <x v="7"/>
    <x v="14"/>
  </r>
  <r>
    <x v="430"/>
    <x v="426"/>
    <x v="430"/>
    <x v="32"/>
    <n v="5487"/>
    <x v="426"/>
    <x v="0"/>
    <x v="286"/>
    <x v="426"/>
    <x v="1"/>
    <x v="1"/>
    <x v="407"/>
    <x v="410"/>
    <x v="0"/>
    <x v="0"/>
    <x v="3"/>
    <x v="3"/>
    <x v="3"/>
  </r>
  <r>
    <x v="431"/>
    <x v="427"/>
    <x v="431"/>
    <x v="135"/>
    <n v="9817"/>
    <x v="427"/>
    <x v="1"/>
    <x v="115"/>
    <x v="427"/>
    <x v="1"/>
    <x v="1"/>
    <x v="408"/>
    <x v="312"/>
    <x v="1"/>
    <x v="0"/>
    <x v="3"/>
    <x v="3"/>
    <x v="3"/>
  </r>
  <r>
    <x v="432"/>
    <x v="428"/>
    <x v="432"/>
    <x v="106"/>
    <n v="6369"/>
    <x v="428"/>
    <x v="0"/>
    <x v="222"/>
    <x v="428"/>
    <x v="1"/>
    <x v="1"/>
    <x v="409"/>
    <x v="411"/>
    <x v="0"/>
    <x v="0"/>
    <x v="3"/>
    <x v="3"/>
    <x v="3"/>
  </r>
  <r>
    <x v="433"/>
    <x v="429"/>
    <x v="433"/>
    <x v="256"/>
    <n v="65755"/>
    <x v="429"/>
    <x v="0"/>
    <x v="323"/>
    <x v="429"/>
    <x v="1"/>
    <x v="1"/>
    <x v="410"/>
    <x v="412"/>
    <x v="0"/>
    <x v="1"/>
    <x v="4"/>
    <x v="4"/>
    <x v="4"/>
  </r>
  <r>
    <x v="434"/>
    <x v="430"/>
    <x v="434"/>
    <x v="91"/>
    <n v="903"/>
    <x v="430"/>
    <x v="3"/>
    <x v="234"/>
    <x v="430"/>
    <x v="0"/>
    <x v="0"/>
    <x v="411"/>
    <x v="413"/>
    <x v="1"/>
    <x v="0"/>
    <x v="3"/>
    <x v="3"/>
    <x v="3"/>
  </r>
  <r>
    <x v="435"/>
    <x v="431"/>
    <x v="435"/>
    <x v="257"/>
    <n v="178120"/>
    <x v="431"/>
    <x v="1"/>
    <x v="324"/>
    <x v="431"/>
    <x v="6"/>
    <x v="6"/>
    <x v="412"/>
    <x v="414"/>
    <x v="0"/>
    <x v="1"/>
    <x v="3"/>
    <x v="3"/>
    <x v="3"/>
  </r>
  <r>
    <x v="436"/>
    <x v="432"/>
    <x v="436"/>
    <x v="81"/>
    <n v="13678"/>
    <x v="432"/>
    <x v="1"/>
    <x v="61"/>
    <x v="432"/>
    <x v="1"/>
    <x v="1"/>
    <x v="413"/>
    <x v="354"/>
    <x v="0"/>
    <x v="0"/>
    <x v="17"/>
    <x v="1"/>
    <x v="17"/>
  </r>
  <r>
    <x v="437"/>
    <x v="433"/>
    <x v="437"/>
    <x v="32"/>
    <n v="9969"/>
    <x v="433"/>
    <x v="1"/>
    <x v="325"/>
    <x v="433"/>
    <x v="1"/>
    <x v="1"/>
    <x v="414"/>
    <x v="415"/>
    <x v="0"/>
    <x v="1"/>
    <x v="10"/>
    <x v="4"/>
    <x v="10"/>
  </r>
  <r>
    <x v="438"/>
    <x v="434"/>
    <x v="438"/>
    <x v="111"/>
    <n v="14827"/>
    <x v="434"/>
    <x v="1"/>
    <x v="326"/>
    <x v="434"/>
    <x v="1"/>
    <x v="1"/>
    <x v="415"/>
    <x v="416"/>
    <x v="0"/>
    <x v="0"/>
    <x v="3"/>
    <x v="3"/>
    <x v="3"/>
  </r>
  <r>
    <x v="439"/>
    <x v="435"/>
    <x v="439"/>
    <x v="258"/>
    <n v="100900"/>
    <x v="435"/>
    <x v="1"/>
    <x v="327"/>
    <x v="435"/>
    <x v="1"/>
    <x v="1"/>
    <x v="416"/>
    <x v="417"/>
    <x v="0"/>
    <x v="0"/>
    <x v="22"/>
    <x v="4"/>
    <x v="22"/>
  </r>
  <r>
    <x v="440"/>
    <x v="436"/>
    <x v="440"/>
    <x v="259"/>
    <n v="165954"/>
    <x v="436"/>
    <x v="1"/>
    <x v="328"/>
    <x v="436"/>
    <x v="1"/>
    <x v="1"/>
    <x v="417"/>
    <x v="418"/>
    <x v="0"/>
    <x v="0"/>
    <x v="19"/>
    <x v="4"/>
    <x v="19"/>
  </r>
  <r>
    <x v="441"/>
    <x v="437"/>
    <x v="441"/>
    <x v="260"/>
    <n v="1744"/>
    <x v="437"/>
    <x v="0"/>
    <x v="235"/>
    <x v="437"/>
    <x v="1"/>
    <x v="1"/>
    <x v="418"/>
    <x v="419"/>
    <x v="0"/>
    <x v="0"/>
    <x v="8"/>
    <x v="2"/>
    <x v="8"/>
  </r>
  <r>
    <x v="442"/>
    <x v="438"/>
    <x v="442"/>
    <x v="91"/>
    <n v="10731"/>
    <x v="438"/>
    <x v="1"/>
    <x v="182"/>
    <x v="438"/>
    <x v="6"/>
    <x v="6"/>
    <x v="419"/>
    <x v="420"/>
    <x v="0"/>
    <x v="0"/>
    <x v="3"/>
    <x v="3"/>
    <x v="3"/>
  </r>
  <r>
    <x v="443"/>
    <x v="439"/>
    <x v="443"/>
    <x v="29"/>
    <n v="3232"/>
    <x v="439"/>
    <x v="3"/>
    <x v="329"/>
    <x v="439"/>
    <x v="1"/>
    <x v="1"/>
    <x v="420"/>
    <x v="421"/>
    <x v="0"/>
    <x v="0"/>
    <x v="3"/>
    <x v="3"/>
    <x v="3"/>
  </r>
  <r>
    <x v="444"/>
    <x v="347"/>
    <x v="444"/>
    <x v="8"/>
    <n v="10938"/>
    <x v="440"/>
    <x v="1"/>
    <x v="102"/>
    <x v="440"/>
    <x v="1"/>
    <x v="1"/>
    <x v="421"/>
    <x v="422"/>
    <x v="0"/>
    <x v="1"/>
    <x v="7"/>
    <x v="1"/>
    <x v="7"/>
  </r>
  <r>
    <x v="445"/>
    <x v="440"/>
    <x v="445"/>
    <x v="118"/>
    <n v="10739"/>
    <x v="441"/>
    <x v="1"/>
    <x v="73"/>
    <x v="441"/>
    <x v="1"/>
    <x v="1"/>
    <x v="422"/>
    <x v="423"/>
    <x v="0"/>
    <x v="1"/>
    <x v="3"/>
    <x v="3"/>
    <x v="3"/>
  </r>
  <r>
    <x v="446"/>
    <x v="441"/>
    <x v="446"/>
    <x v="85"/>
    <n v="5579"/>
    <x v="442"/>
    <x v="0"/>
    <x v="129"/>
    <x v="442"/>
    <x v="1"/>
    <x v="1"/>
    <x v="423"/>
    <x v="424"/>
    <x v="0"/>
    <x v="0"/>
    <x v="8"/>
    <x v="2"/>
    <x v="8"/>
  </r>
  <r>
    <x v="447"/>
    <x v="442"/>
    <x v="447"/>
    <x v="261"/>
    <n v="37754"/>
    <x v="443"/>
    <x v="3"/>
    <x v="330"/>
    <x v="443"/>
    <x v="4"/>
    <x v="4"/>
    <x v="424"/>
    <x v="425"/>
    <x v="0"/>
    <x v="0"/>
    <x v="19"/>
    <x v="4"/>
    <x v="19"/>
  </r>
  <r>
    <x v="448"/>
    <x v="443"/>
    <x v="448"/>
    <x v="262"/>
    <n v="45384"/>
    <x v="444"/>
    <x v="0"/>
    <x v="331"/>
    <x v="444"/>
    <x v="1"/>
    <x v="1"/>
    <x v="425"/>
    <x v="426"/>
    <x v="0"/>
    <x v="1"/>
    <x v="11"/>
    <x v="6"/>
    <x v="11"/>
  </r>
  <r>
    <x v="449"/>
    <x v="444"/>
    <x v="449"/>
    <x v="79"/>
    <n v="8703"/>
    <x v="445"/>
    <x v="1"/>
    <x v="99"/>
    <x v="445"/>
    <x v="3"/>
    <x v="3"/>
    <x v="426"/>
    <x v="427"/>
    <x v="0"/>
    <x v="0"/>
    <x v="11"/>
    <x v="6"/>
    <x v="11"/>
  </r>
  <r>
    <x v="450"/>
    <x v="445"/>
    <x v="450"/>
    <x v="0"/>
    <n v="4"/>
    <x v="446"/>
    <x v="0"/>
    <x v="49"/>
    <x v="446"/>
    <x v="0"/>
    <x v="0"/>
    <x v="427"/>
    <x v="428"/>
    <x v="0"/>
    <x v="0"/>
    <x v="10"/>
    <x v="4"/>
    <x v="10"/>
  </r>
  <r>
    <x v="451"/>
    <x v="446"/>
    <x v="451"/>
    <x v="263"/>
    <n v="182302"/>
    <x v="447"/>
    <x v="1"/>
    <x v="332"/>
    <x v="447"/>
    <x v="1"/>
    <x v="1"/>
    <x v="428"/>
    <x v="429"/>
    <x v="0"/>
    <x v="0"/>
    <x v="1"/>
    <x v="1"/>
    <x v="1"/>
  </r>
  <r>
    <x v="452"/>
    <x v="447"/>
    <x v="452"/>
    <x v="73"/>
    <n v="3045"/>
    <x v="448"/>
    <x v="0"/>
    <x v="249"/>
    <x v="448"/>
    <x v="1"/>
    <x v="1"/>
    <x v="429"/>
    <x v="430"/>
    <x v="0"/>
    <x v="0"/>
    <x v="6"/>
    <x v="4"/>
    <x v="6"/>
  </r>
  <r>
    <x v="453"/>
    <x v="448"/>
    <x v="453"/>
    <x v="264"/>
    <n v="102749"/>
    <x v="449"/>
    <x v="0"/>
    <x v="333"/>
    <x v="449"/>
    <x v="1"/>
    <x v="1"/>
    <x v="411"/>
    <x v="431"/>
    <x v="0"/>
    <x v="0"/>
    <x v="22"/>
    <x v="4"/>
    <x v="22"/>
  </r>
  <r>
    <x v="454"/>
    <x v="449"/>
    <x v="454"/>
    <x v="220"/>
    <n v="1763"/>
    <x v="450"/>
    <x v="0"/>
    <x v="334"/>
    <x v="450"/>
    <x v="1"/>
    <x v="1"/>
    <x v="430"/>
    <x v="432"/>
    <x v="0"/>
    <x v="1"/>
    <x v="6"/>
    <x v="4"/>
    <x v="6"/>
  </r>
  <r>
    <x v="455"/>
    <x v="450"/>
    <x v="455"/>
    <x v="265"/>
    <n v="137904"/>
    <x v="451"/>
    <x v="1"/>
    <x v="335"/>
    <x v="451"/>
    <x v="1"/>
    <x v="1"/>
    <x v="431"/>
    <x v="433"/>
    <x v="0"/>
    <x v="0"/>
    <x v="3"/>
    <x v="3"/>
    <x v="3"/>
  </r>
  <r>
    <x v="456"/>
    <x v="451"/>
    <x v="456"/>
    <x v="266"/>
    <n v="152438"/>
    <x v="452"/>
    <x v="1"/>
    <x v="336"/>
    <x v="452"/>
    <x v="1"/>
    <x v="1"/>
    <x v="432"/>
    <x v="434"/>
    <x v="0"/>
    <x v="1"/>
    <x v="7"/>
    <x v="1"/>
    <x v="7"/>
  </r>
  <r>
    <x v="457"/>
    <x v="452"/>
    <x v="457"/>
    <x v="92"/>
    <n v="1332"/>
    <x v="453"/>
    <x v="0"/>
    <x v="337"/>
    <x v="453"/>
    <x v="1"/>
    <x v="1"/>
    <x v="433"/>
    <x v="435"/>
    <x v="0"/>
    <x v="0"/>
    <x v="3"/>
    <x v="3"/>
    <x v="3"/>
  </r>
  <r>
    <x v="458"/>
    <x v="453"/>
    <x v="458"/>
    <x v="267"/>
    <n v="118706"/>
    <x v="454"/>
    <x v="1"/>
    <x v="338"/>
    <x v="454"/>
    <x v="1"/>
    <x v="1"/>
    <x v="434"/>
    <x v="436"/>
    <x v="0"/>
    <x v="0"/>
    <x v="3"/>
    <x v="3"/>
    <x v="3"/>
  </r>
  <r>
    <x v="459"/>
    <x v="454"/>
    <x v="459"/>
    <x v="9"/>
    <n v="5674"/>
    <x v="455"/>
    <x v="0"/>
    <x v="339"/>
    <x v="455"/>
    <x v="1"/>
    <x v="1"/>
    <x v="435"/>
    <x v="437"/>
    <x v="0"/>
    <x v="0"/>
    <x v="4"/>
    <x v="4"/>
    <x v="4"/>
  </r>
  <r>
    <x v="460"/>
    <x v="455"/>
    <x v="460"/>
    <x v="166"/>
    <n v="4119"/>
    <x v="456"/>
    <x v="1"/>
    <x v="126"/>
    <x v="456"/>
    <x v="1"/>
    <x v="1"/>
    <x v="8"/>
    <x v="438"/>
    <x v="0"/>
    <x v="0"/>
    <x v="3"/>
    <x v="3"/>
    <x v="3"/>
  </r>
  <r>
    <x v="461"/>
    <x v="456"/>
    <x v="461"/>
    <x v="268"/>
    <n v="139354"/>
    <x v="457"/>
    <x v="1"/>
    <x v="340"/>
    <x v="457"/>
    <x v="1"/>
    <x v="1"/>
    <x v="436"/>
    <x v="439"/>
    <x v="0"/>
    <x v="0"/>
    <x v="6"/>
    <x v="4"/>
    <x v="6"/>
  </r>
  <r>
    <x v="462"/>
    <x v="457"/>
    <x v="462"/>
    <x v="269"/>
    <n v="57734"/>
    <x v="458"/>
    <x v="0"/>
    <x v="341"/>
    <x v="458"/>
    <x v="1"/>
    <x v="1"/>
    <x v="385"/>
    <x v="440"/>
    <x v="0"/>
    <x v="0"/>
    <x v="20"/>
    <x v="6"/>
    <x v="20"/>
  </r>
  <r>
    <x v="463"/>
    <x v="458"/>
    <x v="463"/>
    <x v="270"/>
    <n v="145265"/>
    <x v="459"/>
    <x v="1"/>
    <x v="342"/>
    <x v="459"/>
    <x v="1"/>
    <x v="1"/>
    <x v="437"/>
    <x v="441"/>
    <x v="0"/>
    <x v="0"/>
    <x v="10"/>
    <x v="4"/>
    <x v="10"/>
  </r>
  <r>
    <x v="464"/>
    <x v="459"/>
    <x v="464"/>
    <x v="271"/>
    <n v="95020"/>
    <x v="460"/>
    <x v="1"/>
    <x v="343"/>
    <x v="460"/>
    <x v="1"/>
    <x v="1"/>
    <x v="438"/>
    <x v="442"/>
    <x v="0"/>
    <x v="0"/>
    <x v="3"/>
    <x v="3"/>
    <x v="3"/>
  </r>
  <r>
    <x v="465"/>
    <x v="460"/>
    <x v="465"/>
    <x v="53"/>
    <n v="8829"/>
    <x v="461"/>
    <x v="1"/>
    <x v="175"/>
    <x v="461"/>
    <x v="1"/>
    <x v="1"/>
    <x v="439"/>
    <x v="443"/>
    <x v="0"/>
    <x v="0"/>
    <x v="18"/>
    <x v="5"/>
    <x v="18"/>
  </r>
  <r>
    <x v="466"/>
    <x v="461"/>
    <x v="466"/>
    <x v="272"/>
    <n v="3984"/>
    <x v="462"/>
    <x v="1"/>
    <x v="344"/>
    <x v="462"/>
    <x v="1"/>
    <x v="1"/>
    <x v="440"/>
    <x v="444"/>
    <x v="0"/>
    <x v="1"/>
    <x v="8"/>
    <x v="2"/>
    <x v="8"/>
  </r>
  <r>
    <x v="467"/>
    <x v="462"/>
    <x v="467"/>
    <x v="1"/>
    <n v="8053"/>
    <x v="463"/>
    <x v="1"/>
    <x v="279"/>
    <x v="463"/>
    <x v="0"/>
    <x v="0"/>
    <x v="441"/>
    <x v="445"/>
    <x v="0"/>
    <x v="1"/>
    <x v="2"/>
    <x v="2"/>
    <x v="2"/>
  </r>
  <r>
    <x v="468"/>
    <x v="463"/>
    <x v="468"/>
    <x v="220"/>
    <n v="1620"/>
    <x v="464"/>
    <x v="0"/>
    <x v="36"/>
    <x v="464"/>
    <x v="1"/>
    <x v="1"/>
    <x v="442"/>
    <x v="368"/>
    <x v="0"/>
    <x v="0"/>
    <x v="3"/>
    <x v="3"/>
    <x v="3"/>
  </r>
  <r>
    <x v="469"/>
    <x v="464"/>
    <x v="469"/>
    <x v="36"/>
    <n v="10328"/>
    <x v="465"/>
    <x v="1"/>
    <x v="122"/>
    <x v="465"/>
    <x v="1"/>
    <x v="1"/>
    <x v="443"/>
    <x v="446"/>
    <x v="0"/>
    <x v="0"/>
    <x v="6"/>
    <x v="4"/>
    <x v="6"/>
  </r>
  <r>
    <x v="470"/>
    <x v="465"/>
    <x v="470"/>
    <x v="136"/>
    <n v="10289"/>
    <x v="466"/>
    <x v="1"/>
    <x v="345"/>
    <x v="466"/>
    <x v="1"/>
    <x v="1"/>
    <x v="315"/>
    <x v="447"/>
    <x v="0"/>
    <x v="0"/>
    <x v="8"/>
    <x v="2"/>
    <x v="8"/>
  </r>
  <r>
    <x v="471"/>
    <x v="197"/>
    <x v="471"/>
    <x v="33"/>
    <n v="9889"/>
    <x v="467"/>
    <x v="1"/>
    <x v="346"/>
    <x v="467"/>
    <x v="4"/>
    <x v="4"/>
    <x v="444"/>
    <x v="448"/>
    <x v="0"/>
    <x v="1"/>
    <x v="0"/>
    <x v="0"/>
    <x v="0"/>
  </r>
  <r>
    <x v="472"/>
    <x v="466"/>
    <x v="472"/>
    <x v="273"/>
    <n v="60342"/>
    <x v="468"/>
    <x v="0"/>
    <x v="347"/>
    <x v="468"/>
    <x v="1"/>
    <x v="1"/>
    <x v="445"/>
    <x v="178"/>
    <x v="0"/>
    <x v="0"/>
    <x v="1"/>
    <x v="1"/>
    <x v="1"/>
  </r>
  <r>
    <x v="473"/>
    <x v="467"/>
    <x v="473"/>
    <x v="92"/>
    <n v="8907"/>
    <x v="469"/>
    <x v="1"/>
    <x v="88"/>
    <x v="469"/>
    <x v="1"/>
    <x v="1"/>
    <x v="446"/>
    <x v="449"/>
    <x v="0"/>
    <x v="0"/>
    <x v="5"/>
    <x v="1"/>
    <x v="5"/>
  </r>
  <r>
    <x v="474"/>
    <x v="468"/>
    <x v="474"/>
    <x v="220"/>
    <n v="14606"/>
    <x v="470"/>
    <x v="1"/>
    <x v="23"/>
    <x v="470"/>
    <x v="1"/>
    <x v="1"/>
    <x v="447"/>
    <x v="450"/>
    <x v="0"/>
    <x v="0"/>
    <x v="19"/>
    <x v="4"/>
    <x v="19"/>
  </r>
  <r>
    <x v="475"/>
    <x v="469"/>
    <x v="475"/>
    <x v="71"/>
    <n v="8432"/>
    <x v="471"/>
    <x v="1"/>
    <x v="57"/>
    <x v="471"/>
    <x v="1"/>
    <x v="1"/>
    <x v="448"/>
    <x v="451"/>
    <x v="0"/>
    <x v="1"/>
    <x v="18"/>
    <x v="5"/>
    <x v="18"/>
  </r>
  <r>
    <x v="476"/>
    <x v="470"/>
    <x v="476"/>
    <x v="274"/>
    <n v="57122"/>
    <x v="472"/>
    <x v="0"/>
    <x v="348"/>
    <x v="472"/>
    <x v="1"/>
    <x v="1"/>
    <x v="342"/>
    <x v="452"/>
    <x v="0"/>
    <x v="0"/>
    <x v="13"/>
    <x v="5"/>
    <x v="13"/>
  </r>
  <r>
    <x v="477"/>
    <x v="471"/>
    <x v="477"/>
    <x v="275"/>
    <n v="4613"/>
    <x v="473"/>
    <x v="0"/>
    <x v="86"/>
    <x v="473"/>
    <x v="1"/>
    <x v="1"/>
    <x v="449"/>
    <x v="453"/>
    <x v="0"/>
    <x v="0"/>
    <x v="22"/>
    <x v="4"/>
    <x v="22"/>
  </r>
  <r>
    <x v="478"/>
    <x v="472"/>
    <x v="478"/>
    <x v="276"/>
    <n v="162603"/>
    <x v="474"/>
    <x v="1"/>
    <x v="349"/>
    <x v="474"/>
    <x v="1"/>
    <x v="1"/>
    <x v="450"/>
    <x v="454"/>
    <x v="0"/>
    <x v="0"/>
    <x v="8"/>
    <x v="2"/>
    <x v="8"/>
  </r>
  <r>
    <x v="479"/>
    <x v="473"/>
    <x v="479"/>
    <x v="166"/>
    <n v="12310"/>
    <x v="475"/>
    <x v="1"/>
    <x v="350"/>
    <x v="475"/>
    <x v="4"/>
    <x v="4"/>
    <x v="451"/>
    <x v="455"/>
    <x v="0"/>
    <x v="0"/>
    <x v="0"/>
    <x v="0"/>
    <x v="0"/>
  </r>
  <r>
    <x v="480"/>
    <x v="474"/>
    <x v="480"/>
    <x v="133"/>
    <n v="8656"/>
    <x v="476"/>
    <x v="1"/>
    <x v="215"/>
    <x v="476"/>
    <x v="1"/>
    <x v="1"/>
    <x v="452"/>
    <x v="456"/>
    <x v="0"/>
    <x v="1"/>
    <x v="14"/>
    <x v="7"/>
    <x v="14"/>
  </r>
  <r>
    <x v="481"/>
    <x v="475"/>
    <x v="481"/>
    <x v="277"/>
    <n v="159931"/>
    <x v="477"/>
    <x v="0"/>
    <x v="351"/>
    <x v="477"/>
    <x v="1"/>
    <x v="1"/>
    <x v="453"/>
    <x v="457"/>
    <x v="0"/>
    <x v="1"/>
    <x v="3"/>
    <x v="3"/>
    <x v="3"/>
  </r>
  <r>
    <x v="482"/>
    <x v="476"/>
    <x v="482"/>
    <x v="3"/>
    <n v="689"/>
    <x v="478"/>
    <x v="0"/>
    <x v="352"/>
    <x v="478"/>
    <x v="1"/>
    <x v="1"/>
    <x v="454"/>
    <x v="458"/>
    <x v="0"/>
    <x v="1"/>
    <x v="13"/>
    <x v="5"/>
    <x v="13"/>
  </r>
  <r>
    <x v="483"/>
    <x v="477"/>
    <x v="483"/>
    <x v="278"/>
    <n v="48236"/>
    <x v="479"/>
    <x v="0"/>
    <x v="353"/>
    <x v="479"/>
    <x v="1"/>
    <x v="1"/>
    <x v="455"/>
    <x v="459"/>
    <x v="0"/>
    <x v="0"/>
    <x v="3"/>
    <x v="3"/>
    <x v="3"/>
  </r>
  <r>
    <x v="484"/>
    <x v="478"/>
    <x v="484"/>
    <x v="241"/>
    <n v="77021"/>
    <x v="480"/>
    <x v="1"/>
    <x v="354"/>
    <x v="480"/>
    <x v="4"/>
    <x v="4"/>
    <x v="456"/>
    <x v="460"/>
    <x v="0"/>
    <x v="1"/>
    <x v="0"/>
    <x v="0"/>
    <x v="0"/>
  </r>
  <r>
    <x v="485"/>
    <x v="479"/>
    <x v="485"/>
    <x v="279"/>
    <n v="27844"/>
    <x v="481"/>
    <x v="0"/>
    <x v="355"/>
    <x v="481"/>
    <x v="4"/>
    <x v="4"/>
    <x v="457"/>
    <x v="461"/>
    <x v="0"/>
    <x v="0"/>
    <x v="3"/>
    <x v="3"/>
    <x v="3"/>
  </r>
  <r>
    <x v="486"/>
    <x v="480"/>
    <x v="486"/>
    <x v="5"/>
    <n v="702"/>
    <x v="482"/>
    <x v="0"/>
    <x v="356"/>
    <x v="482"/>
    <x v="4"/>
    <x v="4"/>
    <x v="458"/>
    <x v="462"/>
    <x v="0"/>
    <x v="1"/>
    <x v="18"/>
    <x v="5"/>
    <x v="18"/>
  </r>
  <r>
    <x v="487"/>
    <x v="481"/>
    <x v="487"/>
    <x v="280"/>
    <n v="197024"/>
    <x v="483"/>
    <x v="1"/>
    <x v="357"/>
    <x v="483"/>
    <x v="1"/>
    <x v="1"/>
    <x v="459"/>
    <x v="463"/>
    <x v="0"/>
    <x v="0"/>
    <x v="3"/>
    <x v="3"/>
    <x v="3"/>
  </r>
  <r>
    <x v="488"/>
    <x v="482"/>
    <x v="488"/>
    <x v="98"/>
    <n v="11663"/>
    <x v="484"/>
    <x v="1"/>
    <x v="127"/>
    <x v="484"/>
    <x v="1"/>
    <x v="1"/>
    <x v="460"/>
    <x v="464"/>
    <x v="0"/>
    <x v="0"/>
    <x v="3"/>
    <x v="3"/>
    <x v="3"/>
  </r>
  <r>
    <x v="489"/>
    <x v="483"/>
    <x v="489"/>
    <x v="243"/>
    <n v="9339"/>
    <x v="485"/>
    <x v="1"/>
    <x v="72"/>
    <x v="485"/>
    <x v="6"/>
    <x v="6"/>
    <x v="461"/>
    <x v="465"/>
    <x v="0"/>
    <x v="0"/>
    <x v="8"/>
    <x v="2"/>
    <x v="8"/>
  </r>
  <r>
    <x v="490"/>
    <x v="484"/>
    <x v="490"/>
    <x v="166"/>
    <n v="4596"/>
    <x v="486"/>
    <x v="1"/>
    <x v="358"/>
    <x v="486"/>
    <x v="1"/>
    <x v="1"/>
    <x v="462"/>
    <x v="466"/>
    <x v="0"/>
    <x v="0"/>
    <x v="23"/>
    <x v="8"/>
    <x v="23"/>
  </r>
  <r>
    <x v="491"/>
    <x v="485"/>
    <x v="491"/>
    <x v="281"/>
    <n v="173437"/>
    <x v="487"/>
    <x v="1"/>
    <x v="120"/>
    <x v="487"/>
    <x v="1"/>
    <x v="1"/>
    <x v="463"/>
    <x v="467"/>
    <x v="0"/>
    <x v="1"/>
    <x v="0"/>
    <x v="0"/>
    <x v="0"/>
  </r>
  <r>
    <x v="492"/>
    <x v="486"/>
    <x v="492"/>
    <x v="255"/>
    <n v="45831"/>
    <x v="488"/>
    <x v="3"/>
    <x v="359"/>
    <x v="488"/>
    <x v="1"/>
    <x v="1"/>
    <x v="464"/>
    <x v="468"/>
    <x v="1"/>
    <x v="1"/>
    <x v="12"/>
    <x v="4"/>
    <x v="12"/>
  </r>
  <r>
    <x v="493"/>
    <x v="487"/>
    <x v="493"/>
    <x v="79"/>
    <n v="6514"/>
    <x v="489"/>
    <x v="1"/>
    <x v="251"/>
    <x v="489"/>
    <x v="1"/>
    <x v="1"/>
    <x v="465"/>
    <x v="469"/>
    <x v="0"/>
    <x v="0"/>
    <x v="14"/>
    <x v="7"/>
    <x v="14"/>
  </r>
  <r>
    <x v="494"/>
    <x v="488"/>
    <x v="494"/>
    <x v="186"/>
    <n v="13684"/>
    <x v="490"/>
    <x v="1"/>
    <x v="360"/>
    <x v="490"/>
    <x v="1"/>
    <x v="1"/>
    <x v="466"/>
    <x v="470"/>
    <x v="0"/>
    <x v="0"/>
    <x v="8"/>
    <x v="2"/>
    <x v="8"/>
  </r>
  <r>
    <x v="495"/>
    <x v="489"/>
    <x v="495"/>
    <x v="170"/>
    <n v="13264"/>
    <x v="491"/>
    <x v="1"/>
    <x v="135"/>
    <x v="491"/>
    <x v="3"/>
    <x v="3"/>
    <x v="467"/>
    <x v="471"/>
    <x v="0"/>
    <x v="0"/>
    <x v="3"/>
    <x v="3"/>
    <x v="3"/>
  </r>
  <r>
    <x v="496"/>
    <x v="490"/>
    <x v="496"/>
    <x v="282"/>
    <n v="1667"/>
    <x v="492"/>
    <x v="0"/>
    <x v="71"/>
    <x v="492"/>
    <x v="1"/>
    <x v="1"/>
    <x v="468"/>
    <x v="472"/>
    <x v="0"/>
    <x v="0"/>
    <x v="10"/>
    <x v="4"/>
    <x v="10"/>
  </r>
  <r>
    <x v="497"/>
    <x v="491"/>
    <x v="497"/>
    <x v="122"/>
    <n v="3349"/>
    <x v="493"/>
    <x v="0"/>
    <x v="53"/>
    <x v="493"/>
    <x v="1"/>
    <x v="1"/>
    <x v="469"/>
    <x v="473"/>
    <x v="0"/>
    <x v="1"/>
    <x v="8"/>
    <x v="2"/>
    <x v="8"/>
  </r>
  <r>
    <x v="498"/>
    <x v="492"/>
    <x v="498"/>
    <x v="283"/>
    <n v="46317"/>
    <x v="494"/>
    <x v="0"/>
    <x v="361"/>
    <x v="494"/>
    <x v="3"/>
    <x v="3"/>
    <x v="470"/>
    <x v="474"/>
    <x v="0"/>
    <x v="0"/>
    <x v="2"/>
    <x v="2"/>
    <x v="2"/>
  </r>
  <r>
    <x v="499"/>
    <x v="493"/>
    <x v="499"/>
    <x v="284"/>
    <n v="78743"/>
    <x v="495"/>
    <x v="0"/>
    <x v="362"/>
    <x v="495"/>
    <x v="1"/>
    <x v="1"/>
    <x v="471"/>
    <x v="475"/>
    <x v="0"/>
    <x v="1"/>
    <x v="4"/>
    <x v="4"/>
    <x v="4"/>
  </r>
  <r>
    <x v="500"/>
    <x v="494"/>
    <x v="500"/>
    <x v="0"/>
    <n v="0"/>
    <x v="0"/>
    <x v="0"/>
    <x v="0"/>
    <x v="496"/>
    <x v="1"/>
    <x v="1"/>
    <x v="472"/>
    <x v="380"/>
    <x v="0"/>
    <x v="1"/>
    <x v="3"/>
    <x v="3"/>
    <x v="3"/>
  </r>
  <r>
    <x v="501"/>
    <x v="495"/>
    <x v="501"/>
    <x v="285"/>
    <n v="107743"/>
    <x v="496"/>
    <x v="0"/>
    <x v="363"/>
    <x v="497"/>
    <x v="1"/>
    <x v="1"/>
    <x v="473"/>
    <x v="353"/>
    <x v="0"/>
    <x v="0"/>
    <x v="4"/>
    <x v="4"/>
    <x v="4"/>
  </r>
  <r>
    <x v="502"/>
    <x v="212"/>
    <x v="502"/>
    <x v="81"/>
    <n v="6889"/>
    <x v="497"/>
    <x v="1"/>
    <x v="129"/>
    <x v="498"/>
    <x v="2"/>
    <x v="2"/>
    <x v="474"/>
    <x v="476"/>
    <x v="0"/>
    <x v="1"/>
    <x v="11"/>
    <x v="6"/>
    <x v="11"/>
  </r>
  <r>
    <x v="503"/>
    <x v="496"/>
    <x v="503"/>
    <x v="286"/>
    <n v="45983"/>
    <x v="498"/>
    <x v="1"/>
    <x v="364"/>
    <x v="499"/>
    <x v="1"/>
    <x v="1"/>
    <x v="72"/>
    <x v="477"/>
    <x v="0"/>
    <x v="0"/>
    <x v="6"/>
    <x v="4"/>
    <x v="6"/>
  </r>
  <r>
    <x v="504"/>
    <x v="497"/>
    <x v="504"/>
    <x v="168"/>
    <n v="6924"/>
    <x v="499"/>
    <x v="0"/>
    <x v="197"/>
    <x v="500"/>
    <x v="6"/>
    <x v="6"/>
    <x v="443"/>
    <x v="478"/>
    <x v="0"/>
    <x v="0"/>
    <x v="1"/>
    <x v="1"/>
    <x v="1"/>
  </r>
  <r>
    <x v="505"/>
    <x v="498"/>
    <x v="505"/>
    <x v="262"/>
    <n v="12497"/>
    <x v="500"/>
    <x v="0"/>
    <x v="365"/>
    <x v="501"/>
    <x v="1"/>
    <x v="1"/>
    <x v="475"/>
    <x v="479"/>
    <x v="0"/>
    <x v="1"/>
    <x v="15"/>
    <x v="5"/>
    <x v="15"/>
  </r>
  <r>
    <x v="506"/>
    <x v="499"/>
    <x v="506"/>
    <x v="287"/>
    <n v="166874"/>
    <x v="501"/>
    <x v="1"/>
    <x v="366"/>
    <x v="502"/>
    <x v="1"/>
    <x v="1"/>
    <x v="81"/>
    <x v="480"/>
    <x v="0"/>
    <x v="1"/>
    <x v="3"/>
    <x v="3"/>
    <x v="3"/>
  </r>
  <r>
    <x v="507"/>
    <x v="500"/>
    <x v="507"/>
    <x v="118"/>
    <n v="837"/>
    <x v="502"/>
    <x v="0"/>
    <x v="161"/>
    <x v="503"/>
    <x v="1"/>
    <x v="1"/>
    <x v="476"/>
    <x v="481"/>
    <x v="0"/>
    <x v="1"/>
    <x v="2"/>
    <x v="2"/>
    <x v="2"/>
  </r>
  <r>
    <x v="508"/>
    <x v="501"/>
    <x v="508"/>
    <x v="288"/>
    <n v="193820"/>
    <x v="503"/>
    <x v="1"/>
    <x v="367"/>
    <x v="504"/>
    <x v="1"/>
    <x v="1"/>
    <x v="192"/>
    <x v="482"/>
    <x v="0"/>
    <x v="0"/>
    <x v="3"/>
    <x v="3"/>
    <x v="3"/>
  </r>
  <r>
    <x v="509"/>
    <x v="173"/>
    <x v="509"/>
    <x v="172"/>
    <n v="119510"/>
    <x v="504"/>
    <x v="0"/>
    <x v="368"/>
    <x v="505"/>
    <x v="1"/>
    <x v="1"/>
    <x v="477"/>
    <x v="483"/>
    <x v="0"/>
    <x v="0"/>
    <x v="3"/>
    <x v="3"/>
    <x v="3"/>
  </r>
  <r>
    <x v="510"/>
    <x v="502"/>
    <x v="510"/>
    <x v="75"/>
    <n v="9289"/>
    <x v="505"/>
    <x v="1"/>
    <x v="54"/>
    <x v="506"/>
    <x v="2"/>
    <x v="2"/>
    <x v="478"/>
    <x v="484"/>
    <x v="0"/>
    <x v="0"/>
    <x v="6"/>
    <x v="4"/>
    <x v="6"/>
  </r>
  <r>
    <x v="511"/>
    <x v="503"/>
    <x v="511"/>
    <x v="252"/>
    <n v="35498"/>
    <x v="506"/>
    <x v="0"/>
    <x v="369"/>
    <x v="507"/>
    <x v="1"/>
    <x v="1"/>
    <x v="479"/>
    <x v="265"/>
    <x v="0"/>
    <x v="0"/>
    <x v="3"/>
    <x v="3"/>
    <x v="3"/>
  </r>
  <r>
    <x v="512"/>
    <x v="504"/>
    <x v="512"/>
    <x v="14"/>
    <n v="12678"/>
    <x v="507"/>
    <x v="1"/>
    <x v="370"/>
    <x v="508"/>
    <x v="1"/>
    <x v="1"/>
    <x v="480"/>
    <x v="485"/>
    <x v="0"/>
    <x v="1"/>
    <x v="11"/>
    <x v="6"/>
    <x v="11"/>
  </r>
  <r>
    <x v="513"/>
    <x v="505"/>
    <x v="513"/>
    <x v="111"/>
    <n v="3260"/>
    <x v="508"/>
    <x v="3"/>
    <x v="164"/>
    <x v="509"/>
    <x v="1"/>
    <x v="1"/>
    <x v="180"/>
    <x v="486"/>
    <x v="0"/>
    <x v="0"/>
    <x v="19"/>
    <x v="4"/>
    <x v="19"/>
  </r>
  <r>
    <x v="514"/>
    <x v="506"/>
    <x v="514"/>
    <x v="289"/>
    <n v="31123"/>
    <x v="509"/>
    <x v="3"/>
    <x v="371"/>
    <x v="510"/>
    <x v="5"/>
    <x v="5"/>
    <x v="481"/>
    <x v="412"/>
    <x v="0"/>
    <x v="1"/>
    <x v="1"/>
    <x v="1"/>
    <x v="1"/>
  </r>
  <r>
    <x v="515"/>
    <x v="507"/>
    <x v="515"/>
    <x v="133"/>
    <n v="4797"/>
    <x v="510"/>
    <x v="0"/>
    <x v="221"/>
    <x v="511"/>
    <x v="0"/>
    <x v="0"/>
    <x v="482"/>
    <x v="487"/>
    <x v="0"/>
    <x v="1"/>
    <x v="3"/>
    <x v="3"/>
    <x v="3"/>
  </r>
  <r>
    <x v="516"/>
    <x v="508"/>
    <x v="516"/>
    <x v="290"/>
    <n v="53324"/>
    <x v="511"/>
    <x v="0"/>
    <x v="372"/>
    <x v="512"/>
    <x v="1"/>
    <x v="1"/>
    <x v="194"/>
    <x v="488"/>
    <x v="0"/>
    <x v="0"/>
    <x v="9"/>
    <x v="5"/>
    <x v="9"/>
  </r>
  <r>
    <x v="517"/>
    <x v="509"/>
    <x v="517"/>
    <x v="291"/>
    <n v="6608"/>
    <x v="512"/>
    <x v="1"/>
    <x v="373"/>
    <x v="513"/>
    <x v="1"/>
    <x v="1"/>
    <x v="483"/>
    <x v="489"/>
    <x v="0"/>
    <x v="0"/>
    <x v="0"/>
    <x v="0"/>
    <x v="0"/>
  </r>
  <r>
    <x v="518"/>
    <x v="510"/>
    <x v="518"/>
    <x v="35"/>
    <n v="622"/>
    <x v="513"/>
    <x v="0"/>
    <x v="234"/>
    <x v="514"/>
    <x v="1"/>
    <x v="1"/>
    <x v="484"/>
    <x v="442"/>
    <x v="0"/>
    <x v="1"/>
    <x v="10"/>
    <x v="4"/>
    <x v="10"/>
  </r>
  <r>
    <x v="519"/>
    <x v="511"/>
    <x v="519"/>
    <x v="96"/>
    <n v="180802"/>
    <x v="514"/>
    <x v="1"/>
    <x v="374"/>
    <x v="515"/>
    <x v="1"/>
    <x v="1"/>
    <x v="355"/>
    <x v="437"/>
    <x v="0"/>
    <x v="1"/>
    <x v="1"/>
    <x v="1"/>
    <x v="1"/>
  </r>
  <r>
    <x v="520"/>
    <x v="512"/>
    <x v="520"/>
    <x v="126"/>
    <n v="3406"/>
    <x v="515"/>
    <x v="1"/>
    <x v="235"/>
    <x v="516"/>
    <x v="1"/>
    <x v="1"/>
    <x v="485"/>
    <x v="490"/>
    <x v="0"/>
    <x v="0"/>
    <x v="3"/>
    <x v="3"/>
    <x v="3"/>
  </r>
  <r>
    <x v="521"/>
    <x v="513"/>
    <x v="47"/>
    <x v="4"/>
    <n v="11061"/>
    <x v="516"/>
    <x v="1"/>
    <x v="375"/>
    <x v="517"/>
    <x v="1"/>
    <x v="1"/>
    <x v="486"/>
    <x v="491"/>
    <x v="0"/>
    <x v="1"/>
    <x v="6"/>
    <x v="4"/>
    <x v="6"/>
  </r>
  <r>
    <x v="522"/>
    <x v="514"/>
    <x v="521"/>
    <x v="292"/>
    <n v="16389"/>
    <x v="517"/>
    <x v="0"/>
    <x v="271"/>
    <x v="518"/>
    <x v="1"/>
    <x v="1"/>
    <x v="487"/>
    <x v="163"/>
    <x v="0"/>
    <x v="0"/>
    <x v="12"/>
    <x v="4"/>
    <x v="12"/>
  </r>
  <r>
    <x v="523"/>
    <x v="515"/>
    <x v="522"/>
    <x v="79"/>
    <n v="6303"/>
    <x v="518"/>
    <x v="1"/>
    <x v="121"/>
    <x v="519"/>
    <x v="1"/>
    <x v="1"/>
    <x v="488"/>
    <x v="492"/>
    <x v="0"/>
    <x v="0"/>
    <x v="12"/>
    <x v="4"/>
    <x v="12"/>
  </r>
  <r>
    <x v="524"/>
    <x v="516"/>
    <x v="523"/>
    <x v="127"/>
    <n v="81136"/>
    <x v="519"/>
    <x v="0"/>
    <x v="376"/>
    <x v="520"/>
    <x v="1"/>
    <x v="1"/>
    <x v="489"/>
    <x v="493"/>
    <x v="0"/>
    <x v="0"/>
    <x v="3"/>
    <x v="3"/>
    <x v="3"/>
  </r>
  <r>
    <x v="525"/>
    <x v="517"/>
    <x v="524"/>
    <x v="118"/>
    <n v="1768"/>
    <x v="520"/>
    <x v="0"/>
    <x v="377"/>
    <x v="521"/>
    <x v="1"/>
    <x v="1"/>
    <x v="490"/>
    <x v="494"/>
    <x v="0"/>
    <x v="0"/>
    <x v="8"/>
    <x v="2"/>
    <x v="8"/>
  </r>
  <r>
    <x v="526"/>
    <x v="518"/>
    <x v="525"/>
    <x v="111"/>
    <n v="12944"/>
    <x v="521"/>
    <x v="1"/>
    <x v="98"/>
    <x v="522"/>
    <x v="1"/>
    <x v="1"/>
    <x v="312"/>
    <x v="495"/>
    <x v="0"/>
    <x v="1"/>
    <x v="3"/>
    <x v="3"/>
    <x v="3"/>
  </r>
  <r>
    <x v="527"/>
    <x v="519"/>
    <x v="526"/>
    <x v="223"/>
    <n v="188480"/>
    <x v="522"/>
    <x v="0"/>
    <x v="378"/>
    <x v="523"/>
    <x v="0"/>
    <x v="0"/>
    <x v="491"/>
    <x v="496"/>
    <x v="0"/>
    <x v="0"/>
    <x v="10"/>
    <x v="4"/>
    <x v="10"/>
  </r>
  <r>
    <x v="528"/>
    <x v="520"/>
    <x v="527"/>
    <x v="25"/>
    <n v="7227"/>
    <x v="523"/>
    <x v="0"/>
    <x v="175"/>
    <x v="524"/>
    <x v="4"/>
    <x v="4"/>
    <x v="492"/>
    <x v="497"/>
    <x v="0"/>
    <x v="0"/>
    <x v="7"/>
    <x v="1"/>
    <x v="7"/>
  </r>
  <r>
    <x v="529"/>
    <x v="521"/>
    <x v="528"/>
    <x v="135"/>
    <n v="574"/>
    <x v="524"/>
    <x v="0"/>
    <x v="352"/>
    <x v="525"/>
    <x v="1"/>
    <x v="1"/>
    <x v="493"/>
    <x v="180"/>
    <x v="0"/>
    <x v="0"/>
    <x v="11"/>
    <x v="6"/>
    <x v="11"/>
  </r>
  <r>
    <x v="530"/>
    <x v="522"/>
    <x v="529"/>
    <x v="293"/>
    <n v="96328"/>
    <x v="525"/>
    <x v="0"/>
    <x v="200"/>
    <x v="526"/>
    <x v="1"/>
    <x v="1"/>
    <x v="494"/>
    <x v="498"/>
    <x v="0"/>
    <x v="1"/>
    <x v="13"/>
    <x v="5"/>
    <x v="13"/>
  </r>
  <r>
    <x v="531"/>
    <x v="523"/>
    <x v="530"/>
    <x v="294"/>
    <n v="178338"/>
    <x v="526"/>
    <x v="2"/>
    <x v="379"/>
    <x v="527"/>
    <x v="5"/>
    <x v="5"/>
    <x v="495"/>
    <x v="499"/>
    <x v="0"/>
    <x v="0"/>
    <x v="11"/>
    <x v="6"/>
    <x v="11"/>
  </r>
  <r>
    <x v="532"/>
    <x v="524"/>
    <x v="531"/>
    <x v="39"/>
    <n v="8046"/>
    <x v="527"/>
    <x v="1"/>
    <x v="105"/>
    <x v="528"/>
    <x v="0"/>
    <x v="0"/>
    <x v="496"/>
    <x v="500"/>
    <x v="0"/>
    <x v="0"/>
    <x v="3"/>
    <x v="3"/>
    <x v="3"/>
  </r>
  <r>
    <x v="533"/>
    <x v="525"/>
    <x v="532"/>
    <x v="295"/>
    <n v="184086"/>
    <x v="528"/>
    <x v="1"/>
    <x v="380"/>
    <x v="529"/>
    <x v="4"/>
    <x v="4"/>
    <x v="497"/>
    <x v="50"/>
    <x v="0"/>
    <x v="0"/>
    <x v="7"/>
    <x v="1"/>
    <x v="7"/>
  </r>
  <r>
    <x v="534"/>
    <x v="526"/>
    <x v="533"/>
    <x v="296"/>
    <n v="13385"/>
    <x v="529"/>
    <x v="0"/>
    <x v="166"/>
    <x v="530"/>
    <x v="1"/>
    <x v="1"/>
    <x v="498"/>
    <x v="501"/>
    <x v="0"/>
    <x v="1"/>
    <x v="6"/>
    <x v="4"/>
    <x v="6"/>
  </r>
  <r>
    <x v="535"/>
    <x v="527"/>
    <x v="534"/>
    <x v="97"/>
    <n v="12533"/>
    <x v="530"/>
    <x v="1"/>
    <x v="381"/>
    <x v="531"/>
    <x v="6"/>
    <x v="6"/>
    <x v="499"/>
    <x v="502"/>
    <x v="0"/>
    <x v="1"/>
    <x v="3"/>
    <x v="3"/>
    <x v="3"/>
  </r>
  <r>
    <x v="536"/>
    <x v="528"/>
    <x v="535"/>
    <x v="122"/>
    <n v="14697"/>
    <x v="531"/>
    <x v="1"/>
    <x v="382"/>
    <x v="532"/>
    <x v="6"/>
    <x v="6"/>
    <x v="500"/>
    <x v="52"/>
    <x v="0"/>
    <x v="0"/>
    <x v="13"/>
    <x v="5"/>
    <x v="13"/>
  </r>
  <r>
    <x v="537"/>
    <x v="529"/>
    <x v="536"/>
    <x v="197"/>
    <n v="98935"/>
    <x v="532"/>
    <x v="1"/>
    <x v="383"/>
    <x v="533"/>
    <x v="3"/>
    <x v="3"/>
    <x v="501"/>
    <x v="503"/>
    <x v="1"/>
    <x v="1"/>
    <x v="4"/>
    <x v="4"/>
    <x v="4"/>
  </r>
  <r>
    <x v="538"/>
    <x v="530"/>
    <x v="537"/>
    <x v="297"/>
    <n v="57034"/>
    <x v="533"/>
    <x v="0"/>
    <x v="384"/>
    <x v="534"/>
    <x v="1"/>
    <x v="1"/>
    <x v="502"/>
    <x v="504"/>
    <x v="0"/>
    <x v="0"/>
    <x v="20"/>
    <x v="6"/>
    <x v="20"/>
  </r>
  <r>
    <x v="539"/>
    <x v="531"/>
    <x v="538"/>
    <x v="122"/>
    <n v="7120"/>
    <x v="534"/>
    <x v="0"/>
    <x v="385"/>
    <x v="535"/>
    <x v="1"/>
    <x v="1"/>
    <x v="503"/>
    <x v="505"/>
    <x v="0"/>
    <x v="1"/>
    <x v="0"/>
    <x v="0"/>
    <x v="0"/>
  </r>
  <r>
    <x v="540"/>
    <x v="532"/>
    <x v="539"/>
    <x v="98"/>
    <n v="14097"/>
    <x v="535"/>
    <x v="1"/>
    <x v="326"/>
    <x v="536"/>
    <x v="1"/>
    <x v="1"/>
    <x v="504"/>
    <x v="506"/>
    <x v="0"/>
    <x v="0"/>
    <x v="14"/>
    <x v="7"/>
    <x v="14"/>
  </r>
  <r>
    <x v="541"/>
    <x v="533"/>
    <x v="540"/>
    <x v="298"/>
    <n v="43086"/>
    <x v="536"/>
    <x v="0"/>
    <x v="386"/>
    <x v="537"/>
    <x v="6"/>
    <x v="6"/>
    <x v="505"/>
    <x v="507"/>
    <x v="0"/>
    <x v="0"/>
    <x v="20"/>
    <x v="6"/>
    <x v="20"/>
  </r>
  <r>
    <x v="542"/>
    <x v="534"/>
    <x v="541"/>
    <x v="299"/>
    <n v="1930"/>
    <x v="537"/>
    <x v="0"/>
    <x v="240"/>
    <x v="538"/>
    <x v="4"/>
    <x v="4"/>
    <x v="506"/>
    <x v="508"/>
    <x v="0"/>
    <x v="0"/>
    <x v="7"/>
    <x v="1"/>
    <x v="7"/>
  </r>
  <r>
    <x v="543"/>
    <x v="535"/>
    <x v="542"/>
    <x v="300"/>
    <n v="13864"/>
    <x v="538"/>
    <x v="0"/>
    <x v="80"/>
    <x v="539"/>
    <x v="1"/>
    <x v="1"/>
    <x v="507"/>
    <x v="509"/>
    <x v="0"/>
    <x v="0"/>
    <x v="11"/>
    <x v="6"/>
    <x v="11"/>
  </r>
  <r>
    <x v="544"/>
    <x v="536"/>
    <x v="543"/>
    <x v="54"/>
    <n v="7742"/>
    <x v="539"/>
    <x v="1"/>
    <x v="286"/>
    <x v="540"/>
    <x v="1"/>
    <x v="1"/>
    <x v="508"/>
    <x v="510"/>
    <x v="0"/>
    <x v="0"/>
    <x v="1"/>
    <x v="1"/>
    <x v="1"/>
  </r>
  <r>
    <x v="545"/>
    <x v="537"/>
    <x v="544"/>
    <x v="301"/>
    <n v="164109"/>
    <x v="540"/>
    <x v="0"/>
    <x v="387"/>
    <x v="541"/>
    <x v="1"/>
    <x v="1"/>
    <x v="509"/>
    <x v="511"/>
    <x v="0"/>
    <x v="0"/>
    <x v="3"/>
    <x v="3"/>
    <x v="3"/>
  </r>
  <r>
    <x v="546"/>
    <x v="538"/>
    <x v="545"/>
    <x v="3"/>
    <n v="6870"/>
    <x v="541"/>
    <x v="1"/>
    <x v="39"/>
    <x v="542"/>
    <x v="1"/>
    <x v="1"/>
    <x v="510"/>
    <x v="512"/>
    <x v="0"/>
    <x v="1"/>
    <x v="3"/>
    <x v="3"/>
    <x v="3"/>
  </r>
  <r>
    <x v="547"/>
    <x v="539"/>
    <x v="546"/>
    <x v="81"/>
    <n v="12597"/>
    <x v="542"/>
    <x v="1"/>
    <x v="388"/>
    <x v="543"/>
    <x v="1"/>
    <x v="1"/>
    <x v="511"/>
    <x v="513"/>
    <x v="0"/>
    <x v="0"/>
    <x v="6"/>
    <x v="4"/>
    <x v="6"/>
  </r>
  <r>
    <x v="548"/>
    <x v="540"/>
    <x v="547"/>
    <x v="302"/>
    <n v="179074"/>
    <x v="543"/>
    <x v="1"/>
    <x v="389"/>
    <x v="544"/>
    <x v="1"/>
    <x v="1"/>
    <x v="512"/>
    <x v="514"/>
    <x v="0"/>
    <x v="0"/>
    <x v="3"/>
    <x v="3"/>
    <x v="3"/>
  </r>
  <r>
    <x v="549"/>
    <x v="541"/>
    <x v="548"/>
    <x v="303"/>
    <n v="83843"/>
    <x v="544"/>
    <x v="1"/>
    <x v="390"/>
    <x v="545"/>
    <x v="1"/>
    <x v="1"/>
    <x v="513"/>
    <x v="515"/>
    <x v="0"/>
    <x v="0"/>
    <x v="8"/>
    <x v="2"/>
    <x v="8"/>
  </r>
  <r>
    <x v="550"/>
    <x v="542"/>
    <x v="549"/>
    <x v="0"/>
    <n v="4"/>
    <x v="446"/>
    <x v="3"/>
    <x v="49"/>
    <x v="446"/>
    <x v="5"/>
    <x v="5"/>
    <x v="514"/>
    <x v="516"/>
    <x v="0"/>
    <x v="0"/>
    <x v="7"/>
    <x v="1"/>
    <x v="7"/>
  </r>
  <r>
    <x v="551"/>
    <x v="543"/>
    <x v="550"/>
    <x v="304"/>
    <n v="105598"/>
    <x v="545"/>
    <x v="0"/>
    <x v="391"/>
    <x v="546"/>
    <x v="2"/>
    <x v="2"/>
    <x v="515"/>
    <x v="517"/>
    <x v="0"/>
    <x v="1"/>
    <x v="2"/>
    <x v="2"/>
    <x v="2"/>
  </r>
  <r>
    <x v="552"/>
    <x v="544"/>
    <x v="551"/>
    <x v="25"/>
    <n v="8866"/>
    <x v="546"/>
    <x v="0"/>
    <x v="45"/>
    <x v="547"/>
    <x v="1"/>
    <x v="1"/>
    <x v="516"/>
    <x v="518"/>
    <x v="0"/>
    <x v="0"/>
    <x v="3"/>
    <x v="3"/>
    <x v="3"/>
  </r>
  <r>
    <x v="553"/>
    <x v="545"/>
    <x v="552"/>
    <x v="305"/>
    <n v="75022"/>
    <x v="547"/>
    <x v="0"/>
    <x v="392"/>
    <x v="548"/>
    <x v="1"/>
    <x v="1"/>
    <x v="517"/>
    <x v="519"/>
    <x v="0"/>
    <x v="0"/>
    <x v="1"/>
    <x v="1"/>
    <x v="1"/>
  </r>
  <r>
    <x v="554"/>
    <x v="546"/>
    <x v="553"/>
    <x v="40"/>
    <n v="14408"/>
    <x v="548"/>
    <x v="1"/>
    <x v="353"/>
    <x v="549"/>
    <x v="0"/>
    <x v="0"/>
    <x v="518"/>
    <x v="520"/>
    <x v="0"/>
    <x v="0"/>
    <x v="7"/>
    <x v="1"/>
    <x v="7"/>
  </r>
  <r>
    <x v="555"/>
    <x v="547"/>
    <x v="554"/>
    <x v="9"/>
    <n v="14089"/>
    <x v="549"/>
    <x v="1"/>
    <x v="18"/>
    <x v="550"/>
    <x v="3"/>
    <x v="3"/>
    <x v="519"/>
    <x v="219"/>
    <x v="0"/>
    <x v="0"/>
    <x v="1"/>
    <x v="1"/>
    <x v="1"/>
  </r>
  <r>
    <x v="556"/>
    <x v="195"/>
    <x v="555"/>
    <x v="5"/>
    <n v="12467"/>
    <x v="550"/>
    <x v="1"/>
    <x v="393"/>
    <x v="551"/>
    <x v="1"/>
    <x v="1"/>
    <x v="520"/>
    <x v="521"/>
    <x v="0"/>
    <x v="1"/>
    <x v="18"/>
    <x v="5"/>
    <x v="18"/>
  </r>
  <r>
    <x v="557"/>
    <x v="548"/>
    <x v="556"/>
    <x v="46"/>
    <n v="11960"/>
    <x v="551"/>
    <x v="1"/>
    <x v="394"/>
    <x v="552"/>
    <x v="1"/>
    <x v="1"/>
    <x v="521"/>
    <x v="522"/>
    <x v="0"/>
    <x v="1"/>
    <x v="22"/>
    <x v="4"/>
    <x v="22"/>
  </r>
  <r>
    <x v="558"/>
    <x v="549"/>
    <x v="557"/>
    <x v="306"/>
    <n v="7966"/>
    <x v="552"/>
    <x v="1"/>
    <x v="105"/>
    <x v="553"/>
    <x v="1"/>
    <x v="1"/>
    <x v="522"/>
    <x v="523"/>
    <x v="0"/>
    <x v="0"/>
    <x v="3"/>
    <x v="3"/>
    <x v="3"/>
  </r>
  <r>
    <x v="559"/>
    <x v="550"/>
    <x v="558"/>
    <x v="307"/>
    <n v="106321"/>
    <x v="553"/>
    <x v="1"/>
    <x v="395"/>
    <x v="554"/>
    <x v="1"/>
    <x v="1"/>
    <x v="523"/>
    <x v="524"/>
    <x v="0"/>
    <x v="0"/>
    <x v="3"/>
    <x v="3"/>
    <x v="3"/>
  </r>
  <r>
    <x v="560"/>
    <x v="551"/>
    <x v="559"/>
    <x v="77"/>
    <n v="158832"/>
    <x v="554"/>
    <x v="1"/>
    <x v="396"/>
    <x v="555"/>
    <x v="1"/>
    <x v="1"/>
    <x v="524"/>
    <x v="348"/>
    <x v="0"/>
    <x v="0"/>
    <x v="10"/>
    <x v="4"/>
    <x v="10"/>
  </r>
  <r>
    <x v="561"/>
    <x v="552"/>
    <x v="560"/>
    <x v="162"/>
    <n v="11091"/>
    <x v="555"/>
    <x v="1"/>
    <x v="40"/>
    <x v="556"/>
    <x v="5"/>
    <x v="5"/>
    <x v="525"/>
    <x v="280"/>
    <x v="0"/>
    <x v="0"/>
    <x v="3"/>
    <x v="3"/>
    <x v="3"/>
  </r>
  <r>
    <x v="562"/>
    <x v="553"/>
    <x v="561"/>
    <x v="34"/>
    <n v="1269"/>
    <x v="556"/>
    <x v="0"/>
    <x v="150"/>
    <x v="557"/>
    <x v="5"/>
    <x v="5"/>
    <x v="188"/>
    <x v="525"/>
    <x v="0"/>
    <x v="0"/>
    <x v="1"/>
    <x v="1"/>
    <x v="1"/>
  </r>
  <r>
    <x v="563"/>
    <x v="554"/>
    <x v="562"/>
    <x v="41"/>
    <n v="5107"/>
    <x v="557"/>
    <x v="1"/>
    <x v="72"/>
    <x v="558"/>
    <x v="2"/>
    <x v="2"/>
    <x v="526"/>
    <x v="526"/>
    <x v="0"/>
    <x v="0"/>
    <x v="4"/>
    <x v="4"/>
    <x v="4"/>
  </r>
  <r>
    <x v="564"/>
    <x v="555"/>
    <x v="563"/>
    <x v="308"/>
    <n v="141393"/>
    <x v="558"/>
    <x v="0"/>
    <x v="397"/>
    <x v="559"/>
    <x v="1"/>
    <x v="1"/>
    <x v="527"/>
    <x v="527"/>
    <x v="0"/>
    <x v="0"/>
    <x v="3"/>
    <x v="3"/>
    <x v="3"/>
  </r>
  <r>
    <x v="565"/>
    <x v="556"/>
    <x v="564"/>
    <x v="309"/>
    <n v="194166"/>
    <x v="559"/>
    <x v="1"/>
    <x v="398"/>
    <x v="560"/>
    <x v="1"/>
    <x v="1"/>
    <x v="528"/>
    <x v="528"/>
    <x v="0"/>
    <x v="0"/>
    <x v="3"/>
    <x v="3"/>
    <x v="3"/>
  </r>
  <r>
    <x v="566"/>
    <x v="557"/>
    <x v="565"/>
    <x v="29"/>
    <n v="4124"/>
    <x v="560"/>
    <x v="0"/>
    <x v="95"/>
    <x v="561"/>
    <x v="1"/>
    <x v="1"/>
    <x v="522"/>
    <x v="529"/>
    <x v="0"/>
    <x v="1"/>
    <x v="5"/>
    <x v="1"/>
    <x v="5"/>
  </r>
  <r>
    <x v="567"/>
    <x v="558"/>
    <x v="566"/>
    <x v="85"/>
    <n v="14865"/>
    <x v="561"/>
    <x v="1"/>
    <x v="146"/>
    <x v="562"/>
    <x v="1"/>
    <x v="1"/>
    <x v="529"/>
    <x v="360"/>
    <x v="0"/>
    <x v="0"/>
    <x v="1"/>
    <x v="1"/>
    <x v="1"/>
  </r>
  <r>
    <x v="568"/>
    <x v="559"/>
    <x v="567"/>
    <x v="310"/>
    <n v="134688"/>
    <x v="562"/>
    <x v="1"/>
    <x v="399"/>
    <x v="563"/>
    <x v="1"/>
    <x v="1"/>
    <x v="530"/>
    <x v="254"/>
    <x v="0"/>
    <x v="0"/>
    <x v="3"/>
    <x v="3"/>
    <x v="3"/>
  </r>
  <r>
    <x v="569"/>
    <x v="560"/>
    <x v="568"/>
    <x v="311"/>
    <n v="47705"/>
    <x v="563"/>
    <x v="1"/>
    <x v="400"/>
    <x v="564"/>
    <x v="6"/>
    <x v="6"/>
    <x v="531"/>
    <x v="530"/>
    <x v="0"/>
    <x v="0"/>
    <x v="10"/>
    <x v="4"/>
    <x v="10"/>
  </r>
  <r>
    <x v="570"/>
    <x v="561"/>
    <x v="569"/>
    <x v="312"/>
    <n v="95364"/>
    <x v="564"/>
    <x v="1"/>
    <x v="401"/>
    <x v="565"/>
    <x v="1"/>
    <x v="1"/>
    <x v="515"/>
    <x v="531"/>
    <x v="0"/>
    <x v="1"/>
    <x v="1"/>
    <x v="1"/>
    <x v="1"/>
  </r>
  <r>
    <x v="571"/>
    <x v="562"/>
    <x v="570"/>
    <x v="26"/>
    <n v="3295"/>
    <x v="565"/>
    <x v="0"/>
    <x v="164"/>
    <x v="566"/>
    <x v="6"/>
    <x v="6"/>
    <x v="532"/>
    <x v="532"/>
    <x v="0"/>
    <x v="0"/>
    <x v="12"/>
    <x v="4"/>
    <x v="12"/>
  </r>
  <r>
    <x v="572"/>
    <x v="563"/>
    <x v="571"/>
    <x v="25"/>
    <n v="4896"/>
    <x v="566"/>
    <x v="3"/>
    <x v="115"/>
    <x v="567"/>
    <x v="1"/>
    <x v="1"/>
    <x v="533"/>
    <x v="533"/>
    <x v="0"/>
    <x v="1"/>
    <x v="1"/>
    <x v="1"/>
    <x v="1"/>
  </r>
  <r>
    <x v="573"/>
    <x v="564"/>
    <x v="572"/>
    <x v="313"/>
    <n v="7496"/>
    <x v="567"/>
    <x v="1"/>
    <x v="402"/>
    <x v="568"/>
    <x v="1"/>
    <x v="1"/>
    <x v="409"/>
    <x v="534"/>
    <x v="0"/>
    <x v="0"/>
    <x v="23"/>
    <x v="8"/>
    <x v="23"/>
  </r>
  <r>
    <x v="574"/>
    <x v="565"/>
    <x v="573"/>
    <x v="50"/>
    <n v="9967"/>
    <x v="568"/>
    <x v="1"/>
    <x v="358"/>
    <x v="569"/>
    <x v="1"/>
    <x v="1"/>
    <x v="534"/>
    <x v="535"/>
    <x v="0"/>
    <x v="1"/>
    <x v="0"/>
    <x v="0"/>
    <x v="0"/>
  </r>
  <r>
    <x v="575"/>
    <x v="566"/>
    <x v="574"/>
    <x v="314"/>
    <n v="52421"/>
    <x v="569"/>
    <x v="0"/>
    <x v="21"/>
    <x v="570"/>
    <x v="1"/>
    <x v="1"/>
    <x v="53"/>
    <x v="536"/>
    <x v="0"/>
    <x v="1"/>
    <x v="3"/>
    <x v="3"/>
    <x v="3"/>
  </r>
  <r>
    <x v="576"/>
    <x v="567"/>
    <x v="575"/>
    <x v="62"/>
    <n v="6298"/>
    <x v="570"/>
    <x v="0"/>
    <x v="251"/>
    <x v="571"/>
    <x v="1"/>
    <x v="1"/>
    <x v="535"/>
    <x v="537"/>
    <x v="0"/>
    <x v="0"/>
    <x v="3"/>
    <x v="3"/>
    <x v="3"/>
  </r>
  <r>
    <x v="577"/>
    <x v="568"/>
    <x v="576"/>
    <x v="139"/>
    <n v="1546"/>
    <x v="571"/>
    <x v="3"/>
    <x v="95"/>
    <x v="572"/>
    <x v="1"/>
    <x v="1"/>
    <x v="536"/>
    <x v="538"/>
    <x v="0"/>
    <x v="0"/>
    <x v="17"/>
    <x v="1"/>
    <x v="17"/>
  </r>
  <r>
    <x v="578"/>
    <x v="569"/>
    <x v="577"/>
    <x v="315"/>
    <n v="16168"/>
    <x v="572"/>
    <x v="0"/>
    <x v="242"/>
    <x v="573"/>
    <x v="1"/>
    <x v="1"/>
    <x v="537"/>
    <x v="539"/>
    <x v="0"/>
    <x v="0"/>
    <x v="22"/>
    <x v="4"/>
    <x v="22"/>
  </r>
  <r>
    <x v="579"/>
    <x v="570"/>
    <x v="578"/>
    <x v="8"/>
    <n v="6269"/>
    <x v="573"/>
    <x v="1"/>
    <x v="215"/>
    <x v="574"/>
    <x v="1"/>
    <x v="1"/>
    <x v="538"/>
    <x v="540"/>
    <x v="0"/>
    <x v="0"/>
    <x v="17"/>
    <x v="1"/>
    <x v="17"/>
  </r>
  <r>
    <x v="580"/>
    <x v="251"/>
    <x v="579"/>
    <x v="316"/>
    <n v="149578"/>
    <x v="574"/>
    <x v="1"/>
    <x v="403"/>
    <x v="575"/>
    <x v="1"/>
    <x v="1"/>
    <x v="539"/>
    <x v="541"/>
    <x v="0"/>
    <x v="0"/>
    <x v="3"/>
    <x v="3"/>
    <x v="3"/>
  </r>
  <r>
    <x v="581"/>
    <x v="571"/>
    <x v="580"/>
    <x v="46"/>
    <n v="3841"/>
    <x v="575"/>
    <x v="0"/>
    <x v="83"/>
    <x v="576"/>
    <x v="1"/>
    <x v="1"/>
    <x v="540"/>
    <x v="542"/>
    <x v="0"/>
    <x v="0"/>
    <x v="2"/>
    <x v="2"/>
    <x v="2"/>
  </r>
  <r>
    <x v="582"/>
    <x v="572"/>
    <x v="581"/>
    <x v="251"/>
    <n v="4531"/>
    <x v="576"/>
    <x v="0"/>
    <x v="344"/>
    <x v="577"/>
    <x v="1"/>
    <x v="1"/>
    <x v="505"/>
    <x v="543"/>
    <x v="0"/>
    <x v="1"/>
    <x v="11"/>
    <x v="6"/>
    <x v="11"/>
  </r>
  <r>
    <x v="583"/>
    <x v="573"/>
    <x v="582"/>
    <x v="317"/>
    <n v="60934"/>
    <x v="577"/>
    <x v="1"/>
    <x v="404"/>
    <x v="578"/>
    <x v="1"/>
    <x v="1"/>
    <x v="541"/>
    <x v="544"/>
    <x v="0"/>
    <x v="0"/>
    <x v="4"/>
    <x v="4"/>
    <x v="4"/>
  </r>
  <r>
    <x v="584"/>
    <x v="8"/>
    <x v="583"/>
    <x v="318"/>
    <n v="103255"/>
    <x v="578"/>
    <x v="1"/>
    <x v="405"/>
    <x v="579"/>
    <x v="1"/>
    <x v="1"/>
    <x v="542"/>
    <x v="545"/>
    <x v="0"/>
    <x v="0"/>
    <x v="2"/>
    <x v="2"/>
    <x v="2"/>
  </r>
  <r>
    <x v="585"/>
    <x v="574"/>
    <x v="584"/>
    <x v="200"/>
    <n v="13065"/>
    <x v="579"/>
    <x v="1"/>
    <x v="158"/>
    <x v="580"/>
    <x v="1"/>
    <x v="1"/>
    <x v="543"/>
    <x v="546"/>
    <x v="0"/>
    <x v="0"/>
    <x v="18"/>
    <x v="5"/>
    <x v="18"/>
  </r>
  <r>
    <x v="586"/>
    <x v="575"/>
    <x v="585"/>
    <x v="31"/>
    <n v="6654"/>
    <x v="580"/>
    <x v="1"/>
    <x v="406"/>
    <x v="581"/>
    <x v="1"/>
    <x v="1"/>
    <x v="544"/>
    <x v="547"/>
    <x v="0"/>
    <x v="0"/>
    <x v="1"/>
    <x v="1"/>
    <x v="1"/>
  </r>
  <r>
    <x v="587"/>
    <x v="576"/>
    <x v="586"/>
    <x v="151"/>
    <n v="6852"/>
    <x v="581"/>
    <x v="0"/>
    <x v="388"/>
    <x v="582"/>
    <x v="0"/>
    <x v="0"/>
    <x v="35"/>
    <x v="548"/>
    <x v="0"/>
    <x v="1"/>
    <x v="0"/>
    <x v="0"/>
    <x v="0"/>
  </r>
  <r>
    <x v="588"/>
    <x v="577"/>
    <x v="587"/>
    <x v="215"/>
    <n v="124517"/>
    <x v="582"/>
    <x v="0"/>
    <x v="407"/>
    <x v="583"/>
    <x v="4"/>
    <x v="4"/>
    <x v="152"/>
    <x v="298"/>
    <x v="0"/>
    <x v="0"/>
    <x v="3"/>
    <x v="3"/>
    <x v="3"/>
  </r>
  <r>
    <x v="589"/>
    <x v="578"/>
    <x v="588"/>
    <x v="58"/>
    <n v="5113"/>
    <x v="583"/>
    <x v="0"/>
    <x v="408"/>
    <x v="584"/>
    <x v="1"/>
    <x v="1"/>
    <x v="545"/>
    <x v="549"/>
    <x v="0"/>
    <x v="0"/>
    <x v="4"/>
    <x v="4"/>
    <x v="4"/>
  </r>
  <r>
    <x v="590"/>
    <x v="579"/>
    <x v="589"/>
    <x v="143"/>
    <n v="5824"/>
    <x v="584"/>
    <x v="0"/>
    <x v="99"/>
    <x v="585"/>
    <x v="2"/>
    <x v="2"/>
    <x v="546"/>
    <x v="550"/>
    <x v="0"/>
    <x v="0"/>
    <x v="15"/>
    <x v="5"/>
    <x v="15"/>
  </r>
  <r>
    <x v="591"/>
    <x v="580"/>
    <x v="590"/>
    <x v="60"/>
    <n v="6226"/>
    <x v="585"/>
    <x v="1"/>
    <x v="408"/>
    <x v="586"/>
    <x v="1"/>
    <x v="1"/>
    <x v="547"/>
    <x v="551"/>
    <x v="0"/>
    <x v="0"/>
    <x v="11"/>
    <x v="6"/>
    <x v="11"/>
  </r>
  <r>
    <x v="592"/>
    <x v="581"/>
    <x v="591"/>
    <x v="154"/>
    <n v="20243"/>
    <x v="586"/>
    <x v="0"/>
    <x v="259"/>
    <x v="587"/>
    <x v="1"/>
    <x v="1"/>
    <x v="548"/>
    <x v="552"/>
    <x v="0"/>
    <x v="0"/>
    <x v="3"/>
    <x v="3"/>
    <x v="3"/>
  </r>
  <r>
    <x v="593"/>
    <x v="582"/>
    <x v="592"/>
    <x v="319"/>
    <n v="188288"/>
    <x v="587"/>
    <x v="1"/>
    <x v="409"/>
    <x v="588"/>
    <x v="1"/>
    <x v="1"/>
    <x v="549"/>
    <x v="238"/>
    <x v="0"/>
    <x v="0"/>
    <x v="10"/>
    <x v="4"/>
    <x v="10"/>
  </r>
  <r>
    <x v="594"/>
    <x v="583"/>
    <x v="593"/>
    <x v="320"/>
    <n v="11167"/>
    <x v="588"/>
    <x v="0"/>
    <x v="144"/>
    <x v="589"/>
    <x v="1"/>
    <x v="1"/>
    <x v="550"/>
    <x v="553"/>
    <x v="0"/>
    <x v="1"/>
    <x v="3"/>
    <x v="3"/>
    <x v="3"/>
  </r>
  <r>
    <x v="595"/>
    <x v="584"/>
    <x v="594"/>
    <x v="321"/>
    <n v="146595"/>
    <x v="589"/>
    <x v="1"/>
    <x v="410"/>
    <x v="590"/>
    <x v="1"/>
    <x v="1"/>
    <x v="551"/>
    <x v="554"/>
    <x v="0"/>
    <x v="1"/>
    <x v="3"/>
    <x v="3"/>
    <x v="3"/>
  </r>
  <r>
    <x v="596"/>
    <x v="585"/>
    <x v="595"/>
    <x v="58"/>
    <n v="7875"/>
    <x v="590"/>
    <x v="0"/>
    <x v="236"/>
    <x v="591"/>
    <x v="1"/>
    <x v="1"/>
    <x v="552"/>
    <x v="496"/>
    <x v="0"/>
    <x v="1"/>
    <x v="6"/>
    <x v="4"/>
    <x v="6"/>
  </r>
  <r>
    <x v="597"/>
    <x v="586"/>
    <x v="596"/>
    <x v="322"/>
    <n v="148779"/>
    <x v="591"/>
    <x v="1"/>
    <x v="411"/>
    <x v="592"/>
    <x v="1"/>
    <x v="1"/>
    <x v="462"/>
    <x v="555"/>
    <x v="0"/>
    <x v="0"/>
    <x v="3"/>
    <x v="3"/>
    <x v="3"/>
  </r>
  <r>
    <x v="598"/>
    <x v="587"/>
    <x v="597"/>
    <x v="323"/>
    <n v="175868"/>
    <x v="592"/>
    <x v="1"/>
    <x v="412"/>
    <x v="593"/>
    <x v="6"/>
    <x v="6"/>
    <x v="553"/>
    <x v="556"/>
    <x v="0"/>
    <x v="0"/>
    <x v="1"/>
    <x v="1"/>
    <x v="1"/>
  </r>
  <r>
    <x v="599"/>
    <x v="588"/>
    <x v="598"/>
    <x v="324"/>
    <n v="5112"/>
    <x v="593"/>
    <x v="0"/>
    <x v="172"/>
    <x v="594"/>
    <x v="3"/>
    <x v="3"/>
    <x v="554"/>
    <x v="557"/>
    <x v="0"/>
    <x v="0"/>
    <x v="4"/>
    <x v="4"/>
    <x v="4"/>
  </r>
  <r>
    <x v="600"/>
    <x v="589"/>
    <x v="599"/>
    <x v="0"/>
    <n v="5"/>
    <x v="298"/>
    <x v="0"/>
    <x v="49"/>
    <x v="298"/>
    <x v="4"/>
    <x v="4"/>
    <x v="555"/>
    <x v="558"/>
    <x v="0"/>
    <x v="0"/>
    <x v="0"/>
    <x v="0"/>
    <x v="0"/>
  </r>
  <r>
    <x v="601"/>
    <x v="590"/>
    <x v="600"/>
    <x v="9"/>
    <n v="13018"/>
    <x v="594"/>
    <x v="1"/>
    <x v="346"/>
    <x v="595"/>
    <x v="1"/>
    <x v="1"/>
    <x v="548"/>
    <x v="559"/>
    <x v="1"/>
    <x v="0"/>
    <x v="8"/>
    <x v="2"/>
    <x v="8"/>
  </r>
  <r>
    <x v="602"/>
    <x v="591"/>
    <x v="601"/>
    <x v="325"/>
    <n v="91176"/>
    <x v="595"/>
    <x v="1"/>
    <x v="413"/>
    <x v="596"/>
    <x v="1"/>
    <x v="1"/>
    <x v="62"/>
    <x v="560"/>
    <x v="0"/>
    <x v="0"/>
    <x v="3"/>
    <x v="3"/>
    <x v="3"/>
  </r>
  <r>
    <x v="603"/>
    <x v="592"/>
    <x v="602"/>
    <x v="98"/>
    <n v="6342"/>
    <x v="596"/>
    <x v="1"/>
    <x v="408"/>
    <x v="597"/>
    <x v="1"/>
    <x v="1"/>
    <x v="556"/>
    <x v="561"/>
    <x v="0"/>
    <x v="0"/>
    <x v="3"/>
    <x v="3"/>
    <x v="3"/>
  </r>
  <r>
    <x v="604"/>
    <x v="593"/>
    <x v="603"/>
    <x v="326"/>
    <n v="151438"/>
    <x v="597"/>
    <x v="1"/>
    <x v="414"/>
    <x v="598"/>
    <x v="1"/>
    <x v="1"/>
    <x v="557"/>
    <x v="562"/>
    <x v="0"/>
    <x v="0"/>
    <x v="3"/>
    <x v="3"/>
    <x v="3"/>
  </r>
  <r>
    <x v="605"/>
    <x v="594"/>
    <x v="604"/>
    <x v="88"/>
    <n v="6178"/>
    <x v="598"/>
    <x v="1"/>
    <x v="37"/>
    <x v="599"/>
    <x v="1"/>
    <x v="1"/>
    <x v="27"/>
    <x v="563"/>
    <x v="0"/>
    <x v="0"/>
    <x v="9"/>
    <x v="5"/>
    <x v="9"/>
  </r>
  <r>
    <x v="606"/>
    <x v="595"/>
    <x v="605"/>
    <x v="74"/>
    <n v="6405"/>
    <x v="599"/>
    <x v="1"/>
    <x v="415"/>
    <x v="600"/>
    <x v="4"/>
    <x v="4"/>
    <x v="558"/>
    <x v="529"/>
    <x v="0"/>
    <x v="0"/>
    <x v="1"/>
    <x v="1"/>
    <x v="1"/>
  </r>
  <r>
    <x v="607"/>
    <x v="596"/>
    <x v="606"/>
    <x v="327"/>
    <n v="180667"/>
    <x v="600"/>
    <x v="1"/>
    <x v="416"/>
    <x v="601"/>
    <x v="1"/>
    <x v="1"/>
    <x v="559"/>
    <x v="564"/>
    <x v="0"/>
    <x v="0"/>
    <x v="0"/>
    <x v="0"/>
    <x v="0"/>
  </r>
  <r>
    <x v="608"/>
    <x v="597"/>
    <x v="607"/>
    <x v="61"/>
    <n v="11075"/>
    <x v="601"/>
    <x v="1"/>
    <x v="417"/>
    <x v="602"/>
    <x v="1"/>
    <x v="1"/>
    <x v="426"/>
    <x v="565"/>
    <x v="0"/>
    <x v="1"/>
    <x v="17"/>
    <x v="1"/>
    <x v="17"/>
  </r>
  <r>
    <x v="609"/>
    <x v="598"/>
    <x v="608"/>
    <x v="83"/>
    <n v="12042"/>
    <x v="602"/>
    <x v="1"/>
    <x v="124"/>
    <x v="603"/>
    <x v="1"/>
    <x v="1"/>
    <x v="560"/>
    <x v="566"/>
    <x v="0"/>
    <x v="0"/>
    <x v="22"/>
    <x v="4"/>
    <x v="22"/>
  </r>
  <r>
    <x v="610"/>
    <x v="599"/>
    <x v="609"/>
    <x v="328"/>
    <n v="179356"/>
    <x v="603"/>
    <x v="1"/>
    <x v="418"/>
    <x v="604"/>
    <x v="1"/>
    <x v="1"/>
    <x v="561"/>
    <x v="567"/>
    <x v="0"/>
    <x v="0"/>
    <x v="3"/>
    <x v="3"/>
    <x v="3"/>
  </r>
  <r>
    <x v="611"/>
    <x v="600"/>
    <x v="610"/>
    <x v="139"/>
    <n v="1136"/>
    <x v="604"/>
    <x v="3"/>
    <x v="27"/>
    <x v="605"/>
    <x v="1"/>
    <x v="1"/>
    <x v="562"/>
    <x v="568"/>
    <x v="0"/>
    <x v="0"/>
    <x v="3"/>
    <x v="3"/>
    <x v="3"/>
  </r>
  <r>
    <x v="612"/>
    <x v="601"/>
    <x v="611"/>
    <x v="8"/>
    <n v="8645"/>
    <x v="605"/>
    <x v="1"/>
    <x v="325"/>
    <x v="606"/>
    <x v="1"/>
    <x v="1"/>
    <x v="563"/>
    <x v="569"/>
    <x v="0"/>
    <x v="0"/>
    <x v="5"/>
    <x v="1"/>
    <x v="5"/>
  </r>
  <r>
    <x v="613"/>
    <x v="602"/>
    <x v="612"/>
    <x v="65"/>
    <n v="1914"/>
    <x v="606"/>
    <x v="1"/>
    <x v="150"/>
    <x v="607"/>
    <x v="0"/>
    <x v="0"/>
    <x v="564"/>
    <x v="570"/>
    <x v="0"/>
    <x v="0"/>
    <x v="3"/>
    <x v="3"/>
    <x v="3"/>
  </r>
  <r>
    <x v="614"/>
    <x v="603"/>
    <x v="613"/>
    <x v="329"/>
    <n v="41205"/>
    <x v="607"/>
    <x v="1"/>
    <x v="419"/>
    <x v="608"/>
    <x v="1"/>
    <x v="1"/>
    <x v="565"/>
    <x v="571"/>
    <x v="0"/>
    <x v="0"/>
    <x v="3"/>
    <x v="3"/>
    <x v="3"/>
  </r>
  <r>
    <x v="615"/>
    <x v="604"/>
    <x v="614"/>
    <x v="275"/>
    <n v="14488"/>
    <x v="608"/>
    <x v="1"/>
    <x v="73"/>
    <x v="609"/>
    <x v="6"/>
    <x v="6"/>
    <x v="566"/>
    <x v="572"/>
    <x v="0"/>
    <x v="0"/>
    <x v="3"/>
    <x v="3"/>
    <x v="3"/>
  </r>
  <r>
    <x v="616"/>
    <x v="605"/>
    <x v="615"/>
    <x v="330"/>
    <n v="12129"/>
    <x v="609"/>
    <x v="1"/>
    <x v="202"/>
    <x v="610"/>
    <x v="4"/>
    <x v="4"/>
    <x v="567"/>
    <x v="573"/>
    <x v="0"/>
    <x v="1"/>
    <x v="7"/>
    <x v="1"/>
    <x v="7"/>
  </r>
  <r>
    <x v="617"/>
    <x v="606"/>
    <x v="616"/>
    <x v="1"/>
    <n v="3496"/>
    <x v="610"/>
    <x v="1"/>
    <x v="12"/>
    <x v="611"/>
    <x v="1"/>
    <x v="1"/>
    <x v="568"/>
    <x v="471"/>
    <x v="0"/>
    <x v="0"/>
    <x v="3"/>
    <x v="3"/>
    <x v="3"/>
  </r>
  <r>
    <x v="618"/>
    <x v="607"/>
    <x v="617"/>
    <x v="331"/>
    <n v="97037"/>
    <x v="611"/>
    <x v="0"/>
    <x v="420"/>
    <x v="612"/>
    <x v="1"/>
    <x v="1"/>
    <x v="569"/>
    <x v="574"/>
    <x v="0"/>
    <x v="0"/>
    <x v="9"/>
    <x v="5"/>
    <x v="9"/>
  </r>
  <r>
    <x v="619"/>
    <x v="608"/>
    <x v="618"/>
    <x v="332"/>
    <n v="55757"/>
    <x v="612"/>
    <x v="0"/>
    <x v="355"/>
    <x v="613"/>
    <x v="1"/>
    <x v="1"/>
    <x v="570"/>
    <x v="575"/>
    <x v="1"/>
    <x v="1"/>
    <x v="3"/>
    <x v="3"/>
    <x v="3"/>
  </r>
  <r>
    <x v="620"/>
    <x v="609"/>
    <x v="619"/>
    <x v="333"/>
    <n v="11525"/>
    <x v="613"/>
    <x v="1"/>
    <x v="58"/>
    <x v="614"/>
    <x v="2"/>
    <x v="2"/>
    <x v="571"/>
    <x v="576"/>
    <x v="0"/>
    <x v="0"/>
    <x v="14"/>
    <x v="7"/>
    <x v="14"/>
  </r>
  <r>
    <x v="621"/>
    <x v="610"/>
    <x v="620"/>
    <x v="334"/>
    <n v="158669"/>
    <x v="614"/>
    <x v="1"/>
    <x v="421"/>
    <x v="615"/>
    <x v="1"/>
    <x v="1"/>
    <x v="572"/>
    <x v="577"/>
    <x v="0"/>
    <x v="0"/>
    <x v="3"/>
    <x v="3"/>
    <x v="3"/>
  </r>
  <r>
    <x v="622"/>
    <x v="611"/>
    <x v="621"/>
    <x v="335"/>
    <n v="5916"/>
    <x v="615"/>
    <x v="0"/>
    <x v="251"/>
    <x v="616"/>
    <x v="1"/>
    <x v="1"/>
    <x v="573"/>
    <x v="578"/>
    <x v="0"/>
    <x v="0"/>
    <x v="7"/>
    <x v="1"/>
    <x v="7"/>
  </r>
  <r>
    <x v="623"/>
    <x v="612"/>
    <x v="622"/>
    <x v="336"/>
    <n v="150806"/>
    <x v="616"/>
    <x v="1"/>
    <x v="422"/>
    <x v="617"/>
    <x v="4"/>
    <x v="4"/>
    <x v="574"/>
    <x v="477"/>
    <x v="0"/>
    <x v="0"/>
    <x v="3"/>
    <x v="3"/>
    <x v="3"/>
  </r>
  <r>
    <x v="624"/>
    <x v="613"/>
    <x v="623"/>
    <x v="135"/>
    <n v="14249"/>
    <x v="617"/>
    <x v="1"/>
    <x v="423"/>
    <x v="618"/>
    <x v="1"/>
    <x v="1"/>
    <x v="511"/>
    <x v="579"/>
    <x v="0"/>
    <x v="0"/>
    <x v="14"/>
    <x v="7"/>
    <x v="14"/>
  </r>
  <r>
    <x v="625"/>
    <x v="614"/>
    <x v="624"/>
    <x v="168"/>
    <n v="5803"/>
    <x v="618"/>
    <x v="0"/>
    <x v="197"/>
    <x v="619"/>
    <x v="1"/>
    <x v="1"/>
    <x v="575"/>
    <x v="580"/>
    <x v="0"/>
    <x v="0"/>
    <x v="3"/>
    <x v="3"/>
    <x v="3"/>
  </r>
  <r>
    <x v="626"/>
    <x v="615"/>
    <x v="625"/>
    <x v="330"/>
    <n v="13205"/>
    <x v="619"/>
    <x v="1"/>
    <x v="288"/>
    <x v="620"/>
    <x v="1"/>
    <x v="1"/>
    <x v="576"/>
    <x v="581"/>
    <x v="0"/>
    <x v="1"/>
    <x v="3"/>
    <x v="3"/>
    <x v="3"/>
  </r>
  <r>
    <x v="627"/>
    <x v="616"/>
    <x v="626"/>
    <x v="39"/>
    <n v="11108"/>
    <x v="620"/>
    <x v="1"/>
    <x v="110"/>
    <x v="621"/>
    <x v="4"/>
    <x v="4"/>
    <x v="577"/>
    <x v="582"/>
    <x v="1"/>
    <x v="0"/>
    <x v="0"/>
    <x v="0"/>
    <x v="0"/>
  </r>
  <r>
    <x v="628"/>
    <x v="617"/>
    <x v="627"/>
    <x v="89"/>
    <n v="2884"/>
    <x v="621"/>
    <x v="1"/>
    <x v="87"/>
    <x v="622"/>
    <x v="1"/>
    <x v="1"/>
    <x v="578"/>
    <x v="581"/>
    <x v="0"/>
    <x v="0"/>
    <x v="7"/>
    <x v="1"/>
    <x v="7"/>
  </r>
  <r>
    <x v="629"/>
    <x v="618"/>
    <x v="628"/>
    <x v="337"/>
    <n v="55476"/>
    <x v="622"/>
    <x v="0"/>
    <x v="424"/>
    <x v="623"/>
    <x v="1"/>
    <x v="1"/>
    <x v="579"/>
    <x v="583"/>
    <x v="0"/>
    <x v="1"/>
    <x v="3"/>
    <x v="3"/>
    <x v="3"/>
  </r>
  <r>
    <x v="630"/>
    <x v="619"/>
    <x v="629"/>
    <x v="40"/>
    <n v="5973"/>
    <x v="623"/>
    <x v="3"/>
    <x v="215"/>
    <x v="624"/>
    <x v="1"/>
    <x v="1"/>
    <x v="580"/>
    <x v="584"/>
    <x v="0"/>
    <x v="1"/>
    <x v="3"/>
    <x v="3"/>
    <x v="3"/>
  </r>
  <r>
    <x v="631"/>
    <x v="620"/>
    <x v="630"/>
    <x v="338"/>
    <n v="183756"/>
    <x v="624"/>
    <x v="1"/>
    <x v="425"/>
    <x v="625"/>
    <x v="1"/>
    <x v="1"/>
    <x v="581"/>
    <x v="585"/>
    <x v="0"/>
    <x v="0"/>
    <x v="3"/>
    <x v="3"/>
    <x v="3"/>
  </r>
  <r>
    <x v="632"/>
    <x v="621"/>
    <x v="631"/>
    <x v="339"/>
    <n v="30902"/>
    <x v="625"/>
    <x v="2"/>
    <x v="426"/>
    <x v="626"/>
    <x v="1"/>
    <x v="1"/>
    <x v="582"/>
    <x v="586"/>
    <x v="0"/>
    <x v="0"/>
    <x v="3"/>
    <x v="3"/>
    <x v="3"/>
  </r>
  <r>
    <x v="633"/>
    <x v="622"/>
    <x v="632"/>
    <x v="313"/>
    <n v="5569"/>
    <x v="626"/>
    <x v="0"/>
    <x v="339"/>
    <x v="627"/>
    <x v="1"/>
    <x v="1"/>
    <x v="336"/>
    <x v="587"/>
    <x v="0"/>
    <x v="0"/>
    <x v="10"/>
    <x v="4"/>
    <x v="10"/>
  </r>
  <r>
    <x v="634"/>
    <x v="623"/>
    <x v="633"/>
    <x v="195"/>
    <n v="92824"/>
    <x v="627"/>
    <x v="3"/>
    <x v="427"/>
    <x v="628"/>
    <x v="1"/>
    <x v="1"/>
    <x v="583"/>
    <x v="588"/>
    <x v="0"/>
    <x v="0"/>
    <x v="19"/>
    <x v="4"/>
    <x v="19"/>
  </r>
  <r>
    <x v="635"/>
    <x v="624"/>
    <x v="634"/>
    <x v="340"/>
    <n v="158590"/>
    <x v="628"/>
    <x v="1"/>
    <x v="428"/>
    <x v="629"/>
    <x v="1"/>
    <x v="1"/>
    <x v="584"/>
    <x v="589"/>
    <x v="0"/>
    <x v="0"/>
    <x v="19"/>
    <x v="4"/>
    <x v="19"/>
  </r>
  <r>
    <x v="636"/>
    <x v="625"/>
    <x v="635"/>
    <x v="341"/>
    <n v="127591"/>
    <x v="629"/>
    <x v="0"/>
    <x v="429"/>
    <x v="630"/>
    <x v="3"/>
    <x v="3"/>
    <x v="585"/>
    <x v="590"/>
    <x v="0"/>
    <x v="1"/>
    <x v="10"/>
    <x v="4"/>
    <x v="10"/>
  </r>
  <r>
    <x v="637"/>
    <x v="626"/>
    <x v="636"/>
    <x v="275"/>
    <n v="6750"/>
    <x v="630"/>
    <x v="0"/>
    <x v="167"/>
    <x v="631"/>
    <x v="1"/>
    <x v="1"/>
    <x v="586"/>
    <x v="591"/>
    <x v="0"/>
    <x v="0"/>
    <x v="3"/>
    <x v="3"/>
    <x v="3"/>
  </r>
  <r>
    <x v="638"/>
    <x v="627"/>
    <x v="637"/>
    <x v="342"/>
    <n v="9318"/>
    <x v="631"/>
    <x v="0"/>
    <x v="115"/>
    <x v="632"/>
    <x v="1"/>
    <x v="1"/>
    <x v="587"/>
    <x v="592"/>
    <x v="0"/>
    <x v="1"/>
    <x v="3"/>
    <x v="3"/>
    <x v="3"/>
  </r>
  <r>
    <x v="639"/>
    <x v="628"/>
    <x v="638"/>
    <x v="133"/>
    <n v="4832"/>
    <x v="632"/>
    <x v="2"/>
    <x v="430"/>
    <x v="633"/>
    <x v="1"/>
    <x v="1"/>
    <x v="588"/>
    <x v="593"/>
    <x v="0"/>
    <x v="1"/>
    <x v="6"/>
    <x v="4"/>
    <x v="6"/>
  </r>
  <r>
    <x v="640"/>
    <x v="629"/>
    <x v="639"/>
    <x v="343"/>
    <n v="19769"/>
    <x v="633"/>
    <x v="0"/>
    <x v="431"/>
    <x v="634"/>
    <x v="1"/>
    <x v="1"/>
    <x v="589"/>
    <x v="510"/>
    <x v="0"/>
    <x v="0"/>
    <x v="3"/>
    <x v="3"/>
    <x v="3"/>
  </r>
  <r>
    <x v="641"/>
    <x v="630"/>
    <x v="640"/>
    <x v="151"/>
    <n v="11277"/>
    <x v="634"/>
    <x v="1"/>
    <x v="346"/>
    <x v="635"/>
    <x v="5"/>
    <x v="5"/>
    <x v="590"/>
    <x v="594"/>
    <x v="0"/>
    <x v="0"/>
    <x v="3"/>
    <x v="3"/>
    <x v="3"/>
  </r>
  <r>
    <x v="642"/>
    <x v="631"/>
    <x v="641"/>
    <x v="243"/>
    <n v="13382"/>
    <x v="635"/>
    <x v="1"/>
    <x v="30"/>
    <x v="636"/>
    <x v="0"/>
    <x v="0"/>
    <x v="591"/>
    <x v="595"/>
    <x v="0"/>
    <x v="0"/>
    <x v="8"/>
    <x v="2"/>
    <x v="8"/>
  </r>
  <r>
    <x v="643"/>
    <x v="632"/>
    <x v="642"/>
    <x v="344"/>
    <n v="32986"/>
    <x v="636"/>
    <x v="1"/>
    <x v="432"/>
    <x v="637"/>
    <x v="1"/>
    <x v="1"/>
    <x v="592"/>
    <x v="596"/>
    <x v="0"/>
    <x v="0"/>
    <x v="3"/>
    <x v="3"/>
    <x v="3"/>
  </r>
  <r>
    <x v="644"/>
    <x v="633"/>
    <x v="643"/>
    <x v="345"/>
    <n v="81984"/>
    <x v="637"/>
    <x v="0"/>
    <x v="433"/>
    <x v="638"/>
    <x v="0"/>
    <x v="0"/>
    <x v="593"/>
    <x v="597"/>
    <x v="0"/>
    <x v="0"/>
    <x v="3"/>
    <x v="3"/>
    <x v="3"/>
  </r>
  <r>
    <x v="645"/>
    <x v="634"/>
    <x v="644"/>
    <x v="346"/>
    <n v="178483"/>
    <x v="638"/>
    <x v="0"/>
    <x v="434"/>
    <x v="639"/>
    <x v="1"/>
    <x v="1"/>
    <x v="594"/>
    <x v="598"/>
    <x v="0"/>
    <x v="1"/>
    <x v="1"/>
    <x v="1"/>
    <x v="1"/>
  </r>
  <r>
    <x v="646"/>
    <x v="635"/>
    <x v="645"/>
    <x v="201"/>
    <n v="87448"/>
    <x v="639"/>
    <x v="0"/>
    <x v="435"/>
    <x v="640"/>
    <x v="1"/>
    <x v="1"/>
    <x v="595"/>
    <x v="599"/>
    <x v="0"/>
    <x v="0"/>
    <x v="11"/>
    <x v="6"/>
    <x v="11"/>
  </r>
  <r>
    <x v="647"/>
    <x v="636"/>
    <x v="646"/>
    <x v="6"/>
    <n v="1863"/>
    <x v="640"/>
    <x v="0"/>
    <x v="6"/>
    <x v="641"/>
    <x v="1"/>
    <x v="1"/>
    <x v="596"/>
    <x v="600"/>
    <x v="0"/>
    <x v="0"/>
    <x v="18"/>
    <x v="5"/>
    <x v="18"/>
  </r>
  <r>
    <x v="648"/>
    <x v="637"/>
    <x v="647"/>
    <x v="347"/>
    <n v="62174"/>
    <x v="641"/>
    <x v="3"/>
    <x v="419"/>
    <x v="642"/>
    <x v="1"/>
    <x v="1"/>
    <x v="597"/>
    <x v="601"/>
    <x v="1"/>
    <x v="0"/>
    <x v="0"/>
    <x v="0"/>
    <x v="0"/>
  </r>
  <r>
    <x v="649"/>
    <x v="638"/>
    <x v="648"/>
    <x v="155"/>
    <n v="59003"/>
    <x v="642"/>
    <x v="0"/>
    <x v="436"/>
    <x v="643"/>
    <x v="5"/>
    <x v="5"/>
    <x v="598"/>
    <x v="602"/>
    <x v="1"/>
    <x v="1"/>
    <x v="3"/>
    <x v="3"/>
    <x v="3"/>
  </r>
  <r>
    <x v="650"/>
    <x v="639"/>
    <x v="649"/>
    <x v="0"/>
    <n v="2"/>
    <x v="50"/>
    <x v="0"/>
    <x v="49"/>
    <x v="50"/>
    <x v="1"/>
    <x v="1"/>
    <x v="599"/>
    <x v="603"/>
    <x v="0"/>
    <x v="0"/>
    <x v="17"/>
    <x v="1"/>
    <x v="17"/>
  </r>
  <r>
    <x v="651"/>
    <x v="640"/>
    <x v="650"/>
    <x v="348"/>
    <n v="174039"/>
    <x v="643"/>
    <x v="0"/>
    <x v="437"/>
    <x v="644"/>
    <x v="6"/>
    <x v="6"/>
    <x v="600"/>
    <x v="604"/>
    <x v="0"/>
    <x v="0"/>
    <x v="12"/>
    <x v="4"/>
    <x v="12"/>
  </r>
  <r>
    <x v="652"/>
    <x v="641"/>
    <x v="651"/>
    <x v="83"/>
    <n v="12684"/>
    <x v="644"/>
    <x v="1"/>
    <x v="438"/>
    <x v="645"/>
    <x v="1"/>
    <x v="1"/>
    <x v="601"/>
    <x v="292"/>
    <x v="0"/>
    <x v="0"/>
    <x v="2"/>
    <x v="2"/>
    <x v="2"/>
  </r>
  <r>
    <x v="653"/>
    <x v="642"/>
    <x v="652"/>
    <x v="60"/>
    <n v="14033"/>
    <x v="645"/>
    <x v="1"/>
    <x v="439"/>
    <x v="646"/>
    <x v="1"/>
    <x v="1"/>
    <x v="602"/>
    <x v="605"/>
    <x v="0"/>
    <x v="0"/>
    <x v="2"/>
    <x v="2"/>
    <x v="2"/>
  </r>
  <r>
    <x v="654"/>
    <x v="643"/>
    <x v="653"/>
    <x v="349"/>
    <n v="177936"/>
    <x v="646"/>
    <x v="1"/>
    <x v="440"/>
    <x v="647"/>
    <x v="1"/>
    <x v="1"/>
    <x v="335"/>
    <x v="606"/>
    <x v="0"/>
    <x v="0"/>
    <x v="16"/>
    <x v="1"/>
    <x v="16"/>
  </r>
  <r>
    <x v="655"/>
    <x v="644"/>
    <x v="654"/>
    <x v="350"/>
    <n v="13212"/>
    <x v="647"/>
    <x v="1"/>
    <x v="441"/>
    <x v="648"/>
    <x v="1"/>
    <x v="1"/>
    <x v="603"/>
    <x v="607"/>
    <x v="1"/>
    <x v="0"/>
    <x v="14"/>
    <x v="7"/>
    <x v="14"/>
  </r>
  <r>
    <x v="656"/>
    <x v="645"/>
    <x v="655"/>
    <x v="351"/>
    <n v="49879"/>
    <x v="648"/>
    <x v="0"/>
    <x v="442"/>
    <x v="649"/>
    <x v="2"/>
    <x v="2"/>
    <x v="604"/>
    <x v="608"/>
    <x v="0"/>
    <x v="0"/>
    <x v="0"/>
    <x v="0"/>
    <x v="0"/>
  </r>
  <r>
    <x v="657"/>
    <x v="646"/>
    <x v="656"/>
    <x v="83"/>
    <n v="824"/>
    <x v="649"/>
    <x v="0"/>
    <x v="443"/>
    <x v="650"/>
    <x v="1"/>
    <x v="1"/>
    <x v="605"/>
    <x v="609"/>
    <x v="0"/>
    <x v="0"/>
    <x v="22"/>
    <x v="4"/>
    <x v="22"/>
  </r>
  <r>
    <x v="658"/>
    <x v="647"/>
    <x v="657"/>
    <x v="352"/>
    <n v="31594"/>
    <x v="650"/>
    <x v="3"/>
    <x v="444"/>
    <x v="651"/>
    <x v="1"/>
    <x v="1"/>
    <x v="606"/>
    <x v="610"/>
    <x v="0"/>
    <x v="0"/>
    <x v="1"/>
    <x v="1"/>
    <x v="1"/>
  </r>
  <r>
    <x v="659"/>
    <x v="648"/>
    <x v="658"/>
    <x v="353"/>
    <n v="57010"/>
    <x v="651"/>
    <x v="0"/>
    <x v="424"/>
    <x v="652"/>
    <x v="4"/>
    <x v="4"/>
    <x v="65"/>
    <x v="611"/>
    <x v="0"/>
    <x v="0"/>
    <x v="4"/>
    <x v="4"/>
    <x v="4"/>
  </r>
  <r>
    <x v="660"/>
    <x v="649"/>
    <x v="659"/>
    <x v="14"/>
    <n v="7438"/>
    <x v="652"/>
    <x v="0"/>
    <x v="385"/>
    <x v="653"/>
    <x v="1"/>
    <x v="1"/>
    <x v="607"/>
    <x v="612"/>
    <x v="1"/>
    <x v="0"/>
    <x v="3"/>
    <x v="3"/>
    <x v="3"/>
  </r>
  <r>
    <x v="661"/>
    <x v="650"/>
    <x v="660"/>
    <x v="354"/>
    <n v="57872"/>
    <x v="653"/>
    <x v="0"/>
    <x v="445"/>
    <x v="654"/>
    <x v="3"/>
    <x v="3"/>
    <x v="608"/>
    <x v="613"/>
    <x v="0"/>
    <x v="0"/>
    <x v="17"/>
    <x v="1"/>
    <x v="17"/>
  </r>
  <r>
    <x v="662"/>
    <x v="651"/>
    <x v="661"/>
    <x v="14"/>
    <n v="8906"/>
    <x v="654"/>
    <x v="0"/>
    <x v="54"/>
    <x v="655"/>
    <x v="1"/>
    <x v="1"/>
    <x v="609"/>
    <x v="614"/>
    <x v="0"/>
    <x v="0"/>
    <x v="3"/>
    <x v="3"/>
    <x v="3"/>
  </r>
  <r>
    <x v="663"/>
    <x v="652"/>
    <x v="662"/>
    <x v="83"/>
    <n v="7724"/>
    <x v="655"/>
    <x v="0"/>
    <x v="215"/>
    <x v="656"/>
    <x v="1"/>
    <x v="1"/>
    <x v="610"/>
    <x v="615"/>
    <x v="0"/>
    <x v="0"/>
    <x v="3"/>
    <x v="3"/>
    <x v="3"/>
  </r>
  <r>
    <x v="664"/>
    <x v="327"/>
    <x v="663"/>
    <x v="355"/>
    <n v="26571"/>
    <x v="656"/>
    <x v="0"/>
    <x v="446"/>
    <x v="657"/>
    <x v="1"/>
    <x v="1"/>
    <x v="541"/>
    <x v="616"/>
    <x v="0"/>
    <x v="0"/>
    <x v="17"/>
    <x v="1"/>
    <x v="17"/>
  </r>
  <r>
    <x v="665"/>
    <x v="653"/>
    <x v="664"/>
    <x v="135"/>
    <n v="12219"/>
    <x v="657"/>
    <x v="1"/>
    <x v="447"/>
    <x v="658"/>
    <x v="1"/>
    <x v="1"/>
    <x v="611"/>
    <x v="453"/>
    <x v="0"/>
    <x v="1"/>
    <x v="4"/>
    <x v="4"/>
    <x v="4"/>
  </r>
  <r>
    <x v="666"/>
    <x v="654"/>
    <x v="665"/>
    <x v="33"/>
    <n v="1985"/>
    <x v="658"/>
    <x v="3"/>
    <x v="270"/>
    <x v="659"/>
    <x v="1"/>
    <x v="1"/>
    <x v="612"/>
    <x v="617"/>
    <x v="0"/>
    <x v="1"/>
    <x v="3"/>
    <x v="3"/>
    <x v="3"/>
  </r>
  <r>
    <x v="667"/>
    <x v="655"/>
    <x v="666"/>
    <x v="350"/>
    <n v="12155"/>
    <x v="659"/>
    <x v="1"/>
    <x v="448"/>
    <x v="660"/>
    <x v="1"/>
    <x v="1"/>
    <x v="613"/>
    <x v="618"/>
    <x v="0"/>
    <x v="0"/>
    <x v="23"/>
    <x v="8"/>
    <x v="23"/>
  </r>
  <r>
    <x v="668"/>
    <x v="656"/>
    <x v="667"/>
    <x v="356"/>
    <n v="5593"/>
    <x v="660"/>
    <x v="0"/>
    <x v="70"/>
    <x v="661"/>
    <x v="1"/>
    <x v="1"/>
    <x v="614"/>
    <x v="619"/>
    <x v="0"/>
    <x v="0"/>
    <x v="3"/>
    <x v="3"/>
    <x v="3"/>
  </r>
  <r>
    <x v="669"/>
    <x v="657"/>
    <x v="668"/>
    <x v="357"/>
    <n v="175020"/>
    <x v="661"/>
    <x v="1"/>
    <x v="449"/>
    <x v="662"/>
    <x v="6"/>
    <x v="6"/>
    <x v="615"/>
    <x v="620"/>
    <x v="0"/>
    <x v="0"/>
    <x v="3"/>
    <x v="3"/>
    <x v="3"/>
  </r>
  <r>
    <x v="670"/>
    <x v="635"/>
    <x v="669"/>
    <x v="358"/>
    <n v="75955"/>
    <x v="662"/>
    <x v="1"/>
    <x v="450"/>
    <x v="663"/>
    <x v="1"/>
    <x v="1"/>
    <x v="90"/>
    <x v="621"/>
    <x v="0"/>
    <x v="0"/>
    <x v="7"/>
    <x v="1"/>
    <x v="7"/>
  </r>
  <r>
    <x v="671"/>
    <x v="658"/>
    <x v="670"/>
    <x v="359"/>
    <n v="119127"/>
    <x v="663"/>
    <x v="1"/>
    <x v="451"/>
    <x v="664"/>
    <x v="1"/>
    <x v="1"/>
    <x v="616"/>
    <x v="622"/>
    <x v="0"/>
    <x v="1"/>
    <x v="3"/>
    <x v="3"/>
    <x v="3"/>
  </r>
  <r>
    <x v="672"/>
    <x v="659"/>
    <x v="671"/>
    <x v="360"/>
    <n v="110689"/>
    <x v="664"/>
    <x v="0"/>
    <x v="452"/>
    <x v="665"/>
    <x v="2"/>
    <x v="2"/>
    <x v="617"/>
    <x v="623"/>
    <x v="0"/>
    <x v="0"/>
    <x v="3"/>
    <x v="3"/>
    <x v="3"/>
  </r>
  <r>
    <x v="673"/>
    <x v="660"/>
    <x v="672"/>
    <x v="36"/>
    <n v="2445"/>
    <x v="665"/>
    <x v="0"/>
    <x v="125"/>
    <x v="666"/>
    <x v="6"/>
    <x v="6"/>
    <x v="618"/>
    <x v="624"/>
    <x v="0"/>
    <x v="0"/>
    <x v="7"/>
    <x v="1"/>
    <x v="7"/>
  </r>
  <r>
    <x v="674"/>
    <x v="661"/>
    <x v="673"/>
    <x v="361"/>
    <n v="57250"/>
    <x v="666"/>
    <x v="3"/>
    <x v="453"/>
    <x v="667"/>
    <x v="1"/>
    <x v="1"/>
    <x v="619"/>
    <x v="625"/>
    <x v="0"/>
    <x v="0"/>
    <x v="14"/>
    <x v="7"/>
    <x v="14"/>
  </r>
  <r>
    <x v="675"/>
    <x v="662"/>
    <x v="674"/>
    <x v="62"/>
    <n v="11929"/>
    <x v="667"/>
    <x v="1"/>
    <x v="269"/>
    <x v="668"/>
    <x v="1"/>
    <x v="1"/>
    <x v="620"/>
    <x v="626"/>
    <x v="0"/>
    <x v="0"/>
    <x v="23"/>
    <x v="8"/>
    <x v="23"/>
  </r>
  <r>
    <x v="676"/>
    <x v="663"/>
    <x v="675"/>
    <x v="362"/>
    <n v="118214"/>
    <x v="668"/>
    <x v="1"/>
    <x v="454"/>
    <x v="669"/>
    <x v="1"/>
    <x v="1"/>
    <x v="621"/>
    <x v="627"/>
    <x v="0"/>
    <x v="0"/>
    <x v="14"/>
    <x v="7"/>
    <x v="14"/>
  </r>
  <r>
    <x v="677"/>
    <x v="664"/>
    <x v="676"/>
    <x v="98"/>
    <n v="4432"/>
    <x v="669"/>
    <x v="0"/>
    <x v="41"/>
    <x v="670"/>
    <x v="1"/>
    <x v="1"/>
    <x v="622"/>
    <x v="491"/>
    <x v="0"/>
    <x v="0"/>
    <x v="13"/>
    <x v="5"/>
    <x v="13"/>
  </r>
  <r>
    <x v="678"/>
    <x v="665"/>
    <x v="677"/>
    <x v="105"/>
    <n v="17879"/>
    <x v="670"/>
    <x v="3"/>
    <x v="455"/>
    <x v="671"/>
    <x v="1"/>
    <x v="1"/>
    <x v="35"/>
    <x v="628"/>
    <x v="0"/>
    <x v="0"/>
    <x v="6"/>
    <x v="4"/>
    <x v="6"/>
  </r>
  <r>
    <x v="679"/>
    <x v="307"/>
    <x v="678"/>
    <x v="1"/>
    <n v="14511"/>
    <x v="671"/>
    <x v="1"/>
    <x v="456"/>
    <x v="672"/>
    <x v="1"/>
    <x v="1"/>
    <x v="623"/>
    <x v="629"/>
    <x v="0"/>
    <x v="1"/>
    <x v="0"/>
    <x v="0"/>
    <x v="0"/>
  </r>
  <r>
    <x v="680"/>
    <x v="666"/>
    <x v="679"/>
    <x v="363"/>
    <n v="141822"/>
    <x v="672"/>
    <x v="0"/>
    <x v="457"/>
    <x v="673"/>
    <x v="1"/>
    <x v="1"/>
    <x v="624"/>
    <x v="630"/>
    <x v="0"/>
    <x v="1"/>
    <x v="20"/>
    <x v="6"/>
    <x v="20"/>
  </r>
  <r>
    <x v="681"/>
    <x v="667"/>
    <x v="680"/>
    <x v="364"/>
    <n v="159037"/>
    <x v="673"/>
    <x v="0"/>
    <x v="458"/>
    <x v="674"/>
    <x v="1"/>
    <x v="1"/>
    <x v="625"/>
    <x v="631"/>
    <x v="0"/>
    <x v="0"/>
    <x v="3"/>
    <x v="3"/>
    <x v="3"/>
  </r>
  <r>
    <x v="682"/>
    <x v="668"/>
    <x v="681"/>
    <x v="91"/>
    <n v="8109"/>
    <x v="674"/>
    <x v="1"/>
    <x v="459"/>
    <x v="675"/>
    <x v="1"/>
    <x v="1"/>
    <x v="626"/>
    <x v="632"/>
    <x v="0"/>
    <x v="0"/>
    <x v="3"/>
    <x v="3"/>
    <x v="3"/>
  </r>
  <r>
    <x v="683"/>
    <x v="669"/>
    <x v="682"/>
    <x v="173"/>
    <n v="8244"/>
    <x v="675"/>
    <x v="1"/>
    <x v="98"/>
    <x v="676"/>
    <x v="1"/>
    <x v="1"/>
    <x v="627"/>
    <x v="633"/>
    <x v="0"/>
    <x v="0"/>
    <x v="3"/>
    <x v="3"/>
    <x v="3"/>
  </r>
  <r>
    <x v="684"/>
    <x v="670"/>
    <x v="683"/>
    <x v="1"/>
    <n v="7600"/>
    <x v="676"/>
    <x v="1"/>
    <x v="460"/>
    <x v="677"/>
    <x v="0"/>
    <x v="0"/>
    <x v="628"/>
    <x v="634"/>
    <x v="0"/>
    <x v="0"/>
    <x v="9"/>
    <x v="5"/>
    <x v="9"/>
  </r>
  <r>
    <x v="685"/>
    <x v="671"/>
    <x v="684"/>
    <x v="365"/>
    <n v="94501"/>
    <x v="677"/>
    <x v="0"/>
    <x v="461"/>
    <x v="678"/>
    <x v="0"/>
    <x v="0"/>
    <x v="629"/>
    <x v="415"/>
    <x v="0"/>
    <x v="0"/>
    <x v="3"/>
    <x v="3"/>
    <x v="3"/>
  </r>
  <r>
    <x v="686"/>
    <x v="672"/>
    <x v="685"/>
    <x v="168"/>
    <n v="14381"/>
    <x v="678"/>
    <x v="1"/>
    <x v="38"/>
    <x v="679"/>
    <x v="1"/>
    <x v="1"/>
    <x v="630"/>
    <x v="635"/>
    <x v="0"/>
    <x v="0"/>
    <x v="8"/>
    <x v="2"/>
    <x v="8"/>
  </r>
  <r>
    <x v="687"/>
    <x v="673"/>
    <x v="686"/>
    <x v="42"/>
    <n v="13980"/>
    <x v="679"/>
    <x v="1"/>
    <x v="462"/>
    <x v="680"/>
    <x v="1"/>
    <x v="1"/>
    <x v="631"/>
    <x v="607"/>
    <x v="0"/>
    <x v="0"/>
    <x v="3"/>
    <x v="3"/>
    <x v="3"/>
  </r>
  <r>
    <x v="688"/>
    <x v="674"/>
    <x v="687"/>
    <x v="49"/>
    <n v="12449"/>
    <x v="680"/>
    <x v="1"/>
    <x v="463"/>
    <x v="681"/>
    <x v="1"/>
    <x v="1"/>
    <x v="632"/>
    <x v="636"/>
    <x v="0"/>
    <x v="1"/>
    <x v="19"/>
    <x v="4"/>
    <x v="19"/>
  </r>
  <r>
    <x v="689"/>
    <x v="675"/>
    <x v="688"/>
    <x v="190"/>
    <n v="7348"/>
    <x v="681"/>
    <x v="1"/>
    <x v="464"/>
    <x v="682"/>
    <x v="1"/>
    <x v="1"/>
    <x v="633"/>
    <x v="637"/>
    <x v="0"/>
    <x v="0"/>
    <x v="2"/>
    <x v="2"/>
    <x v="2"/>
  </r>
  <r>
    <x v="690"/>
    <x v="676"/>
    <x v="689"/>
    <x v="136"/>
    <n v="8158"/>
    <x v="682"/>
    <x v="1"/>
    <x v="257"/>
    <x v="683"/>
    <x v="1"/>
    <x v="1"/>
    <x v="634"/>
    <x v="638"/>
    <x v="0"/>
    <x v="1"/>
    <x v="4"/>
    <x v="4"/>
    <x v="4"/>
  </r>
  <r>
    <x v="691"/>
    <x v="677"/>
    <x v="690"/>
    <x v="92"/>
    <n v="7119"/>
    <x v="683"/>
    <x v="1"/>
    <x v="465"/>
    <x v="684"/>
    <x v="1"/>
    <x v="1"/>
    <x v="635"/>
    <x v="639"/>
    <x v="1"/>
    <x v="1"/>
    <x v="4"/>
    <x v="4"/>
    <x v="4"/>
  </r>
  <r>
    <x v="692"/>
    <x v="678"/>
    <x v="691"/>
    <x v="46"/>
    <n v="5438"/>
    <x v="684"/>
    <x v="0"/>
    <x v="385"/>
    <x v="685"/>
    <x v="4"/>
    <x v="4"/>
    <x v="636"/>
    <x v="640"/>
    <x v="0"/>
    <x v="0"/>
    <x v="1"/>
    <x v="1"/>
    <x v="1"/>
  </r>
  <r>
    <x v="693"/>
    <x v="679"/>
    <x v="692"/>
    <x v="366"/>
    <n v="115396"/>
    <x v="685"/>
    <x v="0"/>
    <x v="466"/>
    <x v="686"/>
    <x v="1"/>
    <x v="1"/>
    <x v="637"/>
    <x v="641"/>
    <x v="0"/>
    <x v="0"/>
    <x v="3"/>
    <x v="3"/>
    <x v="3"/>
  </r>
  <r>
    <x v="694"/>
    <x v="680"/>
    <x v="693"/>
    <x v="14"/>
    <n v="7656"/>
    <x v="686"/>
    <x v="0"/>
    <x v="467"/>
    <x v="687"/>
    <x v="1"/>
    <x v="1"/>
    <x v="638"/>
    <x v="642"/>
    <x v="0"/>
    <x v="0"/>
    <x v="3"/>
    <x v="3"/>
    <x v="3"/>
  </r>
  <r>
    <x v="695"/>
    <x v="681"/>
    <x v="694"/>
    <x v="243"/>
    <n v="12322"/>
    <x v="687"/>
    <x v="1"/>
    <x v="468"/>
    <x v="688"/>
    <x v="6"/>
    <x v="6"/>
    <x v="639"/>
    <x v="445"/>
    <x v="1"/>
    <x v="0"/>
    <x v="1"/>
    <x v="1"/>
    <x v="1"/>
  </r>
  <r>
    <x v="696"/>
    <x v="682"/>
    <x v="695"/>
    <x v="367"/>
    <n v="96888"/>
    <x v="688"/>
    <x v="0"/>
    <x v="469"/>
    <x v="689"/>
    <x v="1"/>
    <x v="1"/>
    <x v="640"/>
    <x v="116"/>
    <x v="0"/>
    <x v="1"/>
    <x v="3"/>
    <x v="3"/>
    <x v="3"/>
  </r>
  <r>
    <x v="697"/>
    <x v="683"/>
    <x v="696"/>
    <x v="368"/>
    <n v="196960"/>
    <x v="689"/>
    <x v="1"/>
    <x v="470"/>
    <x v="690"/>
    <x v="1"/>
    <x v="1"/>
    <x v="641"/>
    <x v="643"/>
    <x v="0"/>
    <x v="0"/>
    <x v="5"/>
    <x v="1"/>
    <x v="5"/>
  </r>
  <r>
    <x v="698"/>
    <x v="684"/>
    <x v="697"/>
    <x v="369"/>
    <n v="188057"/>
    <x v="690"/>
    <x v="1"/>
    <x v="471"/>
    <x v="691"/>
    <x v="0"/>
    <x v="0"/>
    <x v="642"/>
    <x v="644"/>
    <x v="0"/>
    <x v="0"/>
    <x v="8"/>
    <x v="2"/>
    <x v="8"/>
  </r>
  <r>
    <x v="699"/>
    <x v="196"/>
    <x v="698"/>
    <x v="71"/>
    <n v="6245"/>
    <x v="691"/>
    <x v="0"/>
    <x v="75"/>
    <x v="692"/>
    <x v="1"/>
    <x v="1"/>
    <x v="230"/>
    <x v="645"/>
    <x v="0"/>
    <x v="0"/>
    <x v="6"/>
    <x v="4"/>
    <x v="6"/>
  </r>
  <r>
    <x v="700"/>
    <x v="685"/>
    <x v="699"/>
    <x v="0"/>
    <n v="3"/>
    <x v="248"/>
    <x v="0"/>
    <x v="49"/>
    <x v="248"/>
    <x v="1"/>
    <x v="1"/>
    <x v="67"/>
    <x v="646"/>
    <x v="0"/>
    <x v="0"/>
    <x v="8"/>
    <x v="2"/>
    <x v="8"/>
  </r>
  <r>
    <x v="701"/>
    <x v="686"/>
    <x v="700"/>
    <x v="370"/>
    <n v="91014"/>
    <x v="692"/>
    <x v="1"/>
    <x v="472"/>
    <x v="693"/>
    <x v="1"/>
    <x v="1"/>
    <x v="643"/>
    <x v="647"/>
    <x v="1"/>
    <x v="0"/>
    <x v="3"/>
    <x v="3"/>
    <x v="3"/>
  </r>
  <r>
    <x v="702"/>
    <x v="687"/>
    <x v="701"/>
    <x v="251"/>
    <n v="4710"/>
    <x v="693"/>
    <x v="0"/>
    <x v="100"/>
    <x v="694"/>
    <x v="1"/>
    <x v="1"/>
    <x v="644"/>
    <x v="467"/>
    <x v="0"/>
    <x v="0"/>
    <x v="8"/>
    <x v="2"/>
    <x v="8"/>
  </r>
  <r>
    <x v="703"/>
    <x v="688"/>
    <x v="702"/>
    <x v="371"/>
    <n v="197728"/>
    <x v="694"/>
    <x v="1"/>
    <x v="473"/>
    <x v="695"/>
    <x v="1"/>
    <x v="1"/>
    <x v="645"/>
    <x v="648"/>
    <x v="1"/>
    <x v="1"/>
    <x v="18"/>
    <x v="5"/>
    <x v="18"/>
  </r>
  <r>
    <x v="704"/>
    <x v="689"/>
    <x v="703"/>
    <x v="251"/>
    <n v="10682"/>
    <x v="695"/>
    <x v="1"/>
    <x v="220"/>
    <x v="696"/>
    <x v="1"/>
    <x v="1"/>
    <x v="646"/>
    <x v="649"/>
    <x v="0"/>
    <x v="0"/>
    <x v="10"/>
    <x v="4"/>
    <x v="10"/>
  </r>
  <r>
    <x v="705"/>
    <x v="690"/>
    <x v="704"/>
    <x v="372"/>
    <n v="168048"/>
    <x v="696"/>
    <x v="0"/>
    <x v="474"/>
    <x v="697"/>
    <x v="4"/>
    <x v="4"/>
    <x v="626"/>
    <x v="650"/>
    <x v="0"/>
    <x v="0"/>
    <x v="9"/>
    <x v="5"/>
    <x v="9"/>
  </r>
  <r>
    <x v="706"/>
    <x v="691"/>
    <x v="705"/>
    <x v="2"/>
    <n v="138586"/>
    <x v="697"/>
    <x v="1"/>
    <x v="475"/>
    <x v="698"/>
    <x v="2"/>
    <x v="2"/>
    <x v="647"/>
    <x v="651"/>
    <x v="0"/>
    <x v="1"/>
    <x v="2"/>
    <x v="2"/>
    <x v="2"/>
  </r>
  <r>
    <x v="707"/>
    <x v="692"/>
    <x v="706"/>
    <x v="190"/>
    <n v="11579"/>
    <x v="698"/>
    <x v="1"/>
    <x v="170"/>
    <x v="699"/>
    <x v="1"/>
    <x v="1"/>
    <x v="159"/>
    <x v="652"/>
    <x v="0"/>
    <x v="0"/>
    <x v="6"/>
    <x v="4"/>
    <x v="6"/>
  </r>
  <r>
    <x v="708"/>
    <x v="693"/>
    <x v="707"/>
    <x v="12"/>
    <n v="12020"/>
    <x v="699"/>
    <x v="1"/>
    <x v="231"/>
    <x v="700"/>
    <x v="5"/>
    <x v="5"/>
    <x v="648"/>
    <x v="653"/>
    <x v="0"/>
    <x v="0"/>
    <x v="3"/>
    <x v="3"/>
    <x v="3"/>
  </r>
  <r>
    <x v="709"/>
    <x v="694"/>
    <x v="708"/>
    <x v="122"/>
    <n v="13954"/>
    <x v="700"/>
    <x v="1"/>
    <x v="129"/>
    <x v="701"/>
    <x v="6"/>
    <x v="6"/>
    <x v="267"/>
    <x v="654"/>
    <x v="0"/>
    <x v="0"/>
    <x v="3"/>
    <x v="3"/>
    <x v="3"/>
  </r>
  <r>
    <x v="710"/>
    <x v="695"/>
    <x v="709"/>
    <x v="333"/>
    <n v="6358"/>
    <x v="701"/>
    <x v="1"/>
    <x v="476"/>
    <x v="702"/>
    <x v="1"/>
    <x v="1"/>
    <x v="649"/>
    <x v="655"/>
    <x v="0"/>
    <x v="1"/>
    <x v="3"/>
    <x v="3"/>
    <x v="3"/>
  </r>
  <r>
    <x v="711"/>
    <x v="696"/>
    <x v="710"/>
    <x v="8"/>
    <n v="1260"/>
    <x v="702"/>
    <x v="0"/>
    <x v="443"/>
    <x v="703"/>
    <x v="6"/>
    <x v="6"/>
    <x v="248"/>
    <x v="656"/>
    <x v="1"/>
    <x v="1"/>
    <x v="3"/>
    <x v="3"/>
    <x v="3"/>
  </r>
  <r>
    <x v="712"/>
    <x v="697"/>
    <x v="711"/>
    <x v="126"/>
    <n v="14725"/>
    <x v="703"/>
    <x v="1"/>
    <x v="381"/>
    <x v="704"/>
    <x v="1"/>
    <x v="1"/>
    <x v="571"/>
    <x v="657"/>
    <x v="0"/>
    <x v="0"/>
    <x v="3"/>
    <x v="3"/>
    <x v="3"/>
  </r>
  <r>
    <x v="713"/>
    <x v="698"/>
    <x v="712"/>
    <x v="350"/>
    <n v="11174"/>
    <x v="704"/>
    <x v="1"/>
    <x v="459"/>
    <x v="705"/>
    <x v="1"/>
    <x v="1"/>
    <x v="650"/>
    <x v="89"/>
    <x v="0"/>
    <x v="0"/>
    <x v="15"/>
    <x v="5"/>
    <x v="15"/>
  </r>
  <r>
    <x v="714"/>
    <x v="699"/>
    <x v="713"/>
    <x v="373"/>
    <n v="182036"/>
    <x v="705"/>
    <x v="1"/>
    <x v="477"/>
    <x v="706"/>
    <x v="1"/>
    <x v="1"/>
    <x v="1"/>
    <x v="658"/>
    <x v="0"/>
    <x v="0"/>
    <x v="1"/>
    <x v="1"/>
    <x v="1"/>
  </r>
  <r>
    <x v="715"/>
    <x v="700"/>
    <x v="714"/>
    <x v="374"/>
    <n v="28870"/>
    <x v="706"/>
    <x v="0"/>
    <x v="478"/>
    <x v="707"/>
    <x v="1"/>
    <x v="1"/>
    <x v="651"/>
    <x v="438"/>
    <x v="0"/>
    <x v="0"/>
    <x v="20"/>
    <x v="6"/>
    <x v="20"/>
  </r>
  <r>
    <x v="716"/>
    <x v="701"/>
    <x v="715"/>
    <x v="22"/>
    <n v="10353"/>
    <x v="707"/>
    <x v="1"/>
    <x v="144"/>
    <x v="708"/>
    <x v="1"/>
    <x v="1"/>
    <x v="652"/>
    <x v="659"/>
    <x v="0"/>
    <x v="1"/>
    <x v="3"/>
    <x v="3"/>
    <x v="3"/>
  </r>
  <r>
    <x v="717"/>
    <x v="702"/>
    <x v="716"/>
    <x v="36"/>
    <n v="13868"/>
    <x v="708"/>
    <x v="1"/>
    <x v="479"/>
    <x v="709"/>
    <x v="1"/>
    <x v="1"/>
    <x v="653"/>
    <x v="660"/>
    <x v="0"/>
    <x v="0"/>
    <x v="4"/>
    <x v="4"/>
    <x v="4"/>
  </r>
  <r>
    <x v="718"/>
    <x v="703"/>
    <x v="717"/>
    <x v="111"/>
    <n v="8317"/>
    <x v="709"/>
    <x v="1"/>
    <x v="480"/>
    <x v="710"/>
    <x v="1"/>
    <x v="1"/>
    <x v="654"/>
    <x v="661"/>
    <x v="0"/>
    <x v="0"/>
    <x v="8"/>
    <x v="2"/>
    <x v="8"/>
  </r>
  <r>
    <x v="719"/>
    <x v="704"/>
    <x v="718"/>
    <x v="350"/>
    <n v="10557"/>
    <x v="710"/>
    <x v="1"/>
    <x v="300"/>
    <x v="711"/>
    <x v="1"/>
    <x v="1"/>
    <x v="655"/>
    <x v="662"/>
    <x v="0"/>
    <x v="0"/>
    <x v="13"/>
    <x v="5"/>
    <x v="13"/>
  </r>
  <r>
    <x v="720"/>
    <x v="705"/>
    <x v="719"/>
    <x v="251"/>
    <n v="3227"/>
    <x v="711"/>
    <x v="3"/>
    <x v="63"/>
    <x v="712"/>
    <x v="3"/>
    <x v="3"/>
    <x v="656"/>
    <x v="236"/>
    <x v="0"/>
    <x v="1"/>
    <x v="3"/>
    <x v="3"/>
    <x v="3"/>
  </r>
  <r>
    <x v="721"/>
    <x v="706"/>
    <x v="720"/>
    <x v="375"/>
    <n v="5429"/>
    <x v="712"/>
    <x v="3"/>
    <x v="101"/>
    <x v="713"/>
    <x v="1"/>
    <x v="1"/>
    <x v="657"/>
    <x v="663"/>
    <x v="0"/>
    <x v="0"/>
    <x v="1"/>
    <x v="1"/>
    <x v="1"/>
  </r>
  <r>
    <x v="722"/>
    <x v="707"/>
    <x v="721"/>
    <x v="376"/>
    <n v="75906"/>
    <x v="713"/>
    <x v="1"/>
    <x v="481"/>
    <x v="714"/>
    <x v="1"/>
    <x v="1"/>
    <x v="265"/>
    <x v="202"/>
    <x v="0"/>
    <x v="0"/>
    <x v="4"/>
    <x v="4"/>
    <x v="4"/>
  </r>
  <r>
    <x v="723"/>
    <x v="708"/>
    <x v="722"/>
    <x v="70"/>
    <n v="13250"/>
    <x v="714"/>
    <x v="1"/>
    <x v="358"/>
    <x v="715"/>
    <x v="2"/>
    <x v="2"/>
    <x v="658"/>
    <x v="664"/>
    <x v="0"/>
    <x v="0"/>
    <x v="3"/>
    <x v="3"/>
    <x v="3"/>
  </r>
  <r>
    <x v="724"/>
    <x v="709"/>
    <x v="723"/>
    <x v="141"/>
    <n v="11261"/>
    <x v="715"/>
    <x v="1"/>
    <x v="246"/>
    <x v="716"/>
    <x v="4"/>
    <x v="4"/>
    <x v="659"/>
    <x v="665"/>
    <x v="0"/>
    <x v="1"/>
    <x v="3"/>
    <x v="3"/>
    <x v="3"/>
  </r>
  <r>
    <x v="725"/>
    <x v="710"/>
    <x v="724"/>
    <x v="377"/>
    <n v="97369"/>
    <x v="716"/>
    <x v="0"/>
    <x v="482"/>
    <x v="717"/>
    <x v="1"/>
    <x v="1"/>
    <x v="660"/>
    <x v="666"/>
    <x v="0"/>
    <x v="0"/>
    <x v="20"/>
    <x v="6"/>
    <x v="20"/>
  </r>
  <r>
    <x v="726"/>
    <x v="711"/>
    <x v="725"/>
    <x v="378"/>
    <n v="48227"/>
    <x v="717"/>
    <x v="3"/>
    <x v="168"/>
    <x v="718"/>
    <x v="1"/>
    <x v="1"/>
    <x v="661"/>
    <x v="602"/>
    <x v="0"/>
    <x v="1"/>
    <x v="3"/>
    <x v="3"/>
    <x v="3"/>
  </r>
  <r>
    <x v="727"/>
    <x v="712"/>
    <x v="726"/>
    <x v="200"/>
    <n v="14685"/>
    <x v="718"/>
    <x v="1"/>
    <x v="483"/>
    <x v="719"/>
    <x v="1"/>
    <x v="1"/>
    <x v="4"/>
    <x v="667"/>
    <x v="0"/>
    <x v="0"/>
    <x v="2"/>
    <x v="2"/>
    <x v="2"/>
  </r>
  <r>
    <x v="728"/>
    <x v="713"/>
    <x v="727"/>
    <x v="3"/>
    <n v="735"/>
    <x v="719"/>
    <x v="0"/>
    <x v="234"/>
    <x v="720"/>
    <x v="1"/>
    <x v="1"/>
    <x v="662"/>
    <x v="668"/>
    <x v="0"/>
    <x v="0"/>
    <x v="3"/>
    <x v="3"/>
    <x v="3"/>
  </r>
  <r>
    <x v="729"/>
    <x v="714"/>
    <x v="728"/>
    <x v="36"/>
    <n v="10397"/>
    <x v="720"/>
    <x v="1"/>
    <x v="393"/>
    <x v="721"/>
    <x v="1"/>
    <x v="1"/>
    <x v="663"/>
    <x v="669"/>
    <x v="0"/>
    <x v="0"/>
    <x v="6"/>
    <x v="4"/>
    <x v="6"/>
  </r>
  <r>
    <x v="730"/>
    <x v="715"/>
    <x v="729"/>
    <x v="379"/>
    <n v="118847"/>
    <x v="721"/>
    <x v="1"/>
    <x v="130"/>
    <x v="722"/>
    <x v="0"/>
    <x v="0"/>
    <x v="664"/>
    <x v="670"/>
    <x v="0"/>
    <x v="0"/>
    <x v="8"/>
    <x v="2"/>
    <x v="8"/>
  </r>
  <r>
    <x v="731"/>
    <x v="716"/>
    <x v="730"/>
    <x v="48"/>
    <n v="7220"/>
    <x v="722"/>
    <x v="3"/>
    <x v="319"/>
    <x v="723"/>
    <x v="1"/>
    <x v="1"/>
    <x v="665"/>
    <x v="601"/>
    <x v="0"/>
    <x v="0"/>
    <x v="2"/>
    <x v="2"/>
    <x v="2"/>
  </r>
  <r>
    <x v="732"/>
    <x v="717"/>
    <x v="731"/>
    <x v="380"/>
    <n v="107622"/>
    <x v="723"/>
    <x v="0"/>
    <x v="484"/>
    <x v="724"/>
    <x v="1"/>
    <x v="1"/>
    <x v="666"/>
    <x v="671"/>
    <x v="0"/>
    <x v="1"/>
    <x v="1"/>
    <x v="1"/>
    <x v="1"/>
  </r>
  <r>
    <x v="733"/>
    <x v="718"/>
    <x v="732"/>
    <x v="144"/>
    <n v="83267"/>
    <x v="724"/>
    <x v="1"/>
    <x v="485"/>
    <x v="725"/>
    <x v="1"/>
    <x v="1"/>
    <x v="43"/>
    <x v="672"/>
    <x v="0"/>
    <x v="0"/>
    <x v="16"/>
    <x v="1"/>
    <x v="16"/>
  </r>
  <r>
    <x v="734"/>
    <x v="719"/>
    <x v="733"/>
    <x v="3"/>
    <n v="13404"/>
    <x v="725"/>
    <x v="1"/>
    <x v="486"/>
    <x v="726"/>
    <x v="1"/>
    <x v="1"/>
    <x v="667"/>
    <x v="673"/>
    <x v="0"/>
    <x v="1"/>
    <x v="3"/>
    <x v="3"/>
    <x v="3"/>
  </r>
  <r>
    <x v="735"/>
    <x v="720"/>
    <x v="734"/>
    <x v="211"/>
    <n v="131404"/>
    <x v="726"/>
    <x v="1"/>
    <x v="487"/>
    <x v="727"/>
    <x v="1"/>
    <x v="1"/>
    <x v="668"/>
    <x v="674"/>
    <x v="0"/>
    <x v="0"/>
    <x v="14"/>
    <x v="7"/>
    <x v="14"/>
  </r>
  <r>
    <x v="736"/>
    <x v="721"/>
    <x v="735"/>
    <x v="106"/>
    <n v="2533"/>
    <x v="727"/>
    <x v="3"/>
    <x v="226"/>
    <x v="728"/>
    <x v="1"/>
    <x v="1"/>
    <x v="669"/>
    <x v="675"/>
    <x v="0"/>
    <x v="0"/>
    <x v="9"/>
    <x v="5"/>
    <x v="9"/>
  </r>
  <r>
    <x v="737"/>
    <x v="722"/>
    <x v="736"/>
    <x v="41"/>
    <n v="5028"/>
    <x v="728"/>
    <x v="1"/>
    <x v="80"/>
    <x v="729"/>
    <x v="1"/>
    <x v="1"/>
    <x v="670"/>
    <x v="676"/>
    <x v="0"/>
    <x v="0"/>
    <x v="7"/>
    <x v="1"/>
    <x v="7"/>
  </r>
  <r>
    <x v="738"/>
    <x v="486"/>
    <x v="737"/>
    <x v="381"/>
    <n v="1557"/>
    <x v="729"/>
    <x v="0"/>
    <x v="27"/>
    <x v="730"/>
    <x v="1"/>
    <x v="1"/>
    <x v="671"/>
    <x v="677"/>
    <x v="0"/>
    <x v="1"/>
    <x v="3"/>
    <x v="3"/>
    <x v="3"/>
  </r>
  <r>
    <x v="739"/>
    <x v="723"/>
    <x v="738"/>
    <x v="83"/>
    <n v="6100"/>
    <x v="730"/>
    <x v="0"/>
    <x v="271"/>
    <x v="731"/>
    <x v="1"/>
    <x v="1"/>
    <x v="672"/>
    <x v="678"/>
    <x v="0"/>
    <x v="0"/>
    <x v="7"/>
    <x v="1"/>
    <x v="7"/>
  </r>
  <r>
    <x v="740"/>
    <x v="724"/>
    <x v="739"/>
    <x v="98"/>
    <n v="1592"/>
    <x v="731"/>
    <x v="0"/>
    <x v="36"/>
    <x v="732"/>
    <x v="1"/>
    <x v="1"/>
    <x v="673"/>
    <x v="679"/>
    <x v="0"/>
    <x v="0"/>
    <x v="3"/>
    <x v="3"/>
    <x v="3"/>
  </r>
  <r>
    <x v="741"/>
    <x v="287"/>
    <x v="740"/>
    <x v="272"/>
    <n v="14150"/>
    <x v="732"/>
    <x v="1"/>
    <x v="406"/>
    <x v="733"/>
    <x v="1"/>
    <x v="1"/>
    <x v="674"/>
    <x v="680"/>
    <x v="0"/>
    <x v="0"/>
    <x v="3"/>
    <x v="3"/>
    <x v="3"/>
  </r>
  <r>
    <x v="742"/>
    <x v="725"/>
    <x v="741"/>
    <x v="272"/>
    <n v="13513"/>
    <x v="733"/>
    <x v="1"/>
    <x v="393"/>
    <x v="734"/>
    <x v="1"/>
    <x v="1"/>
    <x v="675"/>
    <x v="681"/>
    <x v="0"/>
    <x v="0"/>
    <x v="5"/>
    <x v="1"/>
    <x v="5"/>
  </r>
  <r>
    <x v="743"/>
    <x v="726"/>
    <x v="742"/>
    <x v="61"/>
    <n v="504"/>
    <x v="734"/>
    <x v="0"/>
    <x v="68"/>
    <x v="735"/>
    <x v="1"/>
    <x v="1"/>
    <x v="676"/>
    <x v="682"/>
    <x v="0"/>
    <x v="1"/>
    <x v="3"/>
    <x v="3"/>
    <x v="3"/>
  </r>
  <r>
    <x v="744"/>
    <x v="727"/>
    <x v="743"/>
    <x v="22"/>
    <n v="14240"/>
    <x v="735"/>
    <x v="1"/>
    <x v="382"/>
    <x v="736"/>
    <x v="1"/>
    <x v="1"/>
    <x v="342"/>
    <x v="683"/>
    <x v="0"/>
    <x v="1"/>
    <x v="3"/>
    <x v="3"/>
    <x v="3"/>
  </r>
  <r>
    <x v="745"/>
    <x v="728"/>
    <x v="744"/>
    <x v="350"/>
    <n v="2091"/>
    <x v="736"/>
    <x v="0"/>
    <x v="298"/>
    <x v="737"/>
    <x v="1"/>
    <x v="1"/>
    <x v="677"/>
    <x v="684"/>
    <x v="0"/>
    <x v="0"/>
    <x v="8"/>
    <x v="2"/>
    <x v="8"/>
  </r>
  <r>
    <x v="746"/>
    <x v="729"/>
    <x v="745"/>
    <x v="382"/>
    <n v="118580"/>
    <x v="737"/>
    <x v="1"/>
    <x v="488"/>
    <x v="112"/>
    <x v="1"/>
    <x v="1"/>
    <x v="678"/>
    <x v="685"/>
    <x v="0"/>
    <x v="0"/>
    <x v="2"/>
    <x v="2"/>
    <x v="2"/>
  </r>
  <r>
    <x v="747"/>
    <x v="730"/>
    <x v="746"/>
    <x v="70"/>
    <n v="11214"/>
    <x v="738"/>
    <x v="1"/>
    <x v="489"/>
    <x v="738"/>
    <x v="1"/>
    <x v="1"/>
    <x v="679"/>
    <x v="488"/>
    <x v="0"/>
    <x v="0"/>
    <x v="3"/>
    <x v="3"/>
    <x v="3"/>
  </r>
  <r>
    <x v="748"/>
    <x v="731"/>
    <x v="747"/>
    <x v="383"/>
    <n v="68137"/>
    <x v="739"/>
    <x v="3"/>
    <x v="490"/>
    <x v="739"/>
    <x v="1"/>
    <x v="1"/>
    <x v="680"/>
    <x v="686"/>
    <x v="0"/>
    <x v="1"/>
    <x v="10"/>
    <x v="4"/>
    <x v="10"/>
  </r>
  <r>
    <x v="749"/>
    <x v="732"/>
    <x v="748"/>
    <x v="133"/>
    <n v="13527"/>
    <x v="740"/>
    <x v="1"/>
    <x v="491"/>
    <x v="740"/>
    <x v="6"/>
    <x v="6"/>
    <x v="681"/>
    <x v="687"/>
    <x v="0"/>
    <x v="1"/>
    <x v="8"/>
    <x v="2"/>
    <x v="8"/>
  </r>
  <r>
    <x v="750"/>
    <x v="733"/>
    <x v="749"/>
    <x v="0"/>
    <n v="1"/>
    <x v="100"/>
    <x v="0"/>
    <x v="49"/>
    <x v="100"/>
    <x v="4"/>
    <x v="4"/>
    <x v="682"/>
    <x v="688"/>
    <x v="0"/>
    <x v="0"/>
    <x v="5"/>
    <x v="1"/>
    <x v="5"/>
  </r>
  <r>
    <x v="751"/>
    <x v="734"/>
    <x v="750"/>
    <x v="136"/>
    <n v="8363"/>
    <x v="741"/>
    <x v="1"/>
    <x v="492"/>
    <x v="741"/>
    <x v="1"/>
    <x v="1"/>
    <x v="683"/>
    <x v="689"/>
    <x v="1"/>
    <x v="1"/>
    <x v="9"/>
    <x v="5"/>
    <x v="9"/>
  </r>
  <r>
    <x v="752"/>
    <x v="735"/>
    <x v="751"/>
    <x v="306"/>
    <n v="5362"/>
    <x v="742"/>
    <x v="3"/>
    <x v="493"/>
    <x v="742"/>
    <x v="1"/>
    <x v="1"/>
    <x v="684"/>
    <x v="690"/>
    <x v="0"/>
    <x v="1"/>
    <x v="3"/>
    <x v="3"/>
    <x v="3"/>
  </r>
  <r>
    <x v="753"/>
    <x v="736"/>
    <x v="752"/>
    <x v="53"/>
    <n v="12065"/>
    <x v="743"/>
    <x v="1"/>
    <x v="231"/>
    <x v="743"/>
    <x v="1"/>
    <x v="1"/>
    <x v="674"/>
    <x v="691"/>
    <x v="0"/>
    <x v="0"/>
    <x v="14"/>
    <x v="7"/>
    <x v="14"/>
  </r>
  <r>
    <x v="754"/>
    <x v="737"/>
    <x v="753"/>
    <x v="384"/>
    <n v="118603"/>
    <x v="744"/>
    <x v="1"/>
    <x v="494"/>
    <x v="744"/>
    <x v="1"/>
    <x v="1"/>
    <x v="685"/>
    <x v="424"/>
    <x v="0"/>
    <x v="0"/>
    <x v="3"/>
    <x v="3"/>
    <x v="3"/>
  </r>
  <r>
    <x v="755"/>
    <x v="738"/>
    <x v="754"/>
    <x v="6"/>
    <n v="7496"/>
    <x v="745"/>
    <x v="1"/>
    <x v="495"/>
    <x v="745"/>
    <x v="3"/>
    <x v="3"/>
    <x v="605"/>
    <x v="231"/>
    <x v="0"/>
    <x v="1"/>
    <x v="3"/>
    <x v="3"/>
    <x v="3"/>
  </r>
  <r>
    <x v="756"/>
    <x v="739"/>
    <x v="755"/>
    <x v="81"/>
    <n v="10037"/>
    <x v="746"/>
    <x v="1"/>
    <x v="496"/>
    <x v="746"/>
    <x v="1"/>
    <x v="1"/>
    <x v="686"/>
    <x v="692"/>
    <x v="0"/>
    <x v="0"/>
    <x v="3"/>
    <x v="3"/>
    <x v="3"/>
  </r>
  <r>
    <x v="757"/>
    <x v="740"/>
    <x v="756"/>
    <x v="1"/>
    <n v="5696"/>
    <x v="747"/>
    <x v="1"/>
    <x v="493"/>
    <x v="747"/>
    <x v="1"/>
    <x v="1"/>
    <x v="687"/>
    <x v="693"/>
    <x v="0"/>
    <x v="0"/>
    <x v="6"/>
    <x v="4"/>
    <x v="6"/>
  </r>
  <r>
    <x v="758"/>
    <x v="741"/>
    <x v="757"/>
    <x v="241"/>
    <n v="167005"/>
    <x v="748"/>
    <x v="1"/>
    <x v="497"/>
    <x v="748"/>
    <x v="0"/>
    <x v="0"/>
    <x v="688"/>
    <x v="694"/>
    <x v="0"/>
    <x v="0"/>
    <x v="1"/>
    <x v="1"/>
    <x v="1"/>
  </r>
  <r>
    <x v="759"/>
    <x v="742"/>
    <x v="758"/>
    <x v="385"/>
    <n v="114615"/>
    <x v="749"/>
    <x v="0"/>
    <x v="498"/>
    <x v="749"/>
    <x v="1"/>
    <x v="1"/>
    <x v="689"/>
    <x v="236"/>
    <x v="0"/>
    <x v="0"/>
    <x v="5"/>
    <x v="1"/>
    <x v="5"/>
  </r>
  <r>
    <x v="760"/>
    <x v="743"/>
    <x v="759"/>
    <x v="386"/>
    <n v="16592"/>
    <x v="750"/>
    <x v="0"/>
    <x v="155"/>
    <x v="750"/>
    <x v="6"/>
    <x v="6"/>
    <x v="690"/>
    <x v="695"/>
    <x v="0"/>
    <x v="1"/>
    <x v="11"/>
    <x v="6"/>
    <x v="11"/>
  </r>
  <r>
    <x v="761"/>
    <x v="744"/>
    <x v="760"/>
    <x v="196"/>
    <n v="14420"/>
    <x v="751"/>
    <x v="1"/>
    <x v="499"/>
    <x v="751"/>
    <x v="1"/>
    <x v="1"/>
    <x v="691"/>
    <x v="696"/>
    <x v="0"/>
    <x v="0"/>
    <x v="1"/>
    <x v="1"/>
    <x v="1"/>
  </r>
  <r>
    <x v="762"/>
    <x v="307"/>
    <x v="761"/>
    <x v="26"/>
    <n v="6204"/>
    <x v="752"/>
    <x v="1"/>
    <x v="16"/>
    <x v="752"/>
    <x v="2"/>
    <x v="2"/>
    <x v="692"/>
    <x v="697"/>
    <x v="0"/>
    <x v="0"/>
    <x v="17"/>
    <x v="1"/>
    <x v="17"/>
  </r>
  <r>
    <x v="763"/>
    <x v="745"/>
    <x v="762"/>
    <x v="36"/>
    <n v="6338"/>
    <x v="753"/>
    <x v="1"/>
    <x v="500"/>
    <x v="753"/>
    <x v="1"/>
    <x v="1"/>
    <x v="693"/>
    <x v="698"/>
    <x v="0"/>
    <x v="1"/>
    <x v="3"/>
    <x v="3"/>
    <x v="3"/>
  </r>
  <r>
    <x v="764"/>
    <x v="746"/>
    <x v="763"/>
    <x v="65"/>
    <n v="8010"/>
    <x v="754"/>
    <x v="1"/>
    <x v="496"/>
    <x v="754"/>
    <x v="1"/>
    <x v="1"/>
    <x v="694"/>
    <x v="699"/>
    <x v="0"/>
    <x v="0"/>
    <x v="1"/>
    <x v="1"/>
    <x v="1"/>
  </r>
  <r>
    <x v="765"/>
    <x v="747"/>
    <x v="764"/>
    <x v="61"/>
    <n v="8125"/>
    <x v="755"/>
    <x v="1"/>
    <x v="40"/>
    <x v="755"/>
    <x v="1"/>
    <x v="1"/>
    <x v="695"/>
    <x v="489"/>
    <x v="1"/>
    <x v="1"/>
    <x v="7"/>
    <x v="1"/>
    <x v="7"/>
  </r>
  <r>
    <x v="766"/>
    <x v="748"/>
    <x v="765"/>
    <x v="316"/>
    <n v="13653"/>
    <x v="756"/>
    <x v="0"/>
    <x v="501"/>
    <x v="756"/>
    <x v="2"/>
    <x v="2"/>
    <x v="123"/>
    <x v="512"/>
    <x v="0"/>
    <x v="0"/>
    <x v="22"/>
    <x v="4"/>
    <x v="22"/>
  </r>
  <r>
    <x v="767"/>
    <x v="749"/>
    <x v="766"/>
    <x v="387"/>
    <n v="55372"/>
    <x v="757"/>
    <x v="0"/>
    <x v="502"/>
    <x v="757"/>
    <x v="1"/>
    <x v="1"/>
    <x v="696"/>
    <x v="700"/>
    <x v="0"/>
    <x v="0"/>
    <x v="18"/>
    <x v="5"/>
    <x v="18"/>
  </r>
  <r>
    <x v="768"/>
    <x v="750"/>
    <x v="767"/>
    <x v="73"/>
    <n v="11088"/>
    <x v="758"/>
    <x v="1"/>
    <x v="503"/>
    <x v="758"/>
    <x v="1"/>
    <x v="1"/>
    <x v="626"/>
    <x v="701"/>
    <x v="0"/>
    <x v="0"/>
    <x v="3"/>
    <x v="3"/>
    <x v="3"/>
  </r>
  <r>
    <x v="769"/>
    <x v="751"/>
    <x v="768"/>
    <x v="388"/>
    <n v="109106"/>
    <x v="759"/>
    <x v="0"/>
    <x v="504"/>
    <x v="759"/>
    <x v="1"/>
    <x v="1"/>
    <x v="697"/>
    <x v="340"/>
    <x v="0"/>
    <x v="0"/>
    <x v="11"/>
    <x v="6"/>
    <x v="11"/>
  </r>
  <r>
    <x v="770"/>
    <x v="752"/>
    <x v="769"/>
    <x v="333"/>
    <n v="11642"/>
    <x v="760"/>
    <x v="1"/>
    <x v="505"/>
    <x v="760"/>
    <x v="6"/>
    <x v="6"/>
    <x v="698"/>
    <x v="702"/>
    <x v="0"/>
    <x v="1"/>
    <x v="3"/>
    <x v="3"/>
    <x v="3"/>
  </r>
  <r>
    <x v="771"/>
    <x v="753"/>
    <x v="770"/>
    <x v="36"/>
    <n v="2769"/>
    <x v="761"/>
    <x v="3"/>
    <x v="150"/>
    <x v="761"/>
    <x v="1"/>
    <x v="1"/>
    <x v="699"/>
    <x v="703"/>
    <x v="0"/>
    <x v="0"/>
    <x v="3"/>
    <x v="3"/>
    <x v="3"/>
  </r>
  <r>
    <x v="772"/>
    <x v="754"/>
    <x v="771"/>
    <x v="389"/>
    <n v="169586"/>
    <x v="762"/>
    <x v="1"/>
    <x v="506"/>
    <x v="762"/>
    <x v="1"/>
    <x v="1"/>
    <x v="700"/>
    <x v="704"/>
    <x v="0"/>
    <x v="0"/>
    <x v="7"/>
    <x v="1"/>
    <x v="7"/>
  </r>
  <r>
    <x v="773"/>
    <x v="755"/>
    <x v="772"/>
    <x v="390"/>
    <n v="101185"/>
    <x v="763"/>
    <x v="1"/>
    <x v="507"/>
    <x v="763"/>
    <x v="1"/>
    <x v="1"/>
    <x v="701"/>
    <x v="705"/>
    <x v="0"/>
    <x v="0"/>
    <x v="3"/>
    <x v="3"/>
    <x v="3"/>
  </r>
  <r>
    <x v="774"/>
    <x v="756"/>
    <x v="773"/>
    <x v="92"/>
    <n v="6775"/>
    <x v="764"/>
    <x v="1"/>
    <x v="373"/>
    <x v="764"/>
    <x v="6"/>
    <x v="6"/>
    <x v="702"/>
    <x v="706"/>
    <x v="0"/>
    <x v="0"/>
    <x v="2"/>
    <x v="2"/>
    <x v="2"/>
  </r>
  <r>
    <x v="775"/>
    <x v="757"/>
    <x v="774"/>
    <x v="151"/>
    <n v="968"/>
    <x v="765"/>
    <x v="0"/>
    <x v="234"/>
    <x v="765"/>
    <x v="1"/>
    <x v="1"/>
    <x v="703"/>
    <x v="707"/>
    <x v="0"/>
    <x v="0"/>
    <x v="1"/>
    <x v="1"/>
    <x v="1"/>
  </r>
  <r>
    <x v="776"/>
    <x v="758"/>
    <x v="775"/>
    <x v="391"/>
    <n v="72623"/>
    <x v="766"/>
    <x v="0"/>
    <x v="508"/>
    <x v="766"/>
    <x v="1"/>
    <x v="1"/>
    <x v="704"/>
    <x v="708"/>
    <x v="0"/>
    <x v="0"/>
    <x v="3"/>
    <x v="3"/>
    <x v="3"/>
  </r>
  <r>
    <x v="777"/>
    <x v="759"/>
    <x v="776"/>
    <x v="202"/>
    <n v="45987"/>
    <x v="767"/>
    <x v="0"/>
    <x v="103"/>
    <x v="767"/>
    <x v="1"/>
    <x v="1"/>
    <x v="431"/>
    <x v="709"/>
    <x v="0"/>
    <x v="0"/>
    <x v="3"/>
    <x v="3"/>
    <x v="3"/>
  </r>
  <r>
    <x v="778"/>
    <x v="760"/>
    <x v="777"/>
    <x v="81"/>
    <n v="10243"/>
    <x v="768"/>
    <x v="1"/>
    <x v="5"/>
    <x v="768"/>
    <x v="5"/>
    <x v="5"/>
    <x v="705"/>
    <x v="710"/>
    <x v="0"/>
    <x v="0"/>
    <x v="10"/>
    <x v="4"/>
    <x v="10"/>
  </r>
  <r>
    <x v="779"/>
    <x v="761"/>
    <x v="778"/>
    <x v="392"/>
    <n v="87293"/>
    <x v="769"/>
    <x v="0"/>
    <x v="509"/>
    <x v="769"/>
    <x v="1"/>
    <x v="1"/>
    <x v="706"/>
    <x v="711"/>
    <x v="0"/>
    <x v="1"/>
    <x v="3"/>
    <x v="3"/>
    <x v="3"/>
  </r>
  <r>
    <x v="780"/>
    <x v="762"/>
    <x v="779"/>
    <x v="135"/>
    <n v="5421"/>
    <x v="770"/>
    <x v="1"/>
    <x v="55"/>
    <x v="770"/>
    <x v="1"/>
    <x v="1"/>
    <x v="707"/>
    <x v="712"/>
    <x v="0"/>
    <x v="1"/>
    <x v="6"/>
    <x v="4"/>
    <x v="6"/>
  </r>
  <r>
    <x v="781"/>
    <x v="763"/>
    <x v="780"/>
    <x v="251"/>
    <n v="4414"/>
    <x v="771"/>
    <x v="3"/>
    <x v="75"/>
    <x v="771"/>
    <x v="5"/>
    <x v="5"/>
    <x v="708"/>
    <x v="70"/>
    <x v="0"/>
    <x v="0"/>
    <x v="3"/>
    <x v="3"/>
    <x v="3"/>
  </r>
  <r>
    <x v="782"/>
    <x v="764"/>
    <x v="781"/>
    <x v="135"/>
    <n v="10981"/>
    <x v="772"/>
    <x v="1"/>
    <x v="510"/>
    <x v="772"/>
    <x v="1"/>
    <x v="1"/>
    <x v="709"/>
    <x v="713"/>
    <x v="0"/>
    <x v="1"/>
    <x v="10"/>
    <x v="4"/>
    <x v="10"/>
  </r>
  <r>
    <x v="783"/>
    <x v="765"/>
    <x v="782"/>
    <x v="71"/>
    <n v="10451"/>
    <x v="773"/>
    <x v="1"/>
    <x v="188"/>
    <x v="773"/>
    <x v="1"/>
    <x v="1"/>
    <x v="710"/>
    <x v="714"/>
    <x v="0"/>
    <x v="0"/>
    <x v="1"/>
    <x v="1"/>
    <x v="1"/>
  </r>
  <r>
    <x v="784"/>
    <x v="766"/>
    <x v="783"/>
    <x v="393"/>
    <n v="102535"/>
    <x v="774"/>
    <x v="1"/>
    <x v="511"/>
    <x v="774"/>
    <x v="1"/>
    <x v="1"/>
    <x v="711"/>
    <x v="715"/>
    <x v="0"/>
    <x v="0"/>
    <x v="2"/>
    <x v="2"/>
    <x v="2"/>
  </r>
  <r>
    <x v="785"/>
    <x v="767"/>
    <x v="784"/>
    <x v="313"/>
    <n v="12939"/>
    <x v="775"/>
    <x v="1"/>
    <x v="78"/>
    <x v="775"/>
    <x v="2"/>
    <x v="2"/>
    <x v="157"/>
    <x v="716"/>
    <x v="0"/>
    <x v="1"/>
    <x v="10"/>
    <x v="4"/>
    <x v="10"/>
  </r>
  <r>
    <x v="786"/>
    <x v="768"/>
    <x v="785"/>
    <x v="42"/>
    <n v="10946"/>
    <x v="776"/>
    <x v="1"/>
    <x v="512"/>
    <x v="776"/>
    <x v="6"/>
    <x v="6"/>
    <x v="630"/>
    <x v="717"/>
    <x v="0"/>
    <x v="1"/>
    <x v="17"/>
    <x v="1"/>
    <x v="17"/>
  </r>
  <r>
    <x v="787"/>
    <x v="769"/>
    <x v="786"/>
    <x v="394"/>
    <n v="60994"/>
    <x v="777"/>
    <x v="0"/>
    <x v="513"/>
    <x v="777"/>
    <x v="0"/>
    <x v="0"/>
    <x v="712"/>
    <x v="718"/>
    <x v="0"/>
    <x v="0"/>
    <x v="1"/>
    <x v="1"/>
    <x v="1"/>
  </r>
  <r>
    <x v="788"/>
    <x v="770"/>
    <x v="787"/>
    <x v="136"/>
    <n v="3174"/>
    <x v="778"/>
    <x v="2"/>
    <x v="249"/>
    <x v="778"/>
    <x v="1"/>
    <x v="1"/>
    <x v="93"/>
    <x v="719"/>
    <x v="0"/>
    <x v="0"/>
    <x v="10"/>
    <x v="4"/>
    <x v="10"/>
  </r>
  <r>
    <x v="789"/>
    <x v="771"/>
    <x v="788"/>
    <x v="25"/>
    <n v="3351"/>
    <x v="779"/>
    <x v="0"/>
    <x v="430"/>
    <x v="779"/>
    <x v="1"/>
    <x v="1"/>
    <x v="713"/>
    <x v="115"/>
    <x v="0"/>
    <x v="0"/>
    <x v="3"/>
    <x v="3"/>
    <x v="3"/>
  </r>
  <r>
    <x v="790"/>
    <x v="772"/>
    <x v="789"/>
    <x v="395"/>
    <n v="56774"/>
    <x v="780"/>
    <x v="3"/>
    <x v="260"/>
    <x v="780"/>
    <x v="1"/>
    <x v="1"/>
    <x v="714"/>
    <x v="720"/>
    <x v="0"/>
    <x v="0"/>
    <x v="3"/>
    <x v="3"/>
    <x v="3"/>
  </r>
  <r>
    <x v="791"/>
    <x v="773"/>
    <x v="790"/>
    <x v="118"/>
    <n v="540"/>
    <x v="781"/>
    <x v="0"/>
    <x v="514"/>
    <x v="703"/>
    <x v="1"/>
    <x v="1"/>
    <x v="715"/>
    <x v="721"/>
    <x v="0"/>
    <x v="0"/>
    <x v="0"/>
    <x v="0"/>
    <x v="0"/>
  </r>
  <r>
    <x v="792"/>
    <x v="774"/>
    <x v="791"/>
    <x v="22"/>
    <n v="680"/>
    <x v="782"/>
    <x v="0"/>
    <x v="243"/>
    <x v="781"/>
    <x v="1"/>
    <x v="1"/>
    <x v="716"/>
    <x v="722"/>
    <x v="0"/>
    <x v="1"/>
    <x v="3"/>
    <x v="3"/>
    <x v="3"/>
  </r>
  <r>
    <x v="793"/>
    <x v="775"/>
    <x v="792"/>
    <x v="65"/>
    <n v="13045"/>
    <x v="783"/>
    <x v="1"/>
    <x v="483"/>
    <x v="782"/>
    <x v="5"/>
    <x v="5"/>
    <x v="448"/>
    <x v="451"/>
    <x v="0"/>
    <x v="0"/>
    <x v="9"/>
    <x v="5"/>
    <x v="9"/>
  </r>
  <r>
    <x v="794"/>
    <x v="776"/>
    <x v="793"/>
    <x v="47"/>
    <n v="8276"/>
    <x v="784"/>
    <x v="1"/>
    <x v="460"/>
    <x v="783"/>
    <x v="1"/>
    <x v="1"/>
    <x v="717"/>
    <x v="642"/>
    <x v="0"/>
    <x v="0"/>
    <x v="1"/>
    <x v="1"/>
    <x v="1"/>
  </r>
  <r>
    <x v="795"/>
    <x v="777"/>
    <x v="794"/>
    <x v="143"/>
    <n v="1022"/>
    <x v="785"/>
    <x v="0"/>
    <x v="249"/>
    <x v="784"/>
    <x v="1"/>
    <x v="1"/>
    <x v="718"/>
    <x v="723"/>
    <x v="0"/>
    <x v="0"/>
    <x v="6"/>
    <x v="4"/>
    <x v="6"/>
  </r>
  <r>
    <x v="796"/>
    <x v="778"/>
    <x v="795"/>
    <x v="75"/>
    <n v="4275"/>
    <x v="786"/>
    <x v="0"/>
    <x v="373"/>
    <x v="785"/>
    <x v="1"/>
    <x v="1"/>
    <x v="719"/>
    <x v="724"/>
    <x v="0"/>
    <x v="1"/>
    <x v="20"/>
    <x v="6"/>
    <x v="20"/>
  </r>
  <r>
    <x v="797"/>
    <x v="779"/>
    <x v="796"/>
    <x v="4"/>
    <n v="8332"/>
    <x v="787"/>
    <x v="1"/>
    <x v="515"/>
    <x v="786"/>
    <x v="1"/>
    <x v="1"/>
    <x v="720"/>
    <x v="725"/>
    <x v="0"/>
    <x v="0"/>
    <x v="2"/>
    <x v="2"/>
    <x v="2"/>
  </r>
  <r>
    <x v="798"/>
    <x v="780"/>
    <x v="797"/>
    <x v="74"/>
    <n v="6408"/>
    <x v="788"/>
    <x v="1"/>
    <x v="246"/>
    <x v="787"/>
    <x v="1"/>
    <x v="1"/>
    <x v="721"/>
    <x v="726"/>
    <x v="0"/>
    <x v="1"/>
    <x v="3"/>
    <x v="3"/>
    <x v="3"/>
  </r>
  <r>
    <x v="799"/>
    <x v="781"/>
    <x v="798"/>
    <x v="396"/>
    <n v="73522"/>
    <x v="789"/>
    <x v="0"/>
    <x v="516"/>
    <x v="788"/>
    <x v="4"/>
    <x v="4"/>
    <x v="722"/>
    <x v="727"/>
    <x v="0"/>
    <x v="0"/>
    <x v="3"/>
    <x v="3"/>
    <x v="3"/>
  </r>
  <r>
    <x v="800"/>
    <x v="782"/>
    <x v="799"/>
    <x v="0"/>
    <n v="1"/>
    <x v="100"/>
    <x v="0"/>
    <x v="49"/>
    <x v="100"/>
    <x v="5"/>
    <x v="5"/>
    <x v="139"/>
    <x v="560"/>
    <x v="0"/>
    <x v="0"/>
    <x v="1"/>
    <x v="1"/>
    <x v="1"/>
  </r>
  <r>
    <x v="801"/>
    <x v="783"/>
    <x v="800"/>
    <x v="173"/>
    <n v="4667"/>
    <x v="790"/>
    <x v="1"/>
    <x v="88"/>
    <x v="789"/>
    <x v="1"/>
    <x v="1"/>
    <x v="723"/>
    <x v="728"/>
    <x v="0"/>
    <x v="1"/>
    <x v="14"/>
    <x v="7"/>
    <x v="14"/>
  </r>
  <r>
    <x v="802"/>
    <x v="784"/>
    <x v="801"/>
    <x v="8"/>
    <n v="12216"/>
    <x v="791"/>
    <x v="1"/>
    <x v="23"/>
    <x v="790"/>
    <x v="1"/>
    <x v="1"/>
    <x v="704"/>
    <x v="339"/>
    <x v="0"/>
    <x v="0"/>
    <x v="14"/>
    <x v="7"/>
    <x v="14"/>
  </r>
  <r>
    <x v="803"/>
    <x v="785"/>
    <x v="802"/>
    <x v="55"/>
    <n v="6527"/>
    <x v="792"/>
    <x v="1"/>
    <x v="517"/>
    <x v="791"/>
    <x v="1"/>
    <x v="1"/>
    <x v="724"/>
    <x v="35"/>
    <x v="0"/>
    <x v="0"/>
    <x v="3"/>
    <x v="3"/>
    <x v="3"/>
  </r>
  <r>
    <x v="804"/>
    <x v="786"/>
    <x v="803"/>
    <x v="97"/>
    <n v="6987"/>
    <x v="793"/>
    <x v="1"/>
    <x v="205"/>
    <x v="792"/>
    <x v="1"/>
    <x v="1"/>
    <x v="725"/>
    <x v="729"/>
    <x v="0"/>
    <x v="0"/>
    <x v="1"/>
    <x v="1"/>
    <x v="1"/>
  </r>
  <r>
    <x v="805"/>
    <x v="787"/>
    <x v="804"/>
    <x v="62"/>
    <n v="4932"/>
    <x v="794"/>
    <x v="0"/>
    <x v="109"/>
    <x v="793"/>
    <x v="2"/>
    <x v="2"/>
    <x v="660"/>
    <x v="241"/>
    <x v="0"/>
    <x v="0"/>
    <x v="4"/>
    <x v="4"/>
    <x v="4"/>
  </r>
  <r>
    <x v="806"/>
    <x v="788"/>
    <x v="805"/>
    <x v="31"/>
    <n v="8262"/>
    <x v="795"/>
    <x v="1"/>
    <x v="70"/>
    <x v="794"/>
    <x v="1"/>
    <x v="1"/>
    <x v="726"/>
    <x v="730"/>
    <x v="0"/>
    <x v="1"/>
    <x v="6"/>
    <x v="4"/>
    <x v="6"/>
  </r>
  <r>
    <x v="807"/>
    <x v="789"/>
    <x v="806"/>
    <x v="31"/>
    <n v="1848"/>
    <x v="796"/>
    <x v="1"/>
    <x v="177"/>
    <x v="795"/>
    <x v="1"/>
    <x v="1"/>
    <x v="727"/>
    <x v="322"/>
    <x v="0"/>
    <x v="1"/>
    <x v="3"/>
    <x v="3"/>
    <x v="3"/>
  </r>
  <r>
    <x v="808"/>
    <x v="790"/>
    <x v="807"/>
    <x v="5"/>
    <n v="1583"/>
    <x v="797"/>
    <x v="0"/>
    <x v="161"/>
    <x v="796"/>
    <x v="1"/>
    <x v="1"/>
    <x v="728"/>
    <x v="731"/>
    <x v="0"/>
    <x v="0"/>
    <x v="0"/>
    <x v="0"/>
    <x v="0"/>
  </r>
  <r>
    <x v="809"/>
    <x v="764"/>
    <x v="808"/>
    <x v="397"/>
    <n v="88536"/>
    <x v="798"/>
    <x v="0"/>
    <x v="518"/>
    <x v="797"/>
    <x v="5"/>
    <x v="5"/>
    <x v="729"/>
    <x v="732"/>
    <x v="0"/>
    <x v="0"/>
    <x v="4"/>
    <x v="4"/>
    <x v="4"/>
  </r>
  <r>
    <x v="810"/>
    <x v="791"/>
    <x v="809"/>
    <x v="330"/>
    <n v="12360"/>
    <x v="799"/>
    <x v="1"/>
    <x v="394"/>
    <x v="798"/>
    <x v="1"/>
    <x v="1"/>
    <x v="730"/>
    <x v="157"/>
    <x v="0"/>
    <x v="1"/>
    <x v="3"/>
    <x v="3"/>
    <x v="3"/>
  </r>
  <r>
    <x v="811"/>
    <x v="792"/>
    <x v="810"/>
    <x v="398"/>
    <n v="71320"/>
    <x v="800"/>
    <x v="0"/>
    <x v="89"/>
    <x v="799"/>
    <x v="1"/>
    <x v="1"/>
    <x v="731"/>
    <x v="733"/>
    <x v="0"/>
    <x v="1"/>
    <x v="11"/>
    <x v="6"/>
    <x v="11"/>
  </r>
  <r>
    <x v="812"/>
    <x v="793"/>
    <x v="811"/>
    <x v="221"/>
    <n v="134640"/>
    <x v="801"/>
    <x v="1"/>
    <x v="519"/>
    <x v="800"/>
    <x v="0"/>
    <x v="0"/>
    <x v="78"/>
    <x v="734"/>
    <x v="0"/>
    <x v="0"/>
    <x v="9"/>
    <x v="5"/>
    <x v="9"/>
  </r>
  <r>
    <x v="813"/>
    <x v="794"/>
    <x v="812"/>
    <x v="170"/>
    <n v="7661"/>
    <x v="802"/>
    <x v="1"/>
    <x v="520"/>
    <x v="801"/>
    <x v="1"/>
    <x v="1"/>
    <x v="732"/>
    <x v="735"/>
    <x v="0"/>
    <x v="0"/>
    <x v="11"/>
    <x v="6"/>
    <x v="11"/>
  </r>
  <r>
    <x v="814"/>
    <x v="795"/>
    <x v="813"/>
    <x v="170"/>
    <n v="2950"/>
    <x v="803"/>
    <x v="0"/>
    <x v="521"/>
    <x v="802"/>
    <x v="3"/>
    <x v="3"/>
    <x v="733"/>
    <x v="736"/>
    <x v="0"/>
    <x v="1"/>
    <x v="1"/>
    <x v="1"/>
    <x v="1"/>
  </r>
  <r>
    <x v="815"/>
    <x v="796"/>
    <x v="814"/>
    <x v="25"/>
    <n v="11721"/>
    <x v="804"/>
    <x v="1"/>
    <x v="236"/>
    <x v="803"/>
    <x v="0"/>
    <x v="0"/>
    <x v="734"/>
    <x v="737"/>
    <x v="0"/>
    <x v="0"/>
    <x v="1"/>
    <x v="1"/>
    <x v="1"/>
  </r>
  <r>
    <x v="816"/>
    <x v="797"/>
    <x v="815"/>
    <x v="173"/>
    <n v="14150"/>
    <x v="805"/>
    <x v="1"/>
    <x v="221"/>
    <x v="804"/>
    <x v="1"/>
    <x v="1"/>
    <x v="406"/>
    <x v="738"/>
    <x v="1"/>
    <x v="1"/>
    <x v="3"/>
    <x v="3"/>
    <x v="3"/>
  </r>
  <r>
    <x v="817"/>
    <x v="798"/>
    <x v="816"/>
    <x v="399"/>
    <n v="189192"/>
    <x v="806"/>
    <x v="1"/>
    <x v="522"/>
    <x v="805"/>
    <x v="6"/>
    <x v="6"/>
    <x v="735"/>
    <x v="739"/>
    <x v="0"/>
    <x v="1"/>
    <x v="9"/>
    <x v="5"/>
    <x v="9"/>
  </r>
  <r>
    <x v="818"/>
    <x v="311"/>
    <x v="817"/>
    <x v="31"/>
    <n v="7664"/>
    <x v="807"/>
    <x v="1"/>
    <x v="464"/>
    <x v="806"/>
    <x v="1"/>
    <x v="1"/>
    <x v="736"/>
    <x v="740"/>
    <x v="0"/>
    <x v="1"/>
    <x v="3"/>
    <x v="3"/>
    <x v="3"/>
  </r>
  <r>
    <x v="819"/>
    <x v="799"/>
    <x v="818"/>
    <x v="200"/>
    <n v="4509"/>
    <x v="808"/>
    <x v="0"/>
    <x v="523"/>
    <x v="807"/>
    <x v="1"/>
    <x v="1"/>
    <x v="737"/>
    <x v="697"/>
    <x v="1"/>
    <x v="0"/>
    <x v="11"/>
    <x v="6"/>
    <x v="11"/>
  </r>
  <r>
    <x v="820"/>
    <x v="800"/>
    <x v="819"/>
    <x v="42"/>
    <n v="12009"/>
    <x v="809"/>
    <x v="1"/>
    <x v="524"/>
    <x v="808"/>
    <x v="4"/>
    <x v="4"/>
    <x v="192"/>
    <x v="741"/>
    <x v="0"/>
    <x v="1"/>
    <x v="1"/>
    <x v="1"/>
    <x v="1"/>
  </r>
  <r>
    <x v="821"/>
    <x v="801"/>
    <x v="820"/>
    <x v="70"/>
    <n v="14273"/>
    <x v="810"/>
    <x v="1"/>
    <x v="155"/>
    <x v="809"/>
    <x v="1"/>
    <x v="1"/>
    <x v="738"/>
    <x v="742"/>
    <x v="0"/>
    <x v="0"/>
    <x v="4"/>
    <x v="4"/>
    <x v="4"/>
  </r>
  <r>
    <x v="822"/>
    <x v="802"/>
    <x v="821"/>
    <x v="400"/>
    <n v="188982"/>
    <x v="811"/>
    <x v="1"/>
    <x v="525"/>
    <x v="810"/>
    <x v="1"/>
    <x v="1"/>
    <x v="739"/>
    <x v="743"/>
    <x v="0"/>
    <x v="0"/>
    <x v="1"/>
    <x v="1"/>
    <x v="1"/>
  </r>
  <r>
    <x v="823"/>
    <x v="803"/>
    <x v="822"/>
    <x v="178"/>
    <n v="14640"/>
    <x v="812"/>
    <x v="1"/>
    <x v="526"/>
    <x v="811"/>
    <x v="1"/>
    <x v="1"/>
    <x v="613"/>
    <x v="744"/>
    <x v="1"/>
    <x v="1"/>
    <x v="1"/>
    <x v="1"/>
    <x v="1"/>
  </r>
  <r>
    <x v="824"/>
    <x v="804"/>
    <x v="823"/>
    <x v="401"/>
    <n v="107516"/>
    <x v="813"/>
    <x v="1"/>
    <x v="527"/>
    <x v="812"/>
    <x v="1"/>
    <x v="1"/>
    <x v="740"/>
    <x v="269"/>
    <x v="0"/>
    <x v="1"/>
    <x v="9"/>
    <x v="5"/>
    <x v="9"/>
  </r>
  <r>
    <x v="825"/>
    <x v="805"/>
    <x v="824"/>
    <x v="136"/>
    <n v="13950"/>
    <x v="814"/>
    <x v="1"/>
    <x v="144"/>
    <x v="813"/>
    <x v="4"/>
    <x v="4"/>
    <x v="145"/>
    <x v="745"/>
    <x v="0"/>
    <x v="0"/>
    <x v="12"/>
    <x v="4"/>
    <x v="12"/>
  </r>
  <r>
    <x v="826"/>
    <x v="806"/>
    <x v="825"/>
    <x v="54"/>
    <n v="12797"/>
    <x v="815"/>
    <x v="1"/>
    <x v="346"/>
    <x v="814"/>
    <x v="1"/>
    <x v="1"/>
    <x v="741"/>
    <x v="746"/>
    <x v="0"/>
    <x v="1"/>
    <x v="3"/>
    <x v="3"/>
    <x v="3"/>
  </r>
  <r>
    <x v="827"/>
    <x v="807"/>
    <x v="826"/>
    <x v="173"/>
    <n v="6134"/>
    <x v="816"/>
    <x v="1"/>
    <x v="172"/>
    <x v="815"/>
    <x v="2"/>
    <x v="2"/>
    <x v="742"/>
    <x v="747"/>
    <x v="0"/>
    <x v="1"/>
    <x v="6"/>
    <x v="4"/>
    <x v="6"/>
  </r>
  <r>
    <x v="828"/>
    <x v="808"/>
    <x v="827"/>
    <x v="143"/>
    <n v="4899"/>
    <x v="817"/>
    <x v="0"/>
    <x v="131"/>
    <x v="816"/>
    <x v="1"/>
    <x v="1"/>
    <x v="202"/>
    <x v="503"/>
    <x v="0"/>
    <x v="0"/>
    <x v="3"/>
    <x v="3"/>
    <x v="3"/>
  </r>
  <r>
    <x v="829"/>
    <x v="809"/>
    <x v="828"/>
    <x v="103"/>
    <n v="4929"/>
    <x v="818"/>
    <x v="0"/>
    <x v="110"/>
    <x v="817"/>
    <x v="1"/>
    <x v="1"/>
    <x v="743"/>
    <x v="748"/>
    <x v="0"/>
    <x v="0"/>
    <x v="3"/>
    <x v="3"/>
    <x v="3"/>
  </r>
  <r>
    <x v="830"/>
    <x v="810"/>
    <x v="829"/>
    <x v="319"/>
    <n v="1424"/>
    <x v="819"/>
    <x v="0"/>
    <x v="528"/>
    <x v="818"/>
    <x v="1"/>
    <x v="1"/>
    <x v="744"/>
    <x v="330"/>
    <x v="0"/>
    <x v="0"/>
    <x v="3"/>
    <x v="3"/>
    <x v="3"/>
  </r>
  <r>
    <x v="831"/>
    <x v="811"/>
    <x v="830"/>
    <x v="402"/>
    <n v="105817"/>
    <x v="820"/>
    <x v="1"/>
    <x v="529"/>
    <x v="819"/>
    <x v="1"/>
    <x v="1"/>
    <x v="745"/>
    <x v="749"/>
    <x v="0"/>
    <x v="0"/>
    <x v="14"/>
    <x v="7"/>
    <x v="14"/>
  </r>
  <r>
    <x v="832"/>
    <x v="812"/>
    <x v="831"/>
    <x v="403"/>
    <n v="136156"/>
    <x v="821"/>
    <x v="1"/>
    <x v="265"/>
    <x v="820"/>
    <x v="3"/>
    <x v="3"/>
    <x v="746"/>
    <x v="750"/>
    <x v="1"/>
    <x v="0"/>
    <x v="18"/>
    <x v="5"/>
    <x v="18"/>
  </r>
  <r>
    <x v="833"/>
    <x v="813"/>
    <x v="832"/>
    <x v="85"/>
    <n v="10723"/>
    <x v="822"/>
    <x v="1"/>
    <x v="34"/>
    <x v="821"/>
    <x v="3"/>
    <x v="3"/>
    <x v="747"/>
    <x v="751"/>
    <x v="0"/>
    <x v="0"/>
    <x v="18"/>
    <x v="5"/>
    <x v="18"/>
  </r>
  <r>
    <x v="834"/>
    <x v="814"/>
    <x v="833"/>
    <x v="190"/>
    <n v="11228"/>
    <x v="823"/>
    <x v="1"/>
    <x v="530"/>
    <x v="822"/>
    <x v="1"/>
    <x v="1"/>
    <x v="362"/>
    <x v="451"/>
    <x v="0"/>
    <x v="0"/>
    <x v="3"/>
    <x v="3"/>
    <x v="3"/>
  </r>
  <r>
    <x v="835"/>
    <x v="815"/>
    <x v="834"/>
    <x v="404"/>
    <n v="77355"/>
    <x v="824"/>
    <x v="0"/>
    <x v="531"/>
    <x v="823"/>
    <x v="1"/>
    <x v="1"/>
    <x v="748"/>
    <x v="752"/>
    <x v="0"/>
    <x v="0"/>
    <x v="2"/>
    <x v="2"/>
    <x v="2"/>
  </r>
  <r>
    <x v="836"/>
    <x v="816"/>
    <x v="835"/>
    <x v="32"/>
    <n v="6086"/>
    <x v="825"/>
    <x v="0"/>
    <x v="115"/>
    <x v="824"/>
    <x v="1"/>
    <x v="1"/>
    <x v="749"/>
    <x v="753"/>
    <x v="0"/>
    <x v="0"/>
    <x v="7"/>
    <x v="1"/>
    <x v="7"/>
  </r>
  <r>
    <x v="837"/>
    <x v="817"/>
    <x v="836"/>
    <x v="405"/>
    <n v="150960"/>
    <x v="826"/>
    <x v="1"/>
    <x v="532"/>
    <x v="825"/>
    <x v="1"/>
    <x v="1"/>
    <x v="643"/>
    <x v="754"/>
    <x v="0"/>
    <x v="0"/>
    <x v="17"/>
    <x v="1"/>
    <x v="17"/>
  </r>
  <r>
    <x v="838"/>
    <x v="818"/>
    <x v="837"/>
    <x v="330"/>
    <n v="8890"/>
    <x v="827"/>
    <x v="1"/>
    <x v="210"/>
    <x v="826"/>
    <x v="1"/>
    <x v="1"/>
    <x v="750"/>
    <x v="755"/>
    <x v="0"/>
    <x v="0"/>
    <x v="3"/>
    <x v="3"/>
    <x v="3"/>
  </r>
  <r>
    <x v="839"/>
    <x v="819"/>
    <x v="838"/>
    <x v="106"/>
    <n v="14644"/>
    <x v="828"/>
    <x v="1"/>
    <x v="144"/>
    <x v="827"/>
    <x v="1"/>
    <x v="1"/>
    <x v="751"/>
    <x v="756"/>
    <x v="0"/>
    <x v="1"/>
    <x v="4"/>
    <x v="4"/>
    <x v="4"/>
  </r>
  <r>
    <x v="840"/>
    <x v="820"/>
    <x v="839"/>
    <x v="406"/>
    <n v="116583"/>
    <x v="829"/>
    <x v="1"/>
    <x v="533"/>
    <x v="828"/>
    <x v="1"/>
    <x v="1"/>
    <x v="752"/>
    <x v="757"/>
    <x v="0"/>
    <x v="1"/>
    <x v="3"/>
    <x v="3"/>
    <x v="3"/>
  </r>
  <r>
    <x v="841"/>
    <x v="821"/>
    <x v="840"/>
    <x v="14"/>
    <n v="12991"/>
    <x v="830"/>
    <x v="1"/>
    <x v="287"/>
    <x v="829"/>
    <x v="1"/>
    <x v="1"/>
    <x v="753"/>
    <x v="758"/>
    <x v="0"/>
    <x v="0"/>
    <x v="2"/>
    <x v="2"/>
    <x v="2"/>
  </r>
  <r>
    <x v="842"/>
    <x v="822"/>
    <x v="841"/>
    <x v="42"/>
    <n v="8447"/>
    <x v="831"/>
    <x v="1"/>
    <x v="227"/>
    <x v="830"/>
    <x v="6"/>
    <x v="6"/>
    <x v="754"/>
    <x v="759"/>
    <x v="0"/>
    <x v="0"/>
    <x v="8"/>
    <x v="2"/>
    <x v="8"/>
  </r>
  <r>
    <x v="843"/>
    <x v="823"/>
    <x v="842"/>
    <x v="35"/>
    <n v="2703"/>
    <x v="832"/>
    <x v="0"/>
    <x v="254"/>
    <x v="831"/>
    <x v="1"/>
    <x v="1"/>
    <x v="755"/>
    <x v="760"/>
    <x v="0"/>
    <x v="0"/>
    <x v="14"/>
    <x v="7"/>
    <x v="14"/>
  </r>
  <r>
    <x v="844"/>
    <x v="824"/>
    <x v="843"/>
    <x v="35"/>
    <n v="8747"/>
    <x v="833"/>
    <x v="3"/>
    <x v="115"/>
    <x v="832"/>
    <x v="1"/>
    <x v="1"/>
    <x v="756"/>
    <x v="761"/>
    <x v="0"/>
    <x v="0"/>
    <x v="4"/>
    <x v="4"/>
    <x v="4"/>
  </r>
  <r>
    <x v="845"/>
    <x v="825"/>
    <x v="844"/>
    <x v="407"/>
    <n v="138087"/>
    <x v="834"/>
    <x v="1"/>
    <x v="534"/>
    <x v="833"/>
    <x v="4"/>
    <x v="4"/>
    <x v="757"/>
    <x v="78"/>
    <x v="0"/>
    <x v="0"/>
    <x v="2"/>
    <x v="2"/>
    <x v="2"/>
  </r>
  <r>
    <x v="846"/>
    <x v="826"/>
    <x v="845"/>
    <x v="67"/>
    <n v="5085"/>
    <x v="835"/>
    <x v="1"/>
    <x v="44"/>
    <x v="834"/>
    <x v="1"/>
    <x v="1"/>
    <x v="758"/>
    <x v="762"/>
    <x v="1"/>
    <x v="1"/>
    <x v="2"/>
    <x v="2"/>
    <x v="2"/>
  </r>
  <r>
    <x v="847"/>
    <x v="827"/>
    <x v="846"/>
    <x v="53"/>
    <n v="11174"/>
    <x v="836"/>
    <x v="1"/>
    <x v="460"/>
    <x v="835"/>
    <x v="1"/>
    <x v="1"/>
    <x v="759"/>
    <x v="763"/>
    <x v="0"/>
    <x v="0"/>
    <x v="0"/>
    <x v="0"/>
    <x v="0"/>
  </r>
  <r>
    <x v="848"/>
    <x v="828"/>
    <x v="847"/>
    <x v="170"/>
    <n v="10831"/>
    <x v="837"/>
    <x v="1"/>
    <x v="535"/>
    <x v="836"/>
    <x v="1"/>
    <x v="1"/>
    <x v="760"/>
    <x v="764"/>
    <x v="0"/>
    <x v="0"/>
    <x v="6"/>
    <x v="4"/>
    <x v="6"/>
  </r>
  <r>
    <x v="849"/>
    <x v="829"/>
    <x v="848"/>
    <x v="313"/>
    <n v="8917"/>
    <x v="838"/>
    <x v="1"/>
    <x v="253"/>
    <x v="837"/>
    <x v="1"/>
    <x v="1"/>
    <x v="761"/>
    <x v="765"/>
    <x v="0"/>
    <x v="1"/>
    <x v="7"/>
    <x v="1"/>
    <x v="7"/>
  </r>
  <r>
    <x v="850"/>
    <x v="830"/>
    <x v="849"/>
    <x v="0"/>
    <n v="1"/>
    <x v="100"/>
    <x v="0"/>
    <x v="49"/>
    <x v="100"/>
    <x v="1"/>
    <x v="1"/>
    <x v="762"/>
    <x v="539"/>
    <x v="1"/>
    <x v="0"/>
    <x v="1"/>
    <x v="1"/>
    <x v="1"/>
  </r>
  <r>
    <x v="851"/>
    <x v="831"/>
    <x v="850"/>
    <x v="46"/>
    <n v="12468"/>
    <x v="839"/>
    <x v="1"/>
    <x v="415"/>
    <x v="838"/>
    <x v="1"/>
    <x v="1"/>
    <x v="444"/>
    <x v="766"/>
    <x v="0"/>
    <x v="0"/>
    <x v="5"/>
    <x v="1"/>
    <x v="5"/>
  </r>
  <r>
    <x v="852"/>
    <x v="832"/>
    <x v="851"/>
    <x v="70"/>
    <n v="2505"/>
    <x v="840"/>
    <x v="0"/>
    <x v="249"/>
    <x v="839"/>
    <x v="1"/>
    <x v="1"/>
    <x v="763"/>
    <x v="422"/>
    <x v="0"/>
    <x v="1"/>
    <x v="11"/>
    <x v="6"/>
    <x v="11"/>
  </r>
  <r>
    <x v="853"/>
    <x v="833"/>
    <x v="852"/>
    <x v="408"/>
    <n v="111502"/>
    <x v="841"/>
    <x v="1"/>
    <x v="50"/>
    <x v="840"/>
    <x v="0"/>
    <x v="0"/>
    <x v="764"/>
    <x v="767"/>
    <x v="0"/>
    <x v="1"/>
    <x v="7"/>
    <x v="1"/>
    <x v="7"/>
  </r>
  <r>
    <x v="854"/>
    <x v="834"/>
    <x v="853"/>
    <x v="409"/>
    <n v="194309"/>
    <x v="842"/>
    <x v="1"/>
    <x v="536"/>
    <x v="841"/>
    <x v="0"/>
    <x v="0"/>
    <x v="765"/>
    <x v="768"/>
    <x v="0"/>
    <x v="0"/>
    <x v="13"/>
    <x v="5"/>
    <x v="13"/>
  </r>
  <r>
    <x v="855"/>
    <x v="835"/>
    <x v="854"/>
    <x v="410"/>
    <n v="23956"/>
    <x v="843"/>
    <x v="1"/>
    <x v="15"/>
    <x v="842"/>
    <x v="2"/>
    <x v="2"/>
    <x v="766"/>
    <x v="214"/>
    <x v="0"/>
    <x v="0"/>
    <x v="3"/>
    <x v="3"/>
    <x v="3"/>
  </r>
  <r>
    <x v="856"/>
    <x v="764"/>
    <x v="855"/>
    <x v="166"/>
    <n v="8558"/>
    <x v="844"/>
    <x v="1"/>
    <x v="1"/>
    <x v="843"/>
    <x v="1"/>
    <x v="1"/>
    <x v="767"/>
    <x v="769"/>
    <x v="0"/>
    <x v="0"/>
    <x v="0"/>
    <x v="0"/>
    <x v="0"/>
  </r>
  <r>
    <x v="857"/>
    <x v="836"/>
    <x v="856"/>
    <x v="98"/>
    <n v="7413"/>
    <x v="845"/>
    <x v="1"/>
    <x v="537"/>
    <x v="844"/>
    <x v="5"/>
    <x v="5"/>
    <x v="768"/>
    <x v="770"/>
    <x v="1"/>
    <x v="0"/>
    <x v="12"/>
    <x v="4"/>
    <x v="12"/>
  </r>
  <r>
    <x v="858"/>
    <x v="837"/>
    <x v="857"/>
    <x v="220"/>
    <n v="2778"/>
    <x v="846"/>
    <x v="0"/>
    <x v="164"/>
    <x v="845"/>
    <x v="1"/>
    <x v="1"/>
    <x v="769"/>
    <x v="771"/>
    <x v="1"/>
    <x v="0"/>
    <x v="0"/>
    <x v="0"/>
    <x v="0"/>
  </r>
  <r>
    <x v="859"/>
    <x v="838"/>
    <x v="858"/>
    <x v="190"/>
    <n v="2594"/>
    <x v="847"/>
    <x v="0"/>
    <x v="377"/>
    <x v="846"/>
    <x v="1"/>
    <x v="1"/>
    <x v="770"/>
    <x v="250"/>
    <x v="0"/>
    <x v="1"/>
    <x v="3"/>
    <x v="3"/>
    <x v="3"/>
  </r>
  <r>
    <x v="860"/>
    <x v="839"/>
    <x v="859"/>
    <x v="22"/>
    <n v="5033"/>
    <x v="848"/>
    <x v="1"/>
    <x v="167"/>
    <x v="847"/>
    <x v="1"/>
    <x v="1"/>
    <x v="771"/>
    <x v="772"/>
    <x v="0"/>
    <x v="1"/>
    <x v="8"/>
    <x v="2"/>
    <x v="8"/>
  </r>
  <r>
    <x v="861"/>
    <x v="840"/>
    <x v="860"/>
    <x v="35"/>
    <n v="9317"/>
    <x v="849"/>
    <x v="1"/>
    <x v="25"/>
    <x v="848"/>
    <x v="1"/>
    <x v="1"/>
    <x v="772"/>
    <x v="773"/>
    <x v="0"/>
    <x v="0"/>
    <x v="3"/>
    <x v="3"/>
    <x v="3"/>
  </r>
  <r>
    <x v="862"/>
    <x v="841"/>
    <x v="861"/>
    <x v="26"/>
    <n v="6560"/>
    <x v="850"/>
    <x v="1"/>
    <x v="72"/>
    <x v="849"/>
    <x v="1"/>
    <x v="1"/>
    <x v="773"/>
    <x v="774"/>
    <x v="0"/>
    <x v="0"/>
    <x v="3"/>
    <x v="3"/>
    <x v="3"/>
  </r>
  <r>
    <x v="863"/>
    <x v="842"/>
    <x v="862"/>
    <x v="1"/>
    <n v="5415"/>
    <x v="851"/>
    <x v="1"/>
    <x v="538"/>
    <x v="850"/>
    <x v="1"/>
    <x v="1"/>
    <x v="774"/>
    <x v="331"/>
    <x v="0"/>
    <x v="1"/>
    <x v="19"/>
    <x v="4"/>
    <x v="19"/>
  </r>
  <r>
    <x v="864"/>
    <x v="843"/>
    <x v="863"/>
    <x v="3"/>
    <n v="14577"/>
    <x v="852"/>
    <x v="1"/>
    <x v="503"/>
    <x v="851"/>
    <x v="1"/>
    <x v="1"/>
    <x v="775"/>
    <x v="775"/>
    <x v="0"/>
    <x v="0"/>
    <x v="12"/>
    <x v="4"/>
    <x v="12"/>
  </r>
  <r>
    <x v="865"/>
    <x v="844"/>
    <x v="864"/>
    <x v="411"/>
    <n v="150515"/>
    <x v="853"/>
    <x v="1"/>
    <x v="539"/>
    <x v="852"/>
    <x v="1"/>
    <x v="1"/>
    <x v="776"/>
    <x v="776"/>
    <x v="0"/>
    <x v="0"/>
    <x v="3"/>
    <x v="3"/>
    <x v="3"/>
  </r>
  <r>
    <x v="866"/>
    <x v="845"/>
    <x v="865"/>
    <x v="412"/>
    <n v="79045"/>
    <x v="854"/>
    <x v="3"/>
    <x v="540"/>
    <x v="853"/>
    <x v="1"/>
    <x v="1"/>
    <x v="777"/>
    <x v="777"/>
    <x v="0"/>
    <x v="0"/>
    <x v="14"/>
    <x v="7"/>
    <x v="14"/>
  </r>
  <r>
    <x v="867"/>
    <x v="846"/>
    <x v="866"/>
    <x v="73"/>
    <n v="7797"/>
    <x v="855"/>
    <x v="1"/>
    <x v="402"/>
    <x v="854"/>
    <x v="1"/>
    <x v="1"/>
    <x v="778"/>
    <x v="778"/>
    <x v="0"/>
    <x v="0"/>
    <x v="0"/>
    <x v="0"/>
    <x v="0"/>
  </r>
  <r>
    <x v="868"/>
    <x v="847"/>
    <x v="867"/>
    <x v="260"/>
    <n v="12939"/>
    <x v="856"/>
    <x v="1"/>
    <x v="105"/>
    <x v="855"/>
    <x v="1"/>
    <x v="1"/>
    <x v="779"/>
    <x v="779"/>
    <x v="0"/>
    <x v="0"/>
    <x v="3"/>
    <x v="3"/>
    <x v="3"/>
  </r>
  <r>
    <x v="869"/>
    <x v="848"/>
    <x v="868"/>
    <x v="413"/>
    <n v="38376"/>
    <x v="857"/>
    <x v="0"/>
    <x v="541"/>
    <x v="856"/>
    <x v="1"/>
    <x v="1"/>
    <x v="780"/>
    <x v="780"/>
    <x v="0"/>
    <x v="0"/>
    <x v="6"/>
    <x v="4"/>
    <x v="6"/>
  </r>
  <r>
    <x v="870"/>
    <x v="849"/>
    <x v="869"/>
    <x v="106"/>
    <n v="6920"/>
    <x v="858"/>
    <x v="0"/>
    <x v="246"/>
    <x v="857"/>
    <x v="1"/>
    <x v="1"/>
    <x v="335"/>
    <x v="781"/>
    <x v="0"/>
    <x v="0"/>
    <x v="3"/>
    <x v="3"/>
    <x v="3"/>
  </r>
  <r>
    <x v="871"/>
    <x v="850"/>
    <x v="870"/>
    <x v="414"/>
    <n v="194912"/>
    <x v="859"/>
    <x v="1"/>
    <x v="542"/>
    <x v="858"/>
    <x v="1"/>
    <x v="1"/>
    <x v="535"/>
    <x v="782"/>
    <x v="0"/>
    <x v="1"/>
    <x v="3"/>
    <x v="3"/>
    <x v="3"/>
  </r>
  <r>
    <x v="872"/>
    <x v="851"/>
    <x v="871"/>
    <x v="53"/>
    <n v="7992"/>
    <x v="860"/>
    <x v="1"/>
    <x v="543"/>
    <x v="859"/>
    <x v="2"/>
    <x v="2"/>
    <x v="270"/>
    <x v="783"/>
    <x v="0"/>
    <x v="0"/>
    <x v="22"/>
    <x v="4"/>
    <x v="22"/>
  </r>
  <r>
    <x v="873"/>
    <x v="852"/>
    <x v="872"/>
    <x v="369"/>
    <n v="79268"/>
    <x v="861"/>
    <x v="1"/>
    <x v="544"/>
    <x v="860"/>
    <x v="1"/>
    <x v="1"/>
    <x v="781"/>
    <x v="393"/>
    <x v="0"/>
    <x v="0"/>
    <x v="14"/>
    <x v="7"/>
    <x v="14"/>
  </r>
  <r>
    <x v="874"/>
    <x v="853"/>
    <x v="873"/>
    <x v="415"/>
    <n v="139468"/>
    <x v="862"/>
    <x v="1"/>
    <x v="545"/>
    <x v="861"/>
    <x v="1"/>
    <x v="1"/>
    <x v="782"/>
    <x v="784"/>
    <x v="0"/>
    <x v="1"/>
    <x v="14"/>
    <x v="7"/>
    <x v="14"/>
  </r>
  <r>
    <x v="875"/>
    <x v="854"/>
    <x v="874"/>
    <x v="58"/>
    <n v="5465"/>
    <x v="863"/>
    <x v="0"/>
    <x v="109"/>
    <x v="862"/>
    <x v="1"/>
    <x v="1"/>
    <x v="783"/>
    <x v="785"/>
    <x v="0"/>
    <x v="0"/>
    <x v="1"/>
    <x v="1"/>
    <x v="1"/>
  </r>
  <r>
    <x v="876"/>
    <x v="855"/>
    <x v="875"/>
    <x v="111"/>
    <n v="2111"/>
    <x v="864"/>
    <x v="0"/>
    <x v="176"/>
    <x v="863"/>
    <x v="0"/>
    <x v="0"/>
    <x v="784"/>
    <x v="229"/>
    <x v="0"/>
    <x v="0"/>
    <x v="14"/>
    <x v="7"/>
    <x v="14"/>
  </r>
  <r>
    <x v="877"/>
    <x v="856"/>
    <x v="876"/>
    <x v="416"/>
    <n v="126628"/>
    <x v="865"/>
    <x v="0"/>
    <x v="546"/>
    <x v="864"/>
    <x v="1"/>
    <x v="1"/>
    <x v="785"/>
    <x v="786"/>
    <x v="0"/>
    <x v="0"/>
    <x v="0"/>
    <x v="0"/>
    <x v="0"/>
  </r>
  <r>
    <x v="878"/>
    <x v="857"/>
    <x v="877"/>
    <x v="50"/>
    <n v="1012"/>
    <x v="866"/>
    <x v="0"/>
    <x v="65"/>
    <x v="865"/>
    <x v="6"/>
    <x v="6"/>
    <x v="786"/>
    <x v="787"/>
    <x v="0"/>
    <x v="0"/>
    <x v="16"/>
    <x v="1"/>
    <x v="16"/>
  </r>
  <r>
    <x v="879"/>
    <x v="858"/>
    <x v="878"/>
    <x v="67"/>
    <n v="5438"/>
    <x v="867"/>
    <x v="1"/>
    <x v="4"/>
    <x v="866"/>
    <x v="1"/>
    <x v="1"/>
    <x v="787"/>
    <x v="341"/>
    <x v="0"/>
    <x v="0"/>
    <x v="9"/>
    <x v="5"/>
    <x v="9"/>
  </r>
  <r>
    <x v="880"/>
    <x v="859"/>
    <x v="879"/>
    <x v="396"/>
    <n v="193101"/>
    <x v="868"/>
    <x v="1"/>
    <x v="547"/>
    <x v="867"/>
    <x v="1"/>
    <x v="1"/>
    <x v="788"/>
    <x v="788"/>
    <x v="0"/>
    <x v="0"/>
    <x v="5"/>
    <x v="1"/>
    <x v="5"/>
  </r>
  <r>
    <x v="881"/>
    <x v="860"/>
    <x v="880"/>
    <x v="417"/>
    <n v="31665"/>
    <x v="869"/>
    <x v="0"/>
    <x v="15"/>
    <x v="868"/>
    <x v="1"/>
    <x v="1"/>
    <x v="330"/>
    <x v="789"/>
    <x v="0"/>
    <x v="1"/>
    <x v="3"/>
    <x v="3"/>
    <x v="3"/>
  </r>
  <r>
    <x v="882"/>
    <x v="861"/>
    <x v="881"/>
    <x v="126"/>
    <n v="2960"/>
    <x v="870"/>
    <x v="1"/>
    <x v="175"/>
    <x v="869"/>
    <x v="1"/>
    <x v="1"/>
    <x v="789"/>
    <x v="790"/>
    <x v="0"/>
    <x v="0"/>
    <x v="3"/>
    <x v="3"/>
    <x v="3"/>
  </r>
  <r>
    <x v="883"/>
    <x v="862"/>
    <x v="882"/>
    <x v="74"/>
    <n v="8089"/>
    <x v="871"/>
    <x v="1"/>
    <x v="548"/>
    <x v="870"/>
    <x v="1"/>
    <x v="1"/>
    <x v="790"/>
    <x v="791"/>
    <x v="0"/>
    <x v="0"/>
    <x v="12"/>
    <x v="4"/>
    <x v="12"/>
  </r>
  <r>
    <x v="884"/>
    <x v="863"/>
    <x v="883"/>
    <x v="418"/>
    <n v="109374"/>
    <x v="872"/>
    <x v="0"/>
    <x v="549"/>
    <x v="871"/>
    <x v="1"/>
    <x v="1"/>
    <x v="791"/>
    <x v="792"/>
    <x v="0"/>
    <x v="1"/>
    <x v="3"/>
    <x v="3"/>
    <x v="3"/>
  </r>
  <r>
    <x v="885"/>
    <x v="864"/>
    <x v="884"/>
    <x v="37"/>
    <n v="2129"/>
    <x v="873"/>
    <x v="1"/>
    <x v="550"/>
    <x v="872"/>
    <x v="1"/>
    <x v="1"/>
    <x v="792"/>
    <x v="556"/>
    <x v="0"/>
    <x v="0"/>
    <x v="3"/>
    <x v="3"/>
    <x v="3"/>
  </r>
  <r>
    <x v="886"/>
    <x v="865"/>
    <x v="885"/>
    <x v="419"/>
    <n v="127745"/>
    <x v="874"/>
    <x v="0"/>
    <x v="551"/>
    <x v="873"/>
    <x v="1"/>
    <x v="1"/>
    <x v="793"/>
    <x v="488"/>
    <x v="0"/>
    <x v="0"/>
    <x v="7"/>
    <x v="1"/>
    <x v="7"/>
  </r>
  <r>
    <x v="887"/>
    <x v="866"/>
    <x v="886"/>
    <x v="75"/>
    <n v="2289"/>
    <x v="875"/>
    <x v="0"/>
    <x v="249"/>
    <x v="874"/>
    <x v="1"/>
    <x v="1"/>
    <x v="794"/>
    <x v="232"/>
    <x v="0"/>
    <x v="1"/>
    <x v="3"/>
    <x v="3"/>
    <x v="3"/>
  </r>
  <r>
    <x v="888"/>
    <x v="867"/>
    <x v="887"/>
    <x v="306"/>
    <n v="12174"/>
    <x v="876"/>
    <x v="1"/>
    <x v="552"/>
    <x v="875"/>
    <x v="1"/>
    <x v="1"/>
    <x v="795"/>
    <x v="793"/>
    <x v="0"/>
    <x v="0"/>
    <x v="3"/>
    <x v="3"/>
    <x v="3"/>
  </r>
  <r>
    <x v="889"/>
    <x v="868"/>
    <x v="888"/>
    <x v="36"/>
    <n v="9508"/>
    <x v="877"/>
    <x v="1"/>
    <x v="393"/>
    <x v="876"/>
    <x v="1"/>
    <x v="1"/>
    <x v="796"/>
    <x v="794"/>
    <x v="0"/>
    <x v="1"/>
    <x v="5"/>
    <x v="1"/>
    <x v="5"/>
  </r>
  <r>
    <x v="890"/>
    <x v="869"/>
    <x v="889"/>
    <x v="420"/>
    <n v="155849"/>
    <x v="878"/>
    <x v="1"/>
    <x v="553"/>
    <x v="877"/>
    <x v="1"/>
    <x v="1"/>
    <x v="797"/>
    <x v="138"/>
    <x v="0"/>
    <x v="0"/>
    <x v="7"/>
    <x v="1"/>
    <x v="7"/>
  </r>
  <r>
    <x v="891"/>
    <x v="870"/>
    <x v="890"/>
    <x v="162"/>
    <n v="7758"/>
    <x v="879"/>
    <x v="1"/>
    <x v="34"/>
    <x v="878"/>
    <x v="0"/>
    <x v="0"/>
    <x v="798"/>
    <x v="795"/>
    <x v="0"/>
    <x v="0"/>
    <x v="4"/>
    <x v="4"/>
    <x v="4"/>
  </r>
  <r>
    <x v="892"/>
    <x v="871"/>
    <x v="891"/>
    <x v="46"/>
    <n v="13835"/>
    <x v="880"/>
    <x v="1"/>
    <x v="554"/>
    <x v="879"/>
    <x v="1"/>
    <x v="1"/>
    <x v="799"/>
    <x v="796"/>
    <x v="0"/>
    <x v="0"/>
    <x v="18"/>
    <x v="5"/>
    <x v="18"/>
  </r>
  <r>
    <x v="893"/>
    <x v="872"/>
    <x v="892"/>
    <x v="141"/>
    <n v="10770"/>
    <x v="881"/>
    <x v="1"/>
    <x v="134"/>
    <x v="880"/>
    <x v="6"/>
    <x v="6"/>
    <x v="800"/>
    <x v="797"/>
    <x v="0"/>
    <x v="1"/>
    <x v="4"/>
    <x v="4"/>
    <x v="4"/>
  </r>
  <r>
    <x v="894"/>
    <x v="873"/>
    <x v="893"/>
    <x v="12"/>
    <n v="3208"/>
    <x v="882"/>
    <x v="1"/>
    <x v="75"/>
    <x v="881"/>
    <x v="4"/>
    <x v="4"/>
    <x v="801"/>
    <x v="798"/>
    <x v="0"/>
    <x v="1"/>
    <x v="19"/>
    <x v="4"/>
    <x v="19"/>
  </r>
  <r>
    <x v="895"/>
    <x v="874"/>
    <x v="894"/>
    <x v="421"/>
    <n v="11108"/>
    <x v="883"/>
    <x v="0"/>
    <x v="37"/>
    <x v="882"/>
    <x v="1"/>
    <x v="1"/>
    <x v="802"/>
    <x v="799"/>
    <x v="0"/>
    <x v="0"/>
    <x v="3"/>
    <x v="3"/>
    <x v="3"/>
  </r>
  <r>
    <x v="896"/>
    <x v="875"/>
    <x v="895"/>
    <x v="174"/>
    <n v="153338"/>
    <x v="884"/>
    <x v="1"/>
    <x v="555"/>
    <x v="883"/>
    <x v="2"/>
    <x v="2"/>
    <x v="803"/>
    <x v="800"/>
    <x v="0"/>
    <x v="1"/>
    <x v="0"/>
    <x v="0"/>
    <x v="0"/>
  </r>
  <r>
    <x v="897"/>
    <x v="876"/>
    <x v="896"/>
    <x v="35"/>
    <n v="2437"/>
    <x v="885"/>
    <x v="0"/>
    <x v="11"/>
    <x v="884"/>
    <x v="1"/>
    <x v="1"/>
    <x v="212"/>
    <x v="368"/>
    <x v="0"/>
    <x v="0"/>
    <x v="3"/>
    <x v="3"/>
    <x v="3"/>
  </r>
  <r>
    <x v="898"/>
    <x v="877"/>
    <x v="897"/>
    <x v="422"/>
    <n v="93991"/>
    <x v="886"/>
    <x v="0"/>
    <x v="556"/>
    <x v="885"/>
    <x v="1"/>
    <x v="1"/>
    <x v="804"/>
    <x v="801"/>
    <x v="0"/>
    <x v="0"/>
    <x v="4"/>
    <x v="4"/>
    <x v="4"/>
  </r>
  <r>
    <x v="899"/>
    <x v="878"/>
    <x v="898"/>
    <x v="33"/>
    <n v="12620"/>
    <x v="887"/>
    <x v="1"/>
    <x v="300"/>
    <x v="886"/>
    <x v="5"/>
    <x v="5"/>
    <x v="805"/>
    <x v="802"/>
    <x v="0"/>
    <x v="0"/>
    <x v="17"/>
    <x v="1"/>
    <x v="17"/>
  </r>
  <r>
    <x v="900"/>
    <x v="879"/>
    <x v="899"/>
    <x v="0"/>
    <n v="2"/>
    <x v="50"/>
    <x v="0"/>
    <x v="49"/>
    <x v="50"/>
    <x v="1"/>
    <x v="1"/>
    <x v="806"/>
    <x v="803"/>
    <x v="0"/>
    <x v="1"/>
    <x v="2"/>
    <x v="2"/>
    <x v="2"/>
  </r>
  <r>
    <x v="901"/>
    <x v="880"/>
    <x v="900"/>
    <x v="36"/>
    <n v="8746"/>
    <x v="888"/>
    <x v="1"/>
    <x v="122"/>
    <x v="887"/>
    <x v="1"/>
    <x v="1"/>
    <x v="807"/>
    <x v="482"/>
    <x v="0"/>
    <x v="1"/>
    <x v="1"/>
    <x v="1"/>
    <x v="1"/>
  </r>
  <r>
    <x v="902"/>
    <x v="881"/>
    <x v="901"/>
    <x v="1"/>
    <n v="3534"/>
    <x v="889"/>
    <x v="1"/>
    <x v="460"/>
    <x v="888"/>
    <x v="1"/>
    <x v="1"/>
    <x v="722"/>
    <x v="496"/>
    <x v="0"/>
    <x v="0"/>
    <x v="2"/>
    <x v="2"/>
    <x v="2"/>
  </r>
  <r>
    <x v="903"/>
    <x v="882"/>
    <x v="902"/>
    <x v="423"/>
    <n v="709"/>
    <x v="890"/>
    <x v="2"/>
    <x v="443"/>
    <x v="889"/>
    <x v="1"/>
    <x v="1"/>
    <x v="477"/>
    <x v="804"/>
    <x v="0"/>
    <x v="1"/>
    <x v="9"/>
    <x v="5"/>
    <x v="9"/>
  </r>
  <r>
    <x v="904"/>
    <x v="883"/>
    <x v="903"/>
    <x v="191"/>
    <n v="795"/>
    <x v="891"/>
    <x v="0"/>
    <x v="36"/>
    <x v="890"/>
    <x v="1"/>
    <x v="1"/>
    <x v="259"/>
    <x v="805"/>
    <x v="0"/>
    <x v="0"/>
    <x v="15"/>
    <x v="5"/>
    <x v="15"/>
  </r>
  <r>
    <x v="905"/>
    <x v="884"/>
    <x v="904"/>
    <x v="58"/>
    <n v="12955"/>
    <x v="892"/>
    <x v="1"/>
    <x v="64"/>
    <x v="891"/>
    <x v="1"/>
    <x v="1"/>
    <x v="9"/>
    <x v="806"/>
    <x v="0"/>
    <x v="0"/>
    <x v="3"/>
    <x v="3"/>
    <x v="3"/>
  </r>
  <r>
    <x v="906"/>
    <x v="885"/>
    <x v="905"/>
    <x v="20"/>
    <n v="8964"/>
    <x v="893"/>
    <x v="1"/>
    <x v="271"/>
    <x v="892"/>
    <x v="1"/>
    <x v="1"/>
    <x v="808"/>
    <x v="807"/>
    <x v="1"/>
    <x v="1"/>
    <x v="4"/>
    <x v="4"/>
    <x v="4"/>
  </r>
  <r>
    <x v="907"/>
    <x v="886"/>
    <x v="906"/>
    <x v="14"/>
    <n v="1843"/>
    <x v="894"/>
    <x v="0"/>
    <x v="142"/>
    <x v="893"/>
    <x v="1"/>
    <x v="1"/>
    <x v="809"/>
    <x v="808"/>
    <x v="0"/>
    <x v="0"/>
    <x v="3"/>
    <x v="3"/>
    <x v="3"/>
  </r>
  <r>
    <x v="908"/>
    <x v="887"/>
    <x v="907"/>
    <x v="424"/>
    <n v="121950"/>
    <x v="895"/>
    <x v="1"/>
    <x v="557"/>
    <x v="894"/>
    <x v="1"/>
    <x v="1"/>
    <x v="444"/>
    <x v="104"/>
    <x v="0"/>
    <x v="0"/>
    <x v="11"/>
    <x v="6"/>
    <x v="11"/>
  </r>
  <r>
    <x v="909"/>
    <x v="888"/>
    <x v="908"/>
    <x v="37"/>
    <n v="8621"/>
    <x v="896"/>
    <x v="1"/>
    <x v="175"/>
    <x v="895"/>
    <x v="0"/>
    <x v="0"/>
    <x v="384"/>
    <x v="809"/>
    <x v="0"/>
    <x v="1"/>
    <x v="3"/>
    <x v="3"/>
    <x v="3"/>
  </r>
  <r>
    <x v="910"/>
    <x v="889"/>
    <x v="909"/>
    <x v="425"/>
    <n v="30215"/>
    <x v="897"/>
    <x v="3"/>
    <x v="102"/>
    <x v="896"/>
    <x v="1"/>
    <x v="1"/>
    <x v="810"/>
    <x v="810"/>
    <x v="0"/>
    <x v="0"/>
    <x v="3"/>
    <x v="3"/>
    <x v="3"/>
  </r>
  <r>
    <x v="911"/>
    <x v="890"/>
    <x v="910"/>
    <x v="306"/>
    <n v="11539"/>
    <x v="898"/>
    <x v="1"/>
    <x v="558"/>
    <x v="897"/>
    <x v="1"/>
    <x v="1"/>
    <x v="811"/>
    <x v="811"/>
    <x v="1"/>
    <x v="0"/>
    <x v="2"/>
    <x v="2"/>
    <x v="2"/>
  </r>
  <r>
    <x v="912"/>
    <x v="891"/>
    <x v="911"/>
    <x v="37"/>
    <n v="14310"/>
    <x v="899"/>
    <x v="1"/>
    <x v="559"/>
    <x v="898"/>
    <x v="1"/>
    <x v="1"/>
    <x v="812"/>
    <x v="812"/>
    <x v="1"/>
    <x v="0"/>
    <x v="6"/>
    <x v="4"/>
    <x v="6"/>
  </r>
  <r>
    <x v="913"/>
    <x v="892"/>
    <x v="912"/>
    <x v="426"/>
    <n v="35536"/>
    <x v="900"/>
    <x v="0"/>
    <x v="560"/>
    <x v="899"/>
    <x v="2"/>
    <x v="2"/>
    <x v="813"/>
    <x v="813"/>
    <x v="0"/>
    <x v="0"/>
    <x v="6"/>
    <x v="4"/>
    <x v="6"/>
  </r>
  <r>
    <x v="914"/>
    <x v="893"/>
    <x v="913"/>
    <x v="330"/>
    <n v="3676"/>
    <x v="901"/>
    <x v="0"/>
    <x v="561"/>
    <x v="900"/>
    <x v="4"/>
    <x v="4"/>
    <x v="814"/>
    <x v="814"/>
    <x v="0"/>
    <x v="0"/>
    <x v="3"/>
    <x v="3"/>
    <x v="3"/>
  </r>
  <r>
    <x v="915"/>
    <x v="894"/>
    <x v="914"/>
    <x v="427"/>
    <n v="195936"/>
    <x v="902"/>
    <x v="1"/>
    <x v="562"/>
    <x v="901"/>
    <x v="4"/>
    <x v="4"/>
    <x v="80"/>
    <x v="815"/>
    <x v="0"/>
    <x v="0"/>
    <x v="19"/>
    <x v="4"/>
    <x v="19"/>
  </r>
  <r>
    <x v="916"/>
    <x v="895"/>
    <x v="915"/>
    <x v="41"/>
    <n v="1343"/>
    <x v="903"/>
    <x v="0"/>
    <x v="550"/>
    <x v="902"/>
    <x v="1"/>
    <x v="1"/>
    <x v="815"/>
    <x v="414"/>
    <x v="0"/>
    <x v="0"/>
    <x v="14"/>
    <x v="7"/>
    <x v="14"/>
  </r>
  <r>
    <x v="917"/>
    <x v="896"/>
    <x v="916"/>
    <x v="136"/>
    <n v="2097"/>
    <x v="904"/>
    <x v="2"/>
    <x v="11"/>
    <x v="903"/>
    <x v="4"/>
    <x v="4"/>
    <x v="816"/>
    <x v="816"/>
    <x v="0"/>
    <x v="1"/>
    <x v="12"/>
    <x v="4"/>
    <x v="12"/>
  </r>
  <r>
    <x v="918"/>
    <x v="897"/>
    <x v="917"/>
    <x v="167"/>
    <n v="9021"/>
    <x v="905"/>
    <x v="1"/>
    <x v="388"/>
    <x v="904"/>
    <x v="5"/>
    <x v="5"/>
    <x v="474"/>
    <x v="82"/>
    <x v="0"/>
    <x v="0"/>
    <x v="15"/>
    <x v="5"/>
    <x v="15"/>
  </r>
  <r>
    <x v="919"/>
    <x v="898"/>
    <x v="918"/>
    <x v="428"/>
    <n v="20915"/>
    <x v="906"/>
    <x v="0"/>
    <x v="537"/>
    <x v="905"/>
    <x v="2"/>
    <x v="2"/>
    <x v="817"/>
    <x v="817"/>
    <x v="0"/>
    <x v="1"/>
    <x v="3"/>
    <x v="3"/>
    <x v="3"/>
  </r>
  <r>
    <x v="920"/>
    <x v="899"/>
    <x v="919"/>
    <x v="98"/>
    <n v="9676"/>
    <x v="907"/>
    <x v="1"/>
    <x v="563"/>
    <x v="906"/>
    <x v="1"/>
    <x v="1"/>
    <x v="818"/>
    <x v="818"/>
    <x v="1"/>
    <x v="0"/>
    <x v="10"/>
    <x v="4"/>
    <x v="10"/>
  </r>
  <r>
    <x v="921"/>
    <x v="900"/>
    <x v="920"/>
    <x v="429"/>
    <n v="1210"/>
    <x v="908"/>
    <x v="0"/>
    <x v="63"/>
    <x v="907"/>
    <x v="1"/>
    <x v="1"/>
    <x v="819"/>
    <x v="819"/>
    <x v="0"/>
    <x v="0"/>
    <x v="2"/>
    <x v="2"/>
    <x v="2"/>
  </r>
  <r>
    <x v="922"/>
    <x v="901"/>
    <x v="921"/>
    <x v="430"/>
    <n v="90440"/>
    <x v="909"/>
    <x v="1"/>
    <x v="564"/>
    <x v="908"/>
    <x v="1"/>
    <x v="1"/>
    <x v="609"/>
    <x v="320"/>
    <x v="0"/>
    <x v="1"/>
    <x v="21"/>
    <x v="1"/>
    <x v="21"/>
  </r>
  <r>
    <x v="923"/>
    <x v="902"/>
    <x v="922"/>
    <x v="12"/>
    <n v="4044"/>
    <x v="910"/>
    <x v="1"/>
    <x v="174"/>
    <x v="909"/>
    <x v="1"/>
    <x v="1"/>
    <x v="547"/>
    <x v="820"/>
    <x v="0"/>
    <x v="0"/>
    <x v="3"/>
    <x v="3"/>
    <x v="3"/>
  </r>
  <r>
    <x v="924"/>
    <x v="903"/>
    <x v="923"/>
    <x v="431"/>
    <n v="192292"/>
    <x v="911"/>
    <x v="1"/>
    <x v="565"/>
    <x v="910"/>
    <x v="6"/>
    <x v="6"/>
    <x v="820"/>
    <x v="821"/>
    <x v="0"/>
    <x v="0"/>
    <x v="3"/>
    <x v="3"/>
    <x v="3"/>
  </r>
  <r>
    <x v="925"/>
    <x v="904"/>
    <x v="924"/>
    <x v="162"/>
    <n v="6722"/>
    <x v="912"/>
    <x v="1"/>
    <x v="167"/>
    <x v="911"/>
    <x v="1"/>
    <x v="1"/>
    <x v="821"/>
    <x v="822"/>
    <x v="0"/>
    <x v="0"/>
    <x v="3"/>
    <x v="3"/>
    <x v="3"/>
  </r>
  <r>
    <x v="926"/>
    <x v="905"/>
    <x v="925"/>
    <x v="251"/>
    <n v="1577"/>
    <x v="913"/>
    <x v="0"/>
    <x v="27"/>
    <x v="912"/>
    <x v="1"/>
    <x v="1"/>
    <x v="151"/>
    <x v="823"/>
    <x v="0"/>
    <x v="0"/>
    <x v="0"/>
    <x v="0"/>
    <x v="0"/>
  </r>
  <r>
    <x v="927"/>
    <x v="906"/>
    <x v="926"/>
    <x v="44"/>
    <n v="3301"/>
    <x v="914"/>
    <x v="0"/>
    <x v="95"/>
    <x v="913"/>
    <x v="1"/>
    <x v="1"/>
    <x v="822"/>
    <x v="824"/>
    <x v="0"/>
    <x v="0"/>
    <x v="3"/>
    <x v="3"/>
    <x v="3"/>
  </r>
  <r>
    <x v="928"/>
    <x v="907"/>
    <x v="927"/>
    <x v="225"/>
    <n v="196386"/>
    <x v="915"/>
    <x v="1"/>
    <x v="566"/>
    <x v="914"/>
    <x v="6"/>
    <x v="6"/>
    <x v="823"/>
    <x v="497"/>
    <x v="0"/>
    <x v="0"/>
    <x v="2"/>
    <x v="2"/>
    <x v="2"/>
  </r>
  <r>
    <x v="929"/>
    <x v="908"/>
    <x v="928"/>
    <x v="20"/>
    <n v="11952"/>
    <x v="916"/>
    <x v="1"/>
    <x v="229"/>
    <x v="915"/>
    <x v="4"/>
    <x v="4"/>
    <x v="824"/>
    <x v="825"/>
    <x v="0"/>
    <x v="0"/>
    <x v="3"/>
    <x v="3"/>
    <x v="3"/>
  </r>
  <r>
    <x v="930"/>
    <x v="909"/>
    <x v="929"/>
    <x v="26"/>
    <n v="3930"/>
    <x v="917"/>
    <x v="1"/>
    <x v="72"/>
    <x v="916"/>
    <x v="1"/>
    <x v="1"/>
    <x v="825"/>
    <x v="826"/>
    <x v="0"/>
    <x v="1"/>
    <x v="3"/>
    <x v="3"/>
    <x v="3"/>
  </r>
  <r>
    <x v="931"/>
    <x v="910"/>
    <x v="930"/>
    <x v="58"/>
    <n v="5729"/>
    <x v="918"/>
    <x v="0"/>
    <x v="192"/>
    <x v="917"/>
    <x v="1"/>
    <x v="1"/>
    <x v="826"/>
    <x v="827"/>
    <x v="0"/>
    <x v="1"/>
    <x v="3"/>
    <x v="3"/>
    <x v="3"/>
  </r>
  <r>
    <x v="932"/>
    <x v="911"/>
    <x v="931"/>
    <x v="173"/>
    <n v="4883"/>
    <x v="919"/>
    <x v="1"/>
    <x v="358"/>
    <x v="918"/>
    <x v="1"/>
    <x v="1"/>
    <x v="827"/>
    <x v="828"/>
    <x v="0"/>
    <x v="0"/>
    <x v="1"/>
    <x v="1"/>
    <x v="1"/>
  </r>
  <r>
    <x v="933"/>
    <x v="912"/>
    <x v="932"/>
    <x v="432"/>
    <n v="175015"/>
    <x v="920"/>
    <x v="1"/>
    <x v="567"/>
    <x v="919"/>
    <x v="1"/>
    <x v="1"/>
    <x v="828"/>
    <x v="829"/>
    <x v="0"/>
    <x v="0"/>
    <x v="3"/>
    <x v="3"/>
    <x v="3"/>
  </r>
  <r>
    <x v="934"/>
    <x v="913"/>
    <x v="933"/>
    <x v="8"/>
    <n v="11280"/>
    <x v="921"/>
    <x v="1"/>
    <x v="339"/>
    <x v="920"/>
    <x v="1"/>
    <x v="1"/>
    <x v="829"/>
    <x v="830"/>
    <x v="0"/>
    <x v="0"/>
    <x v="3"/>
    <x v="3"/>
    <x v="3"/>
  </r>
  <r>
    <x v="935"/>
    <x v="914"/>
    <x v="934"/>
    <x v="55"/>
    <n v="10012"/>
    <x v="922"/>
    <x v="1"/>
    <x v="227"/>
    <x v="921"/>
    <x v="1"/>
    <x v="1"/>
    <x v="830"/>
    <x v="94"/>
    <x v="0"/>
    <x v="0"/>
    <x v="3"/>
    <x v="3"/>
    <x v="3"/>
  </r>
  <r>
    <x v="936"/>
    <x v="591"/>
    <x v="935"/>
    <x v="100"/>
    <n v="1690"/>
    <x v="923"/>
    <x v="0"/>
    <x v="356"/>
    <x v="922"/>
    <x v="1"/>
    <x v="1"/>
    <x v="831"/>
    <x v="831"/>
    <x v="1"/>
    <x v="0"/>
    <x v="3"/>
    <x v="3"/>
    <x v="3"/>
  </r>
  <r>
    <x v="937"/>
    <x v="915"/>
    <x v="936"/>
    <x v="409"/>
    <n v="84891"/>
    <x v="924"/>
    <x v="3"/>
    <x v="568"/>
    <x v="923"/>
    <x v="1"/>
    <x v="1"/>
    <x v="832"/>
    <x v="832"/>
    <x v="0"/>
    <x v="0"/>
    <x v="4"/>
    <x v="4"/>
    <x v="4"/>
  </r>
  <r>
    <x v="938"/>
    <x v="916"/>
    <x v="937"/>
    <x v="243"/>
    <n v="10093"/>
    <x v="925"/>
    <x v="1"/>
    <x v="87"/>
    <x v="924"/>
    <x v="1"/>
    <x v="1"/>
    <x v="833"/>
    <x v="833"/>
    <x v="0"/>
    <x v="1"/>
    <x v="13"/>
    <x v="5"/>
    <x v="13"/>
  </r>
  <r>
    <x v="939"/>
    <x v="917"/>
    <x v="938"/>
    <x v="75"/>
    <n v="3839"/>
    <x v="926"/>
    <x v="0"/>
    <x v="109"/>
    <x v="925"/>
    <x v="1"/>
    <x v="1"/>
    <x v="834"/>
    <x v="834"/>
    <x v="0"/>
    <x v="1"/>
    <x v="11"/>
    <x v="6"/>
    <x v="11"/>
  </r>
  <r>
    <x v="940"/>
    <x v="918"/>
    <x v="939"/>
    <x v="34"/>
    <n v="6161"/>
    <x v="927"/>
    <x v="2"/>
    <x v="569"/>
    <x v="926"/>
    <x v="0"/>
    <x v="0"/>
    <x v="835"/>
    <x v="835"/>
    <x v="0"/>
    <x v="0"/>
    <x v="2"/>
    <x v="2"/>
    <x v="2"/>
  </r>
  <r>
    <x v="941"/>
    <x v="919"/>
    <x v="940"/>
    <x v="433"/>
    <n v="5615"/>
    <x v="928"/>
    <x v="0"/>
    <x v="373"/>
    <x v="927"/>
    <x v="1"/>
    <x v="1"/>
    <x v="836"/>
    <x v="836"/>
    <x v="1"/>
    <x v="0"/>
    <x v="3"/>
    <x v="3"/>
    <x v="3"/>
  </r>
  <r>
    <x v="942"/>
    <x v="916"/>
    <x v="941"/>
    <x v="103"/>
    <n v="6205"/>
    <x v="929"/>
    <x v="0"/>
    <x v="109"/>
    <x v="928"/>
    <x v="2"/>
    <x v="2"/>
    <x v="837"/>
    <x v="611"/>
    <x v="0"/>
    <x v="0"/>
    <x v="3"/>
    <x v="3"/>
    <x v="3"/>
  </r>
  <r>
    <x v="943"/>
    <x v="920"/>
    <x v="942"/>
    <x v="168"/>
    <n v="11969"/>
    <x v="930"/>
    <x v="1"/>
    <x v="493"/>
    <x v="929"/>
    <x v="1"/>
    <x v="1"/>
    <x v="219"/>
    <x v="837"/>
    <x v="0"/>
    <x v="0"/>
    <x v="0"/>
    <x v="0"/>
    <x v="0"/>
  </r>
  <r>
    <x v="944"/>
    <x v="921"/>
    <x v="943"/>
    <x v="83"/>
    <n v="8142"/>
    <x v="931"/>
    <x v="0"/>
    <x v="570"/>
    <x v="930"/>
    <x v="2"/>
    <x v="2"/>
    <x v="365"/>
    <x v="334"/>
    <x v="0"/>
    <x v="0"/>
    <x v="14"/>
    <x v="7"/>
    <x v="14"/>
  </r>
  <r>
    <x v="945"/>
    <x v="922"/>
    <x v="944"/>
    <x v="434"/>
    <n v="55805"/>
    <x v="932"/>
    <x v="0"/>
    <x v="571"/>
    <x v="931"/>
    <x v="1"/>
    <x v="1"/>
    <x v="838"/>
    <x v="838"/>
    <x v="1"/>
    <x v="0"/>
    <x v="14"/>
    <x v="7"/>
    <x v="14"/>
  </r>
  <r>
    <x v="946"/>
    <x v="923"/>
    <x v="945"/>
    <x v="184"/>
    <n v="15238"/>
    <x v="933"/>
    <x v="0"/>
    <x v="483"/>
    <x v="932"/>
    <x v="1"/>
    <x v="1"/>
    <x v="839"/>
    <x v="839"/>
    <x v="0"/>
    <x v="0"/>
    <x v="3"/>
    <x v="3"/>
    <x v="3"/>
  </r>
  <r>
    <x v="947"/>
    <x v="924"/>
    <x v="946"/>
    <x v="136"/>
    <n v="961"/>
    <x v="934"/>
    <x v="0"/>
    <x v="171"/>
    <x v="933"/>
    <x v="1"/>
    <x v="1"/>
    <x v="840"/>
    <x v="216"/>
    <x v="0"/>
    <x v="0"/>
    <x v="3"/>
    <x v="3"/>
    <x v="3"/>
  </r>
  <r>
    <x v="948"/>
    <x v="925"/>
    <x v="947"/>
    <x v="151"/>
    <n v="5918"/>
    <x v="935"/>
    <x v="3"/>
    <x v="415"/>
    <x v="934"/>
    <x v="1"/>
    <x v="1"/>
    <x v="841"/>
    <x v="840"/>
    <x v="1"/>
    <x v="1"/>
    <x v="4"/>
    <x v="4"/>
    <x v="4"/>
  </r>
  <r>
    <x v="949"/>
    <x v="926"/>
    <x v="948"/>
    <x v="291"/>
    <n v="9520"/>
    <x v="936"/>
    <x v="1"/>
    <x v="84"/>
    <x v="935"/>
    <x v="1"/>
    <x v="1"/>
    <x v="842"/>
    <x v="133"/>
    <x v="0"/>
    <x v="0"/>
    <x v="2"/>
    <x v="2"/>
    <x v="2"/>
  </r>
  <r>
    <x v="950"/>
    <x v="927"/>
    <x v="949"/>
    <x v="0"/>
    <n v="5"/>
    <x v="298"/>
    <x v="0"/>
    <x v="49"/>
    <x v="298"/>
    <x v="1"/>
    <x v="1"/>
    <x v="843"/>
    <x v="354"/>
    <x v="0"/>
    <x v="1"/>
    <x v="3"/>
    <x v="3"/>
    <x v="3"/>
  </r>
  <r>
    <x v="951"/>
    <x v="928"/>
    <x v="950"/>
    <x v="435"/>
    <n v="159056"/>
    <x v="937"/>
    <x v="1"/>
    <x v="572"/>
    <x v="936"/>
    <x v="1"/>
    <x v="1"/>
    <x v="844"/>
    <x v="721"/>
    <x v="0"/>
    <x v="1"/>
    <x v="1"/>
    <x v="1"/>
    <x v="1"/>
  </r>
  <r>
    <x v="952"/>
    <x v="929"/>
    <x v="951"/>
    <x v="436"/>
    <n v="101987"/>
    <x v="938"/>
    <x v="3"/>
    <x v="428"/>
    <x v="937"/>
    <x v="1"/>
    <x v="1"/>
    <x v="845"/>
    <x v="841"/>
    <x v="0"/>
    <x v="0"/>
    <x v="4"/>
    <x v="4"/>
    <x v="4"/>
  </r>
  <r>
    <x v="953"/>
    <x v="930"/>
    <x v="952"/>
    <x v="88"/>
    <n v="1980"/>
    <x v="939"/>
    <x v="0"/>
    <x v="356"/>
    <x v="938"/>
    <x v="1"/>
    <x v="1"/>
    <x v="846"/>
    <x v="842"/>
    <x v="0"/>
    <x v="1"/>
    <x v="22"/>
    <x v="4"/>
    <x v="22"/>
  </r>
  <r>
    <x v="954"/>
    <x v="931"/>
    <x v="953"/>
    <x v="142"/>
    <n v="156384"/>
    <x v="940"/>
    <x v="1"/>
    <x v="573"/>
    <x v="939"/>
    <x v="2"/>
    <x v="2"/>
    <x v="110"/>
    <x v="843"/>
    <x v="0"/>
    <x v="0"/>
    <x v="2"/>
    <x v="2"/>
    <x v="2"/>
  </r>
  <r>
    <x v="955"/>
    <x v="932"/>
    <x v="954"/>
    <x v="31"/>
    <n v="7763"/>
    <x v="941"/>
    <x v="1"/>
    <x v="175"/>
    <x v="940"/>
    <x v="1"/>
    <x v="1"/>
    <x v="847"/>
    <x v="844"/>
    <x v="0"/>
    <x v="0"/>
    <x v="3"/>
    <x v="3"/>
    <x v="3"/>
  </r>
  <r>
    <x v="956"/>
    <x v="933"/>
    <x v="955"/>
    <x v="437"/>
    <n v="35698"/>
    <x v="942"/>
    <x v="0"/>
    <x v="268"/>
    <x v="941"/>
    <x v="1"/>
    <x v="1"/>
    <x v="848"/>
    <x v="845"/>
    <x v="0"/>
    <x v="0"/>
    <x v="22"/>
    <x v="4"/>
    <x v="22"/>
  </r>
  <r>
    <x v="957"/>
    <x v="934"/>
    <x v="956"/>
    <x v="122"/>
    <n v="12434"/>
    <x v="943"/>
    <x v="1"/>
    <x v="54"/>
    <x v="942"/>
    <x v="1"/>
    <x v="1"/>
    <x v="849"/>
    <x v="846"/>
    <x v="0"/>
    <x v="0"/>
    <x v="3"/>
    <x v="3"/>
    <x v="3"/>
  </r>
  <r>
    <x v="958"/>
    <x v="935"/>
    <x v="957"/>
    <x v="65"/>
    <n v="8081"/>
    <x v="944"/>
    <x v="1"/>
    <x v="192"/>
    <x v="943"/>
    <x v="1"/>
    <x v="1"/>
    <x v="780"/>
    <x v="847"/>
    <x v="0"/>
    <x v="0"/>
    <x v="10"/>
    <x v="4"/>
    <x v="10"/>
  </r>
  <r>
    <x v="959"/>
    <x v="936"/>
    <x v="958"/>
    <x v="438"/>
    <n v="6631"/>
    <x v="945"/>
    <x v="0"/>
    <x v="406"/>
    <x v="944"/>
    <x v="1"/>
    <x v="1"/>
    <x v="140"/>
    <x v="688"/>
    <x v="0"/>
    <x v="0"/>
    <x v="18"/>
    <x v="5"/>
    <x v="18"/>
  </r>
  <r>
    <x v="960"/>
    <x v="937"/>
    <x v="959"/>
    <x v="20"/>
    <n v="4678"/>
    <x v="946"/>
    <x v="0"/>
    <x v="12"/>
    <x v="945"/>
    <x v="1"/>
    <x v="1"/>
    <x v="850"/>
    <x v="848"/>
    <x v="0"/>
    <x v="0"/>
    <x v="2"/>
    <x v="2"/>
    <x v="2"/>
  </r>
  <r>
    <x v="961"/>
    <x v="938"/>
    <x v="960"/>
    <x v="57"/>
    <n v="6800"/>
    <x v="947"/>
    <x v="1"/>
    <x v="287"/>
    <x v="946"/>
    <x v="1"/>
    <x v="1"/>
    <x v="851"/>
    <x v="248"/>
    <x v="0"/>
    <x v="0"/>
    <x v="18"/>
    <x v="5"/>
    <x v="18"/>
  </r>
  <r>
    <x v="962"/>
    <x v="939"/>
    <x v="961"/>
    <x v="136"/>
    <n v="10657"/>
    <x v="948"/>
    <x v="1"/>
    <x v="574"/>
    <x v="947"/>
    <x v="1"/>
    <x v="1"/>
    <x v="852"/>
    <x v="849"/>
    <x v="0"/>
    <x v="0"/>
    <x v="0"/>
    <x v="0"/>
    <x v="0"/>
  </r>
  <r>
    <x v="963"/>
    <x v="940"/>
    <x v="962"/>
    <x v="291"/>
    <n v="4997"/>
    <x v="949"/>
    <x v="0"/>
    <x v="493"/>
    <x v="948"/>
    <x v="6"/>
    <x v="6"/>
    <x v="853"/>
    <x v="850"/>
    <x v="0"/>
    <x v="1"/>
    <x v="14"/>
    <x v="7"/>
    <x v="14"/>
  </r>
  <r>
    <x v="964"/>
    <x v="941"/>
    <x v="963"/>
    <x v="41"/>
    <n v="13164"/>
    <x v="950"/>
    <x v="1"/>
    <x v="287"/>
    <x v="949"/>
    <x v="1"/>
    <x v="1"/>
    <x v="854"/>
    <x v="851"/>
    <x v="0"/>
    <x v="0"/>
    <x v="3"/>
    <x v="3"/>
    <x v="3"/>
  </r>
  <r>
    <x v="965"/>
    <x v="942"/>
    <x v="964"/>
    <x v="196"/>
    <n v="8501"/>
    <x v="951"/>
    <x v="1"/>
    <x v="512"/>
    <x v="950"/>
    <x v="4"/>
    <x v="4"/>
    <x v="67"/>
    <x v="852"/>
    <x v="0"/>
    <x v="0"/>
    <x v="1"/>
    <x v="1"/>
    <x v="1"/>
  </r>
  <r>
    <x v="966"/>
    <x v="411"/>
    <x v="965"/>
    <x v="12"/>
    <n v="13468"/>
    <x v="952"/>
    <x v="1"/>
    <x v="242"/>
    <x v="951"/>
    <x v="1"/>
    <x v="1"/>
    <x v="855"/>
    <x v="853"/>
    <x v="0"/>
    <x v="0"/>
    <x v="3"/>
    <x v="3"/>
    <x v="3"/>
  </r>
  <r>
    <x v="967"/>
    <x v="943"/>
    <x v="966"/>
    <x v="439"/>
    <n v="121138"/>
    <x v="953"/>
    <x v="1"/>
    <x v="575"/>
    <x v="952"/>
    <x v="1"/>
    <x v="1"/>
    <x v="107"/>
    <x v="104"/>
    <x v="0"/>
    <x v="0"/>
    <x v="21"/>
    <x v="1"/>
    <x v="21"/>
  </r>
  <r>
    <x v="968"/>
    <x v="944"/>
    <x v="967"/>
    <x v="166"/>
    <n v="8117"/>
    <x v="954"/>
    <x v="1"/>
    <x v="493"/>
    <x v="953"/>
    <x v="1"/>
    <x v="1"/>
    <x v="344"/>
    <x v="854"/>
    <x v="0"/>
    <x v="0"/>
    <x v="0"/>
    <x v="0"/>
    <x v="0"/>
  </r>
  <r>
    <x v="969"/>
    <x v="945"/>
    <x v="968"/>
    <x v="58"/>
    <n v="8550"/>
    <x v="955"/>
    <x v="1"/>
    <x v="576"/>
    <x v="954"/>
    <x v="1"/>
    <x v="1"/>
    <x v="856"/>
    <x v="855"/>
    <x v="0"/>
    <x v="0"/>
    <x v="3"/>
    <x v="3"/>
    <x v="3"/>
  </r>
  <r>
    <x v="970"/>
    <x v="946"/>
    <x v="969"/>
    <x v="309"/>
    <n v="57659"/>
    <x v="956"/>
    <x v="0"/>
    <x v="577"/>
    <x v="955"/>
    <x v="1"/>
    <x v="1"/>
    <x v="857"/>
    <x v="856"/>
    <x v="0"/>
    <x v="0"/>
    <x v="3"/>
    <x v="3"/>
    <x v="3"/>
  </r>
  <r>
    <x v="971"/>
    <x v="947"/>
    <x v="970"/>
    <x v="135"/>
    <n v="1414"/>
    <x v="957"/>
    <x v="0"/>
    <x v="3"/>
    <x v="956"/>
    <x v="1"/>
    <x v="1"/>
    <x v="858"/>
    <x v="857"/>
    <x v="0"/>
    <x v="0"/>
    <x v="19"/>
    <x v="4"/>
    <x v="19"/>
  </r>
  <r>
    <x v="972"/>
    <x v="948"/>
    <x v="971"/>
    <x v="440"/>
    <n v="97524"/>
    <x v="958"/>
    <x v="1"/>
    <x v="578"/>
    <x v="957"/>
    <x v="1"/>
    <x v="1"/>
    <x v="859"/>
    <x v="858"/>
    <x v="0"/>
    <x v="1"/>
    <x v="2"/>
    <x v="2"/>
    <x v="2"/>
  </r>
  <r>
    <x v="973"/>
    <x v="949"/>
    <x v="972"/>
    <x v="441"/>
    <n v="26176"/>
    <x v="959"/>
    <x v="0"/>
    <x v="526"/>
    <x v="958"/>
    <x v="1"/>
    <x v="1"/>
    <x v="860"/>
    <x v="859"/>
    <x v="0"/>
    <x v="1"/>
    <x v="3"/>
    <x v="3"/>
    <x v="3"/>
  </r>
  <r>
    <x v="974"/>
    <x v="950"/>
    <x v="973"/>
    <x v="126"/>
    <n v="2991"/>
    <x v="960"/>
    <x v="1"/>
    <x v="235"/>
    <x v="959"/>
    <x v="1"/>
    <x v="1"/>
    <x v="170"/>
    <x v="860"/>
    <x v="0"/>
    <x v="0"/>
    <x v="7"/>
    <x v="1"/>
    <x v="7"/>
  </r>
  <r>
    <x v="975"/>
    <x v="951"/>
    <x v="974"/>
    <x v="91"/>
    <n v="8366"/>
    <x v="961"/>
    <x v="1"/>
    <x v="18"/>
    <x v="960"/>
    <x v="1"/>
    <x v="1"/>
    <x v="861"/>
    <x v="264"/>
    <x v="0"/>
    <x v="1"/>
    <x v="3"/>
    <x v="3"/>
    <x v="3"/>
  </r>
  <r>
    <x v="976"/>
    <x v="952"/>
    <x v="975"/>
    <x v="220"/>
    <n v="12886"/>
    <x v="962"/>
    <x v="1"/>
    <x v="382"/>
    <x v="961"/>
    <x v="1"/>
    <x v="1"/>
    <x v="862"/>
    <x v="65"/>
    <x v="0"/>
    <x v="1"/>
    <x v="3"/>
    <x v="3"/>
    <x v="3"/>
  </r>
  <r>
    <x v="977"/>
    <x v="597"/>
    <x v="976"/>
    <x v="260"/>
    <n v="5177"/>
    <x v="963"/>
    <x v="0"/>
    <x v="109"/>
    <x v="962"/>
    <x v="1"/>
    <x v="1"/>
    <x v="863"/>
    <x v="861"/>
    <x v="0"/>
    <x v="0"/>
    <x v="0"/>
    <x v="0"/>
    <x v="0"/>
  </r>
  <r>
    <x v="978"/>
    <x v="953"/>
    <x v="977"/>
    <x v="67"/>
    <n v="8641"/>
    <x v="964"/>
    <x v="1"/>
    <x v="45"/>
    <x v="963"/>
    <x v="1"/>
    <x v="1"/>
    <x v="864"/>
    <x v="862"/>
    <x v="0"/>
    <x v="0"/>
    <x v="11"/>
    <x v="6"/>
    <x v="11"/>
  </r>
  <r>
    <x v="979"/>
    <x v="954"/>
    <x v="978"/>
    <x v="138"/>
    <n v="86244"/>
    <x v="965"/>
    <x v="1"/>
    <x v="579"/>
    <x v="964"/>
    <x v="4"/>
    <x v="4"/>
    <x v="527"/>
    <x v="454"/>
    <x v="0"/>
    <x v="0"/>
    <x v="3"/>
    <x v="3"/>
    <x v="3"/>
  </r>
  <r>
    <x v="980"/>
    <x v="955"/>
    <x v="979"/>
    <x v="442"/>
    <n v="78630"/>
    <x v="966"/>
    <x v="0"/>
    <x v="580"/>
    <x v="965"/>
    <x v="1"/>
    <x v="1"/>
    <x v="865"/>
    <x v="863"/>
    <x v="1"/>
    <x v="0"/>
    <x v="9"/>
    <x v="5"/>
    <x v="9"/>
  </r>
  <r>
    <x v="981"/>
    <x v="956"/>
    <x v="980"/>
    <x v="313"/>
    <n v="11941"/>
    <x v="967"/>
    <x v="1"/>
    <x v="581"/>
    <x v="966"/>
    <x v="1"/>
    <x v="1"/>
    <x v="866"/>
    <x v="864"/>
    <x v="0"/>
    <x v="0"/>
    <x v="2"/>
    <x v="2"/>
    <x v="2"/>
  </r>
  <r>
    <x v="982"/>
    <x v="957"/>
    <x v="981"/>
    <x v="44"/>
    <n v="6115"/>
    <x v="968"/>
    <x v="0"/>
    <x v="51"/>
    <x v="967"/>
    <x v="1"/>
    <x v="1"/>
    <x v="867"/>
    <x v="865"/>
    <x v="0"/>
    <x v="1"/>
    <x v="4"/>
    <x v="4"/>
    <x v="4"/>
  </r>
  <r>
    <x v="983"/>
    <x v="958"/>
    <x v="982"/>
    <x v="443"/>
    <n v="188404"/>
    <x v="969"/>
    <x v="1"/>
    <x v="582"/>
    <x v="968"/>
    <x v="1"/>
    <x v="1"/>
    <x v="868"/>
    <x v="866"/>
    <x v="0"/>
    <x v="0"/>
    <x v="4"/>
    <x v="4"/>
    <x v="4"/>
  </r>
  <r>
    <x v="984"/>
    <x v="959"/>
    <x v="983"/>
    <x v="191"/>
    <n v="9910"/>
    <x v="970"/>
    <x v="1"/>
    <x v="345"/>
    <x v="969"/>
    <x v="1"/>
    <x v="1"/>
    <x v="105"/>
    <x v="867"/>
    <x v="0"/>
    <x v="0"/>
    <x v="3"/>
    <x v="3"/>
    <x v="3"/>
  </r>
  <r>
    <x v="985"/>
    <x v="960"/>
    <x v="984"/>
    <x v="305"/>
    <n v="114523"/>
    <x v="971"/>
    <x v="0"/>
    <x v="583"/>
    <x v="970"/>
    <x v="1"/>
    <x v="1"/>
    <x v="481"/>
    <x v="868"/>
    <x v="0"/>
    <x v="1"/>
    <x v="1"/>
    <x v="1"/>
    <x v="1"/>
  </r>
  <r>
    <x v="986"/>
    <x v="961"/>
    <x v="985"/>
    <x v="75"/>
    <n v="3144"/>
    <x v="972"/>
    <x v="0"/>
    <x v="45"/>
    <x v="971"/>
    <x v="1"/>
    <x v="1"/>
    <x v="253"/>
    <x v="296"/>
    <x v="0"/>
    <x v="0"/>
    <x v="1"/>
    <x v="1"/>
    <x v="1"/>
  </r>
  <r>
    <x v="987"/>
    <x v="962"/>
    <x v="986"/>
    <x v="8"/>
    <n v="13441"/>
    <x v="973"/>
    <x v="1"/>
    <x v="584"/>
    <x v="972"/>
    <x v="1"/>
    <x v="1"/>
    <x v="869"/>
    <x v="869"/>
    <x v="0"/>
    <x v="0"/>
    <x v="4"/>
    <x v="4"/>
    <x v="4"/>
  </r>
  <r>
    <x v="988"/>
    <x v="963"/>
    <x v="987"/>
    <x v="151"/>
    <n v="4899"/>
    <x v="974"/>
    <x v="0"/>
    <x v="251"/>
    <x v="973"/>
    <x v="1"/>
    <x v="1"/>
    <x v="864"/>
    <x v="274"/>
    <x v="0"/>
    <x v="0"/>
    <x v="15"/>
    <x v="5"/>
    <x v="15"/>
  </r>
  <r>
    <x v="989"/>
    <x v="964"/>
    <x v="988"/>
    <x v="166"/>
    <n v="11990"/>
    <x v="975"/>
    <x v="1"/>
    <x v="31"/>
    <x v="974"/>
    <x v="1"/>
    <x v="1"/>
    <x v="843"/>
    <x v="354"/>
    <x v="0"/>
    <x v="0"/>
    <x v="18"/>
    <x v="5"/>
    <x v="18"/>
  </r>
  <r>
    <x v="990"/>
    <x v="965"/>
    <x v="989"/>
    <x v="75"/>
    <n v="6839"/>
    <x v="976"/>
    <x v="0"/>
    <x v="251"/>
    <x v="975"/>
    <x v="1"/>
    <x v="1"/>
    <x v="289"/>
    <x v="870"/>
    <x v="0"/>
    <x v="1"/>
    <x v="6"/>
    <x v="4"/>
    <x v="6"/>
  </r>
  <r>
    <x v="991"/>
    <x v="509"/>
    <x v="990"/>
    <x v="122"/>
    <n v="11091"/>
    <x v="977"/>
    <x v="1"/>
    <x v="585"/>
    <x v="976"/>
    <x v="1"/>
    <x v="1"/>
    <x v="870"/>
    <x v="871"/>
    <x v="0"/>
    <x v="1"/>
    <x v="1"/>
    <x v="1"/>
    <x v="1"/>
  </r>
  <r>
    <x v="992"/>
    <x v="966"/>
    <x v="991"/>
    <x v="33"/>
    <n v="13223"/>
    <x v="978"/>
    <x v="1"/>
    <x v="227"/>
    <x v="977"/>
    <x v="1"/>
    <x v="1"/>
    <x v="871"/>
    <x v="98"/>
    <x v="0"/>
    <x v="1"/>
    <x v="6"/>
    <x v="4"/>
    <x v="6"/>
  </r>
  <r>
    <x v="993"/>
    <x v="967"/>
    <x v="992"/>
    <x v="122"/>
    <n v="7608"/>
    <x v="979"/>
    <x v="3"/>
    <x v="51"/>
    <x v="978"/>
    <x v="6"/>
    <x v="6"/>
    <x v="872"/>
    <x v="872"/>
    <x v="0"/>
    <x v="1"/>
    <x v="14"/>
    <x v="7"/>
    <x v="14"/>
  </r>
  <r>
    <x v="994"/>
    <x v="968"/>
    <x v="993"/>
    <x v="444"/>
    <n v="74073"/>
    <x v="980"/>
    <x v="0"/>
    <x v="586"/>
    <x v="979"/>
    <x v="1"/>
    <x v="1"/>
    <x v="873"/>
    <x v="873"/>
    <x v="0"/>
    <x v="1"/>
    <x v="18"/>
    <x v="5"/>
    <x v="18"/>
  </r>
  <r>
    <x v="995"/>
    <x v="969"/>
    <x v="994"/>
    <x v="238"/>
    <n v="153216"/>
    <x v="981"/>
    <x v="1"/>
    <x v="587"/>
    <x v="980"/>
    <x v="1"/>
    <x v="1"/>
    <x v="874"/>
    <x v="526"/>
    <x v="0"/>
    <x v="1"/>
    <x v="0"/>
    <x v="0"/>
    <x v="0"/>
  </r>
  <r>
    <x v="996"/>
    <x v="970"/>
    <x v="995"/>
    <x v="47"/>
    <n v="4814"/>
    <x v="982"/>
    <x v="0"/>
    <x v="192"/>
    <x v="981"/>
    <x v="1"/>
    <x v="1"/>
    <x v="875"/>
    <x v="874"/>
    <x v="0"/>
    <x v="0"/>
    <x v="3"/>
    <x v="3"/>
    <x v="3"/>
  </r>
  <r>
    <x v="997"/>
    <x v="971"/>
    <x v="996"/>
    <x v="4"/>
    <n v="4603"/>
    <x v="983"/>
    <x v="3"/>
    <x v="279"/>
    <x v="982"/>
    <x v="6"/>
    <x v="6"/>
    <x v="876"/>
    <x v="875"/>
    <x v="0"/>
    <x v="0"/>
    <x v="3"/>
    <x v="3"/>
    <x v="3"/>
  </r>
  <r>
    <x v="998"/>
    <x v="972"/>
    <x v="997"/>
    <x v="445"/>
    <n v="37823"/>
    <x v="984"/>
    <x v="0"/>
    <x v="82"/>
    <x v="983"/>
    <x v="1"/>
    <x v="1"/>
    <x v="877"/>
    <x v="876"/>
    <x v="0"/>
    <x v="1"/>
    <x v="7"/>
    <x v="1"/>
    <x v="7"/>
  </r>
  <r>
    <x v="999"/>
    <x v="973"/>
    <x v="998"/>
    <x v="446"/>
    <n v="62819"/>
    <x v="985"/>
    <x v="3"/>
    <x v="588"/>
    <x v="984"/>
    <x v="1"/>
    <x v="1"/>
    <x v="878"/>
    <x v="877"/>
    <x v="0"/>
    <x v="0"/>
    <x v="0"/>
    <x v="0"/>
    <x v="0"/>
  </r>
  <r>
    <x v="1000"/>
    <x v="974"/>
    <x v="999"/>
    <x v="447"/>
    <m/>
    <x v="986"/>
    <x v="4"/>
    <x v="589"/>
    <x v="985"/>
    <x v="7"/>
    <x v="7"/>
    <x v="879"/>
    <x v="878"/>
    <x v="2"/>
    <x v="2"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  <x v="0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  <x v="1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0"/>
    <d v="2019-09-20T05:00:00"/>
    <b v="0"/>
    <b v="0"/>
    <s v="music/rock"/>
    <x v="1"/>
    <s v="rock"/>
    <x v="0"/>
    <x v="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3"/>
    <d v="2019-01-24T06:00:00"/>
    <b v="0"/>
    <b v="0"/>
    <s v="theater/plays"/>
    <x v="3"/>
    <s v="plays"/>
    <x v="2"/>
    <x v="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4"/>
    <d v="2012-09-08T05:00:00"/>
    <b v="0"/>
    <b v="0"/>
    <s v="theater/plays"/>
    <x v="3"/>
    <s v="plays"/>
    <x v="0"/>
    <x v="3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5"/>
    <d v="2017-09-14T05:00:00"/>
    <b v="0"/>
    <b v="0"/>
    <s v="film &amp; video/documentary"/>
    <x v="4"/>
    <s v="documentary"/>
    <x v="3"/>
    <x v="4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6"/>
    <d v="2015-08-15T05:00:00"/>
    <b v="0"/>
    <b v="0"/>
    <s v="theater/plays"/>
    <x v="3"/>
    <s v="plays"/>
    <x v="0"/>
    <x v="5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7"/>
    <d v="2010-08-11T05:00:00"/>
    <b v="0"/>
    <b v="0"/>
    <s v="theater/plays"/>
    <x v="3"/>
    <s v="plays"/>
    <x v="0"/>
    <x v="6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8"/>
    <d v="2013-11-07T06:00:00"/>
    <b v="0"/>
    <b v="0"/>
    <s v="music/electric music"/>
    <x v="1"/>
    <s v="electric music"/>
    <x v="3"/>
    <x v="2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9"/>
    <d v="2010-10-01T05:00:00"/>
    <b v="0"/>
    <b v="0"/>
    <s v="film &amp; video/drama"/>
    <x v="4"/>
    <s v="drama"/>
    <x v="0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0"/>
    <d v="2010-09-27T05:00:00"/>
    <b v="0"/>
    <b v="1"/>
    <s v="theater/plays"/>
    <x v="3"/>
    <s v="plays"/>
    <x v="3"/>
    <x v="6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1"/>
    <d v="2019-10-30T05:00:00"/>
    <b v="0"/>
    <b v="0"/>
    <s v="film &amp; video/drama"/>
    <x v="4"/>
    <s v="drama"/>
    <x v="4"/>
    <x v="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2"/>
    <d v="2016-06-23T05:00:00"/>
    <b v="0"/>
    <b v="0"/>
    <s v="music/indie rock"/>
    <x v="1"/>
    <s v="indie rock"/>
    <x v="5"/>
    <x v="7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3"/>
    <d v="2012-04-02T05:00:00"/>
    <b v="0"/>
    <b v="0"/>
    <s v="music/indie rock"/>
    <x v="1"/>
    <s v="indie rock"/>
    <x v="6"/>
    <x v="3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4"/>
    <d v="2019-12-14T06:00:00"/>
    <b v="0"/>
    <b v="0"/>
    <s v="technology/wearables"/>
    <x v="2"/>
    <s v="wearables"/>
    <x v="7"/>
    <x v="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5"/>
    <d v="2014-02-13T06:00:00"/>
    <b v="0"/>
    <b v="0"/>
    <s v="publishing/nonfiction"/>
    <x v="5"/>
    <s v="nonfiction"/>
    <x v="2"/>
    <x v="1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6"/>
    <d v="2011-01-13T06:00:00"/>
    <b v="0"/>
    <b v="0"/>
    <s v="film &amp; video/animation"/>
    <x v="4"/>
    <s v="animation"/>
    <x v="2"/>
    <x v="8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7"/>
    <d v="2018-09-16T05:00:00"/>
    <b v="0"/>
    <b v="0"/>
    <s v="theater/plays"/>
    <x v="3"/>
    <s v="plays"/>
    <x v="3"/>
    <x v="9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8"/>
    <d v="2019-03-25T05:00:00"/>
    <b v="0"/>
    <b v="1"/>
    <s v="theater/plays"/>
    <x v="3"/>
    <s v="plays"/>
    <x v="6"/>
    <x v="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19"/>
    <d v="2014-07-28T05:00:00"/>
    <b v="0"/>
    <b v="0"/>
    <s v="film &amp; video/drama"/>
    <x v="4"/>
    <s v="drama"/>
    <x v="8"/>
    <x v="1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0"/>
    <d v="2011-09-18T05:00:00"/>
    <b v="0"/>
    <b v="0"/>
    <s v="theater/plays"/>
    <x v="3"/>
    <s v="plays"/>
    <x v="0"/>
    <x v="8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1"/>
    <d v="2018-04-18T05:00:00"/>
    <b v="0"/>
    <b v="0"/>
    <s v="theater/plays"/>
    <x v="3"/>
    <s v="plays"/>
    <x v="9"/>
    <x v="9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2"/>
    <d v="2019-04-08T05:00:00"/>
    <b v="0"/>
    <b v="0"/>
    <s v="film &amp; video/documentary"/>
    <x v="4"/>
    <s v="documentary"/>
    <x v="10"/>
    <x v="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3"/>
    <d v="2014-06-23T05:00:00"/>
    <b v="0"/>
    <b v="0"/>
    <s v="technology/wearables"/>
    <x v="2"/>
    <s v="wearables"/>
    <x v="5"/>
    <x v="1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4"/>
    <d v="2011-06-07T05:00:00"/>
    <b v="0"/>
    <b v="1"/>
    <s v="games/video games"/>
    <x v="6"/>
    <s v="video games"/>
    <x v="11"/>
    <x v="8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5"/>
    <d v="2018-08-27T05:00:00"/>
    <b v="0"/>
    <b v="0"/>
    <s v="theater/plays"/>
    <x v="3"/>
    <s v="plays"/>
    <x v="8"/>
    <x v="9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6"/>
    <d v="2015-10-11T05:00:00"/>
    <b v="0"/>
    <b v="0"/>
    <s v="music/rock"/>
    <x v="1"/>
    <s v="rock"/>
    <x v="4"/>
    <x v="5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7"/>
    <d v="2010-03-04T06:00:00"/>
    <b v="0"/>
    <b v="1"/>
    <s v="theater/plays"/>
    <x v="3"/>
    <s v="plays"/>
    <x v="10"/>
    <x v="6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8"/>
    <d v="2018-08-29T05:00:00"/>
    <b v="0"/>
    <b v="0"/>
    <s v="film &amp; video/shorts"/>
    <x v="4"/>
    <s v="shorts"/>
    <x v="8"/>
    <x v="9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29"/>
    <d v="2019-05-29T05:00:00"/>
    <b v="0"/>
    <b v="0"/>
    <s v="film &amp; video/animation"/>
    <x v="4"/>
    <s v="animation"/>
    <x v="11"/>
    <x v="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0"/>
    <d v="2016-02-02T06:00:00"/>
    <b v="0"/>
    <b v="0"/>
    <s v="games/video games"/>
    <x v="6"/>
    <s v="video games"/>
    <x v="2"/>
    <x v="7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1"/>
    <d v="2018-02-06T06:00:00"/>
    <b v="0"/>
    <b v="0"/>
    <s v="film &amp; video/documentary"/>
    <x v="4"/>
    <s v="documentary"/>
    <x v="2"/>
    <x v="9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2"/>
    <d v="2014-11-11T06:00:00"/>
    <b v="0"/>
    <b v="0"/>
    <s v="theater/plays"/>
    <x v="3"/>
    <s v="plays"/>
    <x v="4"/>
    <x v="1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3"/>
    <d v="2017-03-28T05:00:00"/>
    <b v="0"/>
    <b v="0"/>
    <s v="film &amp; video/documentary"/>
    <x v="4"/>
    <s v="documentary"/>
    <x v="6"/>
    <x v="4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4"/>
    <d v="2019-03-02T06:00:00"/>
    <b v="0"/>
    <b v="1"/>
    <s v="film &amp; video/drama"/>
    <x v="4"/>
    <s v="drama"/>
    <x v="2"/>
    <x v="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5"/>
    <d v="2011-03-23T05:00:00"/>
    <b v="0"/>
    <b v="0"/>
    <s v="theater/plays"/>
    <x v="3"/>
    <s v="plays"/>
    <x v="10"/>
    <x v="8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6"/>
    <d v="2019-11-08T06:00:00"/>
    <b v="0"/>
    <b v="1"/>
    <s v="publishing/fiction"/>
    <x v="5"/>
    <s v="fiction"/>
    <x v="4"/>
    <x v="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7"/>
    <d v="2010-10-23T05:00:00"/>
    <b v="0"/>
    <b v="0"/>
    <s v="photography/photography books"/>
    <x v="7"/>
    <s v="photography books"/>
    <x v="4"/>
    <x v="6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8"/>
    <d v="2013-03-11T05:00:00"/>
    <b v="0"/>
    <b v="0"/>
    <s v="theater/plays"/>
    <x v="3"/>
    <s v="plays"/>
    <x v="10"/>
    <x v="2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39"/>
    <d v="2010-06-24T05:00:00"/>
    <b v="0"/>
    <b v="1"/>
    <s v="technology/wearables"/>
    <x v="2"/>
    <s v="wearables"/>
    <x v="5"/>
    <x v="6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0"/>
    <d v="2012-09-30T05:00:00"/>
    <b v="0"/>
    <b v="1"/>
    <s v="music/rock"/>
    <x v="1"/>
    <s v="rock"/>
    <x v="3"/>
    <x v="3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1"/>
    <d v="2011-07-13T05:00:00"/>
    <b v="0"/>
    <b v="0"/>
    <s v="food/food trucks"/>
    <x v="0"/>
    <s v="food trucks"/>
    <x v="8"/>
    <x v="8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2"/>
    <d v="2014-08-09T05:00:00"/>
    <b v="0"/>
    <b v="0"/>
    <s v="publishing/radio &amp; podcasts"/>
    <x v="5"/>
    <s v="radio &amp; podcasts"/>
    <x v="8"/>
    <x v="1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3"/>
    <d v="2019-03-18T05:00:00"/>
    <b v="0"/>
    <b v="0"/>
    <s v="publishing/fiction"/>
    <x v="5"/>
    <s v="fiction"/>
    <x v="6"/>
    <x v="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4"/>
    <d v="2016-11-17T06:00:00"/>
    <b v="0"/>
    <b v="1"/>
    <s v="theater/plays"/>
    <x v="3"/>
    <s v="plays"/>
    <x v="1"/>
    <x v="7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5"/>
    <d v="2010-07-31T05:00:00"/>
    <b v="0"/>
    <b v="0"/>
    <s v="music/rock"/>
    <x v="1"/>
    <s v="rock"/>
    <x v="8"/>
    <x v="6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6"/>
    <d v="2014-04-28T05:00:00"/>
    <b v="0"/>
    <b v="0"/>
    <s v="theater/plays"/>
    <x v="3"/>
    <s v="plays"/>
    <x v="6"/>
    <x v="1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7"/>
    <d v="2015-07-07T05:00:00"/>
    <b v="0"/>
    <b v="0"/>
    <s v="theater/plays"/>
    <x v="3"/>
    <s v="plays"/>
    <x v="5"/>
    <x v="5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8"/>
    <d v="2019-12-04T06:00:00"/>
    <b v="0"/>
    <b v="0"/>
    <s v="music/rock"/>
    <x v="1"/>
    <s v="rock"/>
    <x v="4"/>
    <x v="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49"/>
    <d v="2013-08-29T05:00:00"/>
    <b v="0"/>
    <b v="0"/>
    <s v="music/metal"/>
    <x v="1"/>
    <s v="metal"/>
    <x v="0"/>
    <x v="2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0"/>
    <d v="2012-04-12T05:00:00"/>
    <b v="0"/>
    <b v="1"/>
    <s v="technology/wearables"/>
    <x v="2"/>
    <s v="wearables"/>
    <x v="6"/>
    <x v="3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1"/>
    <d v="2010-09-19T05:00:00"/>
    <b v="0"/>
    <b v="0"/>
    <s v="theater/plays"/>
    <x v="3"/>
    <s v="plays"/>
    <x v="3"/>
    <x v="6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2"/>
    <d v="2014-06-28T05:00:00"/>
    <b v="0"/>
    <b v="0"/>
    <s v="film &amp; video/drama"/>
    <x v="4"/>
    <s v="drama"/>
    <x v="11"/>
    <x v="1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3"/>
    <d v="2018-03-17T05:00:00"/>
    <b v="0"/>
    <b v="0"/>
    <s v="technology/wearables"/>
    <x v="2"/>
    <s v="wearables"/>
    <x v="6"/>
    <x v="9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4"/>
    <d v="2018-08-04T05:00:00"/>
    <b v="0"/>
    <b v="0"/>
    <s v="music/jazz"/>
    <x v="1"/>
    <s v="jazz"/>
    <x v="8"/>
    <x v="9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5"/>
    <d v="2015-01-17T06:00:00"/>
    <b v="0"/>
    <b v="0"/>
    <s v="technology/wearables"/>
    <x v="2"/>
    <s v="wearables"/>
    <x v="2"/>
    <x v="5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6"/>
    <d v="2017-09-13T05:00:00"/>
    <b v="0"/>
    <b v="0"/>
    <s v="games/video games"/>
    <x v="6"/>
    <s v="video games"/>
    <x v="3"/>
    <x v="4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7"/>
    <d v="2015-10-04T05:00:00"/>
    <b v="0"/>
    <b v="0"/>
    <s v="theater/plays"/>
    <x v="3"/>
    <s v="plays"/>
    <x v="3"/>
    <x v="5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8"/>
    <d v="2017-06-27T05:00:00"/>
    <b v="0"/>
    <b v="1"/>
    <s v="theater/plays"/>
    <x v="3"/>
    <s v="plays"/>
    <x v="5"/>
    <x v="4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59"/>
    <d v="2012-07-20T05:00:00"/>
    <b v="0"/>
    <b v="0"/>
    <s v="theater/plays"/>
    <x v="3"/>
    <s v="plays"/>
    <x v="8"/>
    <x v="3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0"/>
    <d v="2011-04-02T05:00:00"/>
    <b v="0"/>
    <b v="0"/>
    <s v="theater/plays"/>
    <x v="3"/>
    <s v="plays"/>
    <x v="10"/>
    <x v="8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1"/>
    <d v="2015-06-06T05:00:00"/>
    <b v="0"/>
    <b v="0"/>
    <s v="technology/web"/>
    <x v="2"/>
    <s v="web"/>
    <x v="5"/>
    <x v="5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2"/>
    <d v="2017-05-04T05:00:00"/>
    <b v="0"/>
    <b v="0"/>
    <s v="theater/plays"/>
    <x v="3"/>
    <s v="plays"/>
    <x v="9"/>
    <x v="4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3"/>
    <d v="2018-07-17T05:00:00"/>
    <b v="0"/>
    <b v="1"/>
    <s v="technology/web"/>
    <x v="2"/>
    <s v="web"/>
    <x v="8"/>
    <x v="9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4"/>
    <d v="2011-02-03T06:00:00"/>
    <b v="0"/>
    <b v="0"/>
    <s v="theater/plays"/>
    <x v="3"/>
    <s v="plays"/>
    <x v="2"/>
    <x v="8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5"/>
    <d v="2015-04-13T05:00:00"/>
    <b v="0"/>
    <b v="1"/>
    <s v="theater/plays"/>
    <x v="3"/>
    <s v="plays"/>
    <x v="9"/>
    <x v="5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6"/>
    <d v="2010-01-30T06:00:00"/>
    <b v="0"/>
    <b v="1"/>
    <s v="technology/wearables"/>
    <x v="2"/>
    <s v="wearables"/>
    <x v="2"/>
    <x v="6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7"/>
    <d v="2017-09-12T05:00:00"/>
    <b v="0"/>
    <b v="1"/>
    <s v="theater/plays"/>
    <x v="3"/>
    <s v="plays"/>
    <x v="8"/>
    <x v="4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8"/>
    <d v="2011-01-22T06:00:00"/>
    <b v="0"/>
    <b v="0"/>
    <s v="theater/plays"/>
    <x v="3"/>
    <s v="plays"/>
    <x v="7"/>
    <x v="6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69"/>
    <d v="2010-12-21T06:00:00"/>
    <b v="0"/>
    <b v="1"/>
    <s v="theater/plays"/>
    <x v="3"/>
    <s v="plays"/>
    <x v="1"/>
    <x v="6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0"/>
    <d v="2019-12-04T06:00:00"/>
    <b v="0"/>
    <b v="0"/>
    <s v="theater/plays"/>
    <x v="3"/>
    <s v="plays"/>
    <x v="1"/>
    <x v="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1"/>
    <d v="2015-08-06T05:00:00"/>
    <b v="0"/>
    <b v="0"/>
    <s v="film &amp; video/animation"/>
    <x v="4"/>
    <s v="animation"/>
    <x v="8"/>
    <x v="5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2"/>
    <d v="2016-11-30T06:00:00"/>
    <b v="0"/>
    <b v="0"/>
    <s v="music/jazz"/>
    <x v="1"/>
    <s v="jazz"/>
    <x v="1"/>
    <x v="7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3"/>
    <d v="2016-03-28T05:00:00"/>
    <b v="0"/>
    <b v="0"/>
    <s v="music/metal"/>
    <x v="1"/>
    <s v="metal"/>
    <x v="6"/>
    <x v="7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4"/>
    <d v="2018-07-23T05:00:00"/>
    <b v="0"/>
    <b v="0"/>
    <s v="photography/photography books"/>
    <x v="7"/>
    <s v="photography books"/>
    <x v="8"/>
    <x v="9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5"/>
    <d v="2015-03-13T05:00:00"/>
    <b v="1"/>
    <b v="1"/>
    <s v="theater/plays"/>
    <x v="3"/>
    <s v="plays"/>
    <x v="2"/>
    <x v="5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6"/>
    <d v="2010-10-11T05:00:00"/>
    <b v="0"/>
    <b v="1"/>
    <s v="film &amp; video/animation"/>
    <x v="4"/>
    <s v="animation"/>
    <x v="3"/>
    <x v="6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7"/>
    <d v="2018-04-17T05:00:00"/>
    <b v="0"/>
    <b v="0"/>
    <s v="publishing/translations"/>
    <x v="5"/>
    <s v="translations"/>
    <x v="9"/>
    <x v="9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8"/>
    <d v="2018-06-21T05:00:00"/>
    <b v="0"/>
    <b v="0"/>
    <s v="theater/plays"/>
    <x v="3"/>
    <s v="plays"/>
    <x v="5"/>
    <x v="9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79"/>
    <d v="2017-09-28T05:00:00"/>
    <b v="0"/>
    <b v="0"/>
    <s v="games/video games"/>
    <x v="6"/>
    <s v="video games"/>
    <x v="0"/>
    <x v="4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0"/>
    <d v="2017-12-18T06:00:00"/>
    <b v="0"/>
    <b v="0"/>
    <s v="music/rock"/>
    <x v="1"/>
    <s v="rock"/>
    <x v="1"/>
    <x v="4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1"/>
    <d v="2019-01-24T06:00:00"/>
    <b v="0"/>
    <b v="1"/>
    <s v="games/video games"/>
    <x v="6"/>
    <s v="video games"/>
    <x v="2"/>
    <x v="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2"/>
    <d v="2016-08-19T05:00:00"/>
    <b v="0"/>
    <b v="0"/>
    <s v="music/electric music"/>
    <x v="1"/>
    <s v="electric music"/>
    <x v="8"/>
    <x v="7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3"/>
    <d v="2012-08-07T05:00:00"/>
    <b v="0"/>
    <b v="0"/>
    <s v="technology/wearables"/>
    <x v="2"/>
    <s v="wearables"/>
    <x v="8"/>
    <x v="3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4"/>
    <d v="2011-09-19T05:00:00"/>
    <b v="0"/>
    <b v="0"/>
    <s v="music/indie rock"/>
    <x v="1"/>
    <s v="indie rock"/>
    <x v="3"/>
    <x v="8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5"/>
    <d v="2015-05-17T05:00:00"/>
    <b v="1"/>
    <b v="0"/>
    <s v="theater/plays"/>
    <x v="3"/>
    <s v="plays"/>
    <x v="11"/>
    <x v="5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6"/>
    <d v="2011-03-19T05:00:00"/>
    <b v="0"/>
    <b v="1"/>
    <s v="music/rock"/>
    <x v="1"/>
    <s v="rock"/>
    <x v="6"/>
    <x v="8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7"/>
    <d v="2015-05-08T05:00:00"/>
    <b v="0"/>
    <b v="0"/>
    <s v="publishing/translations"/>
    <x v="5"/>
    <s v="translations"/>
    <x v="9"/>
    <x v="5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8"/>
    <d v="2010-04-17T05:00:00"/>
    <b v="0"/>
    <b v="0"/>
    <s v="theater/plays"/>
    <x v="3"/>
    <s v="plays"/>
    <x v="9"/>
    <x v="6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89"/>
    <d v="2016-02-25T06:00:00"/>
    <b v="0"/>
    <b v="1"/>
    <s v="theater/plays"/>
    <x v="3"/>
    <s v="plays"/>
    <x v="10"/>
    <x v="7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0"/>
    <d v="2016-09-03T05:00:00"/>
    <b v="0"/>
    <b v="0"/>
    <s v="publishing/translations"/>
    <x v="5"/>
    <s v="translations"/>
    <x v="0"/>
    <x v="7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1"/>
    <d v="2010-06-24T05:00:00"/>
    <b v="0"/>
    <b v="1"/>
    <s v="games/video games"/>
    <x v="6"/>
    <s v="video games"/>
    <x v="5"/>
    <x v="6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2"/>
    <d v="2012-10-24T05:00:00"/>
    <b v="0"/>
    <b v="1"/>
    <s v="theater/plays"/>
    <x v="3"/>
    <s v="plays"/>
    <x v="4"/>
    <x v="3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3"/>
    <d v="2019-04-18T05:00:00"/>
    <b v="0"/>
    <b v="0"/>
    <s v="technology/web"/>
    <x v="2"/>
    <s v="web"/>
    <x v="9"/>
    <x v="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4"/>
    <d v="2019-10-21T05:00:00"/>
    <b v="0"/>
    <b v="0"/>
    <s v="film &amp; video/documentary"/>
    <x v="4"/>
    <s v="documentary"/>
    <x v="4"/>
    <x v="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5"/>
    <d v="2011-03-23T05:00:00"/>
    <b v="0"/>
    <b v="0"/>
    <s v="theater/plays"/>
    <x v="3"/>
    <s v="plays"/>
    <x v="6"/>
    <x v="8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7"/>
    <d v="2015-08-18T05:00:00"/>
    <b v="0"/>
    <b v="0"/>
    <s v="food/food trucks"/>
    <x v="0"/>
    <s v="food trucks"/>
    <x v="5"/>
    <x v="5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6"/>
    <d v="2015-07-31T05:00:00"/>
    <b v="0"/>
    <b v="0"/>
    <s v="games/video games"/>
    <x v="6"/>
    <s v="video games"/>
    <x v="8"/>
    <x v="5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7"/>
    <d v="2014-12-24T06:00:00"/>
    <b v="0"/>
    <b v="0"/>
    <s v="theater/plays"/>
    <x v="3"/>
    <s v="plays"/>
    <x v="1"/>
    <x v="1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8"/>
    <d v="2011-11-06T05:00:00"/>
    <b v="0"/>
    <b v="0"/>
    <s v="theater/plays"/>
    <x v="3"/>
    <s v="plays"/>
    <x v="4"/>
    <x v="8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99"/>
    <d v="2015-02-28T06:00:00"/>
    <b v="0"/>
    <b v="1"/>
    <s v="music/electric music"/>
    <x v="1"/>
    <s v="electric music"/>
    <x v="10"/>
    <x v="5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0"/>
    <d v="2018-05-21T05:00:00"/>
    <b v="0"/>
    <b v="1"/>
    <s v="technology/wearables"/>
    <x v="2"/>
    <s v="wearables"/>
    <x v="11"/>
    <x v="9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1"/>
    <d v="2010-11-02T05:00:00"/>
    <b v="0"/>
    <b v="0"/>
    <s v="music/electric music"/>
    <x v="1"/>
    <s v="electric music"/>
    <x v="4"/>
    <x v="6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2"/>
    <d v="2017-05-24T05:00:00"/>
    <b v="0"/>
    <b v="0"/>
    <s v="music/indie rock"/>
    <x v="1"/>
    <s v="indie rock"/>
    <x v="11"/>
    <x v="4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3"/>
    <d v="2013-04-20T05:00:00"/>
    <b v="0"/>
    <b v="0"/>
    <s v="technology/web"/>
    <x v="2"/>
    <s v="web"/>
    <x v="9"/>
    <x v="2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4"/>
    <d v="2019-09-13T05:00:00"/>
    <b v="0"/>
    <b v="0"/>
    <s v="theater/plays"/>
    <x v="3"/>
    <s v="plays"/>
    <x v="3"/>
    <x v="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5"/>
    <d v="2018-05-10T05:00:00"/>
    <b v="0"/>
    <b v="1"/>
    <s v="theater/plays"/>
    <x v="3"/>
    <s v="plays"/>
    <x v="9"/>
    <x v="9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6"/>
    <d v="2012-05-13T05:00:00"/>
    <b v="0"/>
    <b v="0"/>
    <s v="film &amp; video/documentary"/>
    <x v="4"/>
    <s v="documentary"/>
    <x v="9"/>
    <x v="3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7"/>
    <d v="2014-01-14T06:00:00"/>
    <b v="0"/>
    <b v="0"/>
    <s v="film &amp; video/television"/>
    <x v="4"/>
    <s v="television"/>
    <x v="2"/>
    <x v="1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8"/>
    <d v="2018-09-30T05:00:00"/>
    <b v="0"/>
    <b v="0"/>
    <s v="food/food trucks"/>
    <x v="0"/>
    <s v="food trucks"/>
    <x v="3"/>
    <x v="9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09"/>
    <d v="2012-09-28T05:00:00"/>
    <b v="0"/>
    <b v="0"/>
    <s v="publishing/radio &amp; podcasts"/>
    <x v="5"/>
    <s v="radio &amp; podcasts"/>
    <x v="3"/>
    <x v="3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0"/>
    <d v="2014-09-08T05:00:00"/>
    <b v="0"/>
    <b v="0"/>
    <s v="technology/web"/>
    <x v="2"/>
    <s v="web"/>
    <x v="0"/>
    <x v="1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1"/>
    <d v="2017-09-19T05:00:00"/>
    <b v="0"/>
    <b v="0"/>
    <s v="food/food trucks"/>
    <x v="0"/>
    <s v="food trucks"/>
    <x v="3"/>
    <x v="4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2"/>
    <d v="2019-04-10T05:00:00"/>
    <b v="0"/>
    <b v="1"/>
    <s v="technology/wearables"/>
    <x v="2"/>
    <s v="wearables"/>
    <x v="9"/>
    <x v="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3"/>
    <d v="2017-12-22T06:00:00"/>
    <b v="0"/>
    <b v="0"/>
    <s v="publishing/fiction"/>
    <x v="5"/>
    <s v="fiction"/>
    <x v="1"/>
    <x v="4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4"/>
    <d v="2015-09-19T05:00:00"/>
    <b v="0"/>
    <b v="0"/>
    <s v="theater/plays"/>
    <x v="3"/>
    <s v="plays"/>
    <x v="3"/>
    <x v="5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5"/>
    <d v="2011-09-28T05:00:00"/>
    <b v="0"/>
    <b v="0"/>
    <s v="film &amp; video/television"/>
    <x v="4"/>
    <s v="television"/>
    <x v="3"/>
    <x v="8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6"/>
    <d v="2014-02-01T06:00:00"/>
    <b v="0"/>
    <b v="0"/>
    <s v="photography/photography books"/>
    <x v="7"/>
    <s v="photography books"/>
    <x v="2"/>
    <x v="1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7"/>
    <d v="2014-07-03T05:00:00"/>
    <b v="0"/>
    <b v="1"/>
    <s v="film &amp; video/documentary"/>
    <x v="4"/>
    <s v="documentary"/>
    <x v="5"/>
    <x v="1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8"/>
    <d v="2015-04-21T05:00:00"/>
    <b v="0"/>
    <b v="1"/>
    <s v="games/mobile games"/>
    <x v="6"/>
    <s v="mobile games"/>
    <x v="9"/>
    <x v="5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2"/>
    <d v="2014-10-18T05:00:00"/>
    <b v="0"/>
    <b v="0"/>
    <s v="games/video games"/>
    <x v="6"/>
    <s v="video games"/>
    <x v="4"/>
    <x v="1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19"/>
    <d v="2014-12-24T06:00:00"/>
    <b v="0"/>
    <b v="0"/>
    <s v="publishing/fiction"/>
    <x v="5"/>
    <s v="fiction"/>
    <x v="1"/>
    <x v="1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0"/>
    <d v="2015-11-27T06:00:00"/>
    <b v="1"/>
    <b v="0"/>
    <s v="theater/plays"/>
    <x v="3"/>
    <s v="plays"/>
    <x v="1"/>
    <x v="5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1"/>
    <d v="2019-07-05T05:00:00"/>
    <b v="0"/>
    <b v="0"/>
    <s v="photography/photography books"/>
    <x v="7"/>
    <s v="photography books"/>
    <x v="11"/>
    <x v="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2"/>
    <d v="2018-09-23T05:00:00"/>
    <b v="0"/>
    <b v="0"/>
    <s v="theater/plays"/>
    <x v="3"/>
    <s v="plays"/>
    <x v="3"/>
    <x v="9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3"/>
    <d v="2016-09-11T05:00:00"/>
    <b v="0"/>
    <b v="1"/>
    <s v="theater/plays"/>
    <x v="3"/>
    <s v="plays"/>
    <x v="0"/>
    <x v="7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4"/>
    <d v="2010-05-15T05:00:00"/>
    <b v="0"/>
    <b v="0"/>
    <s v="theater/plays"/>
    <x v="3"/>
    <s v="plays"/>
    <x v="11"/>
    <x v="6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5"/>
    <d v="2010-09-09T05:00:00"/>
    <b v="0"/>
    <b v="0"/>
    <s v="music/rock"/>
    <x v="1"/>
    <s v="rock"/>
    <x v="0"/>
    <x v="6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6"/>
    <d v="2015-02-28T06:00:00"/>
    <b v="0"/>
    <b v="0"/>
    <s v="food/food trucks"/>
    <x v="0"/>
    <s v="food trucks"/>
    <x v="10"/>
    <x v="5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7"/>
    <d v="2011-11-11T06:00:00"/>
    <b v="0"/>
    <b v="0"/>
    <s v="film &amp; video/drama"/>
    <x v="4"/>
    <s v="drama"/>
    <x v="4"/>
    <x v="8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8"/>
    <d v="2013-12-12T06:00:00"/>
    <b v="0"/>
    <b v="0"/>
    <s v="technology/web"/>
    <x v="2"/>
    <s v="web"/>
    <x v="1"/>
    <x v="2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29"/>
    <d v="2018-01-28T06:00:00"/>
    <b v="0"/>
    <b v="1"/>
    <s v="theater/plays"/>
    <x v="3"/>
    <s v="plays"/>
    <x v="2"/>
    <x v="9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0"/>
    <d v="2011-09-03T05:00:00"/>
    <b v="0"/>
    <b v="0"/>
    <s v="music/world music"/>
    <x v="1"/>
    <s v="world music"/>
    <x v="0"/>
    <x v="8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1"/>
    <d v="2011-08-07T05:00:00"/>
    <b v="0"/>
    <b v="1"/>
    <s v="film &amp; video/documentary"/>
    <x v="4"/>
    <s v="documentary"/>
    <x v="5"/>
    <x v="8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2"/>
    <d v="2013-03-12T05:00:00"/>
    <b v="0"/>
    <b v="1"/>
    <s v="theater/plays"/>
    <x v="3"/>
    <s v="plays"/>
    <x v="6"/>
    <x v="2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3"/>
    <d v="2014-06-19T05:00:00"/>
    <b v="0"/>
    <b v="1"/>
    <s v="film &amp; video/drama"/>
    <x v="4"/>
    <s v="drama"/>
    <x v="5"/>
    <x v="1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4"/>
    <d v="2010-10-12T05:00:00"/>
    <b v="0"/>
    <b v="0"/>
    <s v="publishing/nonfiction"/>
    <x v="5"/>
    <s v="nonfiction"/>
    <x v="4"/>
    <x v="6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5"/>
    <d v="2012-10-04T05:00:00"/>
    <b v="0"/>
    <b v="0"/>
    <s v="games/mobile games"/>
    <x v="6"/>
    <s v="mobile games"/>
    <x v="3"/>
    <x v="3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6"/>
    <d v="2015-05-07T05:00:00"/>
    <b v="0"/>
    <b v="1"/>
    <s v="technology/wearables"/>
    <x v="2"/>
    <s v="wearables"/>
    <x v="9"/>
    <x v="5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7"/>
    <d v="2018-03-02T06:00:00"/>
    <b v="0"/>
    <b v="0"/>
    <s v="film &amp; video/documentary"/>
    <x v="4"/>
    <s v="documentary"/>
    <x v="10"/>
    <x v="9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8"/>
    <d v="2015-06-18T05:00:00"/>
    <b v="0"/>
    <b v="0"/>
    <s v="technology/web"/>
    <x v="2"/>
    <s v="web"/>
    <x v="5"/>
    <x v="5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6"/>
    <d v="2012-05-17T05:00:00"/>
    <b v="0"/>
    <b v="0"/>
    <s v="technology/web"/>
    <x v="2"/>
    <s v="web"/>
    <x v="9"/>
    <x v="3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39"/>
    <d v="2010-07-18T05:00:00"/>
    <b v="0"/>
    <b v="0"/>
    <s v="music/indie rock"/>
    <x v="1"/>
    <s v="indie rock"/>
    <x v="5"/>
    <x v="6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0"/>
    <d v="2019-06-25T05:00:00"/>
    <b v="0"/>
    <b v="0"/>
    <s v="theater/plays"/>
    <x v="3"/>
    <s v="plays"/>
    <x v="5"/>
    <x v="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1"/>
    <d v="2014-09-12T05:00:00"/>
    <b v="0"/>
    <b v="0"/>
    <s v="technology/wearables"/>
    <x v="2"/>
    <s v="wearables"/>
    <x v="3"/>
    <x v="1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2"/>
    <d v="2011-11-28T06:00:00"/>
    <b v="0"/>
    <b v="0"/>
    <s v="theater/plays"/>
    <x v="3"/>
    <s v="plays"/>
    <x v="1"/>
    <x v="8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3"/>
    <d v="2016-06-19T05:00:00"/>
    <b v="0"/>
    <b v="1"/>
    <s v="theater/plays"/>
    <x v="3"/>
    <s v="plays"/>
    <x v="5"/>
    <x v="7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4"/>
    <d v="2017-08-03T05:00:00"/>
    <b v="0"/>
    <b v="0"/>
    <s v="technology/wearables"/>
    <x v="2"/>
    <s v="wearables"/>
    <x v="8"/>
    <x v="4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5"/>
    <d v="2013-02-22T06:00:00"/>
    <b v="0"/>
    <b v="0"/>
    <s v="music/indie rock"/>
    <x v="1"/>
    <s v="indie rock"/>
    <x v="2"/>
    <x v="2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6"/>
    <d v="2018-12-17T06:00:00"/>
    <b v="0"/>
    <b v="0"/>
    <s v="music/rock"/>
    <x v="1"/>
    <s v="rock"/>
    <x v="7"/>
    <x v="9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7"/>
    <d v="2014-07-30T05:00:00"/>
    <b v="0"/>
    <b v="0"/>
    <s v="music/electric music"/>
    <x v="1"/>
    <s v="electric music"/>
    <x v="5"/>
    <x v="1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8"/>
    <d v="2017-02-24T06:00:00"/>
    <b v="0"/>
    <b v="0"/>
    <s v="music/indie rock"/>
    <x v="1"/>
    <s v="indie rock"/>
    <x v="10"/>
    <x v="4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49"/>
    <d v="2012-10-25T05:00:00"/>
    <b v="0"/>
    <b v="0"/>
    <s v="theater/plays"/>
    <x v="3"/>
    <s v="plays"/>
    <x v="4"/>
    <x v="3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0"/>
    <d v="2016-06-04T05:00:00"/>
    <b v="0"/>
    <b v="1"/>
    <s v="music/indie rock"/>
    <x v="1"/>
    <s v="indie rock"/>
    <x v="11"/>
    <x v="7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1"/>
    <d v="2010-04-09T05:00:00"/>
    <b v="0"/>
    <b v="0"/>
    <s v="theater/plays"/>
    <x v="3"/>
    <s v="plays"/>
    <x v="6"/>
    <x v="6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2"/>
    <d v="2019-10-29T05:00:00"/>
    <b v="0"/>
    <b v="0"/>
    <s v="music/rock"/>
    <x v="1"/>
    <s v="rock"/>
    <x v="4"/>
    <x v="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3"/>
    <d v="2014-01-11T06:00:00"/>
    <b v="0"/>
    <b v="0"/>
    <s v="photography/photography books"/>
    <x v="7"/>
    <s v="photography books"/>
    <x v="7"/>
    <x v="2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4"/>
    <d v="2015-12-09T06:00:00"/>
    <b v="0"/>
    <b v="0"/>
    <s v="music/rock"/>
    <x v="1"/>
    <s v="rock"/>
    <x v="7"/>
    <x v="5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5"/>
    <d v="2019-04-14T05:00:00"/>
    <b v="0"/>
    <b v="1"/>
    <s v="theater/plays"/>
    <x v="3"/>
    <s v="plays"/>
    <x v="6"/>
    <x v="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6"/>
    <d v="2019-05-13T05:00:00"/>
    <b v="0"/>
    <b v="0"/>
    <s v="technology/wearables"/>
    <x v="2"/>
    <s v="wearables"/>
    <x v="9"/>
    <x v="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7"/>
    <d v="2015-09-29T05:00:00"/>
    <b v="0"/>
    <b v="1"/>
    <s v="technology/web"/>
    <x v="2"/>
    <s v="web"/>
    <x v="3"/>
    <x v="5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8"/>
    <d v="2019-01-07T06:00:00"/>
    <b v="0"/>
    <b v="0"/>
    <s v="music/rock"/>
    <x v="1"/>
    <s v="rock"/>
    <x v="7"/>
    <x v="9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59"/>
    <d v="2017-12-08T06:00:00"/>
    <b v="0"/>
    <b v="1"/>
    <s v="photography/photography books"/>
    <x v="7"/>
    <s v="photography books"/>
    <x v="4"/>
    <x v="4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0"/>
    <d v="2017-10-09T05:00:00"/>
    <b v="0"/>
    <b v="0"/>
    <s v="theater/plays"/>
    <x v="3"/>
    <s v="plays"/>
    <x v="4"/>
    <x v="4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1"/>
    <d v="2017-09-02T05:00:00"/>
    <b v="0"/>
    <b v="0"/>
    <s v="technology/web"/>
    <x v="2"/>
    <s v="web"/>
    <x v="0"/>
    <x v="4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2"/>
    <d v="2010-12-26T06:00:00"/>
    <b v="0"/>
    <b v="0"/>
    <s v="photography/photography books"/>
    <x v="7"/>
    <s v="photography books"/>
    <x v="7"/>
    <x v="6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3"/>
    <d v="2013-06-20T05:00:00"/>
    <b v="0"/>
    <b v="0"/>
    <s v="theater/plays"/>
    <x v="3"/>
    <s v="plays"/>
    <x v="5"/>
    <x v="2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4"/>
    <d v="2019-03-17T05:00:00"/>
    <b v="0"/>
    <b v="1"/>
    <s v="music/indie rock"/>
    <x v="1"/>
    <s v="indie rock"/>
    <x v="10"/>
    <x v="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5"/>
    <d v="2012-07-15T05:00:00"/>
    <b v="0"/>
    <b v="1"/>
    <s v="film &amp; video/shorts"/>
    <x v="4"/>
    <s v="shorts"/>
    <x v="5"/>
    <x v="3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6"/>
    <d v="2017-08-10T05:00:00"/>
    <b v="0"/>
    <b v="0"/>
    <s v="music/indie rock"/>
    <x v="1"/>
    <s v="indie rock"/>
    <x v="0"/>
    <x v="4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7"/>
    <d v="2014-04-11T05:00:00"/>
    <b v="0"/>
    <b v="0"/>
    <s v="publishing/translations"/>
    <x v="5"/>
    <s v="translations"/>
    <x v="6"/>
    <x v="1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8"/>
    <d v="2014-08-03T05:00:00"/>
    <b v="0"/>
    <b v="1"/>
    <s v="film &amp; video/documentary"/>
    <x v="4"/>
    <s v="documentary"/>
    <x v="8"/>
    <x v="1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69"/>
    <d v="2013-05-24T05:00:00"/>
    <b v="0"/>
    <b v="0"/>
    <s v="theater/plays"/>
    <x v="3"/>
    <s v="plays"/>
    <x v="11"/>
    <x v="2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0"/>
    <d v="2015-10-06T05:00:00"/>
    <b v="0"/>
    <b v="1"/>
    <s v="technology/wearables"/>
    <x v="2"/>
    <s v="wearables"/>
    <x v="4"/>
    <x v="5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1"/>
    <d v="2016-09-19T05:00:00"/>
    <b v="0"/>
    <b v="0"/>
    <s v="theater/plays"/>
    <x v="3"/>
    <s v="plays"/>
    <x v="0"/>
    <x v="7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2"/>
    <d v="2016-09-12T05:00:00"/>
    <b v="0"/>
    <b v="0"/>
    <s v="theater/plays"/>
    <x v="3"/>
    <s v="plays"/>
    <x v="3"/>
    <x v="7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3"/>
    <d v="2010-12-10T06:00:00"/>
    <b v="0"/>
    <b v="0"/>
    <s v="theater/plays"/>
    <x v="3"/>
    <s v="plays"/>
    <x v="1"/>
    <x v="6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4"/>
    <d v="2017-09-30T05:00:00"/>
    <b v="0"/>
    <b v="0"/>
    <s v="food/food trucks"/>
    <x v="0"/>
    <s v="food trucks"/>
    <x v="3"/>
    <x v="4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5"/>
    <d v="2013-03-18T05:00:00"/>
    <b v="0"/>
    <b v="1"/>
    <s v="theater/plays"/>
    <x v="3"/>
    <s v="plays"/>
    <x v="6"/>
    <x v="2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6"/>
    <d v="2010-03-27T05:00:00"/>
    <b v="0"/>
    <b v="0"/>
    <s v="technology/wearables"/>
    <x v="2"/>
    <s v="wearables"/>
    <x v="6"/>
    <x v="6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7"/>
    <d v="2017-10-22T05:00:00"/>
    <b v="0"/>
    <b v="0"/>
    <s v="technology/web"/>
    <x v="2"/>
    <s v="web"/>
    <x v="4"/>
    <x v="4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8"/>
    <d v="2019-07-01T05:00:00"/>
    <b v="0"/>
    <b v="0"/>
    <s v="theater/plays"/>
    <x v="3"/>
    <s v="plays"/>
    <x v="5"/>
    <x v="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79"/>
    <d v="2010-09-22T05:00:00"/>
    <b v="0"/>
    <b v="0"/>
    <s v="music/rock"/>
    <x v="1"/>
    <s v="rock"/>
    <x v="3"/>
    <x v="6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0"/>
    <d v="2019-05-04T05:00:00"/>
    <b v="0"/>
    <b v="0"/>
    <s v="theater/plays"/>
    <x v="3"/>
    <s v="plays"/>
    <x v="11"/>
    <x v="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1"/>
    <d v="2018-05-24T05:00:00"/>
    <b v="0"/>
    <b v="0"/>
    <s v="film &amp; video/television"/>
    <x v="4"/>
    <s v="television"/>
    <x v="11"/>
    <x v="9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2"/>
    <d v="2014-06-07T05:00:00"/>
    <b v="0"/>
    <b v="0"/>
    <s v="theater/plays"/>
    <x v="3"/>
    <s v="plays"/>
    <x v="11"/>
    <x v="1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3"/>
    <d v="2013-03-23T05:00:00"/>
    <b v="0"/>
    <b v="1"/>
    <s v="film &amp; video/shorts"/>
    <x v="4"/>
    <s v="shorts"/>
    <x v="10"/>
    <x v="2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4"/>
    <d v="2014-12-03T06:00:00"/>
    <b v="0"/>
    <b v="0"/>
    <s v="theater/plays"/>
    <x v="3"/>
    <s v="plays"/>
    <x v="7"/>
    <x v="1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5"/>
    <d v="2016-03-04T06:00:00"/>
    <b v="0"/>
    <b v="0"/>
    <s v="theater/plays"/>
    <x v="3"/>
    <s v="plays"/>
    <x v="6"/>
    <x v="7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6"/>
    <d v="2013-06-05T05:00:00"/>
    <b v="0"/>
    <b v="1"/>
    <s v="theater/plays"/>
    <x v="3"/>
    <s v="plays"/>
    <x v="5"/>
    <x v="2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7"/>
    <d v="2019-03-15T05:00:00"/>
    <b v="0"/>
    <b v="0"/>
    <s v="theater/plays"/>
    <x v="3"/>
    <s v="plays"/>
    <x v="6"/>
    <x v="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8"/>
    <d v="2014-07-01T05:00:00"/>
    <b v="0"/>
    <b v="0"/>
    <s v="music/rock"/>
    <x v="1"/>
    <s v="rock"/>
    <x v="5"/>
    <x v="1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89"/>
    <d v="2018-04-12T05:00:00"/>
    <b v="1"/>
    <b v="0"/>
    <s v="music/indie rock"/>
    <x v="1"/>
    <s v="indie rock"/>
    <x v="9"/>
    <x v="9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0"/>
    <d v="2015-09-30T05:00:00"/>
    <b v="0"/>
    <b v="0"/>
    <s v="music/metal"/>
    <x v="1"/>
    <s v="metal"/>
    <x v="3"/>
    <x v="5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1"/>
    <d v="2018-08-05T05:00:00"/>
    <b v="0"/>
    <b v="0"/>
    <s v="music/electric music"/>
    <x v="1"/>
    <s v="electric music"/>
    <x v="8"/>
    <x v="9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2"/>
    <d v="2016-09-22T05:00:00"/>
    <b v="0"/>
    <b v="0"/>
    <s v="technology/wearables"/>
    <x v="2"/>
    <s v="wearables"/>
    <x v="3"/>
    <x v="7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2"/>
    <d v="2017-07-07T05:00:00"/>
    <b v="0"/>
    <b v="0"/>
    <s v="film &amp; video/drama"/>
    <x v="4"/>
    <s v="drama"/>
    <x v="5"/>
    <x v="4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3"/>
    <d v="2010-09-04T05:00:00"/>
    <b v="0"/>
    <b v="0"/>
    <s v="music/electric music"/>
    <x v="1"/>
    <s v="electric music"/>
    <x v="0"/>
    <x v="6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4"/>
    <d v="2015-07-11T05:00:00"/>
    <b v="0"/>
    <b v="0"/>
    <s v="music/rock"/>
    <x v="1"/>
    <s v="rock"/>
    <x v="8"/>
    <x v="5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1"/>
    <d v="2010-04-05T05:00:00"/>
    <b v="0"/>
    <b v="0"/>
    <s v="theater/plays"/>
    <x v="3"/>
    <s v="plays"/>
    <x v="6"/>
    <x v="6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5"/>
    <d v="2014-08-12T05:00:00"/>
    <b v="0"/>
    <b v="0"/>
    <s v="technology/web"/>
    <x v="2"/>
    <s v="web"/>
    <x v="8"/>
    <x v="1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6"/>
    <d v="2011-10-06T05:00:00"/>
    <b v="0"/>
    <b v="0"/>
    <s v="food/food trucks"/>
    <x v="0"/>
    <s v="food trucks"/>
    <x v="4"/>
    <x v="8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7"/>
    <d v="2017-01-19T06:00:00"/>
    <b v="0"/>
    <b v="0"/>
    <s v="theater/plays"/>
    <x v="3"/>
    <s v="plays"/>
    <x v="2"/>
    <x v="4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8"/>
    <d v="2011-04-13T05:00:00"/>
    <b v="0"/>
    <b v="0"/>
    <s v="music/jazz"/>
    <x v="1"/>
    <s v="jazz"/>
    <x v="9"/>
    <x v="8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199"/>
    <d v="2018-10-29T05:00:00"/>
    <b v="1"/>
    <b v="0"/>
    <s v="theater/plays"/>
    <x v="3"/>
    <s v="plays"/>
    <x v="4"/>
    <x v="9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0"/>
    <d v="2010-03-08T06:00:00"/>
    <b v="0"/>
    <b v="0"/>
    <s v="publishing/fiction"/>
    <x v="5"/>
    <s v="fiction"/>
    <x v="10"/>
    <x v="6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1"/>
    <d v="2018-09-17T05:00:00"/>
    <b v="0"/>
    <b v="1"/>
    <s v="music/rock"/>
    <x v="1"/>
    <s v="rock"/>
    <x v="0"/>
    <x v="9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2"/>
    <d v="2017-12-03T06:00:00"/>
    <b v="0"/>
    <b v="0"/>
    <s v="film &amp; video/documentary"/>
    <x v="4"/>
    <s v="documentary"/>
    <x v="1"/>
    <x v="4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3"/>
    <d v="2016-05-13T05:00:00"/>
    <b v="0"/>
    <b v="0"/>
    <s v="film &amp; video/documentary"/>
    <x v="4"/>
    <s v="documentary"/>
    <x v="11"/>
    <x v="7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4"/>
    <d v="2017-03-30T05:00:00"/>
    <b v="0"/>
    <b v="0"/>
    <s v="film &amp; video/science fiction"/>
    <x v="4"/>
    <s v="science fiction"/>
    <x v="6"/>
    <x v="4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5"/>
    <d v="2013-09-20T05:00:00"/>
    <b v="0"/>
    <b v="0"/>
    <s v="theater/plays"/>
    <x v="3"/>
    <s v="plays"/>
    <x v="0"/>
    <x v="2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6"/>
    <d v="2020-01-30T06:00:00"/>
    <b v="0"/>
    <b v="0"/>
    <s v="theater/plays"/>
    <x v="3"/>
    <s v="plays"/>
    <x v="7"/>
    <x v="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7"/>
    <d v="2010-11-14T06:00:00"/>
    <b v="0"/>
    <b v="1"/>
    <s v="music/indie rock"/>
    <x v="1"/>
    <s v="indie rock"/>
    <x v="1"/>
    <x v="6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8"/>
    <d v="2010-08-25T05:00:00"/>
    <b v="0"/>
    <b v="0"/>
    <s v="music/rock"/>
    <x v="1"/>
    <s v="rock"/>
    <x v="0"/>
    <x v="6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09"/>
    <d v="2019-02-15T06:00:00"/>
    <b v="0"/>
    <b v="0"/>
    <s v="theater/plays"/>
    <x v="3"/>
    <s v="plays"/>
    <x v="10"/>
    <x v="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0"/>
    <d v="2011-11-24T06:00:00"/>
    <b v="0"/>
    <b v="0"/>
    <s v="theater/plays"/>
    <x v="3"/>
    <s v="plays"/>
    <x v="1"/>
    <x v="8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1"/>
    <d v="2019-05-07T05:00:00"/>
    <b v="0"/>
    <b v="0"/>
    <s v="film &amp; video/science fiction"/>
    <x v="4"/>
    <s v="science fiction"/>
    <x v="9"/>
    <x v="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2"/>
    <d v="2011-12-15T06:00:00"/>
    <b v="0"/>
    <b v="1"/>
    <s v="film &amp; video/shorts"/>
    <x v="4"/>
    <s v="shorts"/>
    <x v="1"/>
    <x v="8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3"/>
    <d v="2012-08-28T05:00:00"/>
    <b v="0"/>
    <b v="0"/>
    <s v="film &amp; video/animation"/>
    <x v="4"/>
    <s v="animation"/>
    <x v="0"/>
    <x v="3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4"/>
    <d v="2011-07-19T05:00:00"/>
    <b v="1"/>
    <b v="0"/>
    <s v="theater/plays"/>
    <x v="3"/>
    <s v="plays"/>
    <x v="8"/>
    <x v="8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5"/>
    <d v="2012-06-23T05:00:00"/>
    <b v="1"/>
    <b v="0"/>
    <s v="food/food trucks"/>
    <x v="0"/>
    <s v="food trucks"/>
    <x v="5"/>
    <x v="3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6"/>
    <d v="2014-10-03T05:00:00"/>
    <b v="0"/>
    <b v="0"/>
    <s v="photography/photography books"/>
    <x v="7"/>
    <s v="photography books"/>
    <x v="4"/>
    <x v="1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7"/>
    <d v="2016-03-30T05:00:00"/>
    <b v="0"/>
    <b v="0"/>
    <s v="theater/plays"/>
    <x v="3"/>
    <s v="plays"/>
    <x v="6"/>
    <x v="7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8"/>
    <d v="2014-11-08T06:00:00"/>
    <b v="0"/>
    <b v="0"/>
    <s v="film &amp; video/science fiction"/>
    <x v="4"/>
    <s v="science fiction"/>
    <x v="3"/>
    <x v="1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19"/>
    <d v="2014-05-03T05:00:00"/>
    <b v="1"/>
    <b v="0"/>
    <s v="music/rock"/>
    <x v="1"/>
    <s v="rock"/>
    <x v="11"/>
    <x v="1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0"/>
    <d v="2010-05-15T05:00:00"/>
    <b v="0"/>
    <b v="0"/>
    <s v="photography/photography books"/>
    <x v="7"/>
    <s v="photography books"/>
    <x v="9"/>
    <x v="6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1"/>
    <d v="2015-05-21T05:00:00"/>
    <b v="0"/>
    <b v="0"/>
    <s v="games/mobile games"/>
    <x v="6"/>
    <s v="mobile games"/>
    <x v="11"/>
    <x v="5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1"/>
    <d v="2016-09-25T05:00:00"/>
    <b v="0"/>
    <b v="0"/>
    <s v="film &amp; video/animation"/>
    <x v="4"/>
    <s v="animation"/>
    <x v="0"/>
    <x v="7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2"/>
    <d v="2017-07-19T05:00:00"/>
    <b v="0"/>
    <b v="1"/>
    <s v="games/mobile games"/>
    <x v="6"/>
    <s v="mobile games"/>
    <x v="5"/>
    <x v="4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3"/>
    <d v="2019-12-06T06:00:00"/>
    <b v="0"/>
    <b v="0"/>
    <s v="games/video games"/>
    <x v="6"/>
    <s v="video games"/>
    <x v="7"/>
    <x v="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4"/>
    <d v="2013-07-18T05:00:00"/>
    <b v="0"/>
    <b v="0"/>
    <s v="theater/plays"/>
    <x v="3"/>
    <s v="plays"/>
    <x v="11"/>
    <x v="2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5"/>
    <d v="2016-07-26T05:00:00"/>
    <b v="0"/>
    <b v="0"/>
    <s v="theater/plays"/>
    <x v="3"/>
    <s v="plays"/>
    <x v="8"/>
    <x v="7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6"/>
    <d v="2011-06-28T05:00:00"/>
    <b v="0"/>
    <b v="0"/>
    <s v="film &amp; video/animation"/>
    <x v="4"/>
    <s v="animation"/>
    <x v="5"/>
    <x v="8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7"/>
    <d v="2017-08-29T05:00:00"/>
    <b v="0"/>
    <b v="1"/>
    <s v="games/video games"/>
    <x v="6"/>
    <s v="video games"/>
    <x v="0"/>
    <x v="4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8"/>
    <d v="2017-02-18T06:00:00"/>
    <b v="0"/>
    <b v="0"/>
    <s v="film &amp; video/animation"/>
    <x v="4"/>
    <s v="animation"/>
    <x v="10"/>
    <x v="4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29"/>
    <d v="2019-07-02T05:00:00"/>
    <b v="0"/>
    <b v="1"/>
    <s v="music/rock"/>
    <x v="1"/>
    <s v="rock"/>
    <x v="5"/>
    <x v="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0"/>
    <d v="2014-04-27T05:00:00"/>
    <b v="0"/>
    <b v="0"/>
    <s v="film &amp; video/animation"/>
    <x v="4"/>
    <s v="animation"/>
    <x v="9"/>
    <x v="1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1"/>
    <d v="2018-01-08T06:00:00"/>
    <b v="0"/>
    <b v="1"/>
    <s v="theater/plays"/>
    <x v="3"/>
    <s v="plays"/>
    <x v="7"/>
    <x v="4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2"/>
    <d v="2015-09-02T05:00:00"/>
    <b v="0"/>
    <b v="0"/>
    <s v="technology/wearables"/>
    <x v="2"/>
    <s v="wearables"/>
    <x v="0"/>
    <x v="5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3"/>
    <d v="2010-08-07T05:00:00"/>
    <b v="0"/>
    <b v="0"/>
    <s v="theater/plays"/>
    <x v="3"/>
    <s v="plays"/>
    <x v="0"/>
    <x v="6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3"/>
    <d v="2014-04-23T05:00:00"/>
    <b v="0"/>
    <b v="1"/>
    <s v="publishing/nonfiction"/>
    <x v="5"/>
    <s v="nonfiction"/>
    <x v="9"/>
    <x v="1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4"/>
    <d v="2017-05-20T05:00:00"/>
    <b v="0"/>
    <b v="1"/>
    <s v="music/rock"/>
    <x v="1"/>
    <s v="rock"/>
    <x v="11"/>
    <x v="4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5"/>
    <d v="2018-03-07T06:00:00"/>
    <b v="0"/>
    <b v="0"/>
    <s v="theater/plays"/>
    <x v="3"/>
    <s v="plays"/>
    <x v="6"/>
    <x v="9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6"/>
    <d v="2014-09-04T05:00:00"/>
    <b v="0"/>
    <b v="0"/>
    <s v="theater/plays"/>
    <x v="3"/>
    <s v="plays"/>
    <x v="8"/>
    <x v="1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7"/>
    <d v="2014-04-08T05:00:00"/>
    <b v="0"/>
    <b v="0"/>
    <s v="theater/plays"/>
    <x v="3"/>
    <s v="plays"/>
    <x v="9"/>
    <x v="1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8"/>
    <d v="2013-08-09T05:00:00"/>
    <b v="0"/>
    <b v="0"/>
    <s v="technology/web"/>
    <x v="2"/>
    <s v="web"/>
    <x v="0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39"/>
    <d v="2017-01-06T06:00:00"/>
    <b v="0"/>
    <b v="1"/>
    <s v="publishing/fiction"/>
    <x v="5"/>
    <s v="fiction"/>
    <x v="7"/>
    <x v="7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0"/>
    <d v="2015-01-05T06:00:00"/>
    <b v="0"/>
    <b v="0"/>
    <s v="games/mobile games"/>
    <x v="6"/>
    <s v="mobile games"/>
    <x v="7"/>
    <x v="1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1"/>
    <d v="2015-01-09T06:00:00"/>
    <b v="0"/>
    <b v="0"/>
    <s v="publishing/translations"/>
    <x v="5"/>
    <s v="translations"/>
    <x v="2"/>
    <x v="5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6"/>
    <d v="2010-03-01T06:00:00"/>
    <b v="0"/>
    <b v="0"/>
    <s v="music/rock"/>
    <x v="1"/>
    <s v="rock"/>
    <x v="2"/>
    <x v="6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2"/>
    <d v="2012-12-11T06:00:00"/>
    <b v="0"/>
    <b v="0"/>
    <s v="theater/plays"/>
    <x v="3"/>
    <s v="plays"/>
    <x v="7"/>
    <x v="3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3"/>
    <d v="2013-10-30T05:00:00"/>
    <b v="0"/>
    <b v="0"/>
    <s v="theater/plays"/>
    <x v="3"/>
    <s v="plays"/>
    <x v="4"/>
    <x v="2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4"/>
    <d v="2011-04-20T05:00:00"/>
    <b v="0"/>
    <b v="0"/>
    <s v="film &amp; video/drama"/>
    <x v="4"/>
    <s v="drama"/>
    <x v="9"/>
    <x v="8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5"/>
    <d v="2017-02-23T06:00:00"/>
    <b v="0"/>
    <b v="0"/>
    <s v="publishing/nonfiction"/>
    <x v="5"/>
    <s v="nonfiction"/>
    <x v="10"/>
    <x v="4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6"/>
    <d v="2011-02-21T06:00:00"/>
    <b v="0"/>
    <b v="1"/>
    <s v="music/rock"/>
    <x v="1"/>
    <s v="rock"/>
    <x v="10"/>
    <x v="8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7"/>
    <d v="2016-03-01T06:00:00"/>
    <b v="0"/>
    <b v="0"/>
    <s v="music/rock"/>
    <x v="1"/>
    <s v="rock"/>
    <x v="2"/>
    <x v="7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8"/>
    <d v="2013-03-19T05:00:00"/>
    <b v="0"/>
    <b v="0"/>
    <s v="theater/plays"/>
    <x v="3"/>
    <s v="plays"/>
    <x v="6"/>
    <x v="2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49"/>
    <d v="2016-12-28T06:00:00"/>
    <b v="0"/>
    <b v="1"/>
    <s v="theater/plays"/>
    <x v="3"/>
    <s v="plays"/>
    <x v="7"/>
    <x v="7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0"/>
    <d v="2012-12-27T06:00:00"/>
    <b v="1"/>
    <b v="0"/>
    <s v="photography/photography books"/>
    <x v="7"/>
    <s v="photography books"/>
    <x v="7"/>
    <x v="3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5"/>
    <d v="2012-10-10T05:00:00"/>
    <b v="0"/>
    <b v="0"/>
    <s v="music/rock"/>
    <x v="1"/>
    <s v="rock"/>
    <x v="3"/>
    <x v="3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1"/>
    <d v="2010-08-29T05:00:00"/>
    <b v="0"/>
    <b v="1"/>
    <s v="music/rock"/>
    <x v="1"/>
    <s v="rock"/>
    <x v="0"/>
    <x v="6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2"/>
    <d v="2011-05-01T05:00:00"/>
    <b v="0"/>
    <b v="1"/>
    <s v="music/indie rock"/>
    <x v="1"/>
    <s v="indie rock"/>
    <x v="9"/>
    <x v="8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3"/>
    <d v="2010-01-09T06:00:00"/>
    <b v="0"/>
    <b v="0"/>
    <s v="photography/photography books"/>
    <x v="7"/>
    <s v="photography books"/>
    <x v="2"/>
    <x v="6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4"/>
    <d v="2013-02-28T06:00:00"/>
    <b v="0"/>
    <b v="0"/>
    <s v="theater/plays"/>
    <x v="3"/>
    <s v="plays"/>
    <x v="10"/>
    <x v="2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5"/>
    <d v="2016-02-16T06:00:00"/>
    <b v="0"/>
    <b v="0"/>
    <s v="theater/plays"/>
    <x v="3"/>
    <s v="plays"/>
    <x v="2"/>
    <x v="7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6"/>
    <d v="2014-12-10T06:00:00"/>
    <b v="0"/>
    <b v="1"/>
    <s v="music/jazz"/>
    <x v="1"/>
    <s v="jazz"/>
    <x v="1"/>
    <x v="1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7"/>
    <d v="2012-11-09T06:00:00"/>
    <b v="0"/>
    <b v="0"/>
    <s v="theater/plays"/>
    <x v="3"/>
    <s v="plays"/>
    <x v="4"/>
    <x v="3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8"/>
    <d v="2012-11-19T06:00:00"/>
    <b v="0"/>
    <b v="0"/>
    <s v="film &amp; video/documentary"/>
    <x v="4"/>
    <s v="documentary"/>
    <x v="4"/>
    <x v="3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59"/>
    <d v="2019-02-21T06:00:00"/>
    <b v="0"/>
    <b v="0"/>
    <s v="film &amp; video/television"/>
    <x v="4"/>
    <s v="television"/>
    <x v="2"/>
    <x v="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0"/>
    <d v="2010-12-04T06:00:00"/>
    <b v="0"/>
    <b v="0"/>
    <s v="games/video games"/>
    <x v="6"/>
    <s v="video games"/>
    <x v="7"/>
    <x v="6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1"/>
    <d v="2016-01-07T06:00:00"/>
    <b v="0"/>
    <b v="0"/>
    <s v="photography/photography books"/>
    <x v="7"/>
    <s v="photography books"/>
    <x v="7"/>
    <x v="5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2"/>
    <d v="2019-08-04T05:00:00"/>
    <b v="0"/>
    <b v="1"/>
    <s v="theater/plays"/>
    <x v="3"/>
    <s v="plays"/>
    <x v="8"/>
    <x v="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3"/>
    <d v="2017-09-20T05:00:00"/>
    <b v="0"/>
    <b v="0"/>
    <s v="theater/plays"/>
    <x v="3"/>
    <s v="plays"/>
    <x v="3"/>
    <x v="4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4"/>
    <d v="2017-11-11T06:00:00"/>
    <b v="0"/>
    <b v="0"/>
    <s v="theater/plays"/>
    <x v="3"/>
    <s v="plays"/>
    <x v="1"/>
    <x v="4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5"/>
    <d v="2019-04-14T05:00:00"/>
    <b v="0"/>
    <b v="0"/>
    <s v="publishing/translations"/>
    <x v="5"/>
    <s v="translations"/>
    <x v="9"/>
    <x v="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6"/>
    <d v="2012-04-24T05:00:00"/>
    <b v="0"/>
    <b v="1"/>
    <s v="games/video games"/>
    <x v="6"/>
    <s v="video games"/>
    <x v="9"/>
    <x v="3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7"/>
    <d v="2010-07-21T05:00:00"/>
    <b v="0"/>
    <b v="0"/>
    <s v="theater/plays"/>
    <x v="3"/>
    <s v="plays"/>
    <x v="8"/>
    <x v="6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8"/>
    <d v="2012-12-21T06:00:00"/>
    <b v="0"/>
    <b v="0"/>
    <s v="technology/web"/>
    <x v="2"/>
    <s v="web"/>
    <x v="1"/>
    <x v="3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69"/>
    <d v="2018-09-06T05:00:00"/>
    <b v="0"/>
    <b v="0"/>
    <s v="theater/plays"/>
    <x v="3"/>
    <s v="plays"/>
    <x v="3"/>
    <x v="9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0"/>
    <d v="2017-11-27T06:00:00"/>
    <b v="0"/>
    <b v="0"/>
    <s v="film &amp; video/animation"/>
    <x v="4"/>
    <s v="animation"/>
    <x v="1"/>
    <x v="4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1"/>
    <d v="2012-04-01T05:00:00"/>
    <b v="0"/>
    <b v="1"/>
    <s v="theater/plays"/>
    <x v="3"/>
    <s v="plays"/>
    <x v="6"/>
    <x v="3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2"/>
    <d v="2016-12-03T06:00:00"/>
    <b v="0"/>
    <b v="1"/>
    <s v="film &amp; video/television"/>
    <x v="4"/>
    <s v="television"/>
    <x v="1"/>
    <x v="7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2"/>
    <d v="2016-06-04T05:00:00"/>
    <b v="0"/>
    <b v="0"/>
    <s v="music/rock"/>
    <x v="1"/>
    <s v="rock"/>
    <x v="11"/>
    <x v="7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3"/>
    <d v="2012-05-06T05:00:00"/>
    <b v="0"/>
    <b v="0"/>
    <s v="technology/web"/>
    <x v="2"/>
    <s v="web"/>
    <x v="11"/>
    <x v="3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4"/>
    <d v="2016-10-18T05:00:00"/>
    <b v="0"/>
    <b v="0"/>
    <s v="theater/plays"/>
    <x v="3"/>
    <s v="plays"/>
    <x v="3"/>
    <x v="7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5"/>
    <d v="2016-11-30T06:00:00"/>
    <b v="0"/>
    <b v="0"/>
    <s v="theater/plays"/>
    <x v="3"/>
    <s v="plays"/>
    <x v="1"/>
    <x v="7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6"/>
    <d v="2015-04-28T05:00:00"/>
    <b v="0"/>
    <b v="0"/>
    <s v="music/electric music"/>
    <x v="1"/>
    <s v="electric music"/>
    <x v="9"/>
    <x v="5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7"/>
    <d v="2012-03-15T05:00:00"/>
    <b v="0"/>
    <b v="1"/>
    <s v="music/metal"/>
    <x v="1"/>
    <s v="metal"/>
    <x v="6"/>
    <x v="3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8"/>
    <d v="2015-08-06T05:00:00"/>
    <b v="0"/>
    <b v="0"/>
    <s v="theater/plays"/>
    <x v="3"/>
    <s v="plays"/>
    <x v="0"/>
    <x v="5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79"/>
    <d v="2013-06-11T05:00:00"/>
    <b v="0"/>
    <b v="1"/>
    <s v="film &amp; video/documentary"/>
    <x v="4"/>
    <s v="documentary"/>
    <x v="11"/>
    <x v="2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0"/>
    <d v="2011-10-19T05:00:00"/>
    <b v="1"/>
    <b v="0"/>
    <s v="technology/web"/>
    <x v="2"/>
    <s v="web"/>
    <x v="4"/>
    <x v="8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1"/>
    <d v="2012-04-03T05:00:00"/>
    <b v="0"/>
    <b v="0"/>
    <s v="food/food trucks"/>
    <x v="0"/>
    <s v="food trucks"/>
    <x v="6"/>
    <x v="3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2"/>
    <d v="2010-10-14T05:00:00"/>
    <b v="0"/>
    <b v="0"/>
    <s v="theater/plays"/>
    <x v="3"/>
    <s v="plays"/>
    <x v="4"/>
    <x v="6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3"/>
    <d v="2018-11-07T06:00:00"/>
    <b v="0"/>
    <b v="0"/>
    <s v="theater/plays"/>
    <x v="3"/>
    <s v="plays"/>
    <x v="4"/>
    <x v="9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4"/>
    <d v="2013-11-09T06:00:00"/>
    <b v="0"/>
    <b v="0"/>
    <s v="theater/plays"/>
    <x v="3"/>
    <s v="plays"/>
    <x v="4"/>
    <x v="2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5"/>
    <d v="2019-02-19T06:00:00"/>
    <b v="0"/>
    <b v="0"/>
    <s v="theater/plays"/>
    <x v="3"/>
    <s v="plays"/>
    <x v="2"/>
    <x v="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6"/>
    <d v="2014-01-23T06:00:00"/>
    <b v="0"/>
    <b v="1"/>
    <s v="theater/plays"/>
    <x v="3"/>
    <s v="plays"/>
    <x v="2"/>
    <x v="1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7"/>
    <d v="2016-03-15T05:00:00"/>
    <b v="0"/>
    <b v="1"/>
    <s v="music/rock"/>
    <x v="1"/>
    <s v="rock"/>
    <x v="10"/>
    <x v="7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8"/>
    <d v="2016-04-28T05:00:00"/>
    <b v="0"/>
    <b v="0"/>
    <s v="food/food trucks"/>
    <x v="0"/>
    <s v="food trucks"/>
    <x v="6"/>
    <x v="7"/>
  </r>
  <r>
    <n v="300"/>
    <s v="Cooke PLC"/>
    <s v="Focused executive core"/>
    <n v="100"/>
    <n v="5"/>
    <n v="5"/>
    <x v="0"/>
    <n v="1"/>
    <n v="5"/>
    <s v="DK"/>
    <s v="DKK"/>
    <n v="1504069200"/>
    <n v="1504155600"/>
    <x v="289"/>
    <d v="2017-08-31T05:00:00"/>
    <b v="0"/>
    <b v="1"/>
    <s v="publishing/nonfiction"/>
    <x v="5"/>
    <s v="nonfiction"/>
    <x v="0"/>
    <x v="4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0"/>
    <d v="2015-03-15T05:00:00"/>
    <b v="0"/>
    <b v="0"/>
    <s v="film &amp; video/documentary"/>
    <x v="4"/>
    <s v="documentary"/>
    <x v="10"/>
    <x v="5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1"/>
    <d v="2018-09-16T05:00:00"/>
    <b v="0"/>
    <b v="0"/>
    <s v="theater/plays"/>
    <x v="3"/>
    <s v="plays"/>
    <x v="3"/>
    <x v="9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2"/>
    <d v="2016-01-12T06:00:00"/>
    <b v="0"/>
    <b v="0"/>
    <s v="music/indie rock"/>
    <x v="1"/>
    <s v="indie rock"/>
    <x v="2"/>
    <x v="7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3"/>
    <d v="2016-09-17T05:00:00"/>
    <b v="0"/>
    <b v="0"/>
    <s v="film &amp; video/documentary"/>
    <x v="4"/>
    <s v="documentary"/>
    <x v="0"/>
    <x v="7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4"/>
    <d v="2016-04-29T05:00:00"/>
    <b v="0"/>
    <b v="0"/>
    <s v="theater/plays"/>
    <x v="3"/>
    <s v="plays"/>
    <x v="6"/>
    <x v="7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5"/>
    <d v="2017-07-17T05:00:00"/>
    <b v="0"/>
    <b v="1"/>
    <s v="theater/plays"/>
    <x v="3"/>
    <s v="plays"/>
    <x v="8"/>
    <x v="4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6"/>
    <d v="2012-06-26T05:00:00"/>
    <b v="0"/>
    <b v="1"/>
    <s v="publishing/fiction"/>
    <x v="5"/>
    <s v="fiction"/>
    <x v="5"/>
    <x v="3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7"/>
    <d v="2011-04-19T05:00:00"/>
    <b v="0"/>
    <b v="0"/>
    <s v="theater/plays"/>
    <x v="3"/>
    <s v="plays"/>
    <x v="9"/>
    <x v="8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8"/>
    <d v="2011-10-11T05:00:00"/>
    <b v="0"/>
    <b v="1"/>
    <s v="music/indie rock"/>
    <x v="1"/>
    <s v="indie rock"/>
    <x v="3"/>
    <x v="8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299"/>
    <d v="2010-04-25T05:00:00"/>
    <b v="0"/>
    <b v="0"/>
    <s v="games/video games"/>
    <x v="6"/>
    <s v="video games"/>
    <x v="9"/>
    <x v="6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6"/>
    <d v="2011-02-28T06:00:00"/>
    <b v="0"/>
    <b v="0"/>
    <s v="theater/plays"/>
    <x v="3"/>
    <s v="plays"/>
    <x v="10"/>
    <x v="8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3"/>
    <d v="2013-11-01T05:00:00"/>
    <b v="0"/>
    <b v="0"/>
    <s v="theater/plays"/>
    <x v="3"/>
    <s v="plays"/>
    <x v="4"/>
    <x v="2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0"/>
    <d v="2012-02-29T06:00:00"/>
    <b v="0"/>
    <b v="0"/>
    <s v="music/rock"/>
    <x v="1"/>
    <s v="rock"/>
    <x v="10"/>
    <x v="3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7"/>
    <d v="2019-03-17T05:00:00"/>
    <b v="0"/>
    <b v="1"/>
    <s v="film &amp; video/documentary"/>
    <x v="4"/>
    <s v="documentary"/>
    <x v="6"/>
    <x v="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1"/>
    <d v="2014-06-22T05:00:00"/>
    <b v="0"/>
    <b v="0"/>
    <s v="theater/plays"/>
    <x v="3"/>
    <s v="plays"/>
    <x v="11"/>
    <x v="1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2"/>
    <d v="2019-11-20T06:00:00"/>
    <b v="0"/>
    <b v="1"/>
    <s v="food/food trucks"/>
    <x v="0"/>
    <s v="food trucks"/>
    <x v="1"/>
    <x v="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3"/>
    <d v="2017-05-27T05:00:00"/>
    <b v="0"/>
    <b v="0"/>
    <s v="theater/plays"/>
    <x v="3"/>
    <s v="plays"/>
    <x v="11"/>
    <x v="4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4"/>
    <d v="2014-02-16T06:00:00"/>
    <b v="0"/>
    <b v="0"/>
    <s v="music/rock"/>
    <x v="1"/>
    <s v="rock"/>
    <x v="10"/>
    <x v="1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5"/>
    <d v="2010-09-05T05:00:00"/>
    <b v="0"/>
    <b v="0"/>
    <s v="technology/web"/>
    <x v="2"/>
    <s v="web"/>
    <x v="0"/>
    <x v="6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6"/>
    <d v="2011-05-19T05:00:00"/>
    <b v="0"/>
    <b v="0"/>
    <s v="publishing/fiction"/>
    <x v="5"/>
    <s v="fiction"/>
    <x v="11"/>
    <x v="8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7"/>
    <d v="2011-04-09T05:00:00"/>
    <b v="0"/>
    <b v="0"/>
    <s v="film &amp; video/shorts"/>
    <x v="4"/>
    <s v="shorts"/>
    <x v="9"/>
    <x v="8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8"/>
    <d v="2010-12-08T06:00:00"/>
    <b v="0"/>
    <b v="0"/>
    <s v="theater/plays"/>
    <x v="3"/>
    <s v="plays"/>
    <x v="1"/>
    <x v="6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09"/>
    <d v="2014-03-29T05:00:00"/>
    <b v="0"/>
    <b v="0"/>
    <s v="film &amp; video/documentary"/>
    <x v="4"/>
    <s v="documentary"/>
    <x v="6"/>
    <x v="1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0"/>
    <d v="2015-07-03T05:00:00"/>
    <b v="0"/>
    <b v="1"/>
    <s v="theater/plays"/>
    <x v="3"/>
    <s v="plays"/>
    <x v="5"/>
    <x v="5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8"/>
    <d v="2018-07-09T05:00:00"/>
    <b v="0"/>
    <b v="1"/>
    <s v="theater/plays"/>
    <x v="3"/>
    <s v="plays"/>
    <x v="5"/>
    <x v="9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1"/>
    <d v="2016-01-01T06:00:00"/>
    <b v="0"/>
    <b v="0"/>
    <s v="film &amp; video/animation"/>
    <x v="4"/>
    <s v="animation"/>
    <x v="7"/>
    <x v="5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2"/>
    <d v="2019-09-01T05:00:00"/>
    <b v="0"/>
    <b v="1"/>
    <s v="theater/plays"/>
    <x v="3"/>
    <s v="plays"/>
    <x v="0"/>
    <x v="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3"/>
    <d v="2018-12-11T06:00:00"/>
    <b v="0"/>
    <b v="0"/>
    <s v="music/rock"/>
    <x v="1"/>
    <s v="rock"/>
    <x v="1"/>
    <x v="9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4"/>
    <d v="2016-12-23T06:00:00"/>
    <b v="0"/>
    <b v="0"/>
    <s v="games/video games"/>
    <x v="6"/>
    <s v="video games"/>
    <x v="7"/>
    <x v="7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5"/>
    <d v="2017-12-09T06:00:00"/>
    <b v="0"/>
    <b v="0"/>
    <s v="film &amp; video/documentary"/>
    <x v="4"/>
    <s v="documentary"/>
    <x v="7"/>
    <x v="4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6"/>
    <d v="2011-12-20T06:00:00"/>
    <b v="0"/>
    <b v="0"/>
    <s v="food/food trucks"/>
    <x v="0"/>
    <s v="food trucks"/>
    <x v="7"/>
    <x v="8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7"/>
    <d v="2013-03-29T05:00:00"/>
    <b v="0"/>
    <b v="0"/>
    <s v="technology/wearables"/>
    <x v="2"/>
    <s v="wearables"/>
    <x v="6"/>
    <x v="2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8"/>
    <d v="2018-12-18T06:00:00"/>
    <b v="0"/>
    <b v="0"/>
    <s v="theater/plays"/>
    <x v="3"/>
    <s v="plays"/>
    <x v="1"/>
    <x v="9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1"/>
    <d v="2018-01-17T06:00:00"/>
    <b v="0"/>
    <b v="0"/>
    <s v="music/rock"/>
    <x v="1"/>
    <s v="rock"/>
    <x v="2"/>
    <x v="9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19"/>
    <d v="2019-11-28T06:00:00"/>
    <b v="0"/>
    <b v="0"/>
    <s v="music/rock"/>
    <x v="1"/>
    <s v="rock"/>
    <x v="1"/>
    <x v="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0"/>
    <d v="2010-12-16T06:00:00"/>
    <b v="0"/>
    <b v="1"/>
    <s v="music/rock"/>
    <x v="1"/>
    <s v="rock"/>
    <x v="7"/>
    <x v="6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1"/>
    <d v="2019-11-12T06:00:00"/>
    <b v="0"/>
    <b v="0"/>
    <s v="theater/plays"/>
    <x v="3"/>
    <s v="plays"/>
    <x v="1"/>
    <x v="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2"/>
    <d v="2011-11-04T05:00:00"/>
    <b v="0"/>
    <b v="0"/>
    <s v="theater/plays"/>
    <x v="3"/>
    <s v="plays"/>
    <x v="4"/>
    <x v="8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3"/>
    <d v="2017-08-16T05:00:00"/>
    <b v="0"/>
    <b v="0"/>
    <s v="theater/plays"/>
    <x v="3"/>
    <s v="plays"/>
    <x v="0"/>
    <x v="4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4"/>
    <d v="2011-12-13T06:00:00"/>
    <b v="0"/>
    <b v="0"/>
    <s v="photography/photography books"/>
    <x v="7"/>
    <s v="photography books"/>
    <x v="7"/>
    <x v="8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5"/>
    <d v="2015-09-04T05:00:00"/>
    <b v="0"/>
    <b v="0"/>
    <s v="music/indie rock"/>
    <x v="1"/>
    <s v="indie rock"/>
    <x v="0"/>
    <x v="5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6"/>
    <d v="2013-08-01T05:00:00"/>
    <b v="0"/>
    <b v="0"/>
    <s v="theater/plays"/>
    <x v="3"/>
    <s v="plays"/>
    <x v="8"/>
    <x v="2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7"/>
    <d v="2014-01-11T06:00:00"/>
    <b v="0"/>
    <b v="0"/>
    <s v="theater/plays"/>
    <x v="3"/>
    <s v="plays"/>
    <x v="1"/>
    <x v="2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8"/>
    <d v="2018-03-03T06:00:00"/>
    <b v="0"/>
    <b v="0"/>
    <s v="games/video games"/>
    <x v="6"/>
    <s v="video games"/>
    <x v="2"/>
    <x v="9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29"/>
    <d v="2015-07-10T05:00:00"/>
    <b v="0"/>
    <b v="0"/>
    <s v="film &amp; video/drama"/>
    <x v="4"/>
    <s v="drama"/>
    <x v="8"/>
    <x v="5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0"/>
    <d v="2017-10-18T05:00:00"/>
    <b v="0"/>
    <b v="1"/>
    <s v="music/indie rock"/>
    <x v="1"/>
    <s v="indie rock"/>
    <x v="0"/>
    <x v="4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1"/>
    <d v="2015-03-07T06:00:00"/>
    <b v="0"/>
    <b v="0"/>
    <s v="technology/web"/>
    <x v="2"/>
    <s v="web"/>
    <x v="10"/>
    <x v="5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2"/>
    <d v="2017-03-01T06:00:00"/>
    <b v="0"/>
    <b v="0"/>
    <s v="food/food trucks"/>
    <x v="0"/>
    <s v="food trucks"/>
    <x v="10"/>
    <x v="4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5"/>
    <d v="2017-08-13T05:00:00"/>
    <b v="0"/>
    <b v="0"/>
    <s v="theater/plays"/>
    <x v="3"/>
    <s v="plays"/>
    <x v="8"/>
    <x v="4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3"/>
    <d v="2015-06-07T05:00:00"/>
    <b v="0"/>
    <b v="1"/>
    <s v="music/jazz"/>
    <x v="1"/>
    <s v="jazz"/>
    <x v="11"/>
    <x v="5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4"/>
    <d v="2015-09-07T05:00:00"/>
    <b v="0"/>
    <b v="0"/>
    <s v="music/rock"/>
    <x v="1"/>
    <s v="rock"/>
    <x v="0"/>
    <x v="5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5"/>
    <d v="2015-11-15T06:00:00"/>
    <b v="0"/>
    <b v="0"/>
    <s v="theater/plays"/>
    <x v="3"/>
    <s v="plays"/>
    <x v="1"/>
    <x v="5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6"/>
    <d v="2019-07-06T05:00:00"/>
    <b v="0"/>
    <b v="0"/>
    <s v="theater/plays"/>
    <x v="3"/>
    <s v="plays"/>
    <x v="8"/>
    <x v="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7"/>
    <d v="2013-09-10T05:00:00"/>
    <b v="0"/>
    <b v="0"/>
    <s v="film &amp; video/documentary"/>
    <x v="4"/>
    <s v="documentary"/>
    <x v="3"/>
    <x v="2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8"/>
    <d v="2017-03-03T06:00:00"/>
    <b v="0"/>
    <b v="0"/>
    <s v="technology/wearables"/>
    <x v="2"/>
    <s v="wearables"/>
    <x v="2"/>
    <x v="4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39"/>
    <d v="2012-01-23T06:00:00"/>
    <b v="0"/>
    <b v="0"/>
    <s v="theater/plays"/>
    <x v="3"/>
    <s v="plays"/>
    <x v="2"/>
    <x v="3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0"/>
    <d v="2015-09-28T05:00:00"/>
    <b v="0"/>
    <b v="0"/>
    <s v="games/video games"/>
    <x v="6"/>
    <s v="video games"/>
    <x v="3"/>
    <x v="5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1"/>
    <d v="2018-08-13T05:00:00"/>
    <b v="1"/>
    <b v="0"/>
    <s v="photography/photography books"/>
    <x v="7"/>
    <s v="photography books"/>
    <x v="0"/>
    <x v="9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2"/>
    <d v="2011-09-03T05:00:00"/>
    <b v="0"/>
    <b v="0"/>
    <s v="film &amp; video/animation"/>
    <x v="4"/>
    <s v="animation"/>
    <x v="0"/>
    <x v="8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3"/>
    <d v="2011-01-15T06:00:00"/>
    <b v="0"/>
    <b v="1"/>
    <s v="theater/plays"/>
    <x v="3"/>
    <s v="plays"/>
    <x v="2"/>
    <x v="8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4"/>
    <d v="2017-10-31T05:00:00"/>
    <b v="0"/>
    <b v="0"/>
    <s v="theater/plays"/>
    <x v="3"/>
    <s v="plays"/>
    <x v="4"/>
    <x v="4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4"/>
    <d v="2011-03-06T06:00:00"/>
    <b v="0"/>
    <b v="0"/>
    <s v="music/rock"/>
    <x v="1"/>
    <s v="rock"/>
    <x v="2"/>
    <x v="8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5"/>
    <d v="2011-12-28T06:00:00"/>
    <b v="0"/>
    <b v="0"/>
    <s v="music/rock"/>
    <x v="1"/>
    <s v="rock"/>
    <x v="7"/>
    <x v="8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6"/>
    <d v="2018-04-04T05:00:00"/>
    <b v="0"/>
    <b v="0"/>
    <s v="music/indie rock"/>
    <x v="1"/>
    <s v="indie rock"/>
    <x v="6"/>
    <x v="9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7"/>
    <d v="2017-01-25T06:00:00"/>
    <b v="0"/>
    <b v="0"/>
    <s v="theater/plays"/>
    <x v="3"/>
    <s v="plays"/>
    <x v="7"/>
    <x v="7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8"/>
    <d v="2011-01-04T06:00:00"/>
    <b v="0"/>
    <b v="1"/>
    <s v="theater/plays"/>
    <x v="3"/>
    <s v="plays"/>
    <x v="2"/>
    <x v="8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49"/>
    <d v="2014-11-11T06:00:00"/>
    <b v="0"/>
    <b v="1"/>
    <s v="theater/plays"/>
    <x v="3"/>
    <s v="plays"/>
    <x v="4"/>
    <x v="1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0"/>
    <d v="2010-11-05T05:00:00"/>
    <b v="0"/>
    <b v="1"/>
    <s v="film &amp; video/documentary"/>
    <x v="4"/>
    <s v="documentary"/>
    <x v="4"/>
    <x v="6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1"/>
    <d v="2013-03-14T05:00:00"/>
    <b v="0"/>
    <b v="1"/>
    <s v="film &amp; video/television"/>
    <x v="4"/>
    <s v="television"/>
    <x v="10"/>
    <x v="2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2"/>
    <d v="2019-04-21T05:00:00"/>
    <b v="0"/>
    <b v="0"/>
    <s v="theater/plays"/>
    <x v="3"/>
    <s v="plays"/>
    <x v="9"/>
    <x v="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3"/>
    <d v="2015-03-31T05:00:00"/>
    <b v="0"/>
    <b v="0"/>
    <s v="theater/plays"/>
    <x v="3"/>
    <s v="plays"/>
    <x v="10"/>
    <x v="5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4"/>
    <d v="2015-01-28T06:00:00"/>
    <b v="0"/>
    <b v="1"/>
    <s v="film &amp; video/documentary"/>
    <x v="4"/>
    <s v="documentary"/>
    <x v="2"/>
    <x v="5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5"/>
    <d v="2017-08-25T05:00:00"/>
    <b v="0"/>
    <b v="0"/>
    <s v="theater/plays"/>
    <x v="3"/>
    <s v="plays"/>
    <x v="0"/>
    <x v="4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6"/>
    <d v="2019-01-16T06:00:00"/>
    <b v="0"/>
    <b v="1"/>
    <s v="film &amp; video/documentary"/>
    <x v="4"/>
    <s v="documentary"/>
    <x v="2"/>
    <x v="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7"/>
    <d v="2015-12-12T06:00:00"/>
    <b v="0"/>
    <b v="0"/>
    <s v="music/indie rock"/>
    <x v="1"/>
    <s v="indie rock"/>
    <x v="4"/>
    <x v="5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8"/>
    <d v="2014-07-12T05:00:00"/>
    <b v="0"/>
    <b v="0"/>
    <s v="music/rock"/>
    <x v="1"/>
    <s v="rock"/>
    <x v="8"/>
    <x v="1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1"/>
    <d v="2019-11-05T06:00:00"/>
    <b v="0"/>
    <b v="0"/>
    <s v="theater/plays"/>
    <x v="3"/>
    <s v="plays"/>
    <x v="4"/>
    <x v="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59"/>
    <d v="2018-06-28T05:00:00"/>
    <b v="0"/>
    <b v="0"/>
    <s v="film &amp; video/documentary"/>
    <x v="4"/>
    <s v="documentary"/>
    <x v="11"/>
    <x v="9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0"/>
    <d v="2011-11-10T06:00:00"/>
    <b v="0"/>
    <b v="0"/>
    <s v="theater/plays"/>
    <x v="3"/>
    <s v="plays"/>
    <x v="4"/>
    <x v="8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1"/>
    <d v="2013-06-28T05:00:00"/>
    <b v="0"/>
    <b v="0"/>
    <s v="theater/plays"/>
    <x v="3"/>
    <s v="plays"/>
    <x v="5"/>
    <x v="2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2"/>
    <d v="2015-07-24T05:00:00"/>
    <b v="0"/>
    <b v="0"/>
    <s v="theater/plays"/>
    <x v="3"/>
    <s v="plays"/>
    <x v="5"/>
    <x v="5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3"/>
    <d v="2017-11-04T05:00:00"/>
    <b v="0"/>
    <b v="0"/>
    <s v="photography/photography books"/>
    <x v="7"/>
    <s v="photography books"/>
    <x v="4"/>
    <x v="4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09"/>
    <d v="2019-02-19T06:00:00"/>
    <b v="0"/>
    <b v="1"/>
    <s v="food/food trucks"/>
    <x v="0"/>
    <s v="food trucks"/>
    <x v="10"/>
    <x v="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4"/>
    <d v="2017-03-09T06:00:00"/>
    <b v="1"/>
    <b v="1"/>
    <s v="film &amp; video/documentary"/>
    <x v="4"/>
    <s v="documentary"/>
    <x v="10"/>
    <x v="4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5"/>
    <d v="2019-04-30T05:00:00"/>
    <b v="0"/>
    <b v="0"/>
    <s v="publishing/nonfiction"/>
    <x v="5"/>
    <s v="nonfiction"/>
    <x v="6"/>
    <x v="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6"/>
    <d v="2010-07-08T05:00:00"/>
    <b v="0"/>
    <b v="0"/>
    <s v="theater/plays"/>
    <x v="3"/>
    <s v="plays"/>
    <x v="5"/>
    <x v="6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7"/>
    <d v="2012-06-17T05:00:00"/>
    <b v="0"/>
    <b v="0"/>
    <s v="technology/wearables"/>
    <x v="2"/>
    <s v="wearables"/>
    <x v="5"/>
    <x v="3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8"/>
    <d v="2012-01-06T06:00:00"/>
    <b v="0"/>
    <b v="0"/>
    <s v="music/indie rock"/>
    <x v="1"/>
    <s v="indie rock"/>
    <x v="2"/>
    <x v="3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69"/>
    <d v="2010-11-24T06:00:00"/>
    <b v="0"/>
    <b v="0"/>
    <s v="theater/plays"/>
    <x v="3"/>
    <s v="plays"/>
    <x v="4"/>
    <x v="6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0"/>
    <d v="2013-09-28T05:00:00"/>
    <b v="0"/>
    <b v="0"/>
    <s v="photography/photography books"/>
    <x v="7"/>
    <s v="photography books"/>
    <x v="3"/>
    <x v="2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6"/>
    <d v="2014-01-16T06:00:00"/>
    <b v="0"/>
    <b v="0"/>
    <s v="publishing/nonfiction"/>
    <x v="5"/>
    <s v="nonfiction"/>
    <x v="2"/>
    <x v="1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1"/>
    <d v="2011-01-08T06:00:00"/>
    <b v="0"/>
    <b v="0"/>
    <s v="technology/wearables"/>
    <x v="2"/>
    <s v="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2"/>
    <d v="2017-07-18T05:00:00"/>
    <b v="0"/>
    <b v="0"/>
    <s v="music/jazz"/>
    <x v="1"/>
    <s v="jazz"/>
    <x v="8"/>
    <x v="4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3"/>
    <d v="2013-08-08T05:00:00"/>
    <b v="0"/>
    <b v="1"/>
    <s v="film &amp; video/documentary"/>
    <x v="4"/>
    <s v="documentary"/>
    <x v="8"/>
    <x v="2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4"/>
    <d v="2011-12-09T06:00:00"/>
    <b v="1"/>
    <b v="0"/>
    <s v="theater/plays"/>
    <x v="3"/>
    <s v="plays"/>
    <x v="7"/>
    <x v="8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5"/>
    <d v="2018-10-13T05:00:00"/>
    <b v="0"/>
    <b v="0"/>
    <s v="film &amp; video/drama"/>
    <x v="4"/>
    <s v="drama"/>
    <x v="4"/>
    <x v="9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6"/>
    <d v="2013-05-29T05:00:00"/>
    <b v="0"/>
    <b v="0"/>
    <s v="music/rock"/>
    <x v="1"/>
    <s v="rock"/>
    <x v="11"/>
    <x v="2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7"/>
    <d v="2018-05-10T05:00:00"/>
    <b v="0"/>
    <b v="1"/>
    <s v="film &amp; video/animation"/>
    <x v="4"/>
    <s v="animation"/>
    <x v="11"/>
    <x v="9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8"/>
    <d v="2011-02-09T06:00:00"/>
    <b v="0"/>
    <b v="0"/>
    <s v="music/indie rock"/>
    <x v="1"/>
    <s v="indie rock"/>
    <x v="10"/>
    <x v="8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79"/>
    <d v="2013-09-07T05:00:00"/>
    <b v="0"/>
    <b v="1"/>
    <s v="photography/photography books"/>
    <x v="7"/>
    <s v="photography books"/>
    <x v="0"/>
    <x v="2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0"/>
    <d v="2019-10-27T05:00:00"/>
    <b v="0"/>
    <b v="0"/>
    <s v="theater/plays"/>
    <x v="3"/>
    <s v="plays"/>
    <x v="4"/>
    <x v="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1"/>
    <d v="2012-02-22T06:00:00"/>
    <b v="0"/>
    <b v="1"/>
    <s v="film &amp; video/shorts"/>
    <x v="4"/>
    <s v="shorts"/>
    <x v="2"/>
    <x v="3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4"/>
    <d v="2010-06-17T05:00:00"/>
    <b v="0"/>
    <b v="1"/>
    <s v="theater/plays"/>
    <x v="3"/>
    <s v="plays"/>
    <x v="11"/>
    <x v="6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2"/>
    <d v="2017-11-17T06:00:00"/>
    <b v="0"/>
    <b v="0"/>
    <s v="theater/plays"/>
    <x v="3"/>
    <s v="plays"/>
    <x v="1"/>
    <x v="4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3"/>
    <d v="2018-07-24T05:00:00"/>
    <b v="0"/>
    <b v="0"/>
    <s v="theater/plays"/>
    <x v="3"/>
    <s v="plays"/>
    <x v="5"/>
    <x v="9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4"/>
    <d v="2013-02-11T06:00:00"/>
    <b v="1"/>
    <b v="0"/>
    <s v="film &amp; video/documentary"/>
    <x v="4"/>
    <s v="documentary"/>
    <x v="2"/>
    <x v="2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5"/>
    <d v="2019-10-20T05:00:00"/>
    <b v="0"/>
    <b v="0"/>
    <s v="theater/plays"/>
    <x v="3"/>
    <s v="plays"/>
    <x v="4"/>
    <x v="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6"/>
    <d v="2016-07-10T05:00:00"/>
    <b v="0"/>
    <b v="0"/>
    <s v="film &amp; video/documentary"/>
    <x v="4"/>
    <s v="documentary"/>
    <x v="5"/>
    <x v="7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7"/>
    <d v="2017-04-22T05:00:00"/>
    <b v="0"/>
    <b v="0"/>
    <s v="music/rock"/>
    <x v="1"/>
    <s v="rock"/>
    <x v="9"/>
    <x v="4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6"/>
    <d v="2015-04-28T05:00:00"/>
    <b v="0"/>
    <b v="0"/>
    <s v="games/mobile games"/>
    <x v="6"/>
    <s v="mobile games"/>
    <x v="9"/>
    <x v="5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8"/>
    <d v="2017-05-31T05:00:00"/>
    <b v="0"/>
    <b v="0"/>
    <s v="theater/plays"/>
    <x v="3"/>
    <s v="plays"/>
    <x v="11"/>
    <x v="4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89"/>
    <d v="2014-01-13T06:00:00"/>
    <b v="0"/>
    <b v="0"/>
    <s v="publishing/fiction"/>
    <x v="5"/>
    <s v="fiction"/>
    <x v="2"/>
    <x v="1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0"/>
    <d v="2018-12-24T06:00:00"/>
    <b v="0"/>
    <b v="0"/>
    <s v="film &amp; video/animation"/>
    <x v="4"/>
    <s v="animation"/>
    <x v="1"/>
    <x v="9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1"/>
    <d v="2010-04-28T05:00:00"/>
    <b v="0"/>
    <b v="1"/>
    <s v="food/food trucks"/>
    <x v="0"/>
    <s v="food trucks"/>
    <x v="9"/>
    <x v="6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2"/>
    <d v="2012-01-30T06:00:00"/>
    <b v="0"/>
    <b v="0"/>
    <s v="theater/plays"/>
    <x v="3"/>
    <s v="plays"/>
    <x v="2"/>
    <x v="3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3"/>
    <d v="2011-01-26T06:00:00"/>
    <b v="0"/>
    <b v="1"/>
    <s v="film &amp; video/documentary"/>
    <x v="4"/>
    <s v="documentary"/>
    <x v="2"/>
    <x v="8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4"/>
    <d v="2018-11-27T06:00:00"/>
    <b v="0"/>
    <b v="0"/>
    <s v="theater/plays"/>
    <x v="3"/>
    <s v="plays"/>
    <x v="1"/>
    <x v="9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5"/>
    <d v="2012-05-07T05:00:00"/>
    <b v="0"/>
    <b v="0"/>
    <s v="film &amp; video/documentary"/>
    <x v="4"/>
    <s v="documentary"/>
    <x v="11"/>
    <x v="3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6"/>
    <d v="2011-12-28T06:00:00"/>
    <b v="0"/>
    <b v="0"/>
    <s v="technology/web"/>
    <x v="2"/>
    <s v="web"/>
    <x v="7"/>
    <x v="8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7"/>
    <d v="2017-07-09T05:00:00"/>
    <b v="0"/>
    <b v="0"/>
    <s v="theater/plays"/>
    <x v="3"/>
    <s v="plays"/>
    <x v="5"/>
    <x v="4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8"/>
    <d v="2017-07-29T05:00:00"/>
    <b v="0"/>
    <b v="1"/>
    <s v="technology/wearables"/>
    <x v="2"/>
    <s v="wearables"/>
    <x v="5"/>
    <x v="4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399"/>
    <d v="2010-05-07T05:00:00"/>
    <b v="0"/>
    <b v="1"/>
    <s v="theater/plays"/>
    <x v="3"/>
    <s v="plays"/>
    <x v="9"/>
    <x v="6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5"/>
    <d v="2011-09-24T05:00:00"/>
    <b v="0"/>
    <b v="1"/>
    <s v="food/food trucks"/>
    <x v="0"/>
    <s v="food trucks"/>
    <x v="3"/>
    <x v="8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0"/>
    <d v="2018-04-24T05:00:00"/>
    <b v="0"/>
    <b v="0"/>
    <s v="music/indie rock"/>
    <x v="1"/>
    <s v="indie rock"/>
    <x v="9"/>
    <x v="9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1"/>
    <d v="2015-08-03T05:00:00"/>
    <b v="0"/>
    <b v="0"/>
    <s v="photography/photography books"/>
    <x v="7"/>
    <s v="photography books"/>
    <x v="8"/>
    <x v="5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2"/>
    <d v="2013-03-06T06:00:00"/>
    <b v="0"/>
    <b v="0"/>
    <s v="theater/plays"/>
    <x v="3"/>
    <s v="plays"/>
    <x v="10"/>
    <x v="2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3"/>
    <d v="2014-10-15T05:00:00"/>
    <b v="0"/>
    <b v="1"/>
    <s v="theater/plays"/>
    <x v="3"/>
    <s v="plays"/>
    <x v="3"/>
    <x v="1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4"/>
    <d v="2011-02-18T06:00:00"/>
    <b v="0"/>
    <b v="0"/>
    <s v="film &amp; video/animation"/>
    <x v="4"/>
    <s v="animation"/>
    <x v="10"/>
    <x v="8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5"/>
    <d v="2014-03-10T05:00:00"/>
    <b v="0"/>
    <b v="1"/>
    <s v="photography/photography books"/>
    <x v="7"/>
    <s v="photography books"/>
    <x v="10"/>
    <x v="1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6"/>
    <d v="2019-11-02T05:00:00"/>
    <b v="0"/>
    <b v="0"/>
    <s v="theater/plays"/>
    <x v="3"/>
    <s v="plays"/>
    <x v="3"/>
    <x v="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7"/>
    <d v="2018-07-09T05:00:00"/>
    <b v="1"/>
    <b v="0"/>
    <s v="theater/plays"/>
    <x v="3"/>
    <s v="plays"/>
    <x v="5"/>
    <x v="9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8"/>
    <d v="2014-05-22T05:00:00"/>
    <b v="0"/>
    <b v="0"/>
    <s v="theater/plays"/>
    <x v="3"/>
    <s v="plays"/>
    <x v="11"/>
    <x v="1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09"/>
    <d v="2013-12-11T06:00:00"/>
    <b v="0"/>
    <b v="1"/>
    <s v="film &amp; video/documentary"/>
    <x v="4"/>
    <s v="documentary"/>
    <x v="1"/>
    <x v="2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0"/>
    <d v="2016-12-15T06:00:00"/>
    <b v="1"/>
    <b v="0"/>
    <s v="theater/plays"/>
    <x v="3"/>
    <s v="plays"/>
    <x v="7"/>
    <x v="7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1"/>
    <d v="2014-12-27T06:00:00"/>
    <b v="0"/>
    <b v="1"/>
    <s v="theater/plays"/>
    <x v="3"/>
    <s v="plays"/>
    <x v="7"/>
    <x v="1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2"/>
    <d v="2019-04-21T05:00:00"/>
    <b v="0"/>
    <b v="0"/>
    <s v="music/jazz"/>
    <x v="1"/>
    <s v="jazz"/>
    <x v="9"/>
    <x v="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3"/>
    <d v="2015-09-16T05:00:00"/>
    <b v="0"/>
    <b v="1"/>
    <s v="film &amp; video/animation"/>
    <x v="4"/>
    <s v="animation"/>
    <x v="3"/>
    <x v="5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4"/>
    <d v="2013-04-03T05:00:00"/>
    <b v="0"/>
    <b v="0"/>
    <s v="theater/plays"/>
    <x v="3"/>
    <s v="plays"/>
    <x v="6"/>
    <x v="2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5"/>
    <d v="2016-11-13T06:00:00"/>
    <b v="0"/>
    <b v="0"/>
    <s v="film &amp; video/science fiction"/>
    <x v="4"/>
    <s v="science fiction"/>
    <x v="1"/>
    <x v="7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6"/>
    <d v="2017-07-10T05:00:00"/>
    <b v="0"/>
    <b v="0"/>
    <s v="film &amp; video/television"/>
    <x v="4"/>
    <s v="television"/>
    <x v="5"/>
    <x v="4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7"/>
    <d v="2012-05-24T05:00:00"/>
    <b v="0"/>
    <b v="0"/>
    <s v="technology/wearables"/>
    <x v="2"/>
    <s v="wearables"/>
    <x v="9"/>
    <x v="3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8"/>
    <d v="2017-09-18T05:00:00"/>
    <b v="0"/>
    <b v="0"/>
    <s v="theater/plays"/>
    <x v="3"/>
    <s v="plays"/>
    <x v="3"/>
    <x v="4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19"/>
    <d v="2010-10-19T05:00:00"/>
    <b v="0"/>
    <b v="0"/>
    <s v="theater/plays"/>
    <x v="3"/>
    <s v="plays"/>
    <x v="3"/>
    <x v="6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0"/>
    <d v="2011-07-26T05:00:00"/>
    <b v="0"/>
    <b v="1"/>
    <s v="music/indie rock"/>
    <x v="1"/>
    <s v="indie rock"/>
    <x v="8"/>
    <x v="8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1"/>
    <d v="2010-12-24T06:00:00"/>
    <b v="0"/>
    <b v="1"/>
    <s v="theater/plays"/>
    <x v="3"/>
    <s v="plays"/>
    <x v="7"/>
    <x v="6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2"/>
    <d v="2012-12-20T06:00:00"/>
    <b v="0"/>
    <b v="0"/>
    <s v="technology/wearables"/>
    <x v="2"/>
    <s v="wearables"/>
    <x v="7"/>
    <x v="3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3"/>
    <d v="2018-01-04T06:00:00"/>
    <b v="0"/>
    <b v="0"/>
    <s v="film &amp; video/television"/>
    <x v="4"/>
    <s v="television"/>
    <x v="7"/>
    <x v="4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4"/>
    <d v="2013-04-16T05:00:00"/>
    <b v="0"/>
    <b v="1"/>
    <s v="games/video games"/>
    <x v="6"/>
    <s v="video games"/>
    <x v="9"/>
    <x v="2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5"/>
    <d v="2019-03-23T05:00:00"/>
    <b v="0"/>
    <b v="0"/>
    <s v="games/video games"/>
    <x v="6"/>
    <s v="video games"/>
    <x v="6"/>
    <x v="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6"/>
    <d v="2018-11-13T06:00:00"/>
    <b v="0"/>
    <b v="0"/>
    <s v="film &amp; video/animation"/>
    <x v="4"/>
    <s v="animation"/>
    <x v="4"/>
    <x v="9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7"/>
    <d v="2017-08-19T05:00:00"/>
    <b v="0"/>
    <b v="0"/>
    <s v="music/rock"/>
    <x v="1"/>
    <s v="rock"/>
    <x v="8"/>
    <x v="4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8"/>
    <d v="2010-07-07T05:00:00"/>
    <b v="0"/>
    <b v="0"/>
    <s v="film &amp; video/drama"/>
    <x v="4"/>
    <s v="drama"/>
    <x v="8"/>
    <x v="6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0"/>
    <d v="2017-01-11T06:00:00"/>
    <b v="0"/>
    <b v="0"/>
    <s v="film &amp; video/science fiction"/>
    <x v="4"/>
    <s v="science fiction"/>
    <x v="7"/>
    <x v="7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29"/>
    <d v="2013-11-26T06:00:00"/>
    <b v="0"/>
    <b v="1"/>
    <s v="film &amp; video/drama"/>
    <x v="4"/>
    <s v="drama"/>
    <x v="4"/>
    <x v="2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0"/>
    <d v="2011-10-16T05:00:00"/>
    <b v="0"/>
    <b v="0"/>
    <s v="theater/plays"/>
    <x v="3"/>
    <s v="plays"/>
    <x v="3"/>
    <x v="8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1"/>
    <d v="2018-02-10T06:00:00"/>
    <b v="0"/>
    <b v="1"/>
    <s v="music/indie rock"/>
    <x v="1"/>
    <s v="indie rock"/>
    <x v="10"/>
    <x v="9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2"/>
    <d v="2016-10-16T05:00:00"/>
    <b v="0"/>
    <b v="0"/>
    <s v="theater/plays"/>
    <x v="3"/>
    <s v="plays"/>
    <x v="4"/>
    <x v="7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3"/>
    <d v="2010-05-11T05:00:00"/>
    <b v="0"/>
    <b v="0"/>
    <s v="theater/plays"/>
    <x v="3"/>
    <s v="plays"/>
    <x v="6"/>
    <x v="6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4"/>
    <d v="2015-01-22T06:00:00"/>
    <b v="0"/>
    <b v="0"/>
    <s v="film &amp; video/documentary"/>
    <x v="4"/>
    <s v="documentary"/>
    <x v="7"/>
    <x v="1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7"/>
    <d v="2010-08-12T05:00:00"/>
    <b v="0"/>
    <b v="0"/>
    <s v="theater/plays"/>
    <x v="3"/>
    <s v="plays"/>
    <x v="0"/>
    <x v="6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5"/>
    <d v="2014-05-18T05:00:00"/>
    <b v="0"/>
    <b v="0"/>
    <s v="film &amp; video/drama"/>
    <x v="4"/>
    <s v="drama"/>
    <x v="9"/>
    <x v="1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4"/>
    <d v="2013-03-09T06:00:00"/>
    <b v="0"/>
    <b v="0"/>
    <s v="games/mobile games"/>
    <x v="6"/>
    <s v="mobile games"/>
    <x v="2"/>
    <x v="2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6"/>
    <d v="2014-01-04T06:00:00"/>
    <b v="0"/>
    <b v="0"/>
    <s v="film &amp; video/animation"/>
    <x v="4"/>
    <s v="animation"/>
    <x v="7"/>
    <x v="2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7"/>
    <d v="2018-02-25T06:00:00"/>
    <b v="0"/>
    <b v="0"/>
    <s v="theater/plays"/>
    <x v="3"/>
    <s v="plays"/>
    <x v="10"/>
    <x v="9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8"/>
    <d v="2018-02-05T06:00:00"/>
    <b v="0"/>
    <b v="0"/>
    <s v="publishing/translations"/>
    <x v="5"/>
    <s v="translations"/>
    <x v="2"/>
    <x v="9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39"/>
    <d v="2013-06-07T05:00:00"/>
    <b v="0"/>
    <b v="1"/>
    <s v="technology/wearables"/>
    <x v="2"/>
    <s v="wearables"/>
    <x v="11"/>
    <x v="2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0"/>
    <d v="2015-11-30T06:00:00"/>
    <b v="0"/>
    <b v="1"/>
    <s v="technology/web"/>
    <x v="2"/>
    <s v="web"/>
    <x v="1"/>
    <x v="5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1"/>
    <d v="2019-04-30T05:00:00"/>
    <b v="0"/>
    <b v="0"/>
    <s v="theater/plays"/>
    <x v="3"/>
    <s v="plays"/>
    <x v="9"/>
    <x v="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2"/>
    <d v="2015-05-20T05:00:00"/>
    <b v="0"/>
    <b v="0"/>
    <s v="film &amp; video/drama"/>
    <x v="4"/>
    <s v="drama"/>
    <x v="11"/>
    <x v="5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4"/>
    <d v="2016-12-19T06:00:00"/>
    <b v="0"/>
    <b v="0"/>
    <s v="technology/wearables"/>
    <x v="2"/>
    <s v="wearables"/>
    <x v="7"/>
    <x v="7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3"/>
    <d v="2012-05-02T05:00:00"/>
    <b v="0"/>
    <b v="1"/>
    <s v="food/food trucks"/>
    <x v="0"/>
    <s v="food trucks"/>
    <x v="11"/>
    <x v="3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4"/>
    <d v="2019-05-04T05:00:00"/>
    <b v="0"/>
    <b v="0"/>
    <s v="music/rock"/>
    <x v="1"/>
    <s v="rock"/>
    <x v="6"/>
    <x v="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5"/>
    <d v="2018-06-27T05:00:00"/>
    <b v="0"/>
    <b v="0"/>
    <s v="music/electric music"/>
    <x v="1"/>
    <s v="electric music"/>
    <x v="5"/>
    <x v="9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6"/>
    <d v="2014-12-17T06:00:00"/>
    <b v="0"/>
    <b v="0"/>
    <s v="film &amp; video/television"/>
    <x v="4"/>
    <s v="television"/>
    <x v="7"/>
    <x v="1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7"/>
    <d v="2013-06-29T05:00:00"/>
    <b v="0"/>
    <b v="1"/>
    <s v="publishing/translations"/>
    <x v="5"/>
    <s v="translations"/>
    <x v="5"/>
    <x v="2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1"/>
    <d v="2018-08-16T05:00:00"/>
    <b v="0"/>
    <b v="0"/>
    <s v="publishing/fiction"/>
    <x v="5"/>
    <s v="fiction"/>
    <x v="0"/>
    <x v="9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8"/>
    <d v="2011-07-23T05:00:00"/>
    <b v="0"/>
    <b v="0"/>
    <s v="film &amp; video/science fiction"/>
    <x v="4"/>
    <s v="science fiction"/>
    <x v="5"/>
    <x v="8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49"/>
    <d v="2015-03-21T05:00:00"/>
    <b v="0"/>
    <b v="0"/>
    <s v="technology/wearables"/>
    <x v="2"/>
    <s v="wearables"/>
    <x v="6"/>
    <x v="5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0"/>
    <d v="2017-07-31T05:00:00"/>
    <b v="0"/>
    <b v="0"/>
    <s v="food/food trucks"/>
    <x v="0"/>
    <s v="food trucks"/>
    <x v="8"/>
    <x v="4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1"/>
    <d v="2010-03-20T05:00:00"/>
    <b v="0"/>
    <b v="1"/>
    <s v="photography/photography books"/>
    <x v="7"/>
    <s v="photography books"/>
    <x v="6"/>
    <x v="6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2"/>
    <d v="2014-11-12T06:00:00"/>
    <b v="0"/>
    <b v="1"/>
    <s v="theater/plays"/>
    <x v="3"/>
    <s v="plays"/>
    <x v="4"/>
    <x v="1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3"/>
    <d v="2012-03-06T06:00:00"/>
    <b v="0"/>
    <b v="1"/>
    <s v="publishing/fiction"/>
    <x v="5"/>
    <s v="fiction"/>
    <x v="10"/>
    <x v="3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4"/>
    <d v="2019-12-19T06:00:00"/>
    <b v="0"/>
    <b v="0"/>
    <s v="theater/plays"/>
    <x v="3"/>
    <s v="plays"/>
    <x v="7"/>
    <x v="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5"/>
    <d v="2014-09-22T05:00:00"/>
    <b v="0"/>
    <b v="1"/>
    <s v="food/food trucks"/>
    <x v="0"/>
    <s v="food trucks"/>
    <x v="0"/>
    <x v="1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6"/>
    <d v="2019-07-21T05:00:00"/>
    <b v="0"/>
    <b v="0"/>
    <s v="theater/plays"/>
    <x v="3"/>
    <s v="plays"/>
    <x v="5"/>
    <x v="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7"/>
    <d v="2018-03-24T05:00:00"/>
    <b v="0"/>
    <b v="1"/>
    <s v="publishing/translations"/>
    <x v="5"/>
    <s v="translations"/>
    <x v="6"/>
    <x v="9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8"/>
    <d v="2017-05-23T05:00:00"/>
    <b v="0"/>
    <b v="0"/>
    <s v="theater/plays"/>
    <x v="3"/>
    <s v="plays"/>
    <x v="9"/>
    <x v="4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59"/>
    <d v="2016-02-20T06:00:00"/>
    <b v="0"/>
    <b v="0"/>
    <s v="theater/plays"/>
    <x v="3"/>
    <s v="plays"/>
    <x v="10"/>
    <x v="7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0"/>
    <d v="2010-08-21T05:00:00"/>
    <b v="0"/>
    <b v="0"/>
    <s v="technology/wearables"/>
    <x v="2"/>
    <s v="wearables"/>
    <x v="0"/>
    <x v="6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1"/>
    <d v="2019-11-24T06:00:00"/>
    <b v="0"/>
    <b v="0"/>
    <s v="journalism/audio"/>
    <x v="8"/>
    <s v="audio"/>
    <x v="1"/>
    <x v="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2"/>
    <d v="2013-07-27T05:00:00"/>
    <b v="0"/>
    <b v="1"/>
    <s v="food/food trucks"/>
    <x v="0"/>
    <s v="food trucks"/>
    <x v="8"/>
    <x v="2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3"/>
    <d v="2010-07-12T05:00:00"/>
    <b v="1"/>
    <b v="1"/>
    <s v="film &amp; video/shorts"/>
    <x v="4"/>
    <s v="shorts"/>
    <x v="5"/>
    <x v="6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4"/>
    <d v="2019-07-12T05:00:00"/>
    <b v="0"/>
    <b v="0"/>
    <s v="photography/photography books"/>
    <x v="7"/>
    <s v="photography books"/>
    <x v="5"/>
    <x v="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5"/>
    <d v="2012-03-23T05:00:00"/>
    <b v="0"/>
    <b v="0"/>
    <s v="technology/wearables"/>
    <x v="2"/>
    <s v="wearables"/>
    <x v="6"/>
    <x v="3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6"/>
    <d v="2014-06-14T05:00:00"/>
    <b v="0"/>
    <b v="0"/>
    <s v="theater/plays"/>
    <x v="3"/>
    <s v="plays"/>
    <x v="5"/>
    <x v="1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7"/>
    <d v="2017-06-07T05:00:00"/>
    <b v="0"/>
    <b v="0"/>
    <s v="film &amp; video/animation"/>
    <x v="4"/>
    <s v="animation"/>
    <x v="11"/>
    <x v="4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8"/>
    <d v="2016-12-20T06:00:00"/>
    <b v="0"/>
    <b v="1"/>
    <s v="technology/wearables"/>
    <x v="2"/>
    <s v="wearables"/>
    <x v="7"/>
    <x v="7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69"/>
    <d v="2015-01-03T06:00:00"/>
    <b v="0"/>
    <b v="0"/>
    <s v="technology/web"/>
    <x v="2"/>
    <s v="web"/>
    <x v="2"/>
    <x v="5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0"/>
    <d v="2016-03-20T05:00:00"/>
    <b v="0"/>
    <b v="1"/>
    <s v="film &amp; video/documentary"/>
    <x v="4"/>
    <s v="documentary"/>
    <x v="6"/>
    <x v="7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1"/>
    <d v="2013-05-29T05:00:00"/>
    <b v="0"/>
    <b v="1"/>
    <s v="theater/plays"/>
    <x v="3"/>
    <s v="plays"/>
    <x v="11"/>
    <x v="2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2"/>
    <d v="2013-03-14T05:00:00"/>
    <b v="0"/>
    <b v="0"/>
    <s v="film &amp; video/documentary"/>
    <x v="4"/>
    <s v="documentary"/>
    <x v="6"/>
    <x v="2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3"/>
    <d v="2012-08-25T05:00:00"/>
    <b v="0"/>
    <b v="1"/>
    <s v="games/video games"/>
    <x v="6"/>
    <s v="video games"/>
    <x v="8"/>
    <x v="3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1"/>
    <d v="2015-07-21T05:00:00"/>
    <b v="0"/>
    <b v="0"/>
    <s v="film &amp; video/drama"/>
    <x v="4"/>
    <s v="drama"/>
    <x v="8"/>
    <x v="5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2"/>
    <d v="2015-05-19T05:00:00"/>
    <b v="0"/>
    <b v="0"/>
    <s v="music/rock"/>
    <x v="1"/>
    <s v="rock"/>
    <x v="11"/>
    <x v="5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4"/>
    <d v="2013-04-19T05:00:00"/>
    <b v="0"/>
    <b v="1"/>
    <s v="publishing/radio &amp; podcasts"/>
    <x v="5"/>
    <s v="radio &amp; podcasts"/>
    <x v="6"/>
    <x v="2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0"/>
    <d v="2017-12-10T06:00:00"/>
    <b v="0"/>
    <b v="1"/>
    <s v="theater/plays"/>
    <x v="3"/>
    <s v="plays"/>
    <x v="1"/>
    <x v="4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5"/>
    <d v="2013-05-28T05:00:00"/>
    <b v="0"/>
    <b v="1"/>
    <s v="technology/web"/>
    <x v="2"/>
    <s v="web"/>
    <x v="9"/>
    <x v="2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1"/>
    <d v="2018-08-19T05:00:00"/>
    <b v="0"/>
    <b v="0"/>
    <s v="theater/plays"/>
    <x v="3"/>
    <s v="plays"/>
    <x v="8"/>
    <x v="9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6"/>
    <d v="2012-05-15T05:00:00"/>
    <b v="0"/>
    <b v="0"/>
    <s v="theater/plays"/>
    <x v="3"/>
    <s v="plays"/>
    <x v="11"/>
    <x v="3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7"/>
    <d v="2018-06-24T05:00:00"/>
    <b v="0"/>
    <b v="0"/>
    <s v="film &amp; video/drama"/>
    <x v="4"/>
    <s v="drama"/>
    <x v="11"/>
    <x v="9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8"/>
    <d v="2019-08-04T05:00:00"/>
    <b v="0"/>
    <b v="0"/>
    <s v="theater/plays"/>
    <x v="3"/>
    <s v="plays"/>
    <x v="8"/>
    <x v="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79"/>
    <d v="2014-07-06T05:00:00"/>
    <b v="0"/>
    <b v="1"/>
    <s v="games/video games"/>
    <x v="6"/>
    <s v="video games"/>
    <x v="8"/>
    <x v="1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79"/>
    <d v="2010-09-11T05:00:00"/>
    <b v="0"/>
    <b v="0"/>
    <s v="film &amp; video/television"/>
    <x v="4"/>
    <s v="television"/>
    <x v="3"/>
    <x v="6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0"/>
    <d v="2013-12-11T06:00:00"/>
    <b v="0"/>
    <b v="1"/>
    <s v="music/rock"/>
    <x v="1"/>
    <s v="rock"/>
    <x v="7"/>
    <x v="2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1"/>
    <d v="2011-12-25T06:00:00"/>
    <b v="0"/>
    <b v="1"/>
    <s v="theater/plays"/>
    <x v="3"/>
    <s v="plays"/>
    <x v="7"/>
    <x v="8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3"/>
    <d v="2010-09-13T05:00:00"/>
    <b v="0"/>
    <b v="0"/>
    <s v="publishing/nonfiction"/>
    <x v="5"/>
    <s v="nonfiction"/>
    <x v="0"/>
    <x v="6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2"/>
    <d v="2017-05-10T05:00:00"/>
    <b v="0"/>
    <b v="0"/>
    <s v="food/food trucks"/>
    <x v="0"/>
    <s v="food trucks"/>
    <x v="11"/>
    <x v="4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3"/>
    <d v="2018-02-25T06:00:00"/>
    <b v="0"/>
    <b v="1"/>
    <s v="film &amp; video/animation"/>
    <x v="4"/>
    <s v="animation"/>
    <x v="10"/>
    <x v="9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4"/>
    <d v="2015-01-22T06:00:00"/>
    <b v="0"/>
    <b v="1"/>
    <s v="music/rock"/>
    <x v="1"/>
    <s v="rock"/>
    <x v="2"/>
    <x v="5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4"/>
    <d v="2019-04-22T05:00:00"/>
    <b v="0"/>
    <b v="0"/>
    <s v="theater/plays"/>
    <x v="3"/>
    <s v="plays"/>
    <x v="9"/>
    <x v="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5"/>
    <d v="2016-08-29T05:00:00"/>
    <b v="0"/>
    <b v="1"/>
    <s v="film &amp; video/drama"/>
    <x v="4"/>
    <s v="drama"/>
    <x v="0"/>
    <x v="7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6"/>
    <d v="2012-07-15T05:00:00"/>
    <b v="0"/>
    <b v="0"/>
    <s v="film &amp; video/shorts"/>
    <x v="4"/>
    <s v="shorts"/>
    <x v="8"/>
    <x v="3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7"/>
    <d v="2010-03-09T06:00:00"/>
    <b v="0"/>
    <b v="0"/>
    <s v="film &amp; video/shorts"/>
    <x v="4"/>
    <s v="shorts"/>
    <x v="6"/>
    <x v="6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8"/>
    <d v="2010-05-09T05:00:00"/>
    <b v="0"/>
    <b v="0"/>
    <s v="theater/plays"/>
    <x v="3"/>
    <s v="plays"/>
    <x v="9"/>
    <x v="6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89"/>
    <d v="2010-11-27T06:00:00"/>
    <b v="0"/>
    <b v="0"/>
    <s v="technology/wearables"/>
    <x v="2"/>
    <s v="wearables"/>
    <x v="1"/>
    <x v="6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1"/>
    <d v="2016-02-01T06:00:00"/>
    <b v="0"/>
    <b v="1"/>
    <s v="theater/plays"/>
    <x v="3"/>
    <s v="plays"/>
    <x v="7"/>
    <x v="5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0"/>
    <d v="2016-03-12T06:00:00"/>
    <b v="0"/>
    <b v="0"/>
    <s v="film &amp; video/animation"/>
    <x v="4"/>
    <s v="animation"/>
    <x v="10"/>
    <x v="7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1"/>
    <d v="2014-01-07T06:00:00"/>
    <b v="0"/>
    <b v="0"/>
    <s v="music/indie rock"/>
    <x v="1"/>
    <s v="indie rock"/>
    <x v="1"/>
    <x v="2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2"/>
    <d v="2014-06-07T05:00:00"/>
    <b v="0"/>
    <b v="0"/>
    <s v="games/video games"/>
    <x v="6"/>
    <s v="video games"/>
    <x v="11"/>
    <x v="1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3"/>
    <d v="2010-09-14T05:00:00"/>
    <b v="0"/>
    <b v="1"/>
    <s v="publishing/fiction"/>
    <x v="5"/>
    <s v="fiction"/>
    <x v="0"/>
    <x v="6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4"/>
    <d v="2014-01-06T06:00:00"/>
    <b v="0"/>
    <b v="0"/>
    <s v="games/video games"/>
    <x v="6"/>
    <s v="video games"/>
    <x v="1"/>
    <x v="2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5"/>
    <d v="2018-01-26T06:00:00"/>
    <b v="0"/>
    <b v="0"/>
    <s v="theater/plays"/>
    <x v="3"/>
    <s v="plays"/>
    <x v="2"/>
    <x v="9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6"/>
    <d v="2013-08-29T05:00:00"/>
    <b v="0"/>
    <b v="0"/>
    <s v="music/indie rock"/>
    <x v="1"/>
    <s v="indie rock"/>
    <x v="8"/>
    <x v="2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7"/>
    <d v="2018-08-18T05:00:00"/>
    <b v="0"/>
    <b v="1"/>
    <s v="film &amp; video/drama"/>
    <x v="4"/>
    <s v="drama"/>
    <x v="0"/>
    <x v="9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8"/>
    <d v="2018-06-10T05:00:00"/>
    <b v="0"/>
    <b v="1"/>
    <s v="theater/plays"/>
    <x v="3"/>
    <s v="plays"/>
    <x v="5"/>
    <x v="9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499"/>
    <d v="2010-09-19T05:00:00"/>
    <b v="0"/>
    <b v="0"/>
    <s v="publishing/fiction"/>
    <x v="5"/>
    <s v="fiction"/>
    <x v="0"/>
    <x v="6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0"/>
    <d v="2018-09-22T05:00:00"/>
    <b v="1"/>
    <b v="1"/>
    <s v="film &amp; video/documentary"/>
    <x v="4"/>
    <s v="documentary"/>
    <x v="0"/>
    <x v="9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1"/>
    <d v="2013-10-08T05:00:00"/>
    <b v="0"/>
    <b v="0"/>
    <s v="games/mobile games"/>
    <x v="6"/>
    <s v="mobile games"/>
    <x v="3"/>
    <x v="2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2"/>
    <d v="2019-07-07T05:00:00"/>
    <b v="0"/>
    <b v="1"/>
    <s v="food/food trucks"/>
    <x v="0"/>
    <s v="food trucks"/>
    <x v="8"/>
    <x v="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3"/>
    <d v="2018-05-27T05:00:00"/>
    <b v="0"/>
    <b v="0"/>
    <s v="photography/photography books"/>
    <x v="7"/>
    <s v="photography books"/>
    <x v="11"/>
    <x v="9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4"/>
    <d v="2015-07-06T05:00:00"/>
    <b v="0"/>
    <b v="0"/>
    <s v="games/mobile games"/>
    <x v="6"/>
    <s v="mobile games"/>
    <x v="5"/>
    <x v="5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5"/>
    <d v="2016-02-21T06:00:00"/>
    <b v="0"/>
    <b v="0"/>
    <s v="music/indie rock"/>
    <x v="1"/>
    <s v="indie rock"/>
    <x v="2"/>
    <x v="7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6"/>
    <d v="2013-09-26T05:00:00"/>
    <b v="0"/>
    <b v="0"/>
    <s v="games/video games"/>
    <x v="6"/>
    <s v="video games"/>
    <x v="3"/>
    <x v="2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7"/>
    <d v="2016-01-21T06:00:00"/>
    <b v="0"/>
    <b v="0"/>
    <s v="music/rock"/>
    <x v="1"/>
    <s v="rock"/>
    <x v="2"/>
    <x v="7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8"/>
    <d v="2020-01-14T06:00:00"/>
    <b v="0"/>
    <b v="0"/>
    <s v="theater/plays"/>
    <x v="3"/>
    <s v="plays"/>
    <x v="7"/>
    <x v="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09"/>
    <d v="2018-09-20T05:00:00"/>
    <b v="0"/>
    <b v="1"/>
    <s v="theater/plays"/>
    <x v="3"/>
    <s v="plays"/>
    <x v="3"/>
    <x v="9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0"/>
    <d v="2015-02-06T06:00:00"/>
    <b v="0"/>
    <b v="0"/>
    <s v="film &amp; video/drama"/>
    <x v="4"/>
    <s v="drama"/>
    <x v="2"/>
    <x v="5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1"/>
    <d v="2016-04-14T05:00:00"/>
    <b v="0"/>
    <b v="0"/>
    <s v="theater/plays"/>
    <x v="3"/>
    <s v="plays"/>
    <x v="9"/>
    <x v="7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2"/>
    <d v="2013-06-06T05:00:00"/>
    <b v="0"/>
    <b v="0"/>
    <s v="technology/wearables"/>
    <x v="2"/>
    <s v="wearables"/>
    <x v="11"/>
    <x v="2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3"/>
    <d v="2012-03-21T05:00:00"/>
    <b v="0"/>
    <b v="0"/>
    <s v="music/indie rock"/>
    <x v="1"/>
    <s v="indie rock"/>
    <x v="10"/>
    <x v="3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4"/>
    <d v="2015-01-29T06:00:00"/>
    <b v="0"/>
    <b v="1"/>
    <s v="technology/web"/>
    <x v="2"/>
    <s v="web"/>
    <x v="7"/>
    <x v="1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5"/>
    <d v="2016-11-28T06:00:00"/>
    <b v="0"/>
    <b v="0"/>
    <s v="theater/plays"/>
    <x v="3"/>
    <s v="plays"/>
    <x v="1"/>
    <x v="7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6"/>
    <d v="2011-01-03T06:00:00"/>
    <b v="0"/>
    <b v="0"/>
    <s v="music/rock"/>
    <x v="1"/>
    <s v="rock"/>
    <x v="2"/>
    <x v="8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7"/>
    <d v="2016-12-25T06:00:00"/>
    <b v="0"/>
    <b v="0"/>
    <s v="music/indie rock"/>
    <x v="1"/>
    <s v="indie rock"/>
    <x v="7"/>
    <x v="7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8"/>
    <d v="2014-05-03T05:00:00"/>
    <b v="0"/>
    <b v="0"/>
    <s v="music/rock"/>
    <x v="1"/>
    <s v="rock"/>
    <x v="9"/>
    <x v="1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19"/>
    <d v="2011-09-13T05:00:00"/>
    <b v="0"/>
    <b v="1"/>
    <s v="publishing/translations"/>
    <x v="5"/>
    <s v="translations"/>
    <x v="3"/>
    <x v="8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0"/>
    <d v="2015-10-05T05:00:00"/>
    <b v="0"/>
    <b v="1"/>
    <s v="film &amp; video/science fiction"/>
    <x v="4"/>
    <s v="science fiction"/>
    <x v="4"/>
    <x v="5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1"/>
    <d v="2016-04-07T05:00:00"/>
    <b v="0"/>
    <b v="0"/>
    <s v="theater/plays"/>
    <x v="3"/>
    <s v="plays"/>
    <x v="10"/>
    <x v="7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2"/>
    <d v="2016-08-09T05:00:00"/>
    <b v="0"/>
    <b v="0"/>
    <s v="theater/plays"/>
    <x v="3"/>
    <s v="plays"/>
    <x v="0"/>
    <x v="7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3"/>
    <d v="2011-12-28T06:00:00"/>
    <b v="0"/>
    <b v="0"/>
    <s v="film &amp; video/animation"/>
    <x v="4"/>
    <s v="animation"/>
    <x v="1"/>
    <x v="8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4"/>
    <d v="2011-10-19T05:00:00"/>
    <b v="0"/>
    <b v="0"/>
    <s v="theater/plays"/>
    <x v="3"/>
    <s v="plays"/>
    <x v="4"/>
    <x v="8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7"/>
    <d v="2019-03-14T05:00:00"/>
    <b v="0"/>
    <b v="0"/>
    <s v="music/rock"/>
    <x v="1"/>
    <s v="rock"/>
    <x v="6"/>
    <x v="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5"/>
    <d v="2018-12-03T06:00:00"/>
    <b v="0"/>
    <b v="0"/>
    <s v="film &amp; video/documentary"/>
    <x v="4"/>
    <s v="documentary"/>
    <x v="1"/>
    <x v="9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6"/>
    <d v="2015-03-23T05:00:00"/>
    <b v="0"/>
    <b v="0"/>
    <s v="theater/plays"/>
    <x v="3"/>
    <s v="plays"/>
    <x v="6"/>
    <x v="5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7"/>
    <d v="2011-12-05T06:00:00"/>
    <b v="0"/>
    <b v="0"/>
    <s v="theater/plays"/>
    <x v="3"/>
    <s v="plays"/>
    <x v="1"/>
    <x v="8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1"/>
    <d v="2016-03-18T05:00:00"/>
    <b v="0"/>
    <b v="1"/>
    <s v="music/electric music"/>
    <x v="1"/>
    <s v="electric music"/>
    <x v="10"/>
    <x v="7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8"/>
    <d v="2014-07-12T05:00:00"/>
    <b v="0"/>
    <b v="0"/>
    <s v="music/rock"/>
    <x v="1"/>
    <s v="rock"/>
    <x v="8"/>
    <x v="1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29"/>
    <d v="2010-08-29T05:00:00"/>
    <b v="0"/>
    <b v="0"/>
    <s v="theater/plays"/>
    <x v="3"/>
    <s v="plays"/>
    <x v="8"/>
    <x v="6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0"/>
    <d v="2011-01-23T06:00:00"/>
    <b v="0"/>
    <b v="0"/>
    <s v="film &amp; video/animation"/>
    <x v="4"/>
    <s v="animation"/>
    <x v="2"/>
    <x v="8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4"/>
    <d v="2014-12-26T06:00:00"/>
    <b v="0"/>
    <b v="1"/>
    <s v="music/rock"/>
    <x v="1"/>
    <s v="rock"/>
    <x v="7"/>
    <x v="1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1"/>
    <d v="2015-08-05T05:00:00"/>
    <b v="0"/>
    <b v="0"/>
    <s v="film &amp; video/shorts"/>
    <x v="4"/>
    <s v="shorts"/>
    <x v="5"/>
    <x v="5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2"/>
    <d v="2015-10-14T05:00:00"/>
    <b v="0"/>
    <b v="1"/>
    <s v="music/rock"/>
    <x v="1"/>
    <s v="rock"/>
    <x v="3"/>
    <x v="5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8"/>
    <d v="2014-05-04T05:00:00"/>
    <b v="0"/>
    <b v="0"/>
    <s v="journalism/audio"/>
    <x v="8"/>
    <s v="audio"/>
    <x v="11"/>
    <x v="1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3"/>
    <d v="2019-12-17T06:00:00"/>
    <b v="0"/>
    <b v="1"/>
    <s v="food/food trucks"/>
    <x v="0"/>
    <s v="food trucks"/>
    <x v="7"/>
    <x v="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2"/>
    <d v="2014-05-23T05:00:00"/>
    <b v="0"/>
    <b v="1"/>
    <s v="theater/plays"/>
    <x v="3"/>
    <s v="plays"/>
    <x v="11"/>
    <x v="1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4"/>
    <d v="2017-11-18T06:00:00"/>
    <b v="0"/>
    <b v="0"/>
    <s v="theater/plays"/>
    <x v="3"/>
    <s v="plays"/>
    <x v="1"/>
    <x v="4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5"/>
    <d v="2011-04-06T05:00:00"/>
    <b v="0"/>
    <b v="0"/>
    <s v="music/jazz"/>
    <x v="1"/>
    <s v="jazz"/>
    <x v="6"/>
    <x v="8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6"/>
    <d v="2011-12-04T06:00:00"/>
    <b v="0"/>
    <b v="0"/>
    <s v="film &amp; video/science fiction"/>
    <x v="4"/>
    <s v="science fiction"/>
    <x v="7"/>
    <x v="8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7"/>
    <d v="2011-08-19T05:00:00"/>
    <b v="0"/>
    <b v="0"/>
    <s v="music/jazz"/>
    <x v="1"/>
    <s v="jazz"/>
    <x v="0"/>
    <x v="8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8"/>
    <d v="2014-03-06T06:00:00"/>
    <b v="0"/>
    <b v="0"/>
    <s v="theater/plays"/>
    <x v="3"/>
    <s v="plays"/>
    <x v="10"/>
    <x v="1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39"/>
    <d v="2011-05-14T05:00:00"/>
    <b v="0"/>
    <b v="0"/>
    <s v="technology/web"/>
    <x v="2"/>
    <s v="web"/>
    <x v="9"/>
    <x v="8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4"/>
    <d v="2015-06-15T05:00:00"/>
    <b v="0"/>
    <b v="1"/>
    <s v="games/video games"/>
    <x v="6"/>
    <s v="video games"/>
    <x v="5"/>
    <x v="5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0"/>
    <d v="2012-03-08T06:00:00"/>
    <b v="0"/>
    <b v="0"/>
    <s v="film &amp; video/documentary"/>
    <x v="4"/>
    <s v="documentary"/>
    <x v="10"/>
    <x v="3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1"/>
    <d v="2012-05-09T05:00:00"/>
    <b v="0"/>
    <b v="0"/>
    <s v="technology/web"/>
    <x v="2"/>
    <s v="web"/>
    <x v="9"/>
    <x v="3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2"/>
    <d v="2010-03-28T05:00:00"/>
    <b v="0"/>
    <b v="0"/>
    <s v="publishing/translations"/>
    <x v="5"/>
    <s v="translations"/>
    <x v="6"/>
    <x v="6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3"/>
    <d v="2010-12-06T06:00:00"/>
    <b v="0"/>
    <b v="0"/>
    <s v="music/rock"/>
    <x v="1"/>
    <s v="rock"/>
    <x v="1"/>
    <x v="6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4"/>
    <d v="2019-03-12T05:00:00"/>
    <b v="0"/>
    <b v="1"/>
    <s v="food/food trucks"/>
    <x v="0"/>
    <s v="food trucks"/>
    <x v="2"/>
    <x v="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1"/>
    <d v="2010-04-25T05:00:00"/>
    <b v="0"/>
    <b v="0"/>
    <s v="theater/plays"/>
    <x v="3"/>
    <s v="plays"/>
    <x v="6"/>
    <x v="6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4"/>
    <d v="2015-07-12T05:00:00"/>
    <b v="0"/>
    <b v="0"/>
    <s v="film &amp; video/documentary"/>
    <x v="4"/>
    <s v="documentary"/>
    <x v="8"/>
    <x v="5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5"/>
    <d v="2015-01-01T06:00:00"/>
    <b v="0"/>
    <b v="0"/>
    <s v="publishing/radio &amp; podcasts"/>
    <x v="5"/>
    <s v="radio &amp; podcasts"/>
    <x v="7"/>
    <x v="1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6"/>
    <d v="2010-07-24T05:00:00"/>
    <b v="0"/>
    <b v="0"/>
    <s v="games/video games"/>
    <x v="6"/>
    <s v="video games"/>
    <x v="8"/>
    <x v="6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7"/>
    <d v="2014-06-08T05:00:00"/>
    <b v="0"/>
    <b v="0"/>
    <s v="theater/plays"/>
    <x v="3"/>
    <s v="plays"/>
    <x v="11"/>
    <x v="1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8"/>
    <d v="2014-04-08T05:00:00"/>
    <b v="0"/>
    <b v="0"/>
    <s v="film &amp; video/animation"/>
    <x v="4"/>
    <s v="animation"/>
    <x v="6"/>
    <x v="1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49"/>
    <d v="2016-06-30T05:00:00"/>
    <b v="0"/>
    <b v="1"/>
    <s v="theater/plays"/>
    <x v="3"/>
    <s v="plays"/>
    <x v="5"/>
    <x v="7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0"/>
    <d v="2010-04-06T05:00:00"/>
    <b v="0"/>
    <b v="1"/>
    <s v="theater/plays"/>
    <x v="3"/>
    <s v="plays"/>
    <x v="6"/>
    <x v="6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1"/>
    <d v="2016-03-12T06:00:00"/>
    <b v="0"/>
    <b v="1"/>
    <s v="film &amp; video/drama"/>
    <x v="4"/>
    <s v="drama"/>
    <x v="6"/>
    <x v="7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1"/>
    <d v="2019-12-05T06:00:00"/>
    <b v="0"/>
    <b v="0"/>
    <s v="theater/plays"/>
    <x v="3"/>
    <s v="plays"/>
    <x v="1"/>
    <x v="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2"/>
    <d v="2010-07-14T05:00:00"/>
    <b v="0"/>
    <b v="0"/>
    <s v="music/rock"/>
    <x v="1"/>
    <s v="rock"/>
    <x v="5"/>
    <x v="6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3"/>
    <d v="2015-02-20T06:00:00"/>
    <b v="0"/>
    <b v="0"/>
    <s v="film &amp; video/documentary"/>
    <x v="4"/>
    <s v="documentary"/>
    <x v="10"/>
    <x v="5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4"/>
    <d v="2013-08-11T05:00:00"/>
    <b v="0"/>
    <b v="0"/>
    <s v="food/food trucks"/>
    <x v="0"/>
    <s v="food trucks"/>
    <x v="8"/>
    <x v="2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7"/>
    <d v="2014-06-16T05:00:00"/>
    <b v="1"/>
    <b v="0"/>
    <s v="technology/wearables"/>
    <x v="2"/>
    <s v="wearables"/>
    <x v="11"/>
    <x v="1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1"/>
    <d v="2015-06-16T05:00:00"/>
    <b v="0"/>
    <b v="0"/>
    <s v="theater/plays"/>
    <x v="3"/>
    <s v="plays"/>
    <x v="5"/>
    <x v="5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5"/>
    <d v="2019-05-15T05:00:00"/>
    <b v="0"/>
    <b v="0"/>
    <s v="theater/plays"/>
    <x v="3"/>
    <s v="plays"/>
    <x v="9"/>
    <x v="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6"/>
    <d v="2011-02-12T06:00:00"/>
    <b v="0"/>
    <b v="0"/>
    <s v="theater/plays"/>
    <x v="3"/>
    <s v="plays"/>
    <x v="2"/>
    <x v="8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6"/>
    <d v="2015-11-13T06:00:00"/>
    <b v="0"/>
    <b v="0"/>
    <s v="publishing/nonfiction"/>
    <x v="5"/>
    <s v="nonfiction"/>
    <x v="4"/>
    <x v="5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7"/>
    <d v="2016-03-18T05:00:00"/>
    <b v="0"/>
    <b v="0"/>
    <s v="music/rock"/>
    <x v="1"/>
    <s v="rock"/>
    <x v="6"/>
    <x v="7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8"/>
    <d v="2014-03-25T05:00:00"/>
    <b v="0"/>
    <b v="0"/>
    <s v="food/food trucks"/>
    <x v="0"/>
    <s v="food trucks"/>
    <x v="6"/>
    <x v="1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5"/>
    <d v="2019-03-10T06:00:00"/>
    <b v="0"/>
    <b v="1"/>
    <s v="music/jazz"/>
    <x v="1"/>
    <s v="jazz"/>
    <x v="6"/>
    <x v="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59"/>
    <d v="2019-02-02T06:00:00"/>
    <b v="0"/>
    <b v="0"/>
    <s v="film &amp; video/science fiction"/>
    <x v="4"/>
    <s v="science fiction"/>
    <x v="2"/>
    <x v="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0"/>
    <d v="2012-12-30T06:00:00"/>
    <b v="0"/>
    <b v="0"/>
    <s v="theater/plays"/>
    <x v="3"/>
    <s v="plays"/>
    <x v="7"/>
    <x v="3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1"/>
    <d v="2013-08-06T05:00:00"/>
    <b v="0"/>
    <b v="0"/>
    <s v="theater/plays"/>
    <x v="3"/>
    <s v="plays"/>
    <x v="8"/>
    <x v="2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2"/>
    <d v="2010-11-15T06:00:00"/>
    <b v="0"/>
    <b v="0"/>
    <s v="music/electric music"/>
    <x v="1"/>
    <s v="electric music"/>
    <x v="4"/>
    <x v="6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3"/>
    <d v="2017-09-04T05:00:00"/>
    <b v="0"/>
    <b v="0"/>
    <s v="theater/plays"/>
    <x v="3"/>
    <s v="plays"/>
    <x v="0"/>
    <x v="4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4"/>
    <d v="2017-01-29T06:00:00"/>
    <b v="0"/>
    <b v="0"/>
    <s v="theater/plays"/>
    <x v="3"/>
    <s v="plays"/>
    <x v="2"/>
    <x v="4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5"/>
    <d v="2016-05-09T05:00:00"/>
    <b v="0"/>
    <b v="0"/>
    <s v="theater/plays"/>
    <x v="3"/>
    <s v="plays"/>
    <x v="9"/>
    <x v="7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6"/>
    <d v="2013-09-21T05:00:00"/>
    <b v="0"/>
    <b v="1"/>
    <s v="music/indie rock"/>
    <x v="1"/>
    <s v="indie rock"/>
    <x v="3"/>
    <x v="2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7"/>
    <d v="2014-06-14T05:00:00"/>
    <b v="0"/>
    <b v="0"/>
    <s v="theater/plays"/>
    <x v="3"/>
    <s v="plays"/>
    <x v="5"/>
    <x v="1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8"/>
    <d v="2013-05-23T05:00:00"/>
    <b v="0"/>
    <b v="0"/>
    <s v="publishing/nonfiction"/>
    <x v="5"/>
    <s v="nonfiction"/>
    <x v="11"/>
    <x v="2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69"/>
    <d v="2011-05-07T05:00:00"/>
    <b v="1"/>
    <b v="1"/>
    <s v="theater/plays"/>
    <x v="3"/>
    <s v="plays"/>
    <x v="11"/>
    <x v="8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0"/>
    <d v="2016-07-12T05:00:00"/>
    <b v="0"/>
    <b v="0"/>
    <s v="photography/photography books"/>
    <x v="7"/>
    <s v="photography books"/>
    <x v="8"/>
    <x v="7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1"/>
    <d v="2016-09-18T05:00:00"/>
    <b v="0"/>
    <b v="0"/>
    <s v="theater/plays"/>
    <x v="3"/>
    <s v="plays"/>
    <x v="3"/>
    <x v="7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2"/>
    <d v="2018-05-11T05:00:00"/>
    <b v="0"/>
    <b v="0"/>
    <s v="music/indie rock"/>
    <x v="1"/>
    <s v="indie rock"/>
    <x v="9"/>
    <x v="9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3"/>
    <d v="2015-07-21T05:00:00"/>
    <b v="0"/>
    <b v="0"/>
    <s v="theater/plays"/>
    <x v="3"/>
    <s v="plays"/>
    <x v="8"/>
    <x v="5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0"/>
    <d v="2015-01-31T06:00:00"/>
    <b v="0"/>
    <b v="0"/>
    <s v="photography/photography books"/>
    <x v="7"/>
    <s v="photography books"/>
    <x v="2"/>
    <x v="5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4"/>
    <d v="2020-02-10T06:00:00"/>
    <b v="0"/>
    <b v="0"/>
    <s v="theater/plays"/>
    <x v="3"/>
    <s v="plays"/>
    <x v="2"/>
    <x v="1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5"/>
    <d v="2010-10-07T05:00:00"/>
    <b v="0"/>
    <b v="1"/>
    <s v="theater/plays"/>
    <x v="3"/>
    <s v="plays"/>
    <x v="3"/>
    <x v="6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6"/>
    <d v="2010-07-10T05:00:00"/>
    <b v="1"/>
    <b v="0"/>
    <s v="food/food trucks"/>
    <x v="0"/>
    <s v="food trucks"/>
    <x v="5"/>
    <x v="6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7"/>
    <d v="2010-10-07T05:00:00"/>
    <b v="0"/>
    <b v="0"/>
    <s v="music/indie rock"/>
    <x v="1"/>
    <s v="indie rock"/>
    <x v="4"/>
    <x v="6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8"/>
    <d v="2016-07-08T05:00:00"/>
    <b v="0"/>
    <b v="1"/>
    <s v="theater/plays"/>
    <x v="3"/>
    <s v="plays"/>
    <x v="8"/>
    <x v="7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79"/>
    <d v="2019-05-12T05:00:00"/>
    <b v="0"/>
    <b v="1"/>
    <s v="theater/plays"/>
    <x v="3"/>
    <s v="plays"/>
    <x v="11"/>
    <x v="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0"/>
    <d v="2019-03-30T05:00:00"/>
    <b v="0"/>
    <b v="0"/>
    <s v="theater/plays"/>
    <x v="3"/>
    <s v="plays"/>
    <x v="6"/>
    <x v="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1"/>
    <d v="2014-11-20T06:00:00"/>
    <b v="0"/>
    <b v="0"/>
    <s v="theater/plays"/>
    <x v="3"/>
    <s v="plays"/>
    <x v="1"/>
    <x v="1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5"/>
    <d v="2015-11-11T06:00:00"/>
    <b v="0"/>
    <b v="0"/>
    <s v="film &amp; video/animation"/>
    <x v="4"/>
    <s v="animation"/>
    <x v="1"/>
    <x v="5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2"/>
    <d v="2017-04-08T05:00:00"/>
    <b v="0"/>
    <b v="0"/>
    <s v="film &amp; video/television"/>
    <x v="4"/>
    <s v="television"/>
    <x v="6"/>
    <x v="4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3"/>
    <d v="2013-03-13T05:00:00"/>
    <b v="0"/>
    <b v="0"/>
    <s v="film &amp; video/television"/>
    <x v="4"/>
    <s v="television"/>
    <x v="10"/>
    <x v="2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4"/>
    <d v="2012-03-03T06:00:00"/>
    <b v="0"/>
    <b v="1"/>
    <s v="film &amp; video/animation"/>
    <x v="4"/>
    <s v="animation"/>
    <x v="2"/>
    <x v="3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5"/>
    <d v="2016-11-22T06:00:00"/>
    <b v="0"/>
    <b v="0"/>
    <s v="theater/plays"/>
    <x v="3"/>
    <s v="plays"/>
    <x v="1"/>
    <x v="7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6"/>
    <d v="2010-08-08T05:00:00"/>
    <b v="0"/>
    <b v="1"/>
    <s v="theater/plays"/>
    <x v="3"/>
    <s v="plays"/>
    <x v="8"/>
    <x v="6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7"/>
    <d v="2018-07-28T05:00:00"/>
    <b v="0"/>
    <b v="1"/>
    <s v="film &amp; video/drama"/>
    <x v="4"/>
    <s v="drama"/>
    <x v="8"/>
    <x v="9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8"/>
    <d v="2016-01-21T06:00:00"/>
    <b v="0"/>
    <b v="0"/>
    <s v="theater/plays"/>
    <x v="3"/>
    <s v="plays"/>
    <x v="2"/>
    <x v="7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89"/>
    <d v="2017-03-20T05:00:00"/>
    <b v="0"/>
    <b v="0"/>
    <s v="theater/plays"/>
    <x v="3"/>
    <s v="plays"/>
    <x v="10"/>
    <x v="4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0"/>
    <d v="2018-12-26T06:00:00"/>
    <b v="0"/>
    <b v="0"/>
    <s v="technology/wearables"/>
    <x v="2"/>
    <s v="wearables"/>
    <x v="7"/>
    <x v="9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1"/>
    <d v="2017-03-19T05:00:00"/>
    <b v="0"/>
    <b v="0"/>
    <s v="theater/plays"/>
    <x v="3"/>
    <s v="plays"/>
    <x v="6"/>
    <x v="4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2"/>
    <d v="2019-01-03T06:00:00"/>
    <b v="0"/>
    <b v="0"/>
    <s v="theater/plays"/>
    <x v="3"/>
    <s v="plays"/>
    <x v="7"/>
    <x v="9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3"/>
    <d v="2018-10-17T05:00:00"/>
    <b v="0"/>
    <b v="1"/>
    <s v="music/rock"/>
    <x v="1"/>
    <s v="rock"/>
    <x v="3"/>
    <x v="9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4"/>
    <d v="2013-03-24T05:00:00"/>
    <b v="0"/>
    <b v="0"/>
    <s v="games/video games"/>
    <x v="6"/>
    <s v="video games"/>
    <x v="6"/>
    <x v="2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5"/>
    <d v="2018-05-03T05:00:00"/>
    <b v="0"/>
    <b v="0"/>
    <s v="publishing/translations"/>
    <x v="5"/>
    <s v="translations"/>
    <x v="9"/>
    <x v="9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6"/>
    <d v="2017-07-24T05:00:00"/>
    <b v="1"/>
    <b v="0"/>
    <s v="food/food trucks"/>
    <x v="0"/>
    <s v="food trucks"/>
    <x v="8"/>
    <x v="4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7"/>
    <d v="2010-10-31T05:00:00"/>
    <b v="1"/>
    <b v="1"/>
    <s v="theater/plays"/>
    <x v="3"/>
    <s v="plays"/>
    <x v="4"/>
    <x v="6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8"/>
    <d v="2014-08-04T05:00:00"/>
    <b v="0"/>
    <b v="0"/>
    <s v="music/jazz"/>
    <x v="1"/>
    <s v="jazz"/>
    <x v="8"/>
    <x v="1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599"/>
    <d v="2014-03-09T06:00:00"/>
    <b v="0"/>
    <b v="0"/>
    <s v="film &amp; video/shorts"/>
    <x v="4"/>
    <s v="shorts"/>
    <x v="10"/>
    <x v="1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0"/>
    <d v="2016-09-17T05:00:00"/>
    <b v="0"/>
    <b v="0"/>
    <s v="technology/web"/>
    <x v="2"/>
    <s v="web"/>
    <x v="0"/>
    <x v="7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1"/>
    <d v="2016-04-10T05:00:00"/>
    <b v="0"/>
    <b v="0"/>
    <s v="technology/web"/>
    <x v="2"/>
    <s v="web"/>
    <x v="9"/>
    <x v="7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4"/>
    <d v="2015-08-29T05:00:00"/>
    <b v="0"/>
    <b v="0"/>
    <s v="music/metal"/>
    <x v="1"/>
    <s v="metal"/>
    <x v="0"/>
    <x v="5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2"/>
    <d v="2017-03-15T05:00:00"/>
    <b v="1"/>
    <b v="0"/>
    <s v="photography/photography books"/>
    <x v="7"/>
    <s v="photography books"/>
    <x v="6"/>
    <x v="4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3"/>
    <d v="2018-01-02T06:00:00"/>
    <b v="0"/>
    <b v="0"/>
    <s v="food/food trucks"/>
    <x v="0"/>
    <s v="food trucks"/>
    <x v="7"/>
    <x v="4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4"/>
    <d v="2018-01-12T06:00:00"/>
    <b v="0"/>
    <b v="0"/>
    <s v="film &amp; video/science fiction"/>
    <x v="4"/>
    <s v="science fiction"/>
    <x v="7"/>
    <x v="4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5"/>
    <d v="2015-09-22T05:00:00"/>
    <b v="0"/>
    <b v="0"/>
    <s v="music/rock"/>
    <x v="1"/>
    <s v="rock"/>
    <x v="0"/>
    <x v="5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4"/>
    <d v="2011-01-28T06:00:00"/>
    <b v="0"/>
    <b v="0"/>
    <s v="film &amp; video/documentary"/>
    <x v="4"/>
    <s v="documentary"/>
    <x v="2"/>
    <x v="8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6"/>
    <d v="2015-08-30T05:00:00"/>
    <b v="1"/>
    <b v="0"/>
    <s v="theater/plays"/>
    <x v="3"/>
    <s v="plays"/>
    <x v="0"/>
    <x v="5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7"/>
    <d v="2012-04-27T05:00:00"/>
    <b v="0"/>
    <b v="0"/>
    <s v="music/jazz"/>
    <x v="1"/>
    <s v="jazz"/>
    <x v="6"/>
    <x v="3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8"/>
    <d v="2018-12-13T06:00:00"/>
    <b v="0"/>
    <b v="0"/>
    <s v="theater/plays"/>
    <x v="3"/>
    <s v="plays"/>
    <x v="7"/>
    <x v="9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09"/>
    <d v="2010-10-30T05:00:00"/>
    <b v="0"/>
    <b v="0"/>
    <s v="theater/plays"/>
    <x v="3"/>
    <s v="plays"/>
    <x v="4"/>
    <x v="6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0"/>
    <d v="2012-03-01T06:00:00"/>
    <b v="0"/>
    <b v="0"/>
    <s v="music/jazz"/>
    <x v="1"/>
    <s v="jazz"/>
    <x v="10"/>
    <x v="3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0"/>
    <d v="2011-07-23T05:00:00"/>
    <b v="0"/>
    <b v="1"/>
    <s v="film &amp; video/documentary"/>
    <x v="4"/>
    <s v="documentary"/>
    <x v="8"/>
    <x v="8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1"/>
    <d v="2013-09-05T05:00:00"/>
    <b v="0"/>
    <b v="1"/>
    <s v="theater/plays"/>
    <x v="3"/>
    <s v="plays"/>
    <x v="0"/>
    <x v="2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2"/>
    <d v="2014-09-19T05:00:00"/>
    <b v="0"/>
    <b v="0"/>
    <s v="journalism/audio"/>
    <x v="8"/>
    <s v="audio"/>
    <x v="3"/>
    <x v="1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3"/>
    <d v="2012-08-13T05:00:00"/>
    <b v="0"/>
    <b v="0"/>
    <s v="theater/plays"/>
    <x v="3"/>
    <s v="plays"/>
    <x v="0"/>
    <x v="3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4"/>
    <d v="2017-07-05T05:00:00"/>
    <b v="0"/>
    <b v="0"/>
    <s v="theater/plays"/>
    <x v="3"/>
    <s v="plays"/>
    <x v="5"/>
    <x v="4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89"/>
    <d v="2016-03-08T06:00:00"/>
    <b v="0"/>
    <b v="0"/>
    <s v="music/indie rock"/>
    <x v="1"/>
    <s v="indie rock"/>
    <x v="10"/>
    <x v="7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5"/>
    <d v="2010-08-04T05:00:00"/>
    <b v="0"/>
    <b v="1"/>
    <s v="theater/plays"/>
    <x v="3"/>
    <s v="plays"/>
    <x v="8"/>
    <x v="6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6"/>
    <d v="2018-03-31T05:00:00"/>
    <b v="0"/>
    <b v="0"/>
    <s v="theater/plays"/>
    <x v="3"/>
    <s v="plays"/>
    <x v="6"/>
    <x v="9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7"/>
    <d v="2016-05-06T05:00:00"/>
    <b v="0"/>
    <b v="0"/>
    <s v="music/indie rock"/>
    <x v="1"/>
    <s v="indie rock"/>
    <x v="9"/>
    <x v="7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8"/>
    <d v="2011-10-05T05:00:00"/>
    <b v="0"/>
    <b v="0"/>
    <s v="photography/photography books"/>
    <x v="7"/>
    <s v="photography books"/>
    <x v="0"/>
    <x v="8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19"/>
    <d v="2019-09-18T05:00:00"/>
    <b v="0"/>
    <b v="0"/>
    <s v="journalism/audio"/>
    <x v="8"/>
    <s v="audio"/>
    <x v="3"/>
    <x v="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0"/>
    <d v="2012-10-05T05:00:00"/>
    <b v="0"/>
    <b v="0"/>
    <s v="photography/photography books"/>
    <x v="7"/>
    <s v="photography books"/>
    <x v="3"/>
    <x v="3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1"/>
    <d v="2016-08-29T05:00:00"/>
    <b v="0"/>
    <b v="0"/>
    <s v="publishing/fiction"/>
    <x v="5"/>
    <s v="fiction"/>
    <x v="8"/>
    <x v="7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4"/>
    <d v="2019-01-21T06:00:00"/>
    <b v="0"/>
    <b v="0"/>
    <s v="film &amp; video/drama"/>
    <x v="4"/>
    <s v="drama"/>
    <x v="2"/>
    <x v="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2"/>
    <d v="2019-10-23T05:00:00"/>
    <b v="0"/>
    <b v="1"/>
    <s v="food/food trucks"/>
    <x v="0"/>
    <s v="food trucks"/>
    <x v="4"/>
    <x v="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3"/>
    <d v="2019-12-16T06:00:00"/>
    <b v="0"/>
    <b v="1"/>
    <s v="games/mobile games"/>
    <x v="6"/>
    <s v="mobile games"/>
    <x v="7"/>
    <x v="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4"/>
    <d v="2011-12-27T06:00:00"/>
    <b v="0"/>
    <b v="0"/>
    <s v="theater/plays"/>
    <x v="3"/>
    <s v="plays"/>
    <x v="7"/>
    <x v="8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5"/>
    <d v="2013-12-20T06:00:00"/>
    <b v="0"/>
    <b v="0"/>
    <s v="theater/plays"/>
    <x v="3"/>
    <s v="plays"/>
    <x v="7"/>
    <x v="2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6"/>
    <d v="2018-09-18T05:00:00"/>
    <b v="0"/>
    <b v="0"/>
    <s v="theater/plays"/>
    <x v="3"/>
    <s v="plays"/>
    <x v="3"/>
    <x v="9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7"/>
    <d v="2010-07-19T05:00:00"/>
    <b v="0"/>
    <b v="0"/>
    <s v="publishing/nonfiction"/>
    <x v="5"/>
    <s v="nonfiction"/>
    <x v="5"/>
    <x v="6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8"/>
    <d v="2015-09-16T05:00:00"/>
    <b v="0"/>
    <b v="0"/>
    <s v="theater/plays"/>
    <x v="3"/>
    <s v="plays"/>
    <x v="0"/>
    <x v="5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29"/>
    <d v="2018-04-07T05:00:00"/>
    <b v="0"/>
    <b v="0"/>
    <s v="technology/wearables"/>
    <x v="2"/>
    <s v="wearables"/>
    <x v="6"/>
    <x v="9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0"/>
    <d v="2017-03-15T05:00:00"/>
    <b v="0"/>
    <b v="0"/>
    <s v="theater/plays"/>
    <x v="3"/>
    <s v="plays"/>
    <x v="6"/>
    <x v="4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1"/>
    <d v="2019-01-26T06:00:00"/>
    <b v="0"/>
    <b v="1"/>
    <s v="film &amp; video/television"/>
    <x v="4"/>
    <s v="television"/>
    <x v="2"/>
    <x v="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2"/>
    <d v="2013-11-10T06:00:00"/>
    <b v="0"/>
    <b v="0"/>
    <s v="technology/web"/>
    <x v="2"/>
    <s v="web"/>
    <x v="4"/>
    <x v="2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3"/>
    <d v="2011-12-03T06:00:00"/>
    <b v="0"/>
    <b v="1"/>
    <s v="film &amp; video/documentary"/>
    <x v="4"/>
    <s v="documentary"/>
    <x v="1"/>
    <x v="8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4"/>
    <d v="2012-10-20T05:00:00"/>
    <b v="1"/>
    <b v="1"/>
    <s v="film &amp; video/documentary"/>
    <x v="4"/>
    <s v="documentary"/>
    <x v="4"/>
    <x v="3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5"/>
    <d v="2019-07-27T05:00:00"/>
    <b v="0"/>
    <b v="0"/>
    <s v="music/rock"/>
    <x v="1"/>
    <s v="rock"/>
    <x v="8"/>
    <x v="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6"/>
    <d v="2017-11-03T05:00:00"/>
    <b v="0"/>
    <b v="0"/>
    <s v="theater/plays"/>
    <x v="3"/>
    <s v="plays"/>
    <x v="4"/>
    <x v="4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7"/>
    <d v="2018-01-03T06:00:00"/>
    <b v="0"/>
    <b v="0"/>
    <s v="theater/plays"/>
    <x v="3"/>
    <s v="plays"/>
    <x v="1"/>
    <x v="4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8"/>
    <d v="2015-11-30T06:00:00"/>
    <b v="1"/>
    <b v="0"/>
    <s v="music/rock"/>
    <x v="1"/>
    <s v="rock"/>
    <x v="1"/>
    <x v="5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39"/>
    <d v="2015-04-21T05:00:00"/>
    <b v="0"/>
    <b v="1"/>
    <s v="theater/plays"/>
    <x v="3"/>
    <s v="plays"/>
    <x v="9"/>
    <x v="5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0"/>
    <d v="2018-04-02T05:00:00"/>
    <b v="0"/>
    <b v="0"/>
    <s v="music/electric music"/>
    <x v="1"/>
    <s v="electric music"/>
    <x v="6"/>
    <x v="9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1"/>
    <d v="2011-12-08T06:00:00"/>
    <b v="0"/>
    <b v="0"/>
    <s v="technology/wearables"/>
    <x v="2"/>
    <s v="wearables"/>
    <x v="1"/>
    <x v="8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29"/>
    <d v="2019-06-26T05:00:00"/>
    <b v="0"/>
    <b v="0"/>
    <s v="film &amp; video/drama"/>
    <x v="4"/>
    <s v="drama"/>
    <x v="5"/>
    <x v="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6"/>
    <d v="2010-02-09T06:00:00"/>
    <b v="0"/>
    <b v="0"/>
    <s v="technology/wearables"/>
    <x v="2"/>
    <s v="wearables"/>
    <x v="2"/>
    <x v="6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2"/>
    <d v="2011-04-03T05:00:00"/>
    <b v="1"/>
    <b v="0"/>
    <s v="theater/plays"/>
    <x v="3"/>
    <s v="plays"/>
    <x v="6"/>
    <x v="8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3"/>
    <d v="2013-07-27T05:00:00"/>
    <b v="0"/>
    <b v="0"/>
    <s v="technology/wearables"/>
    <x v="2"/>
    <s v="wearables"/>
    <x v="8"/>
    <x v="2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4"/>
    <d v="2012-05-08T05:00:00"/>
    <b v="1"/>
    <b v="1"/>
    <s v="publishing/translations"/>
    <x v="5"/>
    <s v="translations"/>
    <x v="9"/>
    <x v="3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5"/>
    <d v="2016-07-19T05:00:00"/>
    <b v="0"/>
    <b v="0"/>
    <s v="film &amp; video/animation"/>
    <x v="4"/>
    <s v="animation"/>
    <x v="8"/>
    <x v="7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5"/>
    <d v="2013-12-15T06:00:00"/>
    <b v="0"/>
    <b v="0"/>
    <s v="publishing/nonfiction"/>
    <x v="5"/>
    <s v="nonfiction"/>
    <x v="7"/>
    <x v="2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6"/>
    <d v="2019-01-14T06:00:00"/>
    <b v="0"/>
    <b v="1"/>
    <s v="technology/web"/>
    <x v="2"/>
    <s v="web"/>
    <x v="2"/>
    <x v="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8"/>
    <d v="2019-01-13T06:00:00"/>
    <b v="0"/>
    <b v="0"/>
    <s v="film &amp; video/drama"/>
    <x v="4"/>
    <s v="drama"/>
    <x v="7"/>
    <x v="9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7"/>
    <d v="2017-06-01T05:00:00"/>
    <b v="0"/>
    <b v="0"/>
    <s v="theater/plays"/>
    <x v="3"/>
    <s v="plays"/>
    <x v="11"/>
    <x v="4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6"/>
    <d v="2012-04-26T05:00:00"/>
    <b v="0"/>
    <b v="0"/>
    <s v="theater/plays"/>
    <x v="3"/>
    <s v="plays"/>
    <x v="9"/>
    <x v="3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8"/>
    <d v="2018-07-21T05:00:00"/>
    <b v="0"/>
    <b v="1"/>
    <s v="theater/plays"/>
    <x v="3"/>
    <s v="plays"/>
    <x v="8"/>
    <x v="9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7"/>
    <d v="2016-01-26T06:00:00"/>
    <b v="1"/>
    <b v="1"/>
    <s v="theater/plays"/>
    <x v="3"/>
    <s v="plays"/>
    <x v="2"/>
    <x v="7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0"/>
    <d v="2016-08-18T05:00:00"/>
    <b v="0"/>
    <b v="0"/>
    <s v="theater/plays"/>
    <x v="3"/>
    <s v="plays"/>
    <x v="8"/>
    <x v="7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49"/>
    <d v="2016-09-03T05:00:00"/>
    <b v="0"/>
    <b v="0"/>
    <s v="publishing/radio &amp; podcasts"/>
    <x v="5"/>
    <s v="radio &amp; podcasts"/>
    <x v="0"/>
    <x v="7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  <x v="0"/>
    <x v="1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0"/>
    <d v="2010-08-12T05:00:00"/>
    <b v="0"/>
    <b v="0"/>
    <s v="games/mobile games"/>
    <x v="6"/>
    <s v="mobile games"/>
    <x v="0"/>
    <x v="6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1"/>
    <d v="2013-08-07T05:00:00"/>
    <b v="0"/>
    <b v="1"/>
    <s v="theater/plays"/>
    <x v="3"/>
    <s v="plays"/>
    <x v="8"/>
    <x v="2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2"/>
    <d v="2011-09-12T05:00:00"/>
    <b v="0"/>
    <b v="0"/>
    <s v="film &amp; video/documentary"/>
    <x v="4"/>
    <s v="documentary"/>
    <x v="0"/>
    <x v="8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3"/>
    <d v="2013-07-13T05:00:00"/>
    <b v="0"/>
    <b v="0"/>
    <s v="technology/wearables"/>
    <x v="2"/>
    <s v="wearables"/>
    <x v="5"/>
    <x v="2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4"/>
    <d v="2012-06-09T05:00:00"/>
    <b v="0"/>
    <b v="0"/>
    <s v="publishing/fiction"/>
    <x v="5"/>
    <s v="fiction"/>
    <x v="11"/>
    <x v="3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5"/>
    <d v="2018-03-07T06:00:00"/>
    <b v="0"/>
    <b v="1"/>
    <s v="theater/plays"/>
    <x v="3"/>
    <s v="plays"/>
    <x v="10"/>
    <x v="9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6"/>
    <d v="2018-04-10T05:00:00"/>
    <b v="0"/>
    <b v="0"/>
    <s v="music/rock"/>
    <x v="1"/>
    <s v="rock"/>
    <x v="9"/>
    <x v="9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4"/>
    <d v="2017-12-03T06:00:00"/>
    <b v="0"/>
    <b v="0"/>
    <s v="film &amp; video/documentary"/>
    <x v="4"/>
    <s v="documentary"/>
    <x v="1"/>
    <x v="4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7"/>
    <d v="2016-03-23T05:00:00"/>
    <b v="0"/>
    <b v="0"/>
    <s v="theater/plays"/>
    <x v="3"/>
    <s v="plays"/>
    <x v="6"/>
    <x v="7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8"/>
    <d v="2014-10-24T05:00:00"/>
    <b v="0"/>
    <b v="1"/>
    <s v="theater/plays"/>
    <x v="3"/>
    <s v="plays"/>
    <x v="4"/>
    <x v="1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59"/>
    <d v="2014-11-17T06:00:00"/>
    <b v="0"/>
    <b v="0"/>
    <s v="games/mobile games"/>
    <x v="6"/>
    <s v="mobile games"/>
    <x v="1"/>
    <x v="1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0"/>
    <d v="2010-10-31T05:00:00"/>
    <b v="0"/>
    <b v="1"/>
    <s v="theater/plays"/>
    <x v="3"/>
    <s v="plays"/>
    <x v="4"/>
    <x v="6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3"/>
    <d v="2019-03-19T05:00:00"/>
    <b v="0"/>
    <b v="0"/>
    <s v="technology/web"/>
    <x v="2"/>
    <s v="web"/>
    <x v="2"/>
    <x v="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1"/>
    <d v="2016-06-05T05:00:00"/>
    <b v="0"/>
    <b v="0"/>
    <s v="theater/plays"/>
    <x v="3"/>
    <s v="plays"/>
    <x v="11"/>
    <x v="7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2"/>
    <d v="2013-02-06T06:00:00"/>
    <b v="0"/>
    <b v="0"/>
    <s v="film &amp; video/drama"/>
    <x v="4"/>
    <s v="drama"/>
    <x v="10"/>
    <x v="2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3"/>
    <d v="2015-05-29T05:00:00"/>
    <b v="0"/>
    <b v="0"/>
    <s v="technology/wearables"/>
    <x v="2"/>
    <s v="wearables"/>
    <x v="11"/>
    <x v="5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4"/>
    <d v="2017-07-24T05:00:00"/>
    <b v="0"/>
    <b v="0"/>
    <s v="technology/web"/>
    <x v="2"/>
    <s v="web"/>
    <x v="8"/>
    <x v="4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5"/>
    <d v="2017-04-14T05:00:00"/>
    <b v="0"/>
    <b v="1"/>
    <s v="music/rock"/>
    <x v="1"/>
    <s v="rock"/>
    <x v="6"/>
    <x v="4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2"/>
    <d v="2014-08-06T05:00:00"/>
    <b v="0"/>
    <b v="0"/>
    <s v="music/metal"/>
    <x v="1"/>
    <s v="metal"/>
    <x v="8"/>
    <x v="1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6"/>
    <d v="2017-02-09T06:00:00"/>
    <b v="0"/>
    <b v="1"/>
    <s v="theater/plays"/>
    <x v="3"/>
    <s v="plays"/>
    <x v="2"/>
    <x v="4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7"/>
    <d v="2016-04-06T05:00:00"/>
    <b v="0"/>
    <b v="0"/>
    <s v="photography/photography books"/>
    <x v="7"/>
    <s v="photography books"/>
    <x v="6"/>
    <x v="7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8"/>
    <d v="2015-02-24T06:00:00"/>
    <b v="0"/>
    <b v="0"/>
    <s v="publishing/nonfiction"/>
    <x v="5"/>
    <s v="nonfiction"/>
    <x v="10"/>
    <x v="5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69"/>
    <d v="2016-11-23T06:00:00"/>
    <b v="0"/>
    <b v="0"/>
    <s v="music/indie rock"/>
    <x v="1"/>
    <s v="indie rock"/>
    <x v="1"/>
    <x v="7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0"/>
    <d v="2014-12-08T06:00:00"/>
    <b v="0"/>
    <b v="1"/>
    <s v="theater/plays"/>
    <x v="3"/>
    <s v="plays"/>
    <x v="1"/>
    <x v="1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1"/>
    <d v="2012-06-30T05:00:00"/>
    <b v="0"/>
    <b v="0"/>
    <s v="music/indie rock"/>
    <x v="1"/>
    <s v="indie rock"/>
    <x v="5"/>
    <x v="3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2"/>
    <d v="2017-02-06T06:00:00"/>
    <b v="0"/>
    <b v="0"/>
    <s v="theater/plays"/>
    <x v="3"/>
    <s v="plays"/>
    <x v="10"/>
    <x v="4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3"/>
    <d v="2010-05-24T05:00:00"/>
    <b v="0"/>
    <b v="0"/>
    <s v="theater/plays"/>
    <x v="3"/>
    <s v="plays"/>
    <x v="11"/>
    <x v="6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4"/>
    <d v="2010-03-02T06:00:00"/>
    <b v="0"/>
    <b v="0"/>
    <s v="music/electric music"/>
    <x v="1"/>
    <s v="electric music"/>
    <x v="2"/>
    <x v="6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5"/>
    <d v="2015-10-27T05:00:00"/>
    <b v="0"/>
    <b v="1"/>
    <s v="theater/plays"/>
    <x v="3"/>
    <s v="plays"/>
    <x v="4"/>
    <x v="5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1"/>
    <d v="2018-08-12T05:00:00"/>
    <b v="0"/>
    <b v="1"/>
    <s v="theater/plays"/>
    <x v="3"/>
    <s v="plays"/>
    <x v="0"/>
    <x v="9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6"/>
    <d v="2010-06-26T05:00:00"/>
    <b v="0"/>
    <b v="0"/>
    <s v="technology/wearables"/>
    <x v="2"/>
    <s v="wearables"/>
    <x v="11"/>
    <x v="6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7"/>
    <d v="2011-10-14T05:00:00"/>
    <b v="0"/>
    <b v="0"/>
    <s v="technology/web"/>
    <x v="2"/>
    <s v="web"/>
    <x v="4"/>
    <x v="8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8"/>
    <d v="2010-09-13T05:00:00"/>
    <b v="0"/>
    <b v="0"/>
    <s v="theater/plays"/>
    <x v="3"/>
    <s v="plays"/>
    <x v="3"/>
    <x v="6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79"/>
    <d v="2010-03-26T05:00:00"/>
    <b v="0"/>
    <b v="1"/>
    <s v="film &amp; video/animation"/>
    <x v="4"/>
    <s v="animation"/>
    <x v="6"/>
    <x v="6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0"/>
    <d v="2014-10-20T05:00:00"/>
    <b v="0"/>
    <b v="1"/>
    <s v="technology/wearables"/>
    <x v="2"/>
    <s v="wearables"/>
    <x v="4"/>
    <x v="1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1"/>
    <d v="2010-07-26T05:00:00"/>
    <b v="0"/>
    <b v="0"/>
    <s v="music/electric music"/>
    <x v="1"/>
    <s v="electric music"/>
    <x v="8"/>
    <x v="6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2"/>
    <d v="2016-04-01T05:00:00"/>
    <b v="1"/>
    <b v="1"/>
    <s v="publishing/nonfiction"/>
    <x v="5"/>
    <s v="nonfiction"/>
    <x v="6"/>
    <x v="7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3"/>
    <d v="2010-08-23T05:00:00"/>
    <b v="0"/>
    <b v="1"/>
    <s v="theater/plays"/>
    <x v="3"/>
    <s v="plays"/>
    <x v="0"/>
    <x v="6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3"/>
    <d v="2010-06-07T05:00:00"/>
    <b v="0"/>
    <b v="0"/>
    <s v="photography/photography books"/>
    <x v="7"/>
    <s v="photography books"/>
    <x v="11"/>
    <x v="6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4"/>
    <d v="2012-12-20T06:00:00"/>
    <b v="0"/>
    <b v="0"/>
    <s v="theater/plays"/>
    <x v="3"/>
    <s v="plays"/>
    <x v="4"/>
    <x v="3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4"/>
    <d v="2018-01-08T06:00:00"/>
    <b v="0"/>
    <b v="1"/>
    <s v="theater/plays"/>
    <x v="3"/>
    <s v="plays"/>
    <x v="7"/>
    <x v="4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5"/>
    <d v="2015-01-26T06:00:00"/>
    <b v="0"/>
    <b v="0"/>
    <s v="theater/plays"/>
    <x v="3"/>
    <s v="plays"/>
    <x v="2"/>
    <x v="5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6"/>
    <d v="2011-05-16T05:00:00"/>
    <b v="0"/>
    <b v="0"/>
    <s v="film &amp; video/drama"/>
    <x v="4"/>
    <s v="drama"/>
    <x v="11"/>
    <x v="8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7"/>
    <d v="2014-11-02T05:00:00"/>
    <b v="0"/>
    <b v="0"/>
    <s v="music/rock"/>
    <x v="1"/>
    <s v="rock"/>
    <x v="4"/>
    <x v="1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8"/>
    <d v="2018-03-07T06:00:00"/>
    <b v="0"/>
    <b v="0"/>
    <s v="music/electric music"/>
    <x v="1"/>
    <s v="electric music"/>
    <x v="10"/>
    <x v="9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89"/>
    <d v="2019-08-30T05:00:00"/>
    <b v="0"/>
    <b v="1"/>
    <s v="games/video games"/>
    <x v="6"/>
    <s v="video games"/>
    <x v="0"/>
    <x v="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0"/>
    <d v="2017-07-27T05:00:00"/>
    <b v="0"/>
    <b v="0"/>
    <s v="music/rock"/>
    <x v="1"/>
    <s v="rock"/>
    <x v="8"/>
    <x v="4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1"/>
    <d v="2012-12-09T06:00:00"/>
    <b v="0"/>
    <b v="0"/>
    <s v="music/jazz"/>
    <x v="1"/>
    <s v="jazz"/>
    <x v="1"/>
    <x v="3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2"/>
    <d v="2012-06-12T05:00:00"/>
    <b v="0"/>
    <b v="1"/>
    <s v="theater/plays"/>
    <x v="3"/>
    <s v="plays"/>
    <x v="11"/>
    <x v="3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3"/>
    <d v="2011-05-21T05:00:00"/>
    <b v="0"/>
    <b v="0"/>
    <s v="music/rock"/>
    <x v="1"/>
    <s v="rock"/>
    <x v="11"/>
    <x v="8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4"/>
    <d v="2017-05-10T05:00:00"/>
    <b v="1"/>
    <b v="1"/>
    <s v="music/indie rock"/>
    <x v="1"/>
    <s v="indie rock"/>
    <x v="9"/>
    <x v="4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2"/>
    <d v="2018-09-20T05:00:00"/>
    <b v="0"/>
    <b v="0"/>
    <s v="film &amp; video/science fiction"/>
    <x v="4"/>
    <s v="science fiction"/>
    <x v="3"/>
    <x v="9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5"/>
    <d v="2015-11-20T06:00:00"/>
    <b v="0"/>
    <b v="0"/>
    <s v="publishing/translations"/>
    <x v="5"/>
    <s v="translations"/>
    <x v="4"/>
    <x v="5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5"/>
    <d v="2013-12-26T06:00:00"/>
    <b v="0"/>
    <b v="0"/>
    <s v="theater/plays"/>
    <x v="3"/>
    <s v="plays"/>
    <x v="7"/>
    <x v="2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6"/>
    <d v="2013-09-10T05:00:00"/>
    <b v="0"/>
    <b v="0"/>
    <s v="games/video games"/>
    <x v="6"/>
    <s v="video games"/>
    <x v="0"/>
    <x v="2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7"/>
    <d v="2014-04-21T05:00:00"/>
    <b v="0"/>
    <b v="1"/>
    <s v="theater/plays"/>
    <x v="3"/>
    <s v="plays"/>
    <x v="9"/>
    <x v="1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8"/>
    <d v="2019-02-22T06:00:00"/>
    <b v="0"/>
    <b v="0"/>
    <s v="theater/plays"/>
    <x v="3"/>
    <s v="plays"/>
    <x v="2"/>
    <x v="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699"/>
    <d v="2019-02-13T06:00:00"/>
    <b v="0"/>
    <b v="0"/>
    <s v="music/indie rock"/>
    <x v="1"/>
    <s v="indie rock"/>
    <x v="10"/>
    <x v="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0"/>
    <d v="2017-04-23T05:00:00"/>
    <b v="0"/>
    <b v="0"/>
    <s v="theater/plays"/>
    <x v="3"/>
    <s v="plays"/>
    <x v="9"/>
    <x v="4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1"/>
    <d v="2016-07-03T05:00:00"/>
    <b v="0"/>
    <b v="0"/>
    <s v="technology/web"/>
    <x v="2"/>
    <s v="web"/>
    <x v="11"/>
    <x v="7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2"/>
    <d v="2014-11-16T06:00:00"/>
    <b v="0"/>
    <b v="0"/>
    <s v="music/rock"/>
    <x v="1"/>
    <s v="rock"/>
    <x v="1"/>
    <x v="1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3"/>
    <d v="2019-07-22T05:00:00"/>
    <b v="0"/>
    <b v="0"/>
    <s v="theater/plays"/>
    <x v="3"/>
    <s v="plays"/>
    <x v="8"/>
    <x v="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0"/>
    <d v="2011-10-22T05:00:00"/>
    <b v="0"/>
    <b v="0"/>
    <s v="theater/plays"/>
    <x v="3"/>
    <s v="plays"/>
    <x v="3"/>
    <x v="8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4"/>
    <d v="2011-08-18T05:00:00"/>
    <b v="0"/>
    <b v="0"/>
    <s v="film &amp; video/animation"/>
    <x v="4"/>
    <s v="animation"/>
    <x v="0"/>
    <x v="8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5"/>
    <d v="2015-08-23T05:00:00"/>
    <b v="0"/>
    <b v="1"/>
    <s v="theater/plays"/>
    <x v="3"/>
    <s v="plays"/>
    <x v="0"/>
    <x v="5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6"/>
    <d v="2016-08-10T05:00:00"/>
    <b v="0"/>
    <b v="1"/>
    <s v="film &amp; video/drama"/>
    <x v="4"/>
    <s v="drama"/>
    <x v="8"/>
    <x v="7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7"/>
    <d v="2010-12-21T06:00:00"/>
    <b v="0"/>
    <b v="0"/>
    <s v="theater/plays"/>
    <x v="3"/>
    <s v="plays"/>
    <x v="4"/>
    <x v="6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8"/>
    <d v="2011-03-29T05:00:00"/>
    <b v="0"/>
    <b v="1"/>
    <s v="film &amp; video/animation"/>
    <x v="4"/>
    <s v="animation"/>
    <x v="6"/>
    <x v="8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09"/>
    <d v="2013-12-24T06:00:00"/>
    <b v="0"/>
    <b v="0"/>
    <s v="music/rock"/>
    <x v="1"/>
    <s v="rock"/>
    <x v="7"/>
    <x v="2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0"/>
    <d v="2016-03-17T05:00:00"/>
    <b v="0"/>
    <b v="0"/>
    <s v="technology/web"/>
    <x v="2"/>
    <s v="web"/>
    <x v="6"/>
    <x v="7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6"/>
    <d v="2019-05-31T05:00:00"/>
    <b v="0"/>
    <b v="1"/>
    <s v="film &amp; video/animation"/>
    <x v="4"/>
    <s v="animation"/>
    <x v="9"/>
    <x v="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29"/>
    <d v="2018-04-03T05:00:00"/>
    <b v="0"/>
    <b v="1"/>
    <s v="music/jazz"/>
    <x v="1"/>
    <s v="jazz"/>
    <x v="6"/>
    <x v="9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1"/>
    <d v="2011-05-30T05:00:00"/>
    <b v="0"/>
    <b v="0"/>
    <s v="music/rock"/>
    <x v="1"/>
    <s v="rock"/>
    <x v="11"/>
    <x v="8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2"/>
    <d v="2012-11-10T06:00:00"/>
    <b v="0"/>
    <b v="0"/>
    <s v="film &amp; video/animation"/>
    <x v="4"/>
    <s v="animation"/>
    <x v="4"/>
    <x v="3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2"/>
    <d v="2014-07-03T05:00:00"/>
    <b v="0"/>
    <b v="0"/>
    <s v="theater/plays"/>
    <x v="3"/>
    <s v="plays"/>
    <x v="11"/>
    <x v="1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3"/>
    <d v="2010-02-20T06:00:00"/>
    <b v="0"/>
    <b v="0"/>
    <s v="theater/plays"/>
    <x v="3"/>
    <s v="plays"/>
    <x v="10"/>
    <x v="6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4"/>
    <d v="2016-12-27T06:00:00"/>
    <b v="0"/>
    <b v="0"/>
    <s v="food/food trucks"/>
    <x v="0"/>
    <s v="food trucks"/>
    <x v="7"/>
    <x v="7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5"/>
    <d v="2013-07-24T05:00:00"/>
    <b v="0"/>
    <b v="1"/>
    <s v="theater/plays"/>
    <x v="3"/>
    <s v="plays"/>
    <x v="5"/>
    <x v="2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7"/>
    <d v="2013-06-29T05:00:00"/>
    <b v="0"/>
    <b v="0"/>
    <s v="publishing/nonfiction"/>
    <x v="5"/>
    <s v="nonfiction"/>
    <x v="5"/>
    <x v="2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6"/>
    <d v="2018-01-03T06:00:00"/>
    <b v="0"/>
    <b v="0"/>
    <s v="music/rock"/>
    <x v="1"/>
    <s v="rock"/>
    <x v="7"/>
    <x v="4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7"/>
    <d v="2016-11-04T05:00:00"/>
    <b v="0"/>
    <b v="0"/>
    <s v="film &amp; video/drama"/>
    <x v="4"/>
    <s v="drama"/>
    <x v="1"/>
    <x v="7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8"/>
    <d v="2014-08-15T05:00:00"/>
    <b v="0"/>
    <b v="1"/>
    <s v="games/mobile games"/>
    <x v="6"/>
    <s v="mobile games"/>
    <x v="0"/>
    <x v="1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19"/>
    <d v="2019-01-22T06:00:00"/>
    <b v="0"/>
    <b v="0"/>
    <s v="technology/web"/>
    <x v="2"/>
    <s v="web"/>
    <x v="7"/>
    <x v="9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0"/>
    <d v="2012-06-28T05:00:00"/>
    <b v="0"/>
    <b v="1"/>
    <s v="theater/plays"/>
    <x v="3"/>
    <s v="plays"/>
    <x v="11"/>
    <x v="3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1"/>
    <d v="2016-02-03T06:00:00"/>
    <b v="0"/>
    <b v="0"/>
    <s v="theater/plays"/>
    <x v="3"/>
    <s v="plays"/>
    <x v="2"/>
    <x v="7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8"/>
    <d v="2015-06-16T05:00:00"/>
    <b v="0"/>
    <b v="0"/>
    <s v="music/rock"/>
    <x v="1"/>
    <s v="rock"/>
    <x v="5"/>
    <x v="5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2"/>
    <d v="2020-01-22T06:00:00"/>
    <b v="0"/>
    <b v="1"/>
    <s v="photography/photography books"/>
    <x v="7"/>
    <s v="photography books"/>
    <x v="7"/>
    <x v="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3"/>
    <d v="2019-07-06T05:00:00"/>
    <b v="0"/>
    <b v="0"/>
    <s v="photography/photography books"/>
    <x v="7"/>
    <s v="photography books"/>
    <x v="8"/>
    <x v="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3"/>
    <d v="2019-03-02T06:00:00"/>
    <b v="0"/>
    <b v="0"/>
    <s v="theater/plays"/>
    <x v="3"/>
    <s v="plays"/>
    <x v="2"/>
    <x v="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4"/>
    <d v="2018-01-22T06:00:00"/>
    <b v="0"/>
    <b v="0"/>
    <s v="music/rock"/>
    <x v="1"/>
    <s v="rock"/>
    <x v="2"/>
    <x v="9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59"/>
    <d v="2015-01-05T06:00:00"/>
    <b v="0"/>
    <b v="0"/>
    <s v="film &amp; video/documentary"/>
    <x v="4"/>
    <s v="documentary"/>
    <x v="1"/>
    <x v="1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5"/>
    <d v="2012-03-29T05:00:00"/>
    <b v="0"/>
    <b v="1"/>
    <s v="film &amp; video/drama"/>
    <x v="4"/>
    <s v="drama"/>
    <x v="6"/>
    <x v="3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6"/>
    <d v="2019-11-28T06:00:00"/>
    <b v="0"/>
    <b v="1"/>
    <s v="theater/plays"/>
    <x v="3"/>
    <s v="plays"/>
    <x v="4"/>
    <x v="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7"/>
    <d v="2016-06-03T05:00:00"/>
    <b v="0"/>
    <b v="0"/>
    <s v="food/food trucks"/>
    <x v="0"/>
    <s v="food trucks"/>
    <x v="11"/>
    <x v="7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8"/>
    <d v="2012-08-15T05:00:00"/>
    <b v="0"/>
    <b v="0"/>
    <s v="film &amp; video/documentary"/>
    <x v="4"/>
    <s v="documentary"/>
    <x v="0"/>
    <x v="3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29"/>
    <d v="2017-12-08T06:00:00"/>
    <b v="0"/>
    <b v="1"/>
    <s v="theater/plays"/>
    <x v="3"/>
    <s v="plays"/>
    <x v="1"/>
    <x v="4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0"/>
    <d v="2016-01-11T06:00:00"/>
    <b v="0"/>
    <b v="1"/>
    <s v="games/video games"/>
    <x v="6"/>
    <s v="video games"/>
    <x v="2"/>
    <x v="7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7"/>
    <d v="2018-04-21T05:00:00"/>
    <b v="0"/>
    <b v="0"/>
    <s v="publishing/nonfiction"/>
    <x v="5"/>
    <s v="nonfiction"/>
    <x v="9"/>
    <x v="9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1"/>
    <d v="2012-09-06T05:00:00"/>
    <b v="0"/>
    <b v="0"/>
    <s v="games/video games"/>
    <x v="6"/>
    <s v="video games"/>
    <x v="0"/>
    <x v="3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2"/>
    <d v="2016-05-29T05:00:00"/>
    <b v="0"/>
    <b v="1"/>
    <s v="music/rock"/>
    <x v="1"/>
    <s v="rock"/>
    <x v="11"/>
    <x v="7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3"/>
    <d v="2017-12-25T06:00:00"/>
    <b v="0"/>
    <b v="0"/>
    <s v="music/rock"/>
    <x v="1"/>
    <s v="rock"/>
    <x v="1"/>
    <x v="4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5"/>
    <d v="2014-02-12T06:00:00"/>
    <b v="1"/>
    <b v="1"/>
    <s v="theater/plays"/>
    <x v="3"/>
    <s v="plays"/>
    <x v="10"/>
    <x v="1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4"/>
    <d v="2019-06-01T05:00:00"/>
    <b v="0"/>
    <b v="1"/>
    <s v="publishing/nonfiction"/>
    <x v="5"/>
    <s v="nonfiction"/>
    <x v="11"/>
    <x v="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5"/>
    <d v="2019-02-03T06:00:00"/>
    <b v="0"/>
    <b v="1"/>
    <s v="theater/plays"/>
    <x v="3"/>
    <s v="plays"/>
    <x v="2"/>
    <x v="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6"/>
    <d v="2012-12-09T06:00:00"/>
    <b v="1"/>
    <b v="0"/>
    <s v="games/video games"/>
    <x v="6"/>
    <s v="video games"/>
    <x v="1"/>
    <x v="3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1"/>
    <d v="2018-08-11T05:00:00"/>
    <b v="0"/>
    <b v="1"/>
    <s v="music/rock"/>
    <x v="1"/>
    <s v="rock"/>
    <x v="8"/>
    <x v="9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7"/>
    <d v="2017-03-13T05:00:00"/>
    <b v="0"/>
    <b v="0"/>
    <s v="film &amp; video/documentary"/>
    <x v="4"/>
    <s v="documentary"/>
    <x v="10"/>
    <x v="4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8"/>
    <d v="2014-03-17T05:00:00"/>
    <b v="0"/>
    <b v="0"/>
    <s v="music/rock"/>
    <x v="1"/>
    <s v="rock"/>
    <x v="10"/>
    <x v="1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2"/>
    <d v="2014-10-05T05:00:00"/>
    <b v="1"/>
    <b v="1"/>
    <s v="music/rock"/>
    <x v="1"/>
    <s v="rock"/>
    <x v="3"/>
    <x v="1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39"/>
    <d v="2010-07-21T05:00:00"/>
    <b v="0"/>
    <b v="1"/>
    <s v="publishing/nonfiction"/>
    <x v="5"/>
    <s v="nonfiction"/>
    <x v="5"/>
    <x v="6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4"/>
    <d v="2017-08-06T05:00:00"/>
    <b v="0"/>
    <b v="0"/>
    <s v="film &amp; video/shorts"/>
    <x v="4"/>
    <s v="shorts"/>
    <x v="8"/>
    <x v="4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0"/>
    <d v="2011-01-10T06:00:00"/>
    <b v="0"/>
    <b v="1"/>
    <s v="theater/plays"/>
    <x v="3"/>
    <s v="plays"/>
    <x v="7"/>
    <x v="6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1"/>
    <d v="2011-05-15T05:00:00"/>
    <b v="0"/>
    <b v="1"/>
    <s v="film &amp; video/drama"/>
    <x v="4"/>
    <s v="drama"/>
    <x v="11"/>
    <x v="8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1"/>
    <d v="2018-09-22T05:00:00"/>
    <b v="0"/>
    <b v="0"/>
    <s v="theater/plays"/>
    <x v="3"/>
    <s v="plays"/>
    <x v="0"/>
    <x v="9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2"/>
    <d v="2015-06-24T05:00:00"/>
    <b v="0"/>
    <b v="0"/>
    <s v="theater/plays"/>
    <x v="3"/>
    <s v="plays"/>
    <x v="5"/>
    <x v="5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3"/>
    <d v="2018-03-03T06:00:00"/>
    <b v="0"/>
    <b v="0"/>
    <s v="theater/plays"/>
    <x v="3"/>
    <s v="plays"/>
    <x v="2"/>
    <x v="9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4"/>
    <d v="2012-04-29T05:00:00"/>
    <b v="0"/>
    <b v="0"/>
    <s v="photography/photography books"/>
    <x v="7"/>
    <s v="photography books"/>
    <x v="6"/>
    <x v="3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5"/>
    <d v="2015-11-25T06:00:00"/>
    <b v="1"/>
    <b v="0"/>
    <s v="publishing/translations"/>
    <x v="5"/>
    <s v="translations"/>
    <x v="4"/>
    <x v="5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6"/>
    <d v="2011-02-25T06:00:00"/>
    <b v="0"/>
    <b v="0"/>
    <s v="publishing/translations"/>
    <x v="5"/>
    <s v="translations"/>
    <x v="10"/>
    <x v="8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1"/>
    <d v="2013-06-29T05:00:00"/>
    <b v="0"/>
    <b v="0"/>
    <s v="theater/plays"/>
    <x v="3"/>
    <s v="plays"/>
    <x v="5"/>
    <x v="2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7"/>
    <d v="2015-03-06T06:00:00"/>
    <b v="0"/>
    <b v="0"/>
    <s v="technology/web"/>
    <x v="2"/>
    <s v="web"/>
    <x v="10"/>
    <x v="5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8"/>
    <d v="2010-02-16T06:00:00"/>
    <b v="0"/>
    <b v="0"/>
    <s v="music/indie rock"/>
    <x v="1"/>
    <s v="indie rock"/>
    <x v="10"/>
    <x v="6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2"/>
    <d v="2011-05-20T05:00:00"/>
    <b v="0"/>
    <b v="0"/>
    <s v="music/jazz"/>
    <x v="1"/>
    <s v="jazz"/>
    <x v="6"/>
    <x v="8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49"/>
    <d v="2018-10-06T05:00:00"/>
    <b v="0"/>
    <b v="0"/>
    <s v="theater/plays"/>
    <x v="3"/>
    <s v="plays"/>
    <x v="3"/>
    <x v="9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0"/>
    <d v="2014-05-01T05:00:00"/>
    <b v="0"/>
    <b v="1"/>
    <s v="film &amp; video/documentary"/>
    <x v="4"/>
    <s v="documentary"/>
    <x v="6"/>
    <x v="1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1"/>
    <d v="2014-07-18T05:00:00"/>
    <b v="0"/>
    <b v="1"/>
    <s v="theater/plays"/>
    <x v="3"/>
    <s v="plays"/>
    <x v="8"/>
    <x v="1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2"/>
    <d v="2016-03-06T06:00:00"/>
    <b v="0"/>
    <b v="0"/>
    <s v="technology/web"/>
    <x v="2"/>
    <s v="web"/>
    <x v="10"/>
    <x v="7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3"/>
    <d v="2018-06-18T05:00:00"/>
    <b v="0"/>
    <b v="0"/>
    <s v="technology/wearables"/>
    <x v="2"/>
    <s v="wearables"/>
    <x v="5"/>
    <x v="9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4"/>
    <d v="2018-09-01T05:00:00"/>
    <b v="0"/>
    <b v="0"/>
    <s v="photography/photography books"/>
    <x v="7"/>
    <s v="photography books"/>
    <x v="0"/>
    <x v="9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5"/>
    <d v="2012-01-25T06:00:00"/>
    <b v="0"/>
    <b v="0"/>
    <s v="film &amp; video/documentary"/>
    <x v="4"/>
    <s v="documentary"/>
    <x v="2"/>
    <x v="3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6"/>
    <d v="2018-06-21T05:00:00"/>
    <b v="0"/>
    <b v="0"/>
    <s v="technology/web"/>
    <x v="2"/>
    <s v="web"/>
    <x v="11"/>
    <x v="9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7"/>
    <d v="2018-08-26T05:00:00"/>
    <b v="1"/>
    <b v="1"/>
    <s v="technology/web"/>
    <x v="2"/>
    <s v="web"/>
    <x v="8"/>
    <x v="9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8"/>
    <d v="2018-01-10T06:00:00"/>
    <b v="0"/>
    <b v="0"/>
    <s v="food/food trucks"/>
    <x v="0"/>
    <s v="food trucks"/>
    <x v="2"/>
    <x v="9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59"/>
    <d v="2010-06-21T05:00:00"/>
    <b v="0"/>
    <b v="0"/>
    <s v="film &amp; video/drama"/>
    <x v="4"/>
    <s v="drama"/>
    <x v="5"/>
    <x v="6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0"/>
    <d v="2012-02-12T06:00:00"/>
    <b v="0"/>
    <b v="1"/>
    <s v="music/indie rock"/>
    <x v="1"/>
    <s v="indie rock"/>
    <x v="10"/>
    <x v="3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1"/>
    <d v="2011-12-04T06:00:00"/>
    <b v="1"/>
    <b v="0"/>
    <s v="music/rock"/>
    <x v="1"/>
    <s v="rock"/>
    <x v="1"/>
    <x v="8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3"/>
    <d v="2012-06-04T05:00:00"/>
    <b v="0"/>
    <b v="0"/>
    <s v="music/electric music"/>
    <x v="1"/>
    <s v="electric music"/>
    <x v="11"/>
    <x v="3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2"/>
    <d v="2011-07-26T05:00:00"/>
    <b v="0"/>
    <b v="1"/>
    <s v="games/video games"/>
    <x v="6"/>
    <s v="video games"/>
    <x v="8"/>
    <x v="8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3"/>
    <d v="2011-06-25T05:00:00"/>
    <b v="0"/>
    <b v="1"/>
    <s v="music/indie rock"/>
    <x v="1"/>
    <s v="indie rock"/>
    <x v="5"/>
    <x v="8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4"/>
    <d v="2019-12-15T06:00:00"/>
    <b v="0"/>
    <b v="0"/>
    <s v="publishing/fiction"/>
    <x v="5"/>
    <s v="fiction"/>
    <x v="1"/>
    <x v="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5"/>
    <d v="2011-07-19T05:00:00"/>
    <b v="0"/>
    <b v="0"/>
    <s v="theater/plays"/>
    <x v="3"/>
    <s v="plays"/>
    <x v="5"/>
    <x v="8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6"/>
    <d v="2012-05-11T05:00:00"/>
    <b v="0"/>
    <b v="0"/>
    <s v="food/food trucks"/>
    <x v="0"/>
    <s v="food trucks"/>
    <x v="9"/>
    <x v="3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7"/>
    <d v="2012-02-28T06:00:00"/>
    <b v="1"/>
    <b v="0"/>
    <s v="film &amp; video/shorts"/>
    <x v="4"/>
    <s v="shorts"/>
    <x v="10"/>
    <x v="3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8"/>
    <d v="2018-04-28T05:00:00"/>
    <b v="1"/>
    <b v="0"/>
    <s v="food/food trucks"/>
    <x v="0"/>
    <s v="food trucks"/>
    <x v="9"/>
    <x v="9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69"/>
    <d v="2013-03-19T05:00:00"/>
    <b v="0"/>
    <b v="1"/>
    <s v="theater/plays"/>
    <x v="3"/>
    <s v="plays"/>
    <x v="6"/>
    <x v="2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0"/>
    <d v="2019-03-01T06:00:00"/>
    <b v="0"/>
    <b v="1"/>
    <s v="technology/wearables"/>
    <x v="2"/>
    <s v="wearables"/>
    <x v="10"/>
    <x v="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1"/>
    <d v="2010-03-29T05:00:00"/>
    <b v="0"/>
    <b v="0"/>
    <s v="theater/plays"/>
    <x v="3"/>
    <s v="plays"/>
    <x v="6"/>
    <x v="6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2"/>
    <d v="2011-08-05T05:00:00"/>
    <b v="0"/>
    <b v="0"/>
    <s v="theater/plays"/>
    <x v="3"/>
    <s v="plays"/>
    <x v="0"/>
    <x v="8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3"/>
    <d v="2015-07-10T05:00:00"/>
    <b v="0"/>
    <b v="1"/>
    <s v="film &amp; video/television"/>
    <x v="4"/>
    <s v="television"/>
    <x v="5"/>
    <x v="5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4"/>
    <d v="2016-08-24T05:00:00"/>
    <b v="0"/>
    <b v="0"/>
    <s v="film &amp; video/shorts"/>
    <x v="4"/>
    <s v="shorts"/>
    <x v="0"/>
    <x v="7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5"/>
    <d v="2014-09-24T05:00:00"/>
    <b v="0"/>
    <b v="0"/>
    <s v="theater/plays"/>
    <x v="3"/>
    <s v="plays"/>
    <x v="3"/>
    <x v="1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6"/>
    <d v="2011-05-09T05:00:00"/>
    <b v="0"/>
    <b v="0"/>
    <s v="photography/photography books"/>
    <x v="7"/>
    <s v="photography books"/>
    <x v="11"/>
    <x v="8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7"/>
    <d v="2018-10-15T05:00:00"/>
    <b v="0"/>
    <b v="0"/>
    <s v="food/food trucks"/>
    <x v="0"/>
    <s v="food trucks"/>
    <x v="4"/>
    <x v="9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8"/>
    <d v="2013-10-23T05:00:00"/>
    <b v="0"/>
    <b v="0"/>
    <s v="theater/plays"/>
    <x v="3"/>
    <s v="plays"/>
    <x v="4"/>
    <x v="2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79"/>
    <d v="2010-07-05T05:00:00"/>
    <b v="0"/>
    <b v="0"/>
    <s v="film &amp; video/drama"/>
    <x v="4"/>
    <s v="drama"/>
    <x v="5"/>
    <x v="6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4"/>
    <d v="2015-09-18T05:00:00"/>
    <b v="0"/>
    <b v="0"/>
    <s v="theater/plays"/>
    <x v="3"/>
    <s v="plays"/>
    <x v="0"/>
    <x v="5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4"/>
    <d v="2017-11-19T06:00:00"/>
    <b v="0"/>
    <b v="1"/>
    <s v="theater/plays"/>
    <x v="3"/>
    <s v="plays"/>
    <x v="1"/>
    <x v="4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69"/>
    <d v="2018-09-08T05:00:00"/>
    <b v="0"/>
    <b v="0"/>
    <s v="film &amp; video/science fiction"/>
    <x v="4"/>
    <s v="science fiction"/>
    <x v="3"/>
    <x v="9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0"/>
    <d v="2014-01-13T06:00:00"/>
    <b v="0"/>
    <b v="0"/>
    <s v="photography/photography books"/>
    <x v="7"/>
    <s v="photography books"/>
    <x v="2"/>
    <x v="1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1"/>
    <d v="2010-05-31T05:00:00"/>
    <b v="0"/>
    <b v="1"/>
    <s v="photography/photography books"/>
    <x v="7"/>
    <s v="photography books"/>
    <x v="9"/>
    <x v="6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2"/>
    <d v="2011-01-14T06:00:00"/>
    <b v="0"/>
    <b v="0"/>
    <s v="music/rock"/>
    <x v="1"/>
    <s v="rock"/>
    <x v="2"/>
    <x v="8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3"/>
    <d v="2019-07-02T05:00:00"/>
    <b v="0"/>
    <b v="0"/>
    <s v="photography/photography books"/>
    <x v="7"/>
    <s v="photography books"/>
    <x v="5"/>
    <x v="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4"/>
    <d v="2016-07-27T05:00:00"/>
    <b v="0"/>
    <b v="0"/>
    <s v="food/food trucks"/>
    <x v="0"/>
    <s v="food trucks"/>
    <x v="8"/>
    <x v="7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5"/>
    <d v="2020-02-08T06:00:00"/>
    <b v="0"/>
    <b v="0"/>
    <s v="music/metal"/>
    <x v="1"/>
    <s v="metal"/>
    <x v="2"/>
    <x v="1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6"/>
    <d v="2017-03-03T06:00:00"/>
    <b v="0"/>
    <b v="0"/>
    <s v="publishing/nonfiction"/>
    <x v="5"/>
    <s v="nonfiction"/>
    <x v="10"/>
    <x v="4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7"/>
    <d v="2019-07-23T05:00:00"/>
    <b v="0"/>
    <b v="0"/>
    <s v="music/electric music"/>
    <x v="1"/>
    <s v="electric music"/>
    <x v="8"/>
    <x v="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29"/>
    <d v="2015-08-07T05:00:00"/>
    <b v="0"/>
    <b v="1"/>
    <s v="theater/plays"/>
    <x v="3"/>
    <s v="plays"/>
    <x v="8"/>
    <x v="5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8"/>
    <d v="2015-01-25T06:00:00"/>
    <b v="0"/>
    <b v="0"/>
    <s v="theater/plays"/>
    <x v="3"/>
    <s v="plays"/>
    <x v="2"/>
    <x v="5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89"/>
    <d v="2010-06-30T05:00:00"/>
    <b v="0"/>
    <b v="0"/>
    <s v="film &amp; video/shorts"/>
    <x v="4"/>
    <s v="shorts"/>
    <x v="11"/>
    <x v="6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0"/>
    <d v="2014-05-06T05:00:00"/>
    <b v="0"/>
    <b v="1"/>
    <s v="theater/plays"/>
    <x v="3"/>
    <s v="plays"/>
    <x v="11"/>
    <x v="1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1"/>
    <d v="2010-07-14T05:00:00"/>
    <b v="0"/>
    <b v="0"/>
    <s v="theater/plays"/>
    <x v="3"/>
    <s v="plays"/>
    <x v="5"/>
    <x v="6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2"/>
    <d v="2010-09-13T05:00:00"/>
    <b v="0"/>
    <b v="0"/>
    <s v="music/indie rock"/>
    <x v="1"/>
    <s v="indie rock"/>
    <x v="0"/>
    <x v="6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3"/>
    <d v="2015-09-02T05:00:00"/>
    <b v="0"/>
    <b v="1"/>
    <s v="theater/plays"/>
    <x v="3"/>
    <s v="plays"/>
    <x v="8"/>
    <x v="5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4"/>
    <d v="2017-04-30T05:00:00"/>
    <b v="0"/>
    <b v="0"/>
    <s v="theater/plays"/>
    <x v="3"/>
    <s v="plays"/>
    <x v="9"/>
    <x v="4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5"/>
    <d v="2014-03-19T05:00:00"/>
    <b v="0"/>
    <b v="1"/>
    <s v="music/electric music"/>
    <x v="1"/>
    <s v="electric music"/>
    <x v="6"/>
    <x v="1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6"/>
    <d v="2019-06-25T05:00:00"/>
    <b v="0"/>
    <b v="0"/>
    <s v="music/indie rock"/>
    <x v="1"/>
    <s v="indie rock"/>
    <x v="5"/>
    <x v="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7"/>
    <d v="2012-01-16T06:00:00"/>
    <b v="0"/>
    <b v="0"/>
    <s v="film &amp; video/documentary"/>
    <x v="4"/>
    <s v="documentary"/>
    <x v="7"/>
    <x v="8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8"/>
    <d v="2010-07-01T05:00:00"/>
    <b v="0"/>
    <b v="0"/>
    <s v="publishing/translations"/>
    <x v="5"/>
    <s v="translations"/>
    <x v="11"/>
    <x v="6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799"/>
    <d v="2015-06-19T05:00:00"/>
    <b v="0"/>
    <b v="1"/>
    <s v="film &amp; video/documentary"/>
    <x v="4"/>
    <s v="documentary"/>
    <x v="5"/>
    <x v="5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0"/>
    <d v="2013-08-10T05:00:00"/>
    <b v="0"/>
    <b v="1"/>
    <s v="film &amp; video/television"/>
    <x v="4"/>
    <s v="television"/>
    <x v="8"/>
    <x v="2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1"/>
    <d v="2018-02-12T06:00:00"/>
    <b v="0"/>
    <b v="0"/>
    <s v="theater/plays"/>
    <x v="3"/>
    <s v="plays"/>
    <x v="10"/>
    <x v="9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2"/>
    <d v="2011-07-17T05:00:00"/>
    <b v="0"/>
    <b v="1"/>
    <s v="food/food trucks"/>
    <x v="0"/>
    <s v="food trucks"/>
    <x v="8"/>
    <x v="8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1"/>
    <d v="2019-04-30T05:00:00"/>
    <b v="0"/>
    <b v="0"/>
    <s v="theater/plays"/>
    <x v="3"/>
    <s v="plays"/>
    <x v="9"/>
    <x v="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3"/>
    <d v="2019-12-22T06:00:00"/>
    <b v="0"/>
    <b v="0"/>
    <s v="film &amp; video/documentary"/>
    <x v="4"/>
    <s v="documentary"/>
    <x v="7"/>
    <x v="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4"/>
    <d v="2013-10-25T05:00:00"/>
    <b v="0"/>
    <b v="0"/>
    <s v="music/jazz"/>
    <x v="1"/>
    <s v="jazz"/>
    <x v="4"/>
    <x v="2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5"/>
    <d v="2014-09-20T05:00:00"/>
    <b v="0"/>
    <b v="1"/>
    <s v="technology/web"/>
    <x v="2"/>
    <s v="web"/>
    <x v="3"/>
    <x v="1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6"/>
    <d v="2018-08-19T05:00:00"/>
    <b v="0"/>
    <b v="1"/>
    <s v="music/rock"/>
    <x v="1"/>
    <s v="rock"/>
    <x v="8"/>
    <x v="9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1"/>
    <d v="2016-03-12T06:00:00"/>
    <b v="0"/>
    <b v="0"/>
    <s v="technology/web"/>
    <x v="2"/>
    <s v="web"/>
    <x v="2"/>
    <x v="7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6"/>
    <d v="2012-05-20T05:00:00"/>
    <b v="0"/>
    <b v="1"/>
    <s v="publishing/nonfiction"/>
    <x v="5"/>
    <s v="nonfiction"/>
    <x v="11"/>
    <x v="3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8"/>
    <d v="2012-10-08T05:00:00"/>
    <b v="0"/>
    <b v="0"/>
    <s v="publishing/radio &amp; podcasts"/>
    <x v="5"/>
    <s v="radio &amp; podcasts"/>
    <x v="4"/>
    <x v="3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8"/>
    <d v="2013-09-22T05:00:00"/>
    <b v="0"/>
    <b v="0"/>
    <s v="theater/plays"/>
    <x v="3"/>
    <s v="plays"/>
    <x v="3"/>
    <x v="2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7"/>
    <d v="2017-06-18T05:00:00"/>
    <b v="1"/>
    <b v="1"/>
    <s v="film &amp; video/documentary"/>
    <x v="4"/>
    <s v="documentary"/>
    <x v="11"/>
    <x v="4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8"/>
    <d v="2011-05-04T05:00:00"/>
    <b v="0"/>
    <b v="0"/>
    <s v="theater/plays"/>
    <x v="3"/>
    <s v="plays"/>
    <x v="9"/>
    <x v="8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3"/>
    <d v="2012-05-13T05:00:00"/>
    <b v="0"/>
    <b v="0"/>
    <s v="games/video games"/>
    <x v="6"/>
    <s v="video games"/>
    <x v="11"/>
    <x v="3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3"/>
    <d v="2018-07-01T05:00:00"/>
    <b v="0"/>
    <b v="1"/>
    <s v="theater/plays"/>
    <x v="3"/>
    <s v="plays"/>
    <x v="5"/>
    <x v="9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09"/>
    <d v="2015-01-23T06:00:00"/>
    <b v="0"/>
    <b v="0"/>
    <s v="theater/plays"/>
    <x v="3"/>
    <s v="plays"/>
    <x v="2"/>
    <x v="5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0"/>
    <d v="2019-09-11T05:00:00"/>
    <b v="1"/>
    <b v="0"/>
    <s v="technology/web"/>
    <x v="2"/>
    <s v="web"/>
    <x v="3"/>
    <x v="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1"/>
    <d v="2012-09-18T05:00:00"/>
    <b v="1"/>
    <b v="0"/>
    <s v="film &amp; video/drama"/>
    <x v="4"/>
    <s v="drama"/>
    <x v="3"/>
    <x v="3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2"/>
    <d v="2019-05-25T05:00:00"/>
    <b v="0"/>
    <b v="0"/>
    <s v="film &amp; video/drama"/>
    <x v="4"/>
    <s v="drama"/>
    <x v="11"/>
    <x v="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3"/>
    <d v="2013-08-16T05:00:00"/>
    <b v="0"/>
    <b v="0"/>
    <s v="theater/plays"/>
    <x v="3"/>
    <s v="plays"/>
    <x v="0"/>
    <x v="2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79"/>
    <d v="2017-09-07T05:00:00"/>
    <b v="0"/>
    <b v="0"/>
    <s v="film &amp; video/television"/>
    <x v="4"/>
    <s v="television"/>
    <x v="0"/>
    <x v="4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4"/>
    <d v="2014-12-27T06:00:00"/>
    <b v="0"/>
    <b v="0"/>
    <s v="photography/photography books"/>
    <x v="7"/>
    <s v="photography books"/>
    <x v="7"/>
    <x v="1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5"/>
    <d v="2011-07-22T05:00:00"/>
    <b v="0"/>
    <b v="1"/>
    <s v="film &amp; video/shorts"/>
    <x v="4"/>
    <s v="shorts"/>
    <x v="5"/>
    <x v="8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3"/>
    <d v="2012-08-07T05:00:00"/>
    <b v="0"/>
    <b v="0"/>
    <s v="publishing/radio &amp; podcasts"/>
    <x v="5"/>
    <s v="radio &amp; podcasts"/>
    <x v="8"/>
    <x v="3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6"/>
    <d v="2017-11-15T06:00:00"/>
    <b v="0"/>
    <b v="1"/>
    <s v="theater/plays"/>
    <x v="3"/>
    <s v="plays"/>
    <x v="4"/>
    <x v="4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7"/>
    <d v="2019-02-27T06:00:00"/>
    <b v="1"/>
    <b v="0"/>
    <s v="film &amp; video/animation"/>
    <x v="4"/>
    <s v="animation"/>
    <x v="10"/>
    <x v="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8"/>
    <d v="2012-02-26T06:00:00"/>
    <b v="0"/>
    <b v="0"/>
    <s v="technology/web"/>
    <x v="2"/>
    <s v="web"/>
    <x v="10"/>
    <x v="3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8"/>
    <d v="2018-12-18T06:00:00"/>
    <b v="0"/>
    <b v="1"/>
    <s v="music/world music"/>
    <x v="1"/>
    <s v="world music"/>
    <x v="7"/>
    <x v="9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6"/>
    <d v="2010-07-15T05:00:00"/>
    <b v="0"/>
    <b v="0"/>
    <s v="theater/plays"/>
    <x v="3"/>
    <s v="plays"/>
    <x v="8"/>
    <x v="6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19"/>
    <d v="2019-11-11T06:00:00"/>
    <b v="0"/>
    <b v="0"/>
    <s v="theater/plays"/>
    <x v="3"/>
    <s v="plays"/>
    <x v="4"/>
    <x v="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0"/>
    <d v="2017-10-04T05:00:00"/>
    <b v="0"/>
    <b v="0"/>
    <s v="theater/plays"/>
    <x v="3"/>
    <s v="plays"/>
    <x v="3"/>
    <x v="4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0"/>
    <d v="2016-05-16T05:00:00"/>
    <b v="0"/>
    <b v="0"/>
    <s v="food/food trucks"/>
    <x v="0"/>
    <s v="food trucks"/>
    <x v="11"/>
    <x v="7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1"/>
    <d v="2012-08-10T05:00:00"/>
    <b v="0"/>
    <b v="0"/>
    <s v="theater/plays"/>
    <x v="3"/>
    <s v="plays"/>
    <x v="8"/>
    <x v="3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2"/>
    <d v="2014-01-07T06:00:00"/>
    <b v="0"/>
    <b v="0"/>
    <s v="technology/web"/>
    <x v="2"/>
    <s v="web"/>
    <x v="7"/>
    <x v="2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3"/>
    <d v="2017-05-17T05:00:00"/>
    <b v="0"/>
    <b v="0"/>
    <s v="theater/plays"/>
    <x v="3"/>
    <s v="plays"/>
    <x v="11"/>
    <x v="4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4"/>
    <d v="2015-03-04T06:00:00"/>
    <b v="0"/>
    <b v="1"/>
    <s v="theater/plays"/>
    <x v="3"/>
    <s v="plays"/>
    <x v="10"/>
    <x v="5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5"/>
    <d v="2014-06-30T05:00:00"/>
    <b v="0"/>
    <b v="1"/>
    <s v="theater/plays"/>
    <x v="3"/>
    <s v="plays"/>
    <x v="5"/>
    <x v="1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6"/>
    <d v="2014-03-14T05:00:00"/>
    <b v="0"/>
    <b v="0"/>
    <s v="music/rock"/>
    <x v="1"/>
    <s v="rock"/>
    <x v="6"/>
    <x v="1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7"/>
    <d v="2013-04-21T05:00:00"/>
    <b v="0"/>
    <b v="0"/>
    <s v="theater/plays"/>
    <x v="3"/>
    <s v="plays"/>
    <x v="9"/>
    <x v="2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8"/>
    <d v="2016-02-28T06:00:00"/>
    <b v="0"/>
    <b v="0"/>
    <s v="theater/plays"/>
    <x v="3"/>
    <s v="plays"/>
    <x v="10"/>
    <x v="7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29"/>
    <d v="2015-07-31T05:00:00"/>
    <b v="0"/>
    <b v="0"/>
    <s v="theater/plays"/>
    <x v="3"/>
    <s v="plays"/>
    <x v="8"/>
    <x v="5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0"/>
    <d v="2019-07-25T05:00:00"/>
    <b v="1"/>
    <b v="0"/>
    <s v="theater/plays"/>
    <x v="3"/>
    <s v="plays"/>
    <x v="8"/>
    <x v="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1"/>
    <d v="2015-12-05T06:00:00"/>
    <b v="0"/>
    <b v="0"/>
    <s v="film &amp; video/documentary"/>
    <x v="4"/>
    <s v="documentary"/>
    <x v="1"/>
    <x v="5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2"/>
    <d v="2018-07-18T05:00:00"/>
    <b v="0"/>
    <b v="1"/>
    <s v="publishing/fiction"/>
    <x v="5"/>
    <s v="fiction"/>
    <x v="5"/>
    <x v="9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3"/>
    <d v="2011-05-24T05:00:00"/>
    <b v="0"/>
    <b v="1"/>
    <s v="games/video games"/>
    <x v="6"/>
    <s v="video games"/>
    <x v="11"/>
    <x v="8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4"/>
    <d v="2012-12-23T06:00:00"/>
    <b v="0"/>
    <b v="0"/>
    <s v="technology/web"/>
    <x v="2"/>
    <s v="web"/>
    <x v="7"/>
    <x v="3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5"/>
    <d v="2011-02-13T06:00:00"/>
    <b v="1"/>
    <b v="0"/>
    <s v="theater/plays"/>
    <x v="3"/>
    <s v="plays"/>
    <x v="2"/>
    <x v="8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6"/>
    <d v="2011-01-28T06:00:00"/>
    <b v="0"/>
    <b v="0"/>
    <s v="theater/plays"/>
    <x v="3"/>
    <s v="plays"/>
    <x v="2"/>
    <x v="8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8"/>
    <d v="2014-10-29T05:00:00"/>
    <b v="0"/>
    <b v="0"/>
    <s v="food/food trucks"/>
    <x v="0"/>
    <s v="food trucks"/>
    <x v="3"/>
    <x v="1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4"/>
    <d v="2017-03-01T06:00:00"/>
    <b v="0"/>
    <b v="0"/>
    <s v="photography/photography books"/>
    <x v="7"/>
    <s v="photography books"/>
    <x v="10"/>
    <x v="4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7"/>
    <d v="2012-04-20T05:00:00"/>
    <b v="1"/>
    <b v="0"/>
    <s v="photography/photography books"/>
    <x v="7"/>
    <s v="photography books"/>
    <x v="9"/>
    <x v="3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8"/>
    <d v="2011-06-18T05:00:00"/>
    <b v="0"/>
    <b v="0"/>
    <s v="theater/plays"/>
    <x v="3"/>
    <s v="plays"/>
    <x v="5"/>
    <x v="8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39"/>
    <d v="2014-10-03T05:00:00"/>
    <b v="0"/>
    <b v="0"/>
    <s v="theater/plays"/>
    <x v="3"/>
    <s v="plays"/>
    <x v="3"/>
    <x v="1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0"/>
    <d v="2014-12-22T06:00:00"/>
    <b v="1"/>
    <b v="1"/>
    <s v="film &amp; video/documentary"/>
    <x v="4"/>
    <s v="documentary"/>
    <x v="7"/>
    <x v="1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1"/>
    <d v="2015-05-07T05:00:00"/>
    <b v="0"/>
    <b v="0"/>
    <s v="technology/web"/>
    <x v="2"/>
    <s v="web"/>
    <x v="9"/>
    <x v="5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2"/>
    <d v="2019-04-21T05:00:00"/>
    <b v="0"/>
    <b v="1"/>
    <s v="theater/plays"/>
    <x v="3"/>
    <s v="plays"/>
    <x v="9"/>
    <x v="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3"/>
    <d v="2016-12-27T06:00:00"/>
    <b v="0"/>
    <b v="1"/>
    <s v="music/rock"/>
    <x v="1"/>
    <s v="rock"/>
    <x v="7"/>
    <x v="7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4"/>
    <d v="2016-08-23T05:00:00"/>
    <b v="0"/>
    <b v="0"/>
    <s v="film &amp; video/documentary"/>
    <x v="4"/>
    <s v="documentary"/>
    <x v="0"/>
    <x v="7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5"/>
    <d v="2016-01-25T06:00:00"/>
    <b v="0"/>
    <b v="1"/>
    <s v="film &amp; video/science fiction"/>
    <x v="4"/>
    <s v="science fiction"/>
    <x v="7"/>
    <x v="5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09"/>
    <d v="2012-10-16T05:00:00"/>
    <b v="0"/>
    <b v="0"/>
    <s v="technology/web"/>
    <x v="2"/>
    <s v="web"/>
    <x v="3"/>
    <x v="3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6"/>
    <d v="2012-11-27T06:00:00"/>
    <b v="0"/>
    <b v="0"/>
    <s v="theater/plays"/>
    <x v="3"/>
    <s v="plays"/>
    <x v="1"/>
    <x v="3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7"/>
    <d v="2015-12-26T06:00:00"/>
    <b v="0"/>
    <b v="0"/>
    <s v="film &amp; video/science fiction"/>
    <x v="4"/>
    <s v="science fiction"/>
    <x v="7"/>
    <x v="5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8"/>
    <d v="2012-02-19T06:00:00"/>
    <b v="0"/>
    <b v="0"/>
    <s v="theater/plays"/>
    <x v="3"/>
    <s v="plays"/>
    <x v="10"/>
    <x v="3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79"/>
    <d v="2010-07-13T05:00:00"/>
    <b v="0"/>
    <b v="0"/>
    <s v="film &amp; video/animation"/>
    <x v="4"/>
    <s v="animation"/>
    <x v="5"/>
    <x v="6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39"/>
    <d v="2010-07-26T05:00:00"/>
    <b v="0"/>
    <b v="0"/>
    <s v="publishing/translations"/>
    <x v="5"/>
    <s v="translations"/>
    <x v="5"/>
    <x v="6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49"/>
    <d v="2016-03-16T05:00:00"/>
    <b v="0"/>
    <b v="0"/>
    <s v="technology/web"/>
    <x v="2"/>
    <s v="web"/>
    <x v="10"/>
    <x v="7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0"/>
    <d v="2011-02-21T06:00:00"/>
    <b v="0"/>
    <b v="0"/>
    <s v="publishing/translations"/>
    <x v="5"/>
    <s v="translations"/>
    <x v="10"/>
    <x v="8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1"/>
    <d v="2013-12-05T06:00:00"/>
    <b v="0"/>
    <b v="0"/>
    <s v="food/food trucks"/>
    <x v="0"/>
    <s v="food trucks"/>
    <x v="1"/>
    <x v="2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2"/>
    <d v="2011-03-11T06:00:00"/>
    <b v="0"/>
    <b v="1"/>
    <s v="photography/photography books"/>
    <x v="7"/>
    <s v="photography books"/>
    <x v="6"/>
    <x v="8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3"/>
    <d v="2015-05-16T05:00:00"/>
    <b v="0"/>
    <b v="0"/>
    <s v="theater/plays"/>
    <x v="3"/>
    <s v="plays"/>
    <x v="11"/>
    <x v="5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6"/>
    <d v="2010-03-06T06:00:00"/>
    <b v="0"/>
    <b v="0"/>
    <s v="music/rock"/>
    <x v="1"/>
    <s v="rock"/>
    <x v="2"/>
    <x v="6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4"/>
    <d v="2017-06-17T05:00:00"/>
    <b v="0"/>
    <b v="0"/>
    <s v="theater/plays"/>
    <x v="3"/>
    <s v="plays"/>
    <x v="5"/>
    <x v="4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6"/>
    <d v="2012-05-13T05:00:00"/>
    <b v="0"/>
    <b v="0"/>
    <s v="music/world music"/>
    <x v="1"/>
    <s v="world music"/>
    <x v="9"/>
    <x v="3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3"/>
    <d v="2011-01-16T06:00:00"/>
    <b v="0"/>
    <b v="0"/>
    <s v="food/food trucks"/>
    <x v="0"/>
    <s v="food trucks"/>
    <x v="2"/>
    <x v="8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5"/>
    <d v="2019-12-29T06:00:00"/>
    <b v="0"/>
    <b v="0"/>
    <s v="theater/plays"/>
    <x v="3"/>
    <s v="plays"/>
    <x v="7"/>
    <x v="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6"/>
    <d v="2011-05-10T05:00:00"/>
    <b v="0"/>
    <b v="0"/>
    <s v="theater/plays"/>
    <x v="3"/>
    <s v="plays"/>
    <x v="11"/>
    <x v="8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7"/>
    <d v="2013-10-14T05:00:00"/>
    <b v="0"/>
    <b v="0"/>
    <s v="film &amp; video/television"/>
    <x v="4"/>
    <s v="television"/>
    <x v="4"/>
    <x v="2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8"/>
    <d v="2014-06-11T05:00:00"/>
    <b v="0"/>
    <b v="1"/>
    <s v="technology/web"/>
    <x v="2"/>
    <s v="web"/>
    <x v="5"/>
    <x v="1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59"/>
    <d v="2010-12-12T06:00:00"/>
    <b v="0"/>
    <b v="1"/>
    <s v="theater/plays"/>
    <x v="3"/>
    <s v="plays"/>
    <x v="7"/>
    <x v="6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69"/>
    <d v="2013-05-19T05:00:00"/>
    <b v="0"/>
    <b v="0"/>
    <s v="music/indie rock"/>
    <x v="1"/>
    <s v="indie rock"/>
    <x v="11"/>
    <x v="2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0"/>
    <d v="2016-01-07T06:00:00"/>
    <b v="0"/>
    <b v="1"/>
    <s v="theater/plays"/>
    <x v="3"/>
    <s v="plays"/>
    <x v="1"/>
    <x v="5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1"/>
    <d v="2011-02-03T06:00:00"/>
    <b v="0"/>
    <b v="1"/>
    <s v="theater/plays"/>
    <x v="3"/>
    <s v="plays"/>
    <x v="2"/>
    <x v="8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2"/>
    <d v="2018-03-11T06:00:00"/>
    <b v="0"/>
    <b v="0"/>
    <s v="food/food trucks"/>
    <x v="0"/>
    <s v="food trucks"/>
    <x v="10"/>
    <x v="9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3"/>
    <d v="2016-12-04T06:00:00"/>
    <b v="0"/>
    <b v="0"/>
    <s v="games/video games"/>
    <x v="6"/>
    <s v="video games"/>
    <x v="1"/>
    <x v="7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6"/>
    <d v="2015-03-21T05:00:00"/>
    <b v="0"/>
    <b v="0"/>
    <s v="theater/plays"/>
    <x v="3"/>
    <s v="plays"/>
    <x v="6"/>
    <x v="5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4"/>
    <d v="2015-11-04T06:00:00"/>
    <b v="1"/>
    <b v="0"/>
    <s v="publishing/nonfiction"/>
    <x v="5"/>
    <s v="nonfiction"/>
    <x v="4"/>
    <x v="5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5"/>
    <d v="2018-01-27T06:00:00"/>
    <b v="0"/>
    <b v="0"/>
    <s v="technology/web"/>
    <x v="2"/>
    <s v="web"/>
    <x v="7"/>
    <x v="4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6"/>
    <d v="2011-07-21T05:00:00"/>
    <b v="0"/>
    <b v="1"/>
    <s v="film &amp; video/documentary"/>
    <x v="4"/>
    <s v="documentary"/>
    <x v="8"/>
    <x v="8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7"/>
    <d v="2019-08-19T05:00:00"/>
    <b v="0"/>
    <b v="0"/>
    <s v="film &amp; video/documentary"/>
    <x v="4"/>
    <s v="documentary"/>
    <x v="0"/>
    <x v="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4"/>
    <d v="2019-10-04T05:00:00"/>
    <b v="0"/>
    <b v="0"/>
    <s v="theater/plays"/>
    <x v="3"/>
    <s v="plays"/>
    <x v="3"/>
    <x v="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0"/>
    <d v="2014-01-01T06:00:00"/>
    <b v="0"/>
    <b v="1"/>
    <s v="music/rock"/>
    <x v="1"/>
    <s v="rock"/>
    <x v="7"/>
    <x v="2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2"/>
    <d v="2011-04-19T05:00:00"/>
    <b v="0"/>
    <b v="0"/>
    <s v="music/rock"/>
    <x v="1"/>
    <s v="rock"/>
    <x v="9"/>
    <x v="8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8"/>
    <d v="2017-05-11T05:00:00"/>
    <b v="0"/>
    <b v="0"/>
    <s v="film &amp; video/documentary"/>
    <x v="4"/>
    <s v="documentary"/>
    <x v="9"/>
    <x v="4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3"/>
    <d v="2016-12-03T06:00:00"/>
    <b v="0"/>
    <b v="0"/>
    <s v="publishing/radio &amp; podcasts"/>
    <x v="5"/>
    <s v="radio &amp; podcasts"/>
    <x v="1"/>
    <x v="7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2"/>
    <d v="2019-04-21T05:00:00"/>
    <b v="0"/>
    <b v="0"/>
    <s v="publishing/translations"/>
    <x v="5"/>
    <s v="translations"/>
    <x v="9"/>
    <x v="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8"/>
    <d v="2016-03-25T05:00:00"/>
    <b v="0"/>
    <b v="1"/>
    <s v="film &amp; video/drama"/>
    <x v="4"/>
    <s v="drama"/>
    <x v="6"/>
    <x v="7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69"/>
    <d v="2014-09-29T05:00:00"/>
    <b v="0"/>
    <b v="1"/>
    <s v="music/rock"/>
    <x v="1"/>
    <s v="rock"/>
    <x v="3"/>
    <x v="1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0"/>
    <d v="2018-05-21T05:00:00"/>
    <b v="0"/>
    <b v="1"/>
    <s v="film &amp; video/drama"/>
    <x v="4"/>
    <s v="drama"/>
    <x v="11"/>
    <x v="9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1"/>
    <d v="2016-01-10T06:00:00"/>
    <b v="0"/>
    <b v="1"/>
    <s v="photography/photography books"/>
    <x v="7"/>
    <s v="photography books"/>
    <x v="7"/>
    <x v="5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2"/>
    <d v="2014-10-23T05:00:00"/>
    <b v="0"/>
    <b v="1"/>
    <s v="publishing/translations"/>
    <x v="5"/>
    <s v="translations"/>
    <x v="4"/>
    <x v="1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3"/>
    <d v="2018-12-03T06:00:00"/>
    <b v="0"/>
    <b v="1"/>
    <s v="food/food trucks"/>
    <x v="0"/>
    <s v="food trucks"/>
    <x v="1"/>
    <x v="9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4"/>
    <d v="2013-02-01T06:00:00"/>
    <b v="0"/>
    <b v="0"/>
    <s v="theater/plays"/>
    <x v="3"/>
    <s v="plays"/>
    <x v="2"/>
    <x v="2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5"/>
    <d v="2014-01-25T06:00:00"/>
    <b v="0"/>
    <b v="0"/>
    <s v="theater/plays"/>
    <x v="3"/>
    <s v="plays"/>
    <x v="2"/>
    <x v="1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6"/>
    <d v="2010-02-25T06:00:00"/>
    <b v="0"/>
    <b v="1"/>
    <s v="music/indie rock"/>
    <x v="1"/>
    <s v="indie rock"/>
    <x v="10"/>
    <x v="6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7"/>
    <d v="2016-07-06T05:00:00"/>
    <b v="0"/>
    <b v="0"/>
    <s v="food/food trucks"/>
    <x v="0"/>
    <s v="food trucks"/>
    <x v="5"/>
    <x v="7"/>
  </r>
  <r>
    <m/>
    <m/>
    <m/>
    <m/>
    <m/>
    <m/>
    <x v="4"/>
    <m/>
    <m/>
    <m/>
    <m/>
    <m/>
    <m/>
    <x v="878"/>
    <m/>
    <m/>
    <m/>
    <m/>
    <x v="9"/>
    <m/>
    <x v="12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1FAB83-B7FF-4DEE-92CA-2CD4D70DA7B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dataField="1"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spotlight" fld="14" subtotal="count" baseField="0" baseItem="0"/>
  </dataFields>
  <chartFormats count="9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3C090-1B57-4E76-953B-497B7BF6F4E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dataField="1"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 sortType="descending">
      <items count="26">
        <item x="24"/>
        <item x="3"/>
        <item x="2"/>
        <item x="8"/>
        <item x="18"/>
        <item x="15"/>
        <item x="9"/>
        <item x="13"/>
        <item x="14"/>
        <item x="21"/>
        <item x="1"/>
        <item x="16"/>
        <item x="17"/>
        <item x="7"/>
        <item x="5"/>
        <item x="23"/>
        <item x="11"/>
        <item x="20"/>
        <item x="0"/>
        <item x="19"/>
        <item x="12"/>
        <item x="22"/>
        <item x="6"/>
        <item x="4"/>
        <item x="10"/>
        <item t="default"/>
      </items>
    </pivotField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Average Donation" fld="8" subtotal="count" baseField="0" baseItem="0"/>
  </dataFields>
  <chartFormats count="29">
    <chartFormat chart="10" format="17" series="1">
      <pivotArea type="data" outline="0" fieldPosition="0"/>
    </chartFormat>
    <chartFormat chart="1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0" format="3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0" format="3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0" format="3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10" format="3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10" format="3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10" format="4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10" format="4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10" format="4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10" format="4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10" format="4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10" format="4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10" format="4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10" format="4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10" format="4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10" format="4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10" format="5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10" format="5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10" format="5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10" format="5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10" format="5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10" format="5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10" format="5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10" format="5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5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5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6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5" type="captionEndsWith" evalOrder="-1" id="1" stringValue1="sub-category">
      <autoFilter ref="A1">
        <filterColumn colId="0">
          <customFilters>
            <customFilter val="*sub-category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5121AA-FF8A-46A0-B2CA-D8AEDD1D2F4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C7" firstHeaderRow="1" firstDataRow="2" firstDataCol="1" rowPageCount="2" colPageCount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6">
        <item h="1" x="3"/>
        <item h="1"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0">
        <item x="253"/>
        <item x="674"/>
        <item x="66"/>
        <item x="748"/>
        <item x="27"/>
        <item x="876"/>
        <item x="713"/>
        <item x="200"/>
        <item x="679"/>
        <item x="487"/>
        <item x="451"/>
        <item x="550"/>
        <item x="542"/>
        <item x="771"/>
        <item x="176"/>
        <item x="151"/>
        <item x="433"/>
        <item x="220"/>
        <item x="299"/>
        <item x="88"/>
        <item x="399"/>
        <item x="391"/>
        <item x="781"/>
        <item x="488"/>
        <item x="124"/>
        <item x="798"/>
        <item x="673"/>
        <item x="789"/>
        <item x="676"/>
        <item x="39"/>
        <item x="791"/>
        <item x="463"/>
        <item x="759"/>
        <item x="552"/>
        <item x="576"/>
        <item x="739"/>
        <item x="779"/>
        <item x="91"/>
        <item x="366"/>
        <item x="139"/>
        <item x="627"/>
        <item x="681"/>
        <item x="428"/>
        <item x="45"/>
        <item x="546"/>
        <item x="529"/>
        <item x="267"/>
        <item x="586"/>
        <item x="615"/>
        <item x="683"/>
        <item x="193"/>
        <item x="650"/>
        <item x="7"/>
        <item x="305"/>
        <item x="9"/>
        <item x="460"/>
        <item x="208"/>
        <item x="499"/>
        <item x="251"/>
        <item x="792"/>
        <item x="125"/>
        <item x="493"/>
        <item x="678"/>
        <item x="179"/>
        <item x="51"/>
        <item x="10"/>
        <item x="76"/>
        <item x="575"/>
        <item x="419"/>
        <item x="577"/>
        <item x="282"/>
        <item x="134"/>
        <item x="609"/>
        <item x="350"/>
        <item x="37"/>
        <item x="597"/>
        <item x="562"/>
        <item x="101"/>
        <item x="660"/>
        <item x="369"/>
        <item x="707"/>
        <item x="69"/>
        <item x="207"/>
        <item x="173"/>
        <item x="543"/>
        <item x="489"/>
        <item x="308"/>
        <item x="260"/>
        <item x="421"/>
        <item x="859"/>
        <item x="740"/>
        <item x="320"/>
        <item x="68"/>
        <item x="162"/>
        <item x="343"/>
        <item x="516"/>
        <item x="348"/>
        <item x="371"/>
        <item x="835"/>
        <item x="530"/>
        <item x="16"/>
        <item x="782"/>
        <item x="393"/>
        <item x="556"/>
        <item x="836"/>
        <item x="64"/>
        <item x="861"/>
        <item x="378"/>
        <item x="404"/>
        <item x="746"/>
        <item x="246"/>
        <item x="850"/>
        <item x="60"/>
        <item x="35"/>
        <item x="708"/>
        <item x="852"/>
        <item x="86"/>
        <item x="95"/>
        <item x="535"/>
        <item x="642"/>
        <item x="307"/>
        <item x="198"/>
        <item x="252"/>
        <item x="244"/>
        <item x="297"/>
        <item x="808"/>
        <item x="539"/>
        <item x="741"/>
        <item x="569"/>
        <item x="833"/>
        <item x="776"/>
        <item x="856"/>
        <item x="306"/>
        <item x="686"/>
        <item x="693"/>
        <item x="24"/>
        <item x="711"/>
        <item x="226"/>
        <item x="838"/>
        <item x="765"/>
        <item x="131"/>
        <item x="763"/>
        <item x="448"/>
        <item x="815"/>
        <item x="214"/>
        <item x="41"/>
        <item x="610"/>
        <item x="802"/>
        <item x="762"/>
        <item x="866"/>
        <item x="420"/>
        <item x="772"/>
        <item x="537"/>
        <item x="130"/>
        <item x="704"/>
        <item x="20"/>
        <item x="618"/>
        <item x="652"/>
        <item x="342"/>
        <item x="519"/>
        <item x="84"/>
        <item x="298"/>
        <item x="115"/>
        <item x="430"/>
        <item x="196"/>
        <item x="322"/>
        <item x="677"/>
        <item x="280"/>
        <item x="524"/>
        <item x="98"/>
        <item x="127"/>
        <item x="360"/>
        <item x="142"/>
        <item x="212"/>
        <item x="527"/>
        <item x="523"/>
        <item x="761"/>
        <item x="210"/>
        <item x="641"/>
        <item x="633"/>
        <item x="536"/>
        <item x="797"/>
        <item x="374"/>
        <item x="324"/>
        <item x="316"/>
        <item x="624"/>
        <item x="396"/>
        <item x="481"/>
        <item x="345"/>
        <item x="368"/>
        <item x="381"/>
        <item x="392"/>
        <item x="339"/>
        <item x="584"/>
        <item x="755"/>
        <item x="767"/>
        <item x="760"/>
        <item x="818"/>
        <item x="848"/>
        <item x="540"/>
        <item x="453"/>
        <item x="300"/>
        <item x="513"/>
        <item x="725"/>
        <item x="13"/>
        <item x="271"/>
        <item x="277"/>
        <item x="281"/>
        <item x="465"/>
        <item x="744"/>
        <item x="50"/>
        <item x="607"/>
        <item x="837"/>
        <item x="106"/>
        <item x="266"/>
        <item x="644"/>
        <item x="766"/>
        <item x="541"/>
        <item x="417"/>
        <item x="273"/>
        <item x="443"/>
        <item x="476"/>
        <item x="395"/>
        <item x="692"/>
        <item x="654"/>
        <item x="720"/>
        <item x="296"/>
        <item x="367"/>
        <item x="165"/>
        <item x="215"/>
        <item x="671"/>
        <item x="486"/>
        <item x="821"/>
        <item x="59"/>
        <item x="473"/>
        <item x="83"/>
        <item x="613"/>
        <item x="728"/>
        <item x="213"/>
        <item x="731"/>
        <item x="4"/>
        <item x="40"/>
        <item x="811"/>
        <item x="109"/>
        <item x="620"/>
        <item x="135"/>
        <item x="634"/>
        <item x="258"/>
        <item x="149"/>
        <item x="92"/>
        <item x="257"/>
        <item x="684"/>
        <item x="736"/>
        <item x="846"/>
        <item x="268"/>
        <item x="691"/>
        <item x="834"/>
        <item x="250"/>
        <item x="242"/>
        <item x="560"/>
        <item x="422"/>
        <item x="145"/>
        <item x="874"/>
        <item x="384"/>
        <item x="351"/>
        <item x="662"/>
        <item x="583"/>
        <item x="254"/>
        <item x="183"/>
        <item x="38"/>
        <item x="402"/>
        <item x="769"/>
        <item x="414"/>
        <item x="248"/>
        <item x="132"/>
        <item x="474"/>
        <item x="472"/>
        <item x="594"/>
        <item x="175"/>
        <item x="317"/>
        <item x="103"/>
        <item x="827"/>
        <item x="475"/>
        <item x="424"/>
        <item x="471"/>
        <item x="568"/>
        <item x="279"/>
        <item x="439"/>
        <item x="169"/>
        <item x="224"/>
        <item x="376"/>
        <item x="512"/>
        <item x="186"/>
        <item x="163"/>
        <item x="653"/>
        <item x="361"/>
        <item x="447"/>
        <item x="715"/>
        <item x="462"/>
        <item x="651"/>
        <item x="800"/>
        <item x="326"/>
        <item x="643"/>
        <item x="496"/>
        <item x="561"/>
        <item x="373"/>
        <item x="554"/>
        <item x="49"/>
        <item x="813"/>
        <item x="238"/>
        <item x="696"/>
        <item x="379"/>
        <item x="205"/>
        <item x="611"/>
        <item x="337"/>
        <item x="506"/>
        <item x="370"/>
        <item x="8"/>
        <item x="566"/>
        <item x="501"/>
        <item x="804"/>
        <item x="857"/>
        <item x="778"/>
        <item x="284"/>
        <item x="429"/>
        <item x="243"/>
        <item x="632"/>
        <item x="494"/>
        <item x="851"/>
        <item x="2"/>
        <item x="327"/>
        <item x="491"/>
        <item x="409"/>
        <item x="128"/>
        <item x="480"/>
        <item x="625"/>
        <item x="709"/>
        <item x="822"/>
        <item x="153"/>
        <item x="436"/>
        <item x="389"/>
        <item x="780"/>
        <item x="107"/>
        <item x="286"/>
        <item x="875"/>
        <item x="15"/>
        <item x="116"/>
        <item x="405"/>
        <item x="304"/>
        <item x="599"/>
        <item x="538"/>
        <item x="738"/>
        <item x="826"/>
        <item x="795"/>
        <item x="750"/>
        <item x="167"/>
        <item x="558"/>
        <item x="548"/>
        <item x="309"/>
        <item x="46"/>
        <item x="518"/>
        <item x="237"/>
        <item x="233"/>
        <item x="697"/>
        <item x="230"/>
        <item x="435"/>
        <item x="408"/>
        <item x="219"/>
        <item x="790"/>
        <item x="492"/>
        <item x="52"/>
        <item x="182"/>
        <item x="301"/>
        <item x="712"/>
        <item x="547"/>
        <item x="858"/>
        <item x="567"/>
        <item x="133"/>
        <item x="147"/>
        <item x="466"/>
        <item x="117"/>
        <item x="23"/>
        <item x="188"/>
        <item x="825"/>
        <item x="479"/>
        <item x="358"/>
        <item x="598"/>
        <item x="528"/>
        <item x="236"/>
        <item x="751"/>
        <item x="168"/>
        <item x="42"/>
        <item x="195"/>
        <item x="19"/>
        <item x="455"/>
        <item x="718"/>
        <item x="1"/>
        <item x="110"/>
        <item x="141"/>
        <item x="612"/>
        <item x="403"/>
        <item x="775"/>
        <item x="805"/>
        <item x="218"/>
        <item x="869"/>
        <item x="839"/>
        <item x="452"/>
        <item x="216"/>
        <item x="32"/>
        <item x="680"/>
        <item x="872"/>
        <item x="349"/>
        <item x="658"/>
        <item x="687"/>
        <item x="581"/>
        <item x="702"/>
        <item x="256"/>
        <item x="659"/>
        <item x="670"/>
        <item x="97"/>
        <item x="119"/>
        <item x="184"/>
        <item x="840"/>
        <item x="411"/>
        <item x="446"/>
        <item x="814"/>
        <item x="514"/>
        <item x="545"/>
        <item x="434"/>
        <item x="240"/>
        <item x="469"/>
        <item x="241"/>
        <item x="354"/>
        <item x="55"/>
        <item x="685"/>
        <item x="788"/>
        <item x="809"/>
        <item x="75"/>
        <item x="510"/>
        <item x="126"/>
        <item x="353"/>
        <item x="331"/>
        <item x="553"/>
        <item x="668"/>
        <item x="99"/>
        <item x="824"/>
        <item x="290"/>
        <item x="747"/>
        <item x="449"/>
        <item x="526"/>
        <item x="65"/>
        <item x="87"/>
        <item x="118"/>
        <item x="841"/>
        <item x="639"/>
        <item x="136"/>
        <item x="276"/>
        <item x="85"/>
        <item x="853"/>
        <item x="221"/>
        <item x="442"/>
        <item x="333"/>
        <item x="663"/>
        <item x="61"/>
        <item x="362"/>
        <item x="742"/>
        <item x="504"/>
        <item x="138"/>
        <item x="799"/>
        <item x="773"/>
        <item x="531"/>
        <item x="310"/>
        <item x="47"/>
        <item x="71"/>
        <item x="544"/>
        <item x="194"/>
        <item x="329"/>
        <item x="573"/>
        <item x="793"/>
        <item x="829"/>
        <item x="96"/>
        <item x="401"/>
        <item x="278"/>
        <item x="6"/>
        <item x="705"/>
        <item x="606"/>
        <item x="628"/>
        <item x="334"/>
        <item x="325"/>
        <item x="232"/>
        <item x="605"/>
        <item x="340"/>
        <item x="413"/>
        <item x="190"/>
        <item x="114"/>
        <item x="57"/>
        <item x="157"/>
        <item x="532"/>
        <item x="520"/>
        <item x="26"/>
        <item x="170"/>
        <item x="695"/>
        <item x="357"/>
        <item x="675"/>
        <item x="745"/>
        <item x="864"/>
        <item x="335"/>
        <item x="638"/>
        <item x="440"/>
        <item x="120"/>
        <item x="831"/>
        <item x="860"/>
        <item x="261"/>
        <item x="154"/>
        <item x="845"/>
        <item x="847"/>
        <item x="871"/>
        <item x="311"/>
        <item x="255"/>
        <item x="30"/>
        <item x="292"/>
        <item x="507"/>
        <item x="730"/>
        <item x="588"/>
        <item x="505"/>
        <item x="247"/>
        <item x="721"/>
        <item x="459"/>
        <item x="490"/>
        <item x="849"/>
        <item x="752"/>
        <item x="828"/>
        <item x="521"/>
        <item x="89"/>
        <item x="287"/>
        <item x="657"/>
        <item x="288"/>
        <item x="185"/>
        <item x="551"/>
        <item x="710"/>
        <item x="557"/>
        <item x="470"/>
        <item x="217"/>
        <item x="682"/>
        <item x="294"/>
        <item x="73"/>
        <item x="667"/>
        <item x="511"/>
        <item x="601"/>
        <item x="617"/>
        <item x="565"/>
        <item x="203"/>
        <item x="150"/>
        <item x="727"/>
        <item x="701"/>
        <item x="661"/>
        <item x="732"/>
        <item x="272"/>
        <item x="12"/>
        <item x="143"/>
        <item x="386"/>
        <item x="549"/>
        <item x="877"/>
        <item x="645"/>
        <item x="578"/>
        <item x="570"/>
        <item x="621"/>
        <item x="706"/>
        <item x="225"/>
        <item x="784"/>
        <item x="82"/>
        <item x="522"/>
        <item x="600"/>
        <item x="90"/>
        <item x="293"/>
        <item x="844"/>
        <item x="123"/>
        <item x="774"/>
        <item x="649"/>
        <item x="485"/>
        <item x="171"/>
        <item x="172"/>
        <item x="274"/>
        <item x="571"/>
        <item x="432"/>
        <item x="717"/>
        <item x="44"/>
        <item x="415"/>
        <item x="669"/>
        <item x="863"/>
        <item x="585"/>
        <item x="275"/>
        <item x="515"/>
        <item x="72"/>
        <item x="410"/>
        <item x="249"/>
        <item x="714"/>
        <item x="314"/>
        <item x="517"/>
        <item x="468"/>
        <item x="239"/>
        <item x="843"/>
        <item x="347"/>
        <item x="564"/>
        <item x="197"/>
        <item x="338"/>
        <item x="666"/>
        <item x="672"/>
        <item x="364"/>
        <item x="228"/>
        <item x="332"/>
        <item x="148"/>
        <item x="589"/>
        <item x="245"/>
        <item x="786"/>
        <item x="737"/>
        <item x="591"/>
        <item x="602"/>
        <item x="204"/>
        <item x="630"/>
        <item x="665"/>
        <item x="33"/>
        <item x="582"/>
        <item x="794"/>
        <item x="700"/>
        <item x="694"/>
        <item x="387"/>
        <item x="458"/>
        <item x="868"/>
        <item x="62"/>
        <item x="823"/>
        <item x="482"/>
        <item x="234"/>
        <item x="807"/>
        <item x="303"/>
        <item x="467"/>
        <item x="647"/>
        <item x="102"/>
        <item x="388"/>
        <item x="222"/>
        <item x="58"/>
        <item x="854"/>
        <item x="192"/>
        <item x="397"/>
        <item x="614"/>
        <item x="398"/>
        <item x="416"/>
        <item x="596"/>
        <item x="295"/>
        <item x="372"/>
        <item x="427"/>
        <item x="690"/>
        <item x="664"/>
        <item x="144"/>
        <item x="67"/>
        <item x="450"/>
        <item x="161"/>
        <item x="323"/>
        <item x="166"/>
        <item x="355"/>
        <item x="227"/>
        <item x="330"/>
        <item x="563"/>
        <item x="79"/>
        <item x="289"/>
        <item x="56"/>
        <item x="418"/>
        <item x="111"/>
        <item x="5"/>
        <item x="263"/>
        <item x="174"/>
        <item x="820"/>
        <item x="177"/>
        <item x="344"/>
        <item x="160"/>
        <item x="816"/>
        <item x="363"/>
        <item x="636"/>
        <item x="159"/>
        <item x="534"/>
        <item x="264"/>
        <item x="202"/>
        <item x="382"/>
        <item x="113"/>
        <item x="270"/>
        <item x="80"/>
        <item x="637"/>
        <item x="729"/>
        <item x="733"/>
        <item x="315"/>
        <item x="231"/>
        <item x="423"/>
        <item x="716"/>
        <item x="865"/>
        <item x="604"/>
        <item x="603"/>
        <item x="724"/>
        <item x="743"/>
        <item x="758"/>
        <item x="31"/>
        <item x="129"/>
        <item x="328"/>
        <item x="495"/>
        <item x="438"/>
        <item x="801"/>
        <item x="688"/>
        <item x="862"/>
        <item x="431"/>
        <item x="437"/>
        <item x="655"/>
        <item x="483"/>
        <item x="137"/>
        <item x="235"/>
        <item x="346"/>
        <item x="457"/>
        <item x="53"/>
        <item x="616"/>
        <item x="629"/>
        <item x="640"/>
        <item x="21"/>
        <item x="656"/>
        <item x="189"/>
        <item x="595"/>
        <item x="572"/>
        <item x="77"/>
        <item x="400"/>
        <item x="768"/>
        <item x="105"/>
        <item x="503"/>
        <item x="870"/>
        <item x="377"/>
        <item x="181"/>
        <item x="100"/>
        <item x="756"/>
        <item x="359"/>
        <item x="477"/>
        <item x="383"/>
        <item x="498"/>
        <item x="832"/>
        <item x="753"/>
        <item x="78"/>
        <item x="407"/>
        <item x="445"/>
        <item x="63"/>
        <item x="648"/>
        <item x="74"/>
        <item x="806"/>
        <item x="28"/>
        <item x="757"/>
        <item x="587"/>
        <item x="191"/>
        <item x="54"/>
        <item x="25"/>
        <item x="341"/>
        <item x="497"/>
        <item x="754"/>
        <item x="201"/>
        <item x="500"/>
        <item x="291"/>
        <item x="269"/>
        <item x="17"/>
        <item x="108"/>
        <item x="626"/>
        <item x="509"/>
        <item x="122"/>
        <item x="593"/>
        <item x="749"/>
        <item x="375"/>
        <item x="777"/>
        <item x="199"/>
        <item x="426"/>
        <item x="283"/>
        <item x="394"/>
        <item x="873"/>
        <item x="525"/>
        <item x="318"/>
        <item x="390"/>
        <item x="313"/>
        <item x="158"/>
        <item x="608"/>
        <item x="146"/>
        <item x="590"/>
        <item x="592"/>
        <item x="719"/>
        <item x="646"/>
        <item x="631"/>
        <item x="356"/>
        <item x="559"/>
        <item x="81"/>
        <item x="34"/>
        <item x="3"/>
        <item x="735"/>
        <item x="698"/>
        <item x="723"/>
        <item x="285"/>
        <item x="259"/>
        <item x="817"/>
        <item x="699"/>
        <item x="209"/>
        <item x="22"/>
        <item x="770"/>
        <item x="164"/>
        <item x="18"/>
        <item x="425"/>
        <item x="444"/>
        <item x="187"/>
        <item x="43"/>
        <item x="580"/>
        <item x="155"/>
        <item x="365"/>
        <item x="265"/>
        <item x="93"/>
        <item x="112"/>
        <item x="441"/>
        <item x="352"/>
        <item x="842"/>
        <item x="555"/>
        <item x="484"/>
        <item x="412"/>
        <item x="156"/>
        <item x="211"/>
        <item x="579"/>
        <item x="180"/>
        <item x="734"/>
        <item x="812"/>
        <item x="121"/>
        <item x="29"/>
        <item x="783"/>
        <item x="456"/>
        <item x="178"/>
        <item x="140"/>
        <item x="796"/>
        <item x="229"/>
        <item x="464"/>
        <item x="502"/>
        <item x="703"/>
        <item x="336"/>
        <item x="635"/>
        <item x="262"/>
        <item x="787"/>
        <item x="830"/>
        <item x="478"/>
        <item x="689"/>
        <item x="867"/>
        <item x="0"/>
        <item x="312"/>
        <item x="104"/>
        <item x="810"/>
        <item x="619"/>
        <item x="406"/>
        <item x="152"/>
        <item x="36"/>
        <item x="385"/>
        <item x="94"/>
        <item x="726"/>
        <item x="622"/>
        <item x="48"/>
        <item x="11"/>
        <item x="380"/>
        <item x="819"/>
        <item x="321"/>
        <item x="319"/>
        <item x="461"/>
        <item x="764"/>
        <item x="302"/>
        <item x="70"/>
        <item x="223"/>
        <item x="533"/>
        <item x="14"/>
        <item x="454"/>
        <item x="623"/>
        <item x="206"/>
        <item x="803"/>
        <item x="855"/>
        <item x="508"/>
        <item x="722"/>
        <item x="785"/>
        <item x="574"/>
        <item x="878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4">
        <item x="2"/>
        <item h="1" x="10"/>
        <item h="1" x="6"/>
        <item h="1" x="9"/>
        <item h="1" x="11"/>
        <item h="1" x="5"/>
        <item h="1" x="8"/>
        <item h="1" x="0"/>
        <item h="1" x="3"/>
        <item h="1" x="4"/>
        <item h="1" x="1"/>
        <item h="1" x="7"/>
        <item h="1" x="12"/>
        <item t="default"/>
      </items>
    </pivotField>
    <pivotField axis="axisPage" multipleItemSelectionAllowed="1" showAll="0">
      <items count="13">
        <item x="6"/>
        <item x="8"/>
        <item x="3"/>
        <item x="2"/>
        <item x="1"/>
        <item x="5"/>
        <item x="7"/>
        <item x="4"/>
        <item x="9"/>
        <item x="0"/>
        <item x="10"/>
        <item x="1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6"/>
  </colFields>
  <colItems count="2"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topLeftCell="C1" workbookViewId="0">
      <selection activeCell="S6" sqref="S6"/>
    </sheetView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5" bestFit="1" customWidth="1"/>
    <col min="7" max="7" width="9.375" bestFit="1" customWidth="1"/>
    <col min="8" max="8" width="13.5" bestFit="1" customWidth="1"/>
    <col min="9" max="9" width="16.5" bestFit="1" customWidth="1"/>
    <col min="10" max="10" width="7.625" bestFit="1" customWidth="1"/>
    <col min="11" max="11" width="8.375" bestFit="1" customWidth="1"/>
    <col min="12" max="12" width="11.5" bestFit="1" customWidth="1"/>
    <col min="13" max="13" width="10.875" bestFit="1" customWidth="1"/>
    <col min="14" max="14" width="22.125" bestFit="1" customWidth="1"/>
    <col min="15" max="15" width="20.875" bestFit="1" customWidth="1"/>
    <col min="16" max="16" width="9.125" bestFit="1" customWidth="1"/>
    <col min="17" max="17" width="8.5" bestFit="1" customWidth="1"/>
    <col min="18" max="18" width="27.625" bestFit="1" customWidth="1"/>
    <col min="19" max="19" width="14.875" bestFit="1" customWidth="1"/>
    <col min="20" max="20" width="16.375" bestFit="1" customWidth="1"/>
  </cols>
  <sheetData>
    <row r="1" spans="1:2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2074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  <c r="U1" s="1" t="s">
        <v>2096</v>
      </c>
      <c r="V1" s="1" t="s">
        <v>2097</v>
      </c>
    </row>
    <row r="2" spans="1:22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 s="10">
        <v>1448690400</v>
      </c>
      <c r="M2">
        <v>1450159200</v>
      </c>
      <c r="N2" s="7">
        <f>N5</f>
        <v>43688.208333333328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  <c r="U2" t="str">
        <f>TEXT(N2,"MMMM")</f>
        <v>August</v>
      </c>
      <c r="V2">
        <f>YEAR(N2)</f>
        <v>2019</v>
      </c>
    </row>
    <row r="3" spans="1:22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5" si="0">(E3/D3)*100</f>
        <v>1040</v>
      </c>
      <c r="G3" t="s">
        <v>20</v>
      </c>
      <c r="H3">
        <v>158</v>
      </c>
      <c r="I3" s="4">
        <f>AVERAGE(E3/H3)</f>
        <v>92.151898734177209</v>
      </c>
      <c r="J3" t="s">
        <v>21</v>
      </c>
      <c r="K3" t="s">
        <v>22</v>
      </c>
      <c r="L3" s="10">
        <v>1408424400</v>
      </c>
      <c r="M3">
        <v>1408597200</v>
      </c>
      <c r="N3" s="7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  <c r="U3" t="str">
        <f t="shared" ref="U3:U66" si="3">TEXT(N3,"MMMM")</f>
        <v>August</v>
      </c>
      <c r="V3">
        <f t="shared" ref="V3:V66" si="4">YEAR(N3)</f>
        <v>2014</v>
      </c>
    </row>
    <row r="4" spans="1:22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 t="shared" ref="I4:I66" si="5">AVERAGE(E4/H4)</f>
        <v>100.01614035087719</v>
      </c>
      <c r="J4" t="s">
        <v>26</v>
      </c>
      <c r="K4" t="s">
        <v>27</v>
      </c>
      <c r="L4" s="10">
        <v>1384668000</v>
      </c>
      <c r="M4">
        <v>1384840800</v>
      </c>
      <c r="N4" s="7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  <c r="U4" t="str">
        <f t="shared" si="3"/>
        <v>November</v>
      </c>
      <c r="V4">
        <f t="shared" si="4"/>
        <v>2013</v>
      </c>
    </row>
    <row r="5" spans="1:22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5"/>
        <v>103.20833333333333</v>
      </c>
      <c r="J5" t="s">
        <v>21</v>
      </c>
      <c r="K5" t="s">
        <v>22</v>
      </c>
      <c r="L5" s="10">
        <v>1565499600</v>
      </c>
      <c r="M5">
        <v>1568955600</v>
      </c>
      <c r="N5" s="7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  <c r="U5" t="str">
        <f t="shared" si="3"/>
        <v>August</v>
      </c>
      <c r="V5">
        <f t="shared" si="4"/>
        <v>2019</v>
      </c>
    </row>
    <row r="6" spans="1:22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5"/>
        <v>99.339622641509436</v>
      </c>
      <c r="J6" t="s">
        <v>21</v>
      </c>
      <c r="K6" t="s">
        <v>22</v>
      </c>
      <c r="L6" s="10">
        <v>1547964000</v>
      </c>
      <c r="M6">
        <v>1548309600</v>
      </c>
      <c r="N6" s="7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  <c r="U6" t="str">
        <f t="shared" si="3"/>
        <v>January</v>
      </c>
      <c r="V6">
        <f t="shared" si="4"/>
        <v>2019</v>
      </c>
    </row>
    <row r="7" spans="1:22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4">
        <f t="shared" si="5"/>
        <v>75.833333333333329</v>
      </c>
      <c r="J7" t="s">
        <v>36</v>
      </c>
      <c r="K7" t="s">
        <v>37</v>
      </c>
      <c r="L7" s="10">
        <v>1346130000</v>
      </c>
      <c r="M7">
        <v>1347080400</v>
      </c>
      <c r="N7" s="7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  <c r="U7" t="str">
        <f t="shared" si="3"/>
        <v>August</v>
      </c>
      <c r="V7">
        <f t="shared" si="4"/>
        <v>2012</v>
      </c>
    </row>
    <row r="8" spans="1:22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5"/>
        <v>60.555555555555557</v>
      </c>
      <c r="J8" t="s">
        <v>40</v>
      </c>
      <c r="K8" t="s">
        <v>41</v>
      </c>
      <c r="L8" s="10">
        <v>1505278800</v>
      </c>
      <c r="M8">
        <v>1505365200</v>
      </c>
      <c r="N8" s="7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  <c r="U8" t="str">
        <f t="shared" si="3"/>
        <v>September</v>
      </c>
      <c r="V8">
        <f t="shared" si="4"/>
        <v>2017</v>
      </c>
    </row>
    <row r="9" spans="1:22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4">
        <f t="shared" si="5"/>
        <v>64.93832599118943</v>
      </c>
      <c r="J9" t="s">
        <v>36</v>
      </c>
      <c r="K9" t="s">
        <v>37</v>
      </c>
      <c r="L9" s="10">
        <v>1439442000</v>
      </c>
      <c r="M9">
        <v>1439614800</v>
      </c>
      <c r="N9" s="7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  <c r="U9" t="str">
        <f t="shared" si="3"/>
        <v>August</v>
      </c>
      <c r="V9">
        <f t="shared" si="4"/>
        <v>2015</v>
      </c>
    </row>
    <row r="10" spans="1:22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4">
        <f t="shared" si="5"/>
        <v>30.997175141242938</v>
      </c>
      <c r="J10" t="s">
        <v>36</v>
      </c>
      <c r="K10" t="s">
        <v>37</v>
      </c>
      <c r="L10" s="10">
        <v>1281330000</v>
      </c>
      <c r="M10">
        <v>1281502800</v>
      </c>
      <c r="N10" s="7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  <c r="U10" t="str">
        <f t="shared" si="3"/>
        <v>August</v>
      </c>
      <c r="V10">
        <f t="shared" si="4"/>
        <v>2010</v>
      </c>
    </row>
    <row r="11" spans="1:22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5"/>
        <v>72.909090909090907</v>
      </c>
      <c r="J11" t="s">
        <v>21</v>
      </c>
      <c r="K11" t="s">
        <v>22</v>
      </c>
      <c r="L11" s="10">
        <v>1379566800</v>
      </c>
      <c r="M11">
        <v>1383804000</v>
      </c>
      <c r="N11" s="7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  <c r="U11" t="str">
        <f t="shared" si="3"/>
        <v>September</v>
      </c>
      <c r="V11">
        <f t="shared" si="4"/>
        <v>2013</v>
      </c>
    </row>
    <row r="12" spans="1:22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4">
        <f t="shared" si="5"/>
        <v>62.9</v>
      </c>
      <c r="J12" t="s">
        <v>21</v>
      </c>
      <c r="K12" t="s">
        <v>22</v>
      </c>
      <c r="L12" s="10">
        <v>1281762000</v>
      </c>
      <c r="M12">
        <v>1285909200</v>
      </c>
      <c r="N12" s="7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  <c r="U12" t="str">
        <f t="shared" si="3"/>
        <v>August</v>
      </c>
      <c r="V12">
        <f t="shared" si="4"/>
        <v>2010</v>
      </c>
    </row>
    <row r="13" spans="1:22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5"/>
        <v>112.22222222222223</v>
      </c>
      <c r="J13" t="s">
        <v>21</v>
      </c>
      <c r="K13" t="s">
        <v>22</v>
      </c>
      <c r="L13" s="10">
        <v>1285045200</v>
      </c>
      <c r="M13">
        <v>1285563600</v>
      </c>
      <c r="N13" s="7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  <c r="U13" t="str">
        <f t="shared" si="3"/>
        <v>September</v>
      </c>
      <c r="V13">
        <f t="shared" si="4"/>
        <v>2010</v>
      </c>
    </row>
    <row r="14" spans="1:22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5"/>
        <v>102.34545454545454</v>
      </c>
      <c r="J14" t="s">
        <v>21</v>
      </c>
      <c r="K14" t="s">
        <v>22</v>
      </c>
      <c r="L14" s="10">
        <v>1571720400</v>
      </c>
      <c r="M14">
        <v>1572411600</v>
      </c>
      <c r="N14" s="7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  <c r="U14" t="str">
        <f t="shared" si="3"/>
        <v>October</v>
      </c>
      <c r="V14">
        <f t="shared" si="4"/>
        <v>2019</v>
      </c>
    </row>
    <row r="15" spans="1:22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4">
        <f t="shared" si="5"/>
        <v>105.05102040816327</v>
      </c>
      <c r="J15" t="s">
        <v>21</v>
      </c>
      <c r="K15" t="s">
        <v>22</v>
      </c>
      <c r="L15" s="10">
        <v>1465621200</v>
      </c>
      <c r="M15">
        <v>1466658000</v>
      </c>
      <c r="N15" s="7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  <c r="U15" t="str">
        <f t="shared" si="3"/>
        <v>June</v>
      </c>
      <c r="V15">
        <f t="shared" si="4"/>
        <v>2016</v>
      </c>
    </row>
    <row r="16" spans="1:22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5"/>
        <v>94.144999999999996</v>
      </c>
      <c r="J16" t="s">
        <v>21</v>
      </c>
      <c r="K16" t="s">
        <v>22</v>
      </c>
      <c r="L16" s="10">
        <v>1331013600</v>
      </c>
      <c r="M16">
        <v>1333342800</v>
      </c>
      <c r="N16" s="7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  <c r="U16" t="str">
        <f t="shared" si="3"/>
        <v>March</v>
      </c>
      <c r="V16">
        <f t="shared" si="4"/>
        <v>2012</v>
      </c>
    </row>
    <row r="17" spans="1:22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5"/>
        <v>84.986725663716811</v>
      </c>
      <c r="J17" t="s">
        <v>21</v>
      </c>
      <c r="K17" t="s">
        <v>22</v>
      </c>
      <c r="L17" s="10">
        <v>1575957600</v>
      </c>
      <c r="M17">
        <v>1576303200</v>
      </c>
      <c r="N17" s="7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  <c r="U17" t="str">
        <f t="shared" si="3"/>
        <v>December</v>
      </c>
      <c r="V17">
        <f t="shared" si="4"/>
        <v>2019</v>
      </c>
    </row>
    <row r="18" spans="1:22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4">
        <f t="shared" si="5"/>
        <v>110.41</v>
      </c>
      <c r="J18" t="s">
        <v>21</v>
      </c>
      <c r="K18" t="s">
        <v>22</v>
      </c>
      <c r="L18" s="10">
        <v>1390370400</v>
      </c>
      <c r="M18">
        <v>1392271200</v>
      </c>
      <c r="N18" s="7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  <c r="U18" t="str">
        <f t="shared" si="3"/>
        <v>January</v>
      </c>
      <c r="V18">
        <f t="shared" si="4"/>
        <v>2014</v>
      </c>
    </row>
    <row r="19" spans="1:22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4">
        <f t="shared" si="5"/>
        <v>107.96236989591674</v>
      </c>
      <c r="J19" t="s">
        <v>21</v>
      </c>
      <c r="K19" t="s">
        <v>22</v>
      </c>
      <c r="L19" s="10">
        <v>1294812000</v>
      </c>
      <c r="M19">
        <v>1294898400</v>
      </c>
      <c r="N19" s="7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  <c r="U19" t="str">
        <f t="shared" si="3"/>
        <v>January</v>
      </c>
      <c r="V19">
        <f t="shared" si="4"/>
        <v>2011</v>
      </c>
    </row>
    <row r="20" spans="1:22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4">
        <f t="shared" si="5"/>
        <v>45.103703703703701</v>
      </c>
      <c r="J20" t="s">
        <v>21</v>
      </c>
      <c r="K20" t="s">
        <v>22</v>
      </c>
      <c r="L20" s="10">
        <v>1536382800</v>
      </c>
      <c r="M20">
        <v>1537074000</v>
      </c>
      <c r="N20" s="7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  <c r="U20" t="str">
        <f t="shared" si="3"/>
        <v>September</v>
      </c>
      <c r="V20">
        <f t="shared" si="4"/>
        <v>2018</v>
      </c>
    </row>
    <row r="21" spans="1:22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5"/>
        <v>45.001483679525222</v>
      </c>
      <c r="J21" t="s">
        <v>21</v>
      </c>
      <c r="K21" t="s">
        <v>22</v>
      </c>
      <c r="L21" s="10">
        <v>1551679200</v>
      </c>
      <c r="M21">
        <v>1553490000</v>
      </c>
      <c r="N21" s="7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  <c r="U21" t="str">
        <f t="shared" si="3"/>
        <v>March</v>
      </c>
      <c r="V21">
        <f t="shared" si="4"/>
        <v>2019</v>
      </c>
    </row>
    <row r="22" spans="1:22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4">
        <f t="shared" si="5"/>
        <v>105.97134670487107</v>
      </c>
      <c r="J22" t="s">
        <v>21</v>
      </c>
      <c r="K22" t="s">
        <v>22</v>
      </c>
      <c r="L22" s="10">
        <v>1406523600</v>
      </c>
      <c r="M22">
        <v>1406523600</v>
      </c>
      <c r="N22" s="7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  <c r="U22" t="str">
        <f t="shared" si="3"/>
        <v>July</v>
      </c>
      <c r="V22">
        <f t="shared" si="4"/>
        <v>2014</v>
      </c>
    </row>
    <row r="23" spans="1:22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5"/>
        <v>69.055555555555557</v>
      </c>
      <c r="J23" t="s">
        <v>21</v>
      </c>
      <c r="K23" t="s">
        <v>22</v>
      </c>
      <c r="L23" s="10">
        <v>1313384400</v>
      </c>
      <c r="M23">
        <v>1316322000</v>
      </c>
      <c r="N23" s="7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  <c r="U23" t="str">
        <f t="shared" si="3"/>
        <v>August</v>
      </c>
      <c r="V23">
        <f t="shared" si="4"/>
        <v>2011</v>
      </c>
    </row>
    <row r="24" spans="1:22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4">
        <f t="shared" si="5"/>
        <v>85.044943820224717</v>
      </c>
      <c r="J24" t="s">
        <v>21</v>
      </c>
      <c r="K24" t="s">
        <v>22</v>
      </c>
      <c r="L24" s="10">
        <v>1522731600</v>
      </c>
      <c r="M24">
        <v>1524027600</v>
      </c>
      <c r="N24" s="7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  <c r="U24" t="str">
        <f t="shared" si="3"/>
        <v>April</v>
      </c>
      <c r="V24">
        <f t="shared" si="4"/>
        <v>2018</v>
      </c>
    </row>
    <row r="25" spans="1:22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4">
        <f t="shared" si="5"/>
        <v>105.22535211267606</v>
      </c>
      <c r="J25" t="s">
        <v>40</v>
      </c>
      <c r="K25" t="s">
        <v>41</v>
      </c>
      <c r="L25" s="10">
        <v>1550124000</v>
      </c>
      <c r="M25">
        <v>1554699600</v>
      </c>
      <c r="N25" s="7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  <c r="U25" t="str">
        <f t="shared" si="3"/>
        <v>February</v>
      </c>
      <c r="V25">
        <f t="shared" si="4"/>
        <v>2019</v>
      </c>
    </row>
    <row r="26" spans="1:22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4">
        <f t="shared" si="5"/>
        <v>39.003741114852225</v>
      </c>
      <c r="J26" t="s">
        <v>21</v>
      </c>
      <c r="K26" t="s">
        <v>22</v>
      </c>
      <c r="L26" s="10">
        <v>1403326800</v>
      </c>
      <c r="M26">
        <v>1403499600</v>
      </c>
      <c r="N26" s="7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  <c r="U26" t="str">
        <f t="shared" si="3"/>
        <v>June</v>
      </c>
      <c r="V26">
        <f t="shared" si="4"/>
        <v>2014</v>
      </c>
    </row>
    <row r="27" spans="1:22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4">
        <f t="shared" si="5"/>
        <v>73.030674846625772</v>
      </c>
      <c r="J27" t="s">
        <v>21</v>
      </c>
      <c r="K27" t="s">
        <v>22</v>
      </c>
      <c r="L27" s="10">
        <v>1305694800</v>
      </c>
      <c r="M27">
        <v>1307422800</v>
      </c>
      <c r="N27" s="7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  <c r="U27" t="str">
        <f t="shared" si="3"/>
        <v>May</v>
      </c>
      <c r="V27">
        <f t="shared" si="4"/>
        <v>2011</v>
      </c>
    </row>
    <row r="28" spans="1:22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4">
        <f t="shared" si="5"/>
        <v>35.009459459459457</v>
      </c>
      <c r="J28" t="s">
        <v>21</v>
      </c>
      <c r="K28" t="s">
        <v>22</v>
      </c>
      <c r="L28" s="10">
        <v>1533013200</v>
      </c>
      <c r="M28">
        <v>1535346000</v>
      </c>
      <c r="N28" s="7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  <c r="U28" t="str">
        <f t="shared" si="3"/>
        <v>July</v>
      </c>
      <c r="V28">
        <f t="shared" si="4"/>
        <v>2018</v>
      </c>
    </row>
    <row r="29" spans="1:22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5"/>
        <v>106.6</v>
      </c>
      <c r="J29" t="s">
        <v>21</v>
      </c>
      <c r="K29" t="s">
        <v>22</v>
      </c>
      <c r="L29" s="10">
        <v>1443848400</v>
      </c>
      <c r="M29">
        <v>1444539600</v>
      </c>
      <c r="N29" s="7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  <c r="U29" t="str">
        <f t="shared" si="3"/>
        <v>October</v>
      </c>
      <c r="V29">
        <f t="shared" si="4"/>
        <v>2015</v>
      </c>
    </row>
    <row r="30" spans="1:22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4">
        <f t="shared" si="5"/>
        <v>61.997747747747745</v>
      </c>
      <c r="J30" t="s">
        <v>21</v>
      </c>
      <c r="K30" t="s">
        <v>22</v>
      </c>
      <c r="L30" s="10">
        <v>1265695200</v>
      </c>
      <c r="M30">
        <v>1267682400</v>
      </c>
      <c r="N30" s="7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  <c r="U30" t="str">
        <f t="shared" si="3"/>
        <v>February</v>
      </c>
      <c r="V30">
        <f t="shared" si="4"/>
        <v>2010</v>
      </c>
    </row>
    <row r="31" spans="1:22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4">
        <f t="shared" si="5"/>
        <v>94.000622665006233</v>
      </c>
      <c r="J31" t="s">
        <v>98</v>
      </c>
      <c r="K31" t="s">
        <v>99</v>
      </c>
      <c r="L31" s="10">
        <v>1532062800</v>
      </c>
      <c r="M31">
        <v>1535518800</v>
      </c>
      <c r="N31" s="7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  <c r="U31" t="str">
        <f t="shared" si="3"/>
        <v>July</v>
      </c>
      <c r="V31">
        <f t="shared" si="4"/>
        <v>2018</v>
      </c>
    </row>
    <row r="32" spans="1:22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4">
        <f t="shared" si="5"/>
        <v>112.05426356589147</v>
      </c>
      <c r="J32" t="s">
        <v>21</v>
      </c>
      <c r="K32" t="s">
        <v>22</v>
      </c>
      <c r="L32" s="10">
        <v>1558674000</v>
      </c>
      <c r="M32">
        <v>1559106000</v>
      </c>
      <c r="N32" s="7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  <c r="U32" t="str">
        <f t="shared" si="3"/>
        <v>May</v>
      </c>
      <c r="V32">
        <f t="shared" si="4"/>
        <v>2019</v>
      </c>
    </row>
    <row r="33" spans="1:22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5"/>
        <v>48.008849557522126</v>
      </c>
      <c r="J33" t="s">
        <v>40</v>
      </c>
      <c r="K33" t="s">
        <v>41</v>
      </c>
      <c r="L33" s="10">
        <v>1451973600</v>
      </c>
      <c r="M33">
        <v>1454392800</v>
      </c>
      <c r="N33" s="7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  <c r="U33" t="str">
        <f t="shared" si="3"/>
        <v>January</v>
      </c>
      <c r="V33">
        <f t="shared" si="4"/>
        <v>2016</v>
      </c>
    </row>
    <row r="34" spans="1:22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5"/>
        <v>38.004334633723452</v>
      </c>
      <c r="J34" t="s">
        <v>107</v>
      </c>
      <c r="K34" t="s">
        <v>108</v>
      </c>
      <c r="L34" s="10">
        <v>1515564000</v>
      </c>
      <c r="M34">
        <v>1517896800</v>
      </c>
      <c r="N34" s="7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  <c r="U34" t="str">
        <f t="shared" si="3"/>
        <v>January</v>
      </c>
      <c r="V34">
        <f t="shared" si="4"/>
        <v>2018</v>
      </c>
    </row>
    <row r="35" spans="1:22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4">
        <f t="shared" si="5"/>
        <v>35.000184535892231</v>
      </c>
      <c r="J35" t="s">
        <v>21</v>
      </c>
      <c r="K35" t="s">
        <v>22</v>
      </c>
      <c r="L35" s="10">
        <v>1412485200</v>
      </c>
      <c r="M35">
        <v>1415685600</v>
      </c>
      <c r="N35" s="7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  <c r="U35" t="str">
        <f t="shared" si="3"/>
        <v>October</v>
      </c>
      <c r="V35">
        <f t="shared" si="4"/>
        <v>2014</v>
      </c>
    </row>
    <row r="36" spans="1:22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4">
        <f t="shared" si="5"/>
        <v>85</v>
      </c>
      <c r="J36" t="s">
        <v>21</v>
      </c>
      <c r="K36" t="s">
        <v>22</v>
      </c>
      <c r="L36" s="10">
        <v>1490245200</v>
      </c>
      <c r="M36">
        <v>1490677200</v>
      </c>
      <c r="N36" s="7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  <c r="U36" t="str">
        <f t="shared" si="3"/>
        <v>March</v>
      </c>
      <c r="V36">
        <f t="shared" si="4"/>
        <v>2017</v>
      </c>
    </row>
    <row r="37" spans="1:22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4">
        <f t="shared" si="5"/>
        <v>95.993893129770996</v>
      </c>
      <c r="J37" t="s">
        <v>36</v>
      </c>
      <c r="K37" t="s">
        <v>37</v>
      </c>
      <c r="L37" s="10">
        <v>1547877600</v>
      </c>
      <c r="M37">
        <v>1551506400</v>
      </c>
      <c r="N37" s="7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  <c r="U37" t="str">
        <f t="shared" si="3"/>
        <v>January</v>
      </c>
      <c r="V37">
        <f t="shared" si="4"/>
        <v>2019</v>
      </c>
    </row>
    <row r="38" spans="1:22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4">
        <f t="shared" si="5"/>
        <v>68.8125</v>
      </c>
      <c r="J38" t="s">
        <v>21</v>
      </c>
      <c r="K38" t="s">
        <v>22</v>
      </c>
      <c r="L38" s="10">
        <v>1298700000</v>
      </c>
      <c r="M38">
        <v>1300856400</v>
      </c>
      <c r="N38" s="7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  <c r="U38" t="str">
        <f t="shared" si="3"/>
        <v>February</v>
      </c>
      <c r="V38">
        <f t="shared" si="4"/>
        <v>2011</v>
      </c>
    </row>
    <row r="39" spans="1:22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4">
        <f t="shared" si="5"/>
        <v>105.97196261682242</v>
      </c>
      <c r="J39" t="s">
        <v>21</v>
      </c>
      <c r="K39" t="s">
        <v>22</v>
      </c>
      <c r="L39" s="10">
        <v>1570338000</v>
      </c>
      <c r="M39">
        <v>1573192800</v>
      </c>
      <c r="N39" s="7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  <c r="U39" t="str">
        <f t="shared" si="3"/>
        <v>October</v>
      </c>
      <c r="V39">
        <f t="shared" si="4"/>
        <v>2019</v>
      </c>
    </row>
    <row r="40" spans="1:22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4">
        <f t="shared" si="5"/>
        <v>75.261194029850742</v>
      </c>
      <c r="J40" t="s">
        <v>21</v>
      </c>
      <c r="K40" t="s">
        <v>22</v>
      </c>
      <c r="L40" s="10">
        <v>1287378000</v>
      </c>
      <c r="M40">
        <v>1287810000</v>
      </c>
      <c r="N40" s="7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  <c r="U40" t="str">
        <f t="shared" si="3"/>
        <v>October</v>
      </c>
      <c r="V40">
        <f t="shared" si="4"/>
        <v>2010</v>
      </c>
    </row>
    <row r="41" spans="1:22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5"/>
        <v>57.125</v>
      </c>
      <c r="J41" t="s">
        <v>36</v>
      </c>
      <c r="K41" t="s">
        <v>37</v>
      </c>
      <c r="L41" s="10">
        <v>1361772000</v>
      </c>
      <c r="M41">
        <v>1362978000</v>
      </c>
      <c r="N41" s="7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  <c r="U41" t="str">
        <f t="shared" si="3"/>
        <v>February</v>
      </c>
      <c r="V41">
        <f t="shared" si="4"/>
        <v>2013</v>
      </c>
    </row>
    <row r="42" spans="1:22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4">
        <f t="shared" si="5"/>
        <v>75.141414141414145</v>
      </c>
      <c r="J42" t="s">
        <v>21</v>
      </c>
      <c r="K42" t="s">
        <v>22</v>
      </c>
      <c r="L42" s="10">
        <v>1275714000</v>
      </c>
      <c r="M42">
        <v>1277355600</v>
      </c>
      <c r="N42" s="7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  <c r="U42" t="str">
        <f t="shared" si="3"/>
        <v>June</v>
      </c>
      <c r="V42">
        <f t="shared" si="4"/>
        <v>2010</v>
      </c>
    </row>
    <row r="43" spans="1:22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4">
        <f t="shared" si="5"/>
        <v>107.42342342342343</v>
      </c>
      <c r="J43" t="s">
        <v>107</v>
      </c>
      <c r="K43" t="s">
        <v>108</v>
      </c>
      <c r="L43" s="10">
        <v>1346734800</v>
      </c>
      <c r="M43">
        <v>1348981200</v>
      </c>
      <c r="N43" s="7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  <c r="U43" t="str">
        <f t="shared" si="3"/>
        <v>September</v>
      </c>
      <c r="V43">
        <f t="shared" si="4"/>
        <v>2012</v>
      </c>
    </row>
    <row r="44" spans="1:22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4">
        <f t="shared" si="5"/>
        <v>35.995495495495497</v>
      </c>
      <c r="J44" t="s">
        <v>21</v>
      </c>
      <c r="K44" t="s">
        <v>22</v>
      </c>
      <c r="L44" s="10">
        <v>1309755600</v>
      </c>
      <c r="M44">
        <v>1310533200</v>
      </c>
      <c r="N44" s="7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  <c r="U44" t="str">
        <f t="shared" si="3"/>
        <v>July</v>
      </c>
      <c r="V44">
        <f t="shared" si="4"/>
        <v>2011</v>
      </c>
    </row>
    <row r="45" spans="1:22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4">
        <f t="shared" si="5"/>
        <v>26.998873148744366</v>
      </c>
      <c r="J45" t="s">
        <v>21</v>
      </c>
      <c r="K45" t="s">
        <v>22</v>
      </c>
      <c r="L45" s="10">
        <v>1406178000</v>
      </c>
      <c r="M45">
        <v>1407560400</v>
      </c>
      <c r="N45" s="7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  <c r="U45" t="str">
        <f t="shared" si="3"/>
        <v>July</v>
      </c>
      <c r="V45">
        <f t="shared" si="4"/>
        <v>2014</v>
      </c>
    </row>
    <row r="46" spans="1:22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4">
        <f t="shared" si="5"/>
        <v>107.56122448979592</v>
      </c>
      <c r="J46" t="s">
        <v>36</v>
      </c>
      <c r="K46" t="s">
        <v>37</v>
      </c>
      <c r="L46" s="10">
        <v>1552798800</v>
      </c>
      <c r="M46">
        <v>1552885200</v>
      </c>
      <c r="N46" s="7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  <c r="U46" t="str">
        <f t="shared" si="3"/>
        <v>March</v>
      </c>
      <c r="V46">
        <f t="shared" si="4"/>
        <v>2019</v>
      </c>
    </row>
    <row r="47" spans="1:22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5"/>
        <v>94.375</v>
      </c>
      <c r="J47" t="s">
        <v>21</v>
      </c>
      <c r="K47" t="s">
        <v>22</v>
      </c>
      <c r="L47" s="10">
        <v>1478062800</v>
      </c>
      <c r="M47">
        <v>1479362400</v>
      </c>
      <c r="N47" s="7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  <c r="U47" t="str">
        <f t="shared" si="3"/>
        <v>November</v>
      </c>
      <c r="V47">
        <f t="shared" si="4"/>
        <v>2016</v>
      </c>
    </row>
    <row r="48" spans="1:22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4">
        <f t="shared" si="5"/>
        <v>46.163043478260867</v>
      </c>
      <c r="J48" t="s">
        <v>21</v>
      </c>
      <c r="K48" t="s">
        <v>22</v>
      </c>
      <c r="L48" s="10">
        <v>1278565200</v>
      </c>
      <c r="M48">
        <v>1280552400</v>
      </c>
      <c r="N48" s="7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  <c r="U48" t="str">
        <f t="shared" si="3"/>
        <v>July</v>
      </c>
      <c r="V48">
        <f t="shared" si="4"/>
        <v>2010</v>
      </c>
    </row>
    <row r="49" spans="1:22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4">
        <f t="shared" si="5"/>
        <v>47.845637583892618</v>
      </c>
      <c r="J49" t="s">
        <v>21</v>
      </c>
      <c r="K49" t="s">
        <v>22</v>
      </c>
      <c r="L49" s="10">
        <v>1396069200</v>
      </c>
      <c r="M49">
        <v>1398661200</v>
      </c>
      <c r="N49" s="7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  <c r="U49" t="str">
        <f t="shared" si="3"/>
        <v>March</v>
      </c>
      <c r="V49">
        <f t="shared" si="4"/>
        <v>2014</v>
      </c>
    </row>
    <row r="50" spans="1:22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4">
        <f t="shared" si="5"/>
        <v>53.007815713698065</v>
      </c>
      <c r="J50" t="s">
        <v>21</v>
      </c>
      <c r="K50" t="s">
        <v>22</v>
      </c>
      <c r="L50" s="10">
        <v>1435208400</v>
      </c>
      <c r="M50">
        <v>1436245200</v>
      </c>
      <c r="N50" s="7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  <c r="U50" t="str">
        <f t="shared" si="3"/>
        <v>June</v>
      </c>
      <c r="V50">
        <f t="shared" si="4"/>
        <v>2015</v>
      </c>
    </row>
    <row r="51" spans="1:22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4">
        <f t="shared" si="5"/>
        <v>45.059405940594061</v>
      </c>
      <c r="J51" t="s">
        <v>21</v>
      </c>
      <c r="K51" t="s">
        <v>22</v>
      </c>
      <c r="L51" s="10">
        <v>1571547600</v>
      </c>
      <c r="M51">
        <v>1575439200</v>
      </c>
      <c r="N51" s="7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  <c r="U51" t="str">
        <f t="shared" si="3"/>
        <v>October</v>
      </c>
      <c r="V51">
        <f t="shared" si="4"/>
        <v>2019</v>
      </c>
    </row>
    <row r="52" spans="1:22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5"/>
        <v>2</v>
      </c>
      <c r="J52" t="s">
        <v>107</v>
      </c>
      <c r="K52" t="s">
        <v>108</v>
      </c>
      <c r="L52" s="10">
        <v>1375333200</v>
      </c>
      <c r="M52">
        <v>1377752400</v>
      </c>
      <c r="N52" s="7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  <c r="U52" t="str">
        <f t="shared" si="3"/>
        <v>August</v>
      </c>
      <c r="V52">
        <f t="shared" si="4"/>
        <v>2013</v>
      </c>
    </row>
    <row r="53" spans="1:22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5"/>
        <v>99.006816632583508</v>
      </c>
      <c r="J53" t="s">
        <v>40</v>
      </c>
      <c r="K53" t="s">
        <v>41</v>
      </c>
      <c r="L53" s="10">
        <v>1332824400</v>
      </c>
      <c r="M53">
        <v>1334206800</v>
      </c>
      <c r="N53" s="7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  <c r="U53" t="str">
        <f t="shared" si="3"/>
        <v>March</v>
      </c>
      <c r="V53">
        <f t="shared" si="4"/>
        <v>2012</v>
      </c>
    </row>
    <row r="54" spans="1:22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5"/>
        <v>32.786666666666669</v>
      </c>
      <c r="J54" t="s">
        <v>21</v>
      </c>
      <c r="K54" t="s">
        <v>22</v>
      </c>
      <c r="L54" s="10">
        <v>1284526800</v>
      </c>
      <c r="M54">
        <v>1284872400</v>
      </c>
      <c r="N54" s="7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  <c r="U54" t="str">
        <f t="shared" si="3"/>
        <v>September</v>
      </c>
      <c r="V54">
        <f t="shared" si="4"/>
        <v>2010</v>
      </c>
    </row>
    <row r="55" spans="1:22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4">
        <f t="shared" si="5"/>
        <v>59.119617224880386</v>
      </c>
      <c r="J55" t="s">
        <v>21</v>
      </c>
      <c r="K55" t="s">
        <v>22</v>
      </c>
      <c r="L55" s="10">
        <v>1400562000</v>
      </c>
      <c r="M55">
        <v>1403931600</v>
      </c>
      <c r="N55" s="7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  <c r="U55" t="str">
        <f t="shared" si="3"/>
        <v>May</v>
      </c>
      <c r="V55">
        <f t="shared" si="4"/>
        <v>2014</v>
      </c>
    </row>
    <row r="56" spans="1:22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5"/>
        <v>44.93333333333333</v>
      </c>
      <c r="J56" t="s">
        <v>21</v>
      </c>
      <c r="K56" t="s">
        <v>22</v>
      </c>
      <c r="L56" s="10">
        <v>1520748000</v>
      </c>
      <c r="M56">
        <v>1521262800</v>
      </c>
      <c r="N56" s="7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  <c r="U56" t="str">
        <f t="shared" si="3"/>
        <v>March</v>
      </c>
      <c r="V56">
        <f t="shared" si="4"/>
        <v>2018</v>
      </c>
    </row>
    <row r="57" spans="1:22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4">
        <f t="shared" si="5"/>
        <v>89.664122137404576</v>
      </c>
      <c r="J57" t="s">
        <v>21</v>
      </c>
      <c r="K57" t="s">
        <v>22</v>
      </c>
      <c r="L57" s="10">
        <v>1532926800</v>
      </c>
      <c r="M57">
        <v>1533358800</v>
      </c>
      <c r="N57" s="7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  <c r="U57" t="str">
        <f t="shared" si="3"/>
        <v>July</v>
      </c>
      <c r="V57">
        <f t="shared" si="4"/>
        <v>2018</v>
      </c>
    </row>
    <row r="58" spans="1:22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4">
        <f t="shared" si="5"/>
        <v>70.079268292682926</v>
      </c>
      <c r="J58" t="s">
        <v>21</v>
      </c>
      <c r="K58" t="s">
        <v>22</v>
      </c>
      <c r="L58" s="10">
        <v>1420869600</v>
      </c>
      <c r="M58">
        <v>1421474400</v>
      </c>
      <c r="N58" s="7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  <c r="U58" t="str">
        <f t="shared" si="3"/>
        <v>January</v>
      </c>
      <c r="V58">
        <f t="shared" si="4"/>
        <v>2015</v>
      </c>
    </row>
    <row r="59" spans="1:22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4">
        <f t="shared" si="5"/>
        <v>31.059701492537314</v>
      </c>
      <c r="J59" t="s">
        <v>21</v>
      </c>
      <c r="K59" t="s">
        <v>22</v>
      </c>
      <c r="L59" s="10">
        <v>1504242000</v>
      </c>
      <c r="M59">
        <v>1505278800</v>
      </c>
      <c r="N59" s="7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  <c r="U59" t="str">
        <f t="shared" si="3"/>
        <v>September</v>
      </c>
      <c r="V59">
        <f t="shared" si="4"/>
        <v>2017</v>
      </c>
    </row>
    <row r="60" spans="1:22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4">
        <f t="shared" si="5"/>
        <v>29.061611374407583</v>
      </c>
      <c r="J60" t="s">
        <v>21</v>
      </c>
      <c r="K60" t="s">
        <v>22</v>
      </c>
      <c r="L60" s="10">
        <v>1442811600</v>
      </c>
      <c r="M60">
        <v>1443934800</v>
      </c>
      <c r="N60" s="7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  <c r="U60" t="str">
        <f t="shared" si="3"/>
        <v>September</v>
      </c>
      <c r="V60">
        <f t="shared" si="4"/>
        <v>2015</v>
      </c>
    </row>
    <row r="61" spans="1:22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4">
        <f t="shared" si="5"/>
        <v>30.0859375</v>
      </c>
      <c r="J61" t="s">
        <v>21</v>
      </c>
      <c r="K61" t="s">
        <v>22</v>
      </c>
      <c r="L61" s="10">
        <v>1497243600</v>
      </c>
      <c r="M61">
        <v>1498539600</v>
      </c>
      <c r="N61" s="7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  <c r="U61" t="str">
        <f t="shared" si="3"/>
        <v>June</v>
      </c>
      <c r="V61">
        <f t="shared" si="4"/>
        <v>2017</v>
      </c>
    </row>
    <row r="62" spans="1:22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4">
        <f t="shared" si="5"/>
        <v>84.998125000000002</v>
      </c>
      <c r="J62" t="s">
        <v>15</v>
      </c>
      <c r="K62" t="s">
        <v>16</v>
      </c>
      <c r="L62" s="10">
        <v>1342501200</v>
      </c>
      <c r="M62">
        <v>1342760400</v>
      </c>
      <c r="N62" s="7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  <c r="U62" t="str">
        <f t="shared" si="3"/>
        <v>July</v>
      </c>
      <c r="V62">
        <f t="shared" si="4"/>
        <v>2012</v>
      </c>
    </row>
    <row r="63" spans="1:22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5"/>
        <v>82.001775410563695</v>
      </c>
      <c r="J63" t="s">
        <v>15</v>
      </c>
      <c r="K63" t="s">
        <v>16</v>
      </c>
      <c r="L63" s="10">
        <v>1298268000</v>
      </c>
      <c r="M63">
        <v>1301720400</v>
      </c>
      <c r="N63" s="7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  <c r="U63" t="str">
        <f t="shared" si="3"/>
        <v>February</v>
      </c>
      <c r="V63">
        <f t="shared" si="4"/>
        <v>2011</v>
      </c>
    </row>
    <row r="64" spans="1:22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4">
        <f t="shared" si="5"/>
        <v>58.040160642570278</v>
      </c>
      <c r="J64" t="s">
        <v>21</v>
      </c>
      <c r="K64" t="s">
        <v>22</v>
      </c>
      <c r="L64" s="10">
        <v>1433480400</v>
      </c>
      <c r="M64">
        <v>1433566800</v>
      </c>
      <c r="N64" s="7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  <c r="U64" t="str">
        <f t="shared" si="3"/>
        <v>June</v>
      </c>
      <c r="V64">
        <f t="shared" si="4"/>
        <v>2015</v>
      </c>
    </row>
    <row r="65" spans="1:22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5"/>
        <v>111.4</v>
      </c>
      <c r="J65" t="s">
        <v>21</v>
      </c>
      <c r="K65" t="s">
        <v>22</v>
      </c>
      <c r="L65" s="10">
        <v>1493355600</v>
      </c>
      <c r="M65">
        <v>1493874000</v>
      </c>
      <c r="N65" s="7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  <c r="U65" t="str">
        <f t="shared" si="3"/>
        <v>April</v>
      </c>
      <c r="V65">
        <f t="shared" si="4"/>
        <v>2017</v>
      </c>
    </row>
    <row r="66" spans="1:22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6">(E66/D66)*100</f>
        <v>97.642857142857139</v>
      </c>
      <c r="G66" t="s">
        <v>14</v>
      </c>
      <c r="H66">
        <v>38</v>
      </c>
      <c r="I66" s="4">
        <f t="shared" si="5"/>
        <v>71.94736842105263</v>
      </c>
      <c r="J66" t="s">
        <v>21</v>
      </c>
      <c r="K66" t="s">
        <v>22</v>
      </c>
      <c r="L66" s="10">
        <v>1530507600</v>
      </c>
      <c r="M66">
        <v>1531803600</v>
      </c>
      <c r="N66" s="7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  <c r="U66" t="str">
        <f t="shared" si="3"/>
        <v>July</v>
      </c>
      <c r="V66">
        <f t="shared" si="4"/>
        <v>2018</v>
      </c>
    </row>
    <row r="67" spans="1:22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6"/>
        <v>236.14754098360655</v>
      </c>
      <c r="G67" t="s">
        <v>20</v>
      </c>
      <c r="H67">
        <v>236</v>
      </c>
      <c r="I67" s="4">
        <f t="shared" ref="I67:I130" si="7">AVERAGE(E67/H67)</f>
        <v>61.038135593220339</v>
      </c>
      <c r="J67" t="s">
        <v>21</v>
      </c>
      <c r="K67" t="s">
        <v>22</v>
      </c>
      <c r="L67" s="10">
        <v>1296108000</v>
      </c>
      <c r="M67">
        <v>1296712800</v>
      </c>
      <c r="N67" s="7">
        <f t="shared" ref="N67:N130" si="8">(((L67/60)/60)/24)+DATE(1970,1,1)</f>
        <v>40570.25</v>
      </c>
      <c r="O67" s="8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  <c r="U67" t="str">
        <f t="shared" ref="U67:U130" si="10">TEXT(N67,"MMMM")</f>
        <v>January</v>
      </c>
      <c r="V67">
        <f t="shared" ref="V67:V130" si="11">YEAR(N67)</f>
        <v>2011</v>
      </c>
    </row>
    <row r="68" spans="1:22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4">
        <f t="shared" si="7"/>
        <v>108.91666666666667</v>
      </c>
      <c r="J68" t="s">
        <v>21</v>
      </c>
      <c r="K68" t="s">
        <v>22</v>
      </c>
      <c r="L68" s="10">
        <v>1428469200</v>
      </c>
      <c r="M68">
        <v>1428901200</v>
      </c>
      <c r="N68" s="7">
        <f t="shared" si="8"/>
        <v>42102.208333333328</v>
      </c>
      <c r="O68" s="8">
        <f t="shared" si="9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  <c r="U68" t="str">
        <f t="shared" si="10"/>
        <v>April</v>
      </c>
      <c r="V68">
        <f t="shared" si="11"/>
        <v>2015</v>
      </c>
    </row>
    <row r="69" spans="1:22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 s="10">
        <v>1264399200</v>
      </c>
      <c r="M69">
        <v>1264831200</v>
      </c>
      <c r="N69" s="7">
        <f t="shared" si="8"/>
        <v>40203.25</v>
      </c>
      <c r="O69" s="8">
        <f t="shared" si="9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  <c r="U69" t="str">
        <f t="shared" si="10"/>
        <v>January</v>
      </c>
      <c r="V69">
        <f t="shared" si="11"/>
        <v>2010</v>
      </c>
    </row>
    <row r="70" spans="1:22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 s="10">
        <v>1501131600</v>
      </c>
      <c r="M70">
        <v>1505192400</v>
      </c>
      <c r="N70" s="7">
        <f t="shared" si="8"/>
        <v>42943.208333333328</v>
      </c>
      <c r="O70" s="8">
        <f t="shared" si="9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  <c r="U70" t="str">
        <f t="shared" si="10"/>
        <v>July</v>
      </c>
      <c r="V70">
        <f t="shared" si="11"/>
        <v>2017</v>
      </c>
    </row>
    <row r="71" spans="1:22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 s="10">
        <v>1292738400</v>
      </c>
      <c r="M71">
        <v>1295676000</v>
      </c>
      <c r="N71" s="7">
        <f t="shared" si="8"/>
        <v>40531.25</v>
      </c>
      <c r="O71" s="8">
        <f t="shared" si="9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  <c r="U71" t="str">
        <f t="shared" si="10"/>
        <v>December</v>
      </c>
      <c r="V71">
        <f t="shared" si="11"/>
        <v>2010</v>
      </c>
    </row>
    <row r="72" spans="1:22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 s="10">
        <v>1288674000</v>
      </c>
      <c r="M72">
        <v>1292911200</v>
      </c>
      <c r="N72" s="7">
        <f t="shared" si="8"/>
        <v>40484.208333333336</v>
      </c>
      <c r="O72" s="8">
        <f t="shared" si="9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  <c r="U72" t="str">
        <f t="shared" si="10"/>
        <v>November</v>
      </c>
      <c r="V72">
        <f t="shared" si="11"/>
        <v>2010</v>
      </c>
    </row>
    <row r="73" spans="1:22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 s="10">
        <v>1575093600</v>
      </c>
      <c r="M73">
        <v>1575439200</v>
      </c>
      <c r="N73" s="7">
        <f t="shared" si="8"/>
        <v>43799.25</v>
      </c>
      <c r="O73" s="8">
        <f t="shared" si="9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  <c r="U73" t="str">
        <f t="shared" si="10"/>
        <v>November</v>
      </c>
      <c r="V73">
        <f t="shared" si="11"/>
        <v>2019</v>
      </c>
    </row>
    <row r="74" spans="1:22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 s="10">
        <v>1435726800</v>
      </c>
      <c r="M74">
        <v>1438837200</v>
      </c>
      <c r="N74" s="7">
        <f t="shared" si="8"/>
        <v>42186.208333333328</v>
      </c>
      <c r="O74" s="8">
        <f t="shared" si="9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  <c r="U74" t="str">
        <f t="shared" si="10"/>
        <v>July</v>
      </c>
      <c r="V74">
        <f t="shared" si="11"/>
        <v>2015</v>
      </c>
    </row>
    <row r="75" spans="1:22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 s="10">
        <v>1480226400</v>
      </c>
      <c r="M75">
        <v>1480485600</v>
      </c>
      <c r="N75" s="7">
        <f t="shared" si="8"/>
        <v>42701.25</v>
      </c>
      <c r="O75" s="8">
        <f t="shared" si="9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  <c r="U75" t="str">
        <f t="shared" si="10"/>
        <v>November</v>
      </c>
      <c r="V75">
        <f t="shared" si="11"/>
        <v>2016</v>
      </c>
    </row>
    <row r="76" spans="1:22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 s="10">
        <v>1459054800</v>
      </c>
      <c r="M76">
        <v>1459141200</v>
      </c>
      <c r="N76" s="7">
        <f t="shared" si="8"/>
        <v>42456.208333333328</v>
      </c>
      <c r="O76" s="8">
        <f t="shared" si="9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  <c r="U76" t="str">
        <f t="shared" si="10"/>
        <v>March</v>
      </c>
      <c r="V76">
        <f t="shared" si="11"/>
        <v>2016</v>
      </c>
    </row>
    <row r="77" spans="1:22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 s="10">
        <v>1531630800</v>
      </c>
      <c r="M77">
        <v>1532322000</v>
      </c>
      <c r="N77" s="7">
        <f t="shared" si="8"/>
        <v>43296.208333333328</v>
      </c>
      <c r="O77" s="8">
        <f t="shared" si="9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  <c r="U77" t="str">
        <f t="shared" si="10"/>
        <v>July</v>
      </c>
      <c r="V77">
        <f t="shared" si="11"/>
        <v>2018</v>
      </c>
    </row>
    <row r="78" spans="1:22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 s="10">
        <v>1421992800</v>
      </c>
      <c r="M78">
        <v>1426222800</v>
      </c>
      <c r="N78" s="7">
        <f t="shared" si="8"/>
        <v>42027.25</v>
      </c>
      <c r="O78" s="8">
        <f t="shared" si="9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  <c r="U78" t="str">
        <f t="shared" si="10"/>
        <v>January</v>
      </c>
      <c r="V78">
        <f t="shared" si="11"/>
        <v>2015</v>
      </c>
    </row>
    <row r="79" spans="1:22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 s="10">
        <v>1285563600</v>
      </c>
      <c r="M79">
        <v>1286773200</v>
      </c>
      <c r="N79" s="7">
        <f t="shared" si="8"/>
        <v>40448.208333333336</v>
      </c>
      <c r="O79" s="8">
        <f t="shared" si="9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  <c r="U79" t="str">
        <f t="shared" si="10"/>
        <v>September</v>
      </c>
      <c r="V79">
        <f t="shared" si="11"/>
        <v>2010</v>
      </c>
    </row>
    <row r="80" spans="1:22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 s="10">
        <v>1523854800</v>
      </c>
      <c r="M80">
        <v>1523941200</v>
      </c>
      <c r="N80" s="7">
        <f t="shared" si="8"/>
        <v>43206.208333333328</v>
      </c>
      <c r="O80" s="8">
        <f t="shared" si="9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  <c r="U80" t="str">
        <f t="shared" si="10"/>
        <v>April</v>
      </c>
      <c r="V80">
        <f t="shared" si="11"/>
        <v>2018</v>
      </c>
    </row>
    <row r="81" spans="1:22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 s="10">
        <v>1529125200</v>
      </c>
      <c r="M81">
        <v>1529557200</v>
      </c>
      <c r="N81" s="7">
        <f t="shared" si="8"/>
        <v>43267.208333333328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  <c r="U81" t="str">
        <f t="shared" si="10"/>
        <v>June</v>
      </c>
      <c r="V81">
        <f t="shared" si="11"/>
        <v>2018</v>
      </c>
    </row>
    <row r="82" spans="1:22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 s="10">
        <v>1503982800</v>
      </c>
      <c r="M82">
        <v>1506574800</v>
      </c>
      <c r="N82" s="7">
        <f t="shared" si="8"/>
        <v>42976.208333333328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  <c r="U82" t="str">
        <f t="shared" si="10"/>
        <v>August</v>
      </c>
      <c r="V82">
        <f t="shared" si="11"/>
        <v>2017</v>
      </c>
    </row>
    <row r="83" spans="1:22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 s="10">
        <v>1511416800</v>
      </c>
      <c r="M83">
        <v>1513576800</v>
      </c>
      <c r="N83" s="7">
        <f t="shared" si="8"/>
        <v>43062.25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  <c r="U83" t="str">
        <f t="shared" si="10"/>
        <v>November</v>
      </c>
      <c r="V83">
        <f t="shared" si="11"/>
        <v>2017</v>
      </c>
    </row>
    <row r="84" spans="1:22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 s="10">
        <v>1547704800</v>
      </c>
      <c r="M84">
        <v>1548309600</v>
      </c>
      <c r="N84" s="7">
        <f t="shared" si="8"/>
        <v>43482.25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  <c r="U84" t="str">
        <f t="shared" si="10"/>
        <v>January</v>
      </c>
      <c r="V84">
        <f t="shared" si="11"/>
        <v>2019</v>
      </c>
    </row>
    <row r="85" spans="1:22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 s="10">
        <v>1469682000</v>
      </c>
      <c r="M85">
        <v>1471582800</v>
      </c>
      <c r="N85" s="7">
        <f t="shared" si="8"/>
        <v>42579.208333333328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  <c r="U85" t="str">
        <f t="shared" si="10"/>
        <v>July</v>
      </c>
      <c r="V85">
        <f t="shared" si="11"/>
        <v>2016</v>
      </c>
    </row>
    <row r="86" spans="1:22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 s="10">
        <v>1343451600</v>
      </c>
      <c r="M86">
        <v>1344315600</v>
      </c>
      <c r="N86" s="7">
        <f t="shared" si="8"/>
        <v>41118.208333333336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  <c r="U86" t="str">
        <f t="shared" si="10"/>
        <v>July</v>
      </c>
      <c r="V86">
        <f t="shared" si="11"/>
        <v>2012</v>
      </c>
    </row>
    <row r="87" spans="1:22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 s="10">
        <v>1315717200</v>
      </c>
      <c r="M87">
        <v>1316408400</v>
      </c>
      <c r="N87" s="7">
        <f t="shared" si="8"/>
        <v>40797.208333333336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  <c r="U87" t="str">
        <f t="shared" si="10"/>
        <v>September</v>
      </c>
      <c r="V87">
        <f t="shared" si="11"/>
        <v>2011</v>
      </c>
    </row>
    <row r="88" spans="1:22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 s="10">
        <v>1430715600</v>
      </c>
      <c r="M88">
        <v>1431838800</v>
      </c>
      <c r="N88" s="7">
        <f t="shared" si="8"/>
        <v>42128.208333333328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  <c r="U88" t="str">
        <f t="shared" si="10"/>
        <v>May</v>
      </c>
      <c r="V88">
        <f t="shared" si="11"/>
        <v>2015</v>
      </c>
    </row>
    <row r="89" spans="1:22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 s="10">
        <v>1299564000</v>
      </c>
      <c r="M89">
        <v>1300510800</v>
      </c>
      <c r="N89" s="7">
        <f t="shared" si="8"/>
        <v>40610.25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  <c r="U89" t="str">
        <f t="shared" si="10"/>
        <v>March</v>
      </c>
      <c r="V89">
        <f t="shared" si="11"/>
        <v>2011</v>
      </c>
    </row>
    <row r="90" spans="1:22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 s="10">
        <v>1429160400</v>
      </c>
      <c r="M90">
        <v>1431061200</v>
      </c>
      <c r="N90" s="7">
        <f t="shared" si="8"/>
        <v>42110.208333333328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  <c r="U90" t="str">
        <f t="shared" si="10"/>
        <v>April</v>
      </c>
      <c r="V90">
        <f t="shared" si="11"/>
        <v>2015</v>
      </c>
    </row>
    <row r="91" spans="1:22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 s="10">
        <v>1271307600</v>
      </c>
      <c r="M91">
        <v>1271480400</v>
      </c>
      <c r="N91" s="7">
        <f t="shared" si="8"/>
        <v>40283.208333333336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  <c r="U91" t="str">
        <f t="shared" si="10"/>
        <v>April</v>
      </c>
      <c r="V91">
        <f t="shared" si="11"/>
        <v>2010</v>
      </c>
    </row>
    <row r="92" spans="1:22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 s="10">
        <v>1456380000</v>
      </c>
      <c r="M92">
        <v>1456380000</v>
      </c>
      <c r="N92" s="7">
        <f t="shared" si="8"/>
        <v>42425.25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  <c r="U92" t="str">
        <f t="shared" si="10"/>
        <v>February</v>
      </c>
      <c r="V92">
        <f t="shared" si="11"/>
        <v>2016</v>
      </c>
    </row>
    <row r="93" spans="1:22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 s="10">
        <v>1470459600</v>
      </c>
      <c r="M93">
        <v>1472878800</v>
      </c>
      <c r="N93" s="7">
        <f t="shared" si="8"/>
        <v>42588.208333333328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  <c r="U93" t="str">
        <f t="shared" si="10"/>
        <v>August</v>
      </c>
      <c r="V93">
        <f t="shared" si="11"/>
        <v>2016</v>
      </c>
    </row>
    <row r="94" spans="1:22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 s="10">
        <v>1277269200</v>
      </c>
      <c r="M94">
        <v>1277355600</v>
      </c>
      <c r="N94" s="7">
        <f t="shared" si="8"/>
        <v>40352.208333333336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  <c r="U94" t="str">
        <f t="shared" si="10"/>
        <v>June</v>
      </c>
      <c r="V94">
        <f t="shared" si="11"/>
        <v>2010</v>
      </c>
    </row>
    <row r="95" spans="1:22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 s="10">
        <v>1350709200</v>
      </c>
      <c r="M95">
        <v>1351054800</v>
      </c>
      <c r="N95" s="7">
        <f t="shared" si="8"/>
        <v>41202.208333333336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  <c r="U95" t="str">
        <f t="shared" si="10"/>
        <v>October</v>
      </c>
      <c r="V95">
        <f t="shared" si="11"/>
        <v>2012</v>
      </c>
    </row>
    <row r="96" spans="1:22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 s="10">
        <v>1554613200</v>
      </c>
      <c r="M96">
        <v>1555563600</v>
      </c>
      <c r="N96" s="7">
        <f t="shared" si="8"/>
        <v>43562.208333333328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  <c r="U96" t="str">
        <f t="shared" si="10"/>
        <v>April</v>
      </c>
      <c r="V96">
        <f t="shared" si="11"/>
        <v>2019</v>
      </c>
    </row>
    <row r="97" spans="1:22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 s="10">
        <v>1571029200</v>
      </c>
      <c r="M97">
        <v>1571634000</v>
      </c>
      <c r="N97" s="7">
        <f t="shared" si="8"/>
        <v>43752.208333333328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  <c r="U97" t="str">
        <f t="shared" si="10"/>
        <v>October</v>
      </c>
      <c r="V97">
        <f t="shared" si="11"/>
        <v>2019</v>
      </c>
    </row>
    <row r="98" spans="1:22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 s="10">
        <v>1299736800</v>
      </c>
      <c r="M98">
        <v>1300856400</v>
      </c>
      <c r="N98" s="7">
        <f t="shared" si="8"/>
        <v>40612.25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  <c r="U98" t="str">
        <f t="shared" si="10"/>
        <v>March</v>
      </c>
      <c r="V98">
        <f t="shared" si="11"/>
        <v>2011</v>
      </c>
    </row>
    <row r="99" spans="1:22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 s="10">
        <v>1435208400</v>
      </c>
      <c r="M99">
        <v>1439874000</v>
      </c>
      <c r="N99" s="7">
        <f t="shared" si="8"/>
        <v>42180.208333333328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  <c r="U99" t="str">
        <f t="shared" si="10"/>
        <v>June</v>
      </c>
      <c r="V99">
        <f t="shared" si="11"/>
        <v>2015</v>
      </c>
    </row>
    <row r="100" spans="1:22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 s="10">
        <v>1437973200</v>
      </c>
      <c r="M100">
        <v>1438318800</v>
      </c>
      <c r="N100" s="7">
        <f t="shared" si="8"/>
        <v>42212.208333333328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  <c r="U100" t="str">
        <f t="shared" si="10"/>
        <v>July</v>
      </c>
      <c r="V100">
        <f t="shared" si="11"/>
        <v>2015</v>
      </c>
    </row>
    <row r="101" spans="1:22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 s="10">
        <v>1416895200</v>
      </c>
      <c r="M101">
        <v>1419400800</v>
      </c>
      <c r="N101" s="7">
        <f t="shared" si="8"/>
        <v>41968.25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  <c r="U101" t="str">
        <f t="shared" si="10"/>
        <v>November</v>
      </c>
      <c r="V101">
        <f t="shared" si="11"/>
        <v>2014</v>
      </c>
    </row>
    <row r="102" spans="1:22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 s="10">
        <v>1319000400</v>
      </c>
      <c r="M102">
        <v>1320555600</v>
      </c>
      <c r="N102" s="7">
        <f t="shared" si="8"/>
        <v>40835.208333333336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  <c r="U102" t="str">
        <f t="shared" si="10"/>
        <v>October</v>
      </c>
      <c r="V102">
        <f t="shared" si="11"/>
        <v>2011</v>
      </c>
    </row>
    <row r="103" spans="1:22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 s="10">
        <v>1424498400</v>
      </c>
      <c r="M103">
        <v>1425103200</v>
      </c>
      <c r="N103" s="7">
        <f t="shared" si="8"/>
        <v>42056.25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  <c r="U103" t="str">
        <f t="shared" si="10"/>
        <v>February</v>
      </c>
      <c r="V103">
        <f t="shared" si="11"/>
        <v>2015</v>
      </c>
    </row>
    <row r="104" spans="1:22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 s="10">
        <v>1526274000</v>
      </c>
      <c r="M104">
        <v>1526878800</v>
      </c>
      <c r="N104" s="7">
        <f t="shared" si="8"/>
        <v>43234.208333333328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  <c r="U104" t="str">
        <f t="shared" si="10"/>
        <v>May</v>
      </c>
      <c r="V104">
        <f t="shared" si="11"/>
        <v>2018</v>
      </c>
    </row>
    <row r="105" spans="1:22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 s="10">
        <v>1287896400</v>
      </c>
      <c r="M105">
        <v>1288674000</v>
      </c>
      <c r="N105" s="7">
        <f t="shared" si="8"/>
        <v>40475.208333333336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  <c r="U105" t="str">
        <f t="shared" si="10"/>
        <v>October</v>
      </c>
      <c r="V105">
        <f t="shared" si="11"/>
        <v>2010</v>
      </c>
    </row>
    <row r="106" spans="1:22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 s="10">
        <v>1495515600</v>
      </c>
      <c r="M106">
        <v>1495602000</v>
      </c>
      <c r="N106" s="7">
        <f t="shared" si="8"/>
        <v>42878.208333333328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  <c r="U106" t="str">
        <f t="shared" si="10"/>
        <v>May</v>
      </c>
      <c r="V106">
        <f t="shared" si="11"/>
        <v>2017</v>
      </c>
    </row>
    <row r="107" spans="1:22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 s="10">
        <v>1364878800</v>
      </c>
      <c r="M107">
        <v>1366434000</v>
      </c>
      <c r="N107" s="7">
        <f t="shared" si="8"/>
        <v>41366.208333333336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  <c r="U107" t="str">
        <f t="shared" si="10"/>
        <v>April</v>
      </c>
      <c r="V107">
        <f t="shared" si="11"/>
        <v>2013</v>
      </c>
    </row>
    <row r="108" spans="1:22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 s="10">
        <v>1567918800</v>
      </c>
      <c r="M108">
        <v>1568350800</v>
      </c>
      <c r="N108" s="7">
        <f t="shared" si="8"/>
        <v>43716.208333333328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  <c r="U108" t="str">
        <f t="shared" si="10"/>
        <v>September</v>
      </c>
      <c r="V108">
        <f t="shared" si="11"/>
        <v>2019</v>
      </c>
    </row>
    <row r="109" spans="1:22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 s="10">
        <v>1524459600</v>
      </c>
      <c r="M109">
        <v>1525928400</v>
      </c>
      <c r="N109" s="7">
        <f t="shared" si="8"/>
        <v>43213.208333333328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  <c r="U109" t="str">
        <f t="shared" si="10"/>
        <v>April</v>
      </c>
      <c r="V109">
        <f t="shared" si="11"/>
        <v>2018</v>
      </c>
    </row>
    <row r="110" spans="1:22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 s="10">
        <v>1333688400</v>
      </c>
      <c r="M110">
        <v>1336885200</v>
      </c>
      <c r="N110" s="7">
        <f t="shared" si="8"/>
        <v>41005.208333333336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  <c r="U110" t="str">
        <f t="shared" si="10"/>
        <v>April</v>
      </c>
      <c r="V110">
        <f t="shared" si="11"/>
        <v>2012</v>
      </c>
    </row>
    <row r="111" spans="1:22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 s="10">
        <v>1389506400</v>
      </c>
      <c r="M111">
        <v>1389679200</v>
      </c>
      <c r="N111" s="7">
        <f t="shared" si="8"/>
        <v>41651.25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  <c r="U111" t="str">
        <f t="shared" si="10"/>
        <v>January</v>
      </c>
      <c r="V111">
        <f t="shared" si="11"/>
        <v>2014</v>
      </c>
    </row>
    <row r="112" spans="1:22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 s="10">
        <v>1536642000</v>
      </c>
      <c r="M112">
        <v>1538283600</v>
      </c>
      <c r="N112" s="7">
        <f t="shared" si="8"/>
        <v>43354.208333333328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  <c r="U112" t="str">
        <f t="shared" si="10"/>
        <v>September</v>
      </c>
      <c r="V112">
        <f t="shared" si="11"/>
        <v>2018</v>
      </c>
    </row>
    <row r="113" spans="1:22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 s="10">
        <v>1348290000</v>
      </c>
      <c r="M113">
        <v>1348808400</v>
      </c>
      <c r="N113" s="7">
        <f t="shared" si="8"/>
        <v>41174.208333333336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  <c r="U113" t="str">
        <f t="shared" si="10"/>
        <v>September</v>
      </c>
      <c r="V113">
        <f t="shared" si="11"/>
        <v>2012</v>
      </c>
    </row>
    <row r="114" spans="1:22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 s="10">
        <v>1408856400</v>
      </c>
      <c r="M114">
        <v>1410152400</v>
      </c>
      <c r="N114" s="7">
        <f t="shared" si="8"/>
        <v>41875.208333333336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  <c r="U114" t="str">
        <f t="shared" si="10"/>
        <v>August</v>
      </c>
      <c r="V114">
        <f t="shared" si="11"/>
        <v>2014</v>
      </c>
    </row>
    <row r="115" spans="1:22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 s="10">
        <v>1505192400</v>
      </c>
      <c r="M115">
        <v>1505797200</v>
      </c>
      <c r="N115" s="7">
        <f t="shared" si="8"/>
        <v>42990.208333333328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  <c r="U115" t="str">
        <f t="shared" si="10"/>
        <v>September</v>
      </c>
      <c r="V115">
        <f t="shared" si="11"/>
        <v>2017</v>
      </c>
    </row>
    <row r="116" spans="1:22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 s="10">
        <v>1554786000</v>
      </c>
      <c r="M116">
        <v>1554872400</v>
      </c>
      <c r="N116" s="7">
        <f t="shared" si="8"/>
        <v>43564.208333333328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  <c r="U116" t="str">
        <f t="shared" si="10"/>
        <v>April</v>
      </c>
      <c r="V116">
        <f t="shared" si="11"/>
        <v>2019</v>
      </c>
    </row>
    <row r="117" spans="1:22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 s="10">
        <v>1510898400</v>
      </c>
      <c r="M117">
        <v>1513922400</v>
      </c>
      <c r="N117" s="7">
        <f t="shared" si="8"/>
        <v>43056.25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  <c r="U117" t="str">
        <f t="shared" si="10"/>
        <v>November</v>
      </c>
      <c r="V117">
        <f t="shared" si="11"/>
        <v>2017</v>
      </c>
    </row>
    <row r="118" spans="1:22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 s="10">
        <v>1442552400</v>
      </c>
      <c r="M118">
        <v>1442638800</v>
      </c>
      <c r="N118" s="7">
        <f t="shared" si="8"/>
        <v>42265.208333333328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  <c r="U118" t="str">
        <f t="shared" si="10"/>
        <v>September</v>
      </c>
      <c r="V118">
        <f t="shared" si="11"/>
        <v>2015</v>
      </c>
    </row>
    <row r="119" spans="1:22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 s="10">
        <v>1316667600</v>
      </c>
      <c r="M119">
        <v>1317186000</v>
      </c>
      <c r="N119" s="7">
        <f t="shared" si="8"/>
        <v>40808.208333333336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  <c r="U119" t="str">
        <f t="shared" si="10"/>
        <v>September</v>
      </c>
      <c r="V119">
        <f t="shared" si="11"/>
        <v>2011</v>
      </c>
    </row>
    <row r="120" spans="1:22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 s="10">
        <v>1390716000</v>
      </c>
      <c r="M120">
        <v>1391234400</v>
      </c>
      <c r="N120" s="7">
        <f t="shared" si="8"/>
        <v>41665.25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  <c r="U120" t="str">
        <f t="shared" si="10"/>
        <v>January</v>
      </c>
      <c r="V120">
        <f t="shared" si="11"/>
        <v>2014</v>
      </c>
    </row>
    <row r="121" spans="1:22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 s="10">
        <v>1402894800</v>
      </c>
      <c r="M121">
        <v>1404363600</v>
      </c>
      <c r="N121" s="7">
        <f t="shared" si="8"/>
        <v>41806.208333333336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  <c r="U121" t="str">
        <f t="shared" si="10"/>
        <v>June</v>
      </c>
      <c r="V121">
        <f t="shared" si="11"/>
        <v>2014</v>
      </c>
    </row>
    <row r="122" spans="1:22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 s="10">
        <v>1429246800</v>
      </c>
      <c r="M122">
        <v>1429592400</v>
      </c>
      <c r="N122" s="7">
        <f t="shared" si="8"/>
        <v>42111.208333333328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  <c r="U122" t="str">
        <f t="shared" si="10"/>
        <v>April</v>
      </c>
      <c r="V122">
        <f t="shared" si="11"/>
        <v>2015</v>
      </c>
    </row>
    <row r="123" spans="1:22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 s="10">
        <v>1412485200</v>
      </c>
      <c r="M123">
        <v>1413608400</v>
      </c>
      <c r="N123" s="7">
        <f t="shared" si="8"/>
        <v>41917.208333333336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  <c r="U123" t="str">
        <f t="shared" si="10"/>
        <v>October</v>
      </c>
      <c r="V123">
        <f t="shared" si="11"/>
        <v>2014</v>
      </c>
    </row>
    <row r="124" spans="1:22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 s="10">
        <v>1417068000</v>
      </c>
      <c r="M124">
        <v>1419400800</v>
      </c>
      <c r="N124" s="7">
        <f t="shared" si="8"/>
        <v>41970.25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  <c r="U124" t="str">
        <f t="shared" si="10"/>
        <v>November</v>
      </c>
      <c r="V124">
        <f t="shared" si="11"/>
        <v>2014</v>
      </c>
    </row>
    <row r="125" spans="1:22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 s="10">
        <v>1448344800</v>
      </c>
      <c r="M125">
        <v>1448604000</v>
      </c>
      <c r="N125" s="7">
        <f t="shared" si="8"/>
        <v>42332.25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  <c r="U125" t="str">
        <f t="shared" si="10"/>
        <v>November</v>
      </c>
      <c r="V125">
        <f t="shared" si="11"/>
        <v>2015</v>
      </c>
    </row>
    <row r="126" spans="1:22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 s="10">
        <v>1557723600</v>
      </c>
      <c r="M126">
        <v>1562302800</v>
      </c>
      <c r="N126" s="7">
        <f t="shared" si="8"/>
        <v>43598.208333333328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  <c r="U126" t="str">
        <f t="shared" si="10"/>
        <v>May</v>
      </c>
      <c r="V126">
        <f t="shared" si="11"/>
        <v>2019</v>
      </c>
    </row>
    <row r="127" spans="1:22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 s="10">
        <v>1537333200</v>
      </c>
      <c r="M127">
        <v>1537678800</v>
      </c>
      <c r="N127" s="7">
        <f t="shared" si="8"/>
        <v>43362.208333333328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  <c r="U127" t="str">
        <f t="shared" si="10"/>
        <v>September</v>
      </c>
      <c r="V127">
        <f t="shared" si="11"/>
        <v>2018</v>
      </c>
    </row>
    <row r="128" spans="1:22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 s="10">
        <v>1471150800</v>
      </c>
      <c r="M128">
        <v>1473570000</v>
      </c>
      <c r="N128" s="7">
        <f t="shared" si="8"/>
        <v>42596.208333333328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  <c r="U128" t="str">
        <f t="shared" si="10"/>
        <v>August</v>
      </c>
      <c r="V128">
        <f t="shared" si="11"/>
        <v>2016</v>
      </c>
    </row>
    <row r="129" spans="1:22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 s="10">
        <v>1273640400</v>
      </c>
      <c r="M129">
        <v>1273899600</v>
      </c>
      <c r="N129" s="7">
        <f t="shared" si="8"/>
        <v>40310.208333333336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  <c r="U129" t="str">
        <f t="shared" si="10"/>
        <v>May</v>
      </c>
      <c r="V129">
        <f t="shared" si="11"/>
        <v>2010</v>
      </c>
    </row>
    <row r="130" spans="1:22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12">(E130/D130)*100</f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 s="10">
        <v>1282885200</v>
      </c>
      <c r="M130">
        <v>1284008400</v>
      </c>
      <c r="N130" s="7">
        <f t="shared" si="8"/>
        <v>40417.208333333336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  <c r="U130" t="str">
        <f t="shared" si="10"/>
        <v>August</v>
      </c>
      <c r="V130">
        <f t="shared" si="11"/>
        <v>2010</v>
      </c>
    </row>
    <row r="131" spans="1:22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2"/>
        <v>3.202693602693603</v>
      </c>
      <c r="G131" t="s">
        <v>74</v>
      </c>
      <c r="H131">
        <v>55</v>
      </c>
      <c r="I131" s="4">
        <f t="shared" ref="I131:I194" si="13">AVERAGE(E131/H131)</f>
        <v>86.472727272727269</v>
      </c>
      <c r="J131" t="s">
        <v>26</v>
      </c>
      <c r="K131" t="s">
        <v>27</v>
      </c>
      <c r="L131" s="10">
        <v>1422943200</v>
      </c>
      <c r="M131">
        <v>1425103200</v>
      </c>
      <c r="N131" s="7">
        <f t="shared" ref="N131:N194" si="14">(((L131/60)/60)/24)+DATE(1970,1,1)</f>
        <v>42038.25</v>
      </c>
      <c r="O131" s="8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  <c r="U131" t="str">
        <f t="shared" ref="U131:U194" si="16">TEXT(N131,"MMMM")</f>
        <v>February</v>
      </c>
      <c r="V131">
        <f t="shared" ref="V131:V194" si="17">YEAR(N131)</f>
        <v>2015</v>
      </c>
    </row>
    <row r="132" spans="1:22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4">
        <f t="shared" si="13"/>
        <v>28.001876172607879</v>
      </c>
      <c r="J132" t="s">
        <v>36</v>
      </c>
      <c r="K132" t="s">
        <v>37</v>
      </c>
      <c r="L132" s="10">
        <v>1319605200</v>
      </c>
      <c r="M132">
        <v>1320991200</v>
      </c>
      <c r="N132" s="7">
        <f t="shared" si="14"/>
        <v>40842.208333333336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  <c r="U132" t="str">
        <f t="shared" si="16"/>
        <v>October</v>
      </c>
      <c r="V132">
        <f t="shared" si="17"/>
        <v>2011</v>
      </c>
    </row>
    <row r="133" spans="1:22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4">
        <f t="shared" si="13"/>
        <v>67.996725337699544</v>
      </c>
      <c r="J133" t="s">
        <v>40</v>
      </c>
      <c r="K133" t="s">
        <v>41</v>
      </c>
      <c r="L133" s="10">
        <v>1385704800</v>
      </c>
      <c r="M133">
        <v>1386828000</v>
      </c>
      <c r="N133" s="7">
        <f t="shared" si="14"/>
        <v>41607.25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  <c r="U133" t="str">
        <f t="shared" si="16"/>
        <v>November</v>
      </c>
      <c r="V133">
        <f t="shared" si="17"/>
        <v>2013</v>
      </c>
    </row>
    <row r="134" spans="1:22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4">
        <f t="shared" si="13"/>
        <v>43.078651685393261</v>
      </c>
      <c r="J134" t="s">
        <v>21</v>
      </c>
      <c r="K134" t="s">
        <v>22</v>
      </c>
      <c r="L134" s="10">
        <v>1515736800</v>
      </c>
      <c r="M134">
        <v>1517119200</v>
      </c>
      <c r="N134" s="7">
        <f t="shared" si="14"/>
        <v>43112.25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  <c r="U134" t="str">
        <f t="shared" si="16"/>
        <v>January</v>
      </c>
      <c r="V134">
        <f t="shared" si="17"/>
        <v>2018</v>
      </c>
    </row>
    <row r="135" spans="1:22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4">
        <f t="shared" si="13"/>
        <v>87.95597484276729</v>
      </c>
      <c r="J135" t="s">
        <v>21</v>
      </c>
      <c r="K135" t="s">
        <v>22</v>
      </c>
      <c r="L135" s="10">
        <v>1313125200</v>
      </c>
      <c r="M135">
        <v>1315026000</v>
      </c>
      <c r="N135" s="7">
        <f t="shared" si="14"/>
        <v>40767.208333333336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  <c r="U135" t="str">
        <f t="shared" si="16"/>
        <v>August</v>
      </c>
      <c r="V135">
        <f t="shared" si="17"/>
        <v>2011</v>
      </c>
    </row>
    <row r="136" spans="1:22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4">
        <f t="shared" si="13"/>
        <v>94.987234042553197</v>
      </c>
      <c r="J136" t="s">
        <v>98</v>
      </c>
      <c r="K136" t="s">
        <v>99</v>
      </c>
      <c r="L136" s="10">
        <v>1308459600</v>
      </c>
      <c r="M136">
        <v>1312693200</v>
      </c>
      <c r="N136" s="7">
        <f t="shared" si="14"/>
        <v>40713.208333333336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  <c r="U136" t="str">
        <f t="shared" si="16"/>
        <v>June</v>
      </c>
      <c r="V136">
        <f t="shared" si="17"/>
        <v>2011</v>
      </c>
    </row>
    <row r="137" spans="1:22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4">
        <f t="shared" si="13"/>
        <v>46.905982905982903</v>
      </c>
      <c r="J137" t="s">
        <v>21</v>
      </c>
      <c r="K137" t="s">
        <v>22</v>
      </c>
      <c r="L137" s="10">
        <v>1362636000</v>
      </c>
      <c r="M137">
        <v>1363064400</v>
      </c>
      <c r="N137" s="7">
        <f t="shared" si="14"/>
        <v>41340.25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  <c r="U137" t="str">
        <f t="shared" si="16"/>
        <v>March</v>
      </c>
      <c r="V137">
        <f t="shared" si="17"/>
        <v>2013</v>
      </c>
    </row>
    <row r="138" spans="1:22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4">
        <f t="shared" si="13"/>
        <v>46.913793103448278</v>
      </c>
      <c r="J138" t="s">
        <v>21</v>
      </c>
      <c r="K138" t="s">
        <v>22</v>
      </c>
      <c r="L138" s="10">
        <v>1402117200</v>
      </c>
      <c r="M138">
        <v>1403154000</v>
      </c>
      <c r="N138" s="7">
        <f t="shared" si="14"/>
        <v>41797.208333333336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  <c r="U138" t="str">
        <f t="shared" si="16"/>
        <v>June</v>
      </c>
      <c r="V138">
        <f t="shared" si="17"/>
        <v>2014</v>
      </c>
    </row>
    <row r="139" spans="1:22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4">
        <f t="shared" si="13"/>
        <v>94.24</v>
      </c>
      <c r="J139" t="s">
        <v>21</v>
      </c>
      <c r="K139" t="s">
        <v>22</v>
      </c>
      <c r="L139" s="10">
        <v>1286341200</v>
      </c>
      <c r="M139">
        <v>1286859600</v>
      </c>
      <c r="N139" s="7">
        <f t="shared" si="14"/>
        <v>40457.208333333336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  <c r="U139" t="str">
        <f t="shared" si="16"/>
        <v>October</v>
      </c>
      <c r="V139">
        <f t="shared" si="17"/>
        <v>2010</v>
      </c>
    </row>
    <row r="140" spans="1:22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4">
        <f t="shared" si="13"/>
        <v>80.139130434782615</v>
      </c>
      <c r="J140" t="s">
        <v>21</v>
      </c>
      <c r="K140" t="s">
        <v>22</v>
      </c>
      <c r="L140" s="10">
        <v>1348808400</v>
      </c>
      <c r="M140">
        <v>1349326800</v>
      </c>
      <c r="N140" s="7">
        <f t="shared" si="14"/>
        <v>41180.208333333336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  <c r="U140" t="str">
        <f t="shared" si="16"/>
        <v>September</v>
      </c>
      <c r="V140">
        <f t="shared" si="17"/>
        <v>2012</v>
      </c>
    </row>
    <row r="141" spans="1:22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4">
        <f t="shared" si="13"/>
        <v>59.036809815950917</v>
      </c>
      <c r="J141" t="s">
        <v>21</v>
      </c>
      <c r="K141" t="s">
        <v>22</v>
      </c>
      <c r="L141" s="10">
        <v>1429592400</v>
      </c>
      <c r="M141">
        <v>1430974800</v>
      </c>
      <c r="N141" s="7">
        <f t="shared" si="14"/>
        <v>42115.208333333328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  <c r="U141" t="str">
        <f t="shared" si="16"/>
        <v>April</v>
      </c>
      <c r="V141">
        <f t="shared" si="17"/>
        <v>2015</v>
      </c>
    </row>
    <row r="142" spans="1:22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4">
        <f t="shared" si="13"/>
        <v>65.989247311827953</v>
      </c>
      <c r="J142" t="s">
        <v>21</v>
      </c>
      <c r="K142" t="s">
        <v>22</v>
      </c>
      <c r="L142" s="10">
        <v>1519538400</v>
      </c>
      <c r="M142">
        <v>1519970400</v>
      </c>
      <c r="N142" s="7">
        <f t="shared" si="14"/>
        <v>43156.25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  <c r="U142" t="str">
        <f t="shared" si="16"/>
        <v>February</v>
      </c>
      <c r="V142">
        <f t="shared" si="17"/>
        <v>2018</v>
      </c>
    </row>
    <row r="143" spans="1:22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4">
        <f t="shared" si="13"/>
        <v>60.992530345471522</v>
      </c>
      <c r="J143" t="s">
        <v>21</v>
      </c>
      <c r="K143" t="s">
        <v>22</v>
      </c>
      <c r="L143" s="10">
        <v>1434085200</v>
      </c>
      <c r="M143">
        <v>1434603600</v>
      </c>
      <c r="N143" s="7">
        <f t="shared" si="14"/>
        <v>42167.208333333328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  <c r="U143" t="str">
        <f t="shared" si="16"/>
        <v>June</v>
      </c>
      <c r="V143">
        <f t="shared" si="17"/>
        <v>2015</v>
      </c>
    </row>
    <row r="144" spans="1:22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4">
        <f t="shared" si="13"/>
        <v>98.307692307692307</v>
      </c>
      <c r="J144" t="s">
        <v>21</v>
      </c>
      <c r="K144" t="s">
        <v>22</v>
      </c>
      <c r="L144" s="10">
        <v>1333688400</v>
      </c>
      <c r="M144">
        <v>1337230800</v>
      </c>
      <c r="N144" s="7">
        <f t="shared" si="14"/>
        <v>41005.208333333336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  <c r="U144" t="str">
        <f t="shared" si="16"/>
        <v>April</v>
      </c>
      <c r="V144">
        <f t="shared" si="17"/>
        <v>2012</v>
      </c>
    </row>
    <row r="145" spans="1:22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4">
        <f t="shared" si="13"/>
        <v>104.6</v>
      </c>
      <c r="J145" t="s">
        <v>21</v>
      </c>
      <c r="K145" t="s">
        <v>22</v>
      </c>
      <c r="L145" s="10">
        <v>1277701200</v>
      </c>
      <c r="M145">
        <v>1279429200</v>
      </c>
      <c r="N145" s="7">
        <f t="shared" si="14"/>
        <v>40357.208333333336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  <c r="U145" t="str">
        <f t="shared" si="16"/>
        <v>June</v>
      </c>
      <c r="V145">
        <f t="shared" si="17"/>
        <v>2010</v>
      </c>
    </row>
    <row r="146" spans="1:22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4">
        <f t="shared" si="13"/>
        <v>86.066666666666663</v>
      </c>
      <c r="J146" t="s">
        <v>21</v>
      </c>
      <c r="K146" t="s">
        <v>22</v>
      </c>
      <c r="L146" s="10">
        <v>1560747600</v>
      </c>
      <c r="M146">
        <v>1561438800</v>
      </c>
      <c r="N146" s="7">
        <f t="shared" si="14"/>
        <v>43633.208333333328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  <c r="U146" t="str">
        <f t="shared" si="16"/>
        <v>June</v>
      </c>
      <c r="V146">
        <f t="shared" si="17"/>
        <v>2019</v>
      </c>
    </row>
    <row r="147" spans="1:22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4">
        <f t="shared" si="13"/>
        <v>76.989583333333329</v>
      </c>
      <c r="J147" t="s">
        <v>98</v>
      </c>
      <c r="K147" t="s">
        <v>99</v>
      </c>
      <c r="L147" s="10">
        <v>1410066000</v>
      </c>
      <c r="M147">
        <v>1410498000</v>
      </c>
      <c r="N147" s="7">
        <f t="shared" si="14"/>
        <v>41889.208333333336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  <c r="U147" t="str">
        <f t="shared" si="16"/>
        <v>September</v>
      </c>
      <c r="V147">
        <f t="shared" si="17"/>
        <v>2014</v>
      </c>
    </row>
    <row r="148" spans="1:22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4">
        <f t="shared" si="13"/>
        <v>29.764705882352942</v>
      </c>
      <c r="J148" t="s">
        <v>21</v>
      </c>
      <c r="K148" t="s">
        <v>22</v>
      </c>
      <c r="L148" s="10">
        <v>1320732000</v>
      </c>
      <c r="M148">
        <v>1322460000</v>
      </c>
      <c r="N148" s="7">
        <f t="shared" si="14"/>
        <v>40855.25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  <c r="U148" t="str">
        <f t="shared" si="16"/>
        <v>November</v>
      </c>
      <c r="V148">
        <f t="shared" si="17"/>
        <v>2011</v>
      </c>
    </row>
    <row r="149" spans="1:22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4">
        <f t="shared" si="13"/>
        <v>46.91959798994975</v>
      </c>
      <c r="J149" t="s">
        <v>21</v>
      </c>
      <c r="K149" t="s">
        <v>22</v>
      </c>
      <c r="L149" s="10">
        <v>1465794000</v>
      </c>
      <c r="M149">
        <v>1466312400</v>
      </c>
      <c r="N149" s="7">
        <f t="shared" si="14"/>
        <v>42534.208333333328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  <c r="U149" t="str">
        <f t="shared" si="16"/>
        <v>June</v>
      </c>
      <c r="V149">
        <f t="shared" si="17"/>
        <v>2016</v>
      </c>
    </row>
    <row r="150" spans="1:22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4">
        <f t="shared" si="13"/>
        <v>105.18691588785046</v>
      </c>
      <c r="J150" t="s">
        <v>21</v>
      </c>
      <c r="K150" t="s">
        <v>22</v>
      </c>
      <c r="L150" s="10">
        <v>1500958800</v>
      </c>
      <c r="M150">
        <v>1501736400</v>
      </c>
      <c r="N150" s="7">
        <f t="shared" si="14"/>
        <v>42941.208333333328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  <c r="U150" t="str">
        <f t="shared" si="16"/>
        <v>July</v>
      </c>
      <c r="V150">
        <f t="shared" si="17"/>
        <v>2017</v>
      </c>
    </row>
    <row r="151" spans="1:22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4">
        <f t="shared" si="13"/>
        <v>69.907692307692301</v>
      </c>
      <c r="J151" t="s">
        <v>21</v>
      </c>
      <c r="K151" t="s">
        <v>22</v>
      </c>
      <c r="L151" s="10">
        <v>1357020000</v>
      </c>
      <c r="M151">
        <v>1361512800</v>
      </c>
      <c r="N151" s="7">
        <f t="shared" si="14"/>
        <v>41275.25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  <c r="U151" t="str">
        <f t="shared" si="16"/>
        <v>January</v>
      </c>
      <c r="V151">
        <f t="shared" si="17"/>
        <v>2013</v>
      </c>
    </row>
    <row r="152" spans="1:22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4">
        <f t="shared" si="13"/>
        <v>1</v>
      </c>
      <c r="J152" t="s">
        <v>21</v>
      </c>
      <c r="K152" t="s">
        <v>22</v>
      </c>
      <c r="L152" s="10">
        <v>1544940000</v>
      </c>
      <c r="M152">
        <v>1545026400</v>
      </c>
      <c r="N152" s="7">
        <f t="shared" si="14"/>
        <v>43450.25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  <c r="U152" t="str">
        <f t="shared" si="16"/>
        <v>December</v>
      </c>
      <c r="V152">
        <f t="shared" si="17"/>
        <v>2018</v>
      </c>
    </row>
    <row r="153" spans="1:22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4">
        <f t="shared" si="13"/>
        <v>60.011588275391958</v>
      </c>
      <c r="J153" t="s">
        <v>21</v>
      </c>
      <c r="K153" t="s">
        <v>22</v>
      </c>
      <c r="L153" s="10">
        <v>1402290000</v>
      </c>
      <c r="M153">
        <v>1406696400</v>
      </c>
      <c r="N153" s="7">
        <f t="shared" si="14"/>
        <v>41799.208333333336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  <c r="U153" t="str">
        <f t="shared" si="16"/>
        <v>June</v>
      </c>
      <c r="V153">
        <f t="shared" si="17"/>
        <v>2014</v>
      </c>
    </row>
    <row r="154" spans="1:22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4">
        <f t="shared" si="13"/>
        <v>52.006220379146917</v>
      </c>
      <c r="J154" t="s">
        <v>21</v>
      </c>
      <c r="K154" t="s">
        <v>22</v>
      </c>
      <c r="L154" s="10">
        <v>1487311200</v>
      </c>
      <c r="M154">
        <v>1487916000</v>
      </c>
      <c r="N154" s="7">
        <f t="shared" si="14"/>
        <v>42783.25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  <c r="U154" t="str">
        <f t="shared" si="16"/>
        <v>February</v>
      </c>
      <c r="V154">
        <f t="shared" si="17"/>
        <v>2017</v>
      </c>
    </row>
    <row r="155" spans="1:22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4">
        <f t="shared" si="13"/>
        <v>31.000176025347649</v>
      </c>
      <c r="J155" t="s">
        <v>21</v>
      </c>
      <c r="K155" t="s">
        <v>22</v>
      </c>
      <c r="L155" s="10">
        <v>1350622800</v>
      </c>
      <c r="M155">
        <v>1351141200</v>
      </c>
      <c r="N155" s="7">
        <f t="shared" si="14"/>
        <v>41201.208333333336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  <c r="U155" t="str">
        <f t="shared" si="16"/>
        <v>October</v>
      </c>
      <c r="V155">
        <f t="shared" si="17"/>
        <v>2012</v>
      </c>
    </row>
    <row r="156" spans="1:22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4">
        <f t="shared" si="13"/>
        <v>95.042492917847028</v>
      </c>
      <c r="J156" t="s">
        <v>21</v>
      </c>
      <c r="K156" t="s">
        <v>22</v>
      </c>
      <c r="L156" s="10">
        <v>1463029200</v>
      </c>
      <c r="M156">
        <v>1465016400</v>
      </c>
      <c r="N156" s="7">
        <f t="shared" si="14"/>
        <v>42502.208333333328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  <c r="U156" t="str">
        <f t="shared" si="16"/>
        <v>May</v>
      </c>
      <c r="V156">
        <f t="shared" si="17"/>
        <v>2016</v>
      </c>
    </row>
    <row r="157" spans="1:22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4">
        <f t="shared" si="13"/>
        <v>75.968174204355108</v>
      </c>
      <c r="J157" t="s">
        <v>21</v>
      </c>
      <c r="K157" t="s">
        <v>22</v>
      </c>
      <c r="L157" s="10">
        <v>1269493200</v>
      </c>
      <c r="M157">
        <v>1270789200</v>
      </c>
      <c r="N157" s="7">
        <f t="shared" si="14"/>
        <v>40262.208333333336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  <c r="U157" t="str">
        <f t="shared" si="16"/>
        <v>March</v>
      </c>
      <c r="V157">
        <f t="shared" si="17"/>
        <v>2010</v>
      </c>
    </row>
    <row r="158" spans="1:22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4">
        <f t="shared" si="13"/>
        <v>71.013192612137203</v>
      </c>
      <c r="J158" t="s">
        <v>26</v>
      </c>
      <c r="K158" t="s">
        <v>27</v>
      </c>
      <c r="L158" s="10">
        <v>1570251600</v>
      </c>
      <c r="M158">
        <v>1572325200</v>
      </c>
      <c r="N158" s="7">
        <f t="shared" si="14"/>
        <v>43743.208333333328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  <c r="U158" t="str">
        <f t="shared" si="16"/>
        <v>October</v>
      </c>
      <c r="V158">
        <f t="shared" si="17"/>
        <v>2019</v>
      </c>
    </row>
    <row r="159" spans="1:22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4">
        <f t="shared" si="13"/>
        <v>73.733333333333334</v>
      </c>
      <c r="J159" t="s">
        <v>26</v>
      </c>
      <c r="K159" t="s">
        <v>27</v>
      </c>
      <c r="L159" s="10">
        <v>1388383200</v>
      </c>
      <c r="M159">
        <v>1389420000</v>
      </c>
      <c r="N159" s="7">
        <f t="shared" si="14"/>
        <v>41638.25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  <c r="U159" t="str">
        <f t="shared" si="16"/>
        <v>December</v>
      </c>
      <c r="V159">
        <f t="shared" si="17"/>
        <v>2013</v>
      </c>
    </row>
    <row r="160" spans="1:22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4">
        <f t="shared" si="13"/>
        <v>113.17073170731707</v>
      </c>
      <c r="J160" t="s">
        <v>21</v>
      </c>
      <c r="K160" t="s">
        <v>22</v>
      </c>
      <c r="L160" s="10">
        <v>1449554400</v>
      </c>
      <c r="M160">
        <v>1449640800</v>
      </c>
      <c r="N160" s="7">
        <f t="shared" si="14"/>
        <v>42346.25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  <c r="U160" t="str">
        <f t="shared" si="16"/>
        <v>December</v>
      </c>
      <c r="V160">
        <f t="shared" si="17"/>
        <v>2015</v>
      </c>
    </row>
    <row r="161" spans="1:22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4">
        <f t="shared" si="13"/>
        <v>105.00933552992861</v>
      </c>
      <c r="J161" t="s">
        <v>21</v>
      </c>
      <c r="K161" t="s">
        <v>22</v>
      </c>
      <c r="L161" s="10">
        <v>1553662800</v>
      </c>
      <c r="M161">
        <v>1555218000</v>
      </c>
      <c r="N161" s="7">
        <f t="shared" si="14"/>
        <v>43551.208333333328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  <c r="U161" t="str">
        <f t="shared" si="16"/>
        <v>March</v>
      </c>
      <c r="V161">
        <f t="shared" si="17"/>
        <v>2019</v>
      </c>
    </row>
    <row r="162" spans="1:22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4">
        <f t="shared" si="13"/>
        <v>79.176829268292678</v>
      </c>
      <c r="J162" t="s">
        <v>21</v>
      </c>
      <c r="K162" t="s">
        <v>22</v>
      </c>
      <c r="L162" s="10">
        <v>1556341200</v>
      </c>
      <c r="M162">
        <v>1557723600</v>
      </c>
      <c r="N162" s="7">
        <f t="shared" si="14"/>
        <v>43582.208333333328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  <c r="U162" t="str">
        <f t="shared" si="16"/>
        <v>April</v>
      </c>
      <c r="V162">
        <f t="shared" si="17"/>
        <v>2019</v>
      </c>
    </row>
    <row r="163" spans="1:22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4">
        <f t="shared" si="13"/>
        <v>57.333333333333336</v>
      </c>
      <c r="J163" t="s">
        <v>21</v>
      </c>
      <c r="K163" t="s">
        <v>22</v>
      </c>
      <c r="L163" s="10">
        <v>1442984400</v>
      </c>
      <c r="M163">
        <v>1443502800</v>
      </c>
      <c r="N163" s="7">
        <f t="shared" si="14"/>
        <v>42270.208333333328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  <c r="U163" t="str">
        <f t="shared" si="16"/>
        <v>September</v>
      </c>
      <c r="V163">
        <f t="shared" si="17"/>
        <v>2015</v>
      </c>
    </row>
    <row r="164" spans="1:22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4">
        <f t="shared" si="13"/>
        <v>58.178343949044589</v>
      </c>
      <c r="J164" t="s">
        <v>98</v>
      </c>
      <c r="K164" t="s">
        <v>99</v>
      </c>
      <c r="L164" s="10">
        <v>1544248800</v>
      </c>
      <c r="M164">
        <v>1546840800</v>
      </c>
      <c r="N164" s="7">
        <f t="shared" si="14"/>
        <v>43442.25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  <c r="U164" t="str">
        <f t="shared" si="16"/>
        <v>December</v>
      </c>
      <c r="V164">
        <f t="shared" si="17"/>
        <v>2018</v>
      </c>
    </row>
    <row r="165" spans="1:22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4">
        <f t="shared" si="13"/>
        <v>36.032520325203251</v>
      </c>
      <c r="J165" t="s">
        <v>21</v>
      </c>
      <c r="K165" t="s">
        <v>22</v>
      </c>
      <c r="L165" s="10">
        <v>1508475600</v>
      </c>
      <c r="M165">
        <v>1512712800</v>
      </c>
      <c r="N165" s="7">
        <f t="shared" si="14"/>
        <v>43028.208333333328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  <c r="U165" t="str">
        <f t="shared" si="16"/>
        <v>October</v>
      </c>
      <c r="V165">
        <f t="shared" si="17"/>
        <v>2017</v>
      </c>
    </row>
    <row r="166" spans="1:22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4">
        <f t="shared" si="13"/>
        <v>107.99068767908309</v>
      </c>
      <c r="J166" t="s">
        <v>21</v>
      </c>
      <c r="K166" t="s">
        <v>22</v>
      </c>
      <c r="L166" s="10">
        <v>1507438800</v>
      </c>
      <c r="M166">
        <v>1507525200</v>
      </c>
      <c r="N166" s="7">
        <f t="shared" si="14"/>
        <v>43016.208333333328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  <c r="U166" t="str">
        <f t="shared" si="16"/>
        <v>October</v>
      </c>
      <c r="V166">
        <f t="shared" si="17"/>
        <v>2017</v>
      </c>
    </row>
    <row r="167" spans="1:22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4">
        <f t="shared" si="13"/>
        <v>44.005985634477256</v>
      </c>
      <c r="J167" t="s">
        <v>21</v>
      </c>
      <c r="K167" t="s">
        <v>22</v>
      </c>
      <c r="L167" s="10">
        <v>1501563600</v>
      </c>
      <c r="M167">
        <v>1504328400</v>
      </c>
      <c r="N167" s="7">
        <f t="shared" si="14"/>
        <v>42948.208333333328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  <c r="U167" t="str">
        <f t="shared" si="16"/>
        <v>August</v>
      </c>
      <c r="V167">
        <f t="shared" si="17"/>
        <v>2017</v>
      </c>
    </row>
    <row r="168" spans="1:22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4">
        <f t="shared" si="13"/>
        <v>55.077868852459019</v>
      </c>
      <c r="J168" t="s">
        <v>21</v>
      </c>
      <c r="K168" t="s">
        <v>22</v>
      </c>
      <c r="L168" s="10">
        <v>1292997600</v>
      </c>
      <c r="M168">
        <v>1293343200</v>
      </c>
      <c r="N168" s="7">
        <f t="shared" si="14"/>
        <v>40534.25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  <c r="U168" t="str">
        <f t="shared" si="16"/>
        <v>December</v>
      </c>
      <c r="V168">
        <f t="shared" si="17"/>
        <v>2010</v>
      </c>
    </row>
    <row r="169" spans="1:22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4">
        <f t="shared" si="13"/>
        <v>74</v>
      </c>
      <c r="J169" t="s">
        <v>26</v>
      </c>
      <c r="K169" t="s">
        <v>27</v>
      </c>
      <c r="L169" s="10">
        <v>1370840400</v>
      </c>
      <c r="M169">
        <v>1371704400</v>
      </c>
      <c r="N169" s="7">
        <f t="shared" si="14"/>
        <v>41435.208333333336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  <c r="U169" t="str">
        <f t="shared" si="16"/>
        <v>June</v>
      </c>
      <c r="V169">
        <f t="shared" si="17"/>
        <v>2013</v>
      </c>
    </row>
    <row r="170" spans="1:22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4">
        <f t="shared" si="13"/>
        <v>41.996858638743454</v>
      </c>
      <c r="J170" t="s">
        <v>36</v>
      </c>
      <c r="K170" t="s">
        <v>37</v>
      </c>
      <c r="L170" s="10">
        <v>1550815200</v>
      </c>
      <c r="M170">
        <v>1552798800</v>
      </c>
      <c r="N170" s="7">
        <f t="shared" si="14"/>
        <v>43518.25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  <c r="U170" t="str">
        <f t="shared" si="16"/>
        <v>February</v>
      </c>
      <c r="V170">
        <f t="shared" si="17"/>
        <v>2019</v>
      </c>
    </row>
    <row r="171" spans="1:22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4">
        <f t="shared" si="13"/>
        <v>77.988161010260455</v>
      </c>
      <c r="J171" t="s">
        <v>21</v>
      </c>
      <c r="K171" t="s">
        <v>22</v>
      </c>
      <c r="L171" s="10">
        <v>1339909200</v>
      </c>
      <c r="M171">
        <v>1342328400</v>
      </c>
      <c r="N171" s="7">
        <f t="shared" si="14"/>
        <v>41077.208333333336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  <c r="U171" t="str">
        <f t="shared" si="16"/>
        <v>June</v>
      </c>
      <c r="V171">
        <f t="shared" si="17"/>
        <v>2012</v>
      </c>
    </row>
    <row r="172" spans="1:22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4">
        <f t="shared" si="13"/>
        <v>82.507462686567166</v>
      </c>
      <c r="J172" t="s">
        <v>21</v>
      </c>
      <c r="K172" t="s">
        <v>22</v>
      </c>
      <c r="L172" s="10">
        <v>1501736400</v>
      </c>
      <c r="M172">
        <v>1502341200</v>
      </c>
      <c r="N172" s="7">
        <f t="shared" si="14"/>
        <v>42950.208333333328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  <c r="U172" t="str">
        <f t="shared" si="16"/>
        <v>August</v>
      </c>
      <c r="V172">
        <f t="shared" si="17"/>
        <v>2017</v>
      </c>
    </row>
    <row r="173" spans="1:22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4">
        <f t="shared" si="13"/>
        <v>104.2</v>
      </c>
      <c r="J173" t="s">
        <v>21</v>
      </c>
      <c r="K173" t="s">
        <v>22</v>
      </c>
      <c r="L173" s="10">
        <v>1395291600</v>
      </c>
      <c r="M173">
        <v>1397192400</v>
      </c>
      <c r="N173" s="7">
        <f t="shared" si="14"/>
        <v>41718.208333333336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  <c r="U173" t="str">
        <f t="shared" si="16"/>
        <v>March</v>
      </c>
      <c r="V173">
        <f t="shared" si="17"/>
        <v>2014</v>
      </c>
    </row>
    <row r="174" spans="1:22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4">
        <f t="shared" si="13"/>
        <v>25.5</v>
      </c>
      <c r="J174" t="s">
        <v>21</v>
      </c>
      <c r="K174" t="s">
        <v>22</v>
      </c>
      <c r="L174" s="10">
        <v>1405746000</v>
      </c>
      <c r="M174">
        <v>1407042000</v>
      </c>
      <c r="N174" s="7">
        <f t="shared" si="14"/>
        <v>41839.208333333336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  <c r="U174" t="str">
        <f t="shared" si="16"/>
        <v>July</v>
      </c>
      <c r="V174">
        <f t="shared" si="17"/>
        <v>2014</v>
      </c>
    </row>
    <row r="175" spans="1:22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4">
        <f t="shared" si="13"/>
        <v>100.98334401024984</v>
      </c>
      <c r="J175" t="s">
        <v>21</v>
      </c>
      <c r="K175" t="s">
        <v>22</v>
      </c>
      <c r="L175" s="10">
        <v>1368853200</v>
      </c>
      <c r="M175">
        <v>1369371600</v>
      </c>
      <c r="N175" s="7">
        <f t="shared" si="14"/>
        <v>41412.208333333336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  <c r="U175" t="str">
        <f t="shared" si="16"/>
        <v>May</v>
      </c>
      <c r="V175">
        <f t="shared" si="17"/>
        <v>2013</v>
      </c>
    </row>
    <row r="176" spans="1:22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4">
        <f t="shared" si="13"/>
        <v>111.83333333333333</v>
      </c>
      <c r="J176" t="s">
        <v>21</v>
      </c>
      <c r="K176" t="s">
        <v>22</v>
      </c>
      <c r="L176" s="10">
        <v>1444021200</v>
      </c>
      <c r="M176">
        <v>1444107600</v>
      </c>
      <c r="N176" s="7">
        <f t="shared" si="14"/>
        <v>42282.208333333328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  <c r="U176" t="str">
        <f t="shared" si="16"/>
        <v>October</v>
      </c>
      <c r="V176">
        <f t="shared" si="17"/>
        <v>2015</v>
      </c>
    </row>
    <row r="177" spans="1:22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4">
        <f t="shared" si="13"/>
        <v>41.999115044247787</v>
      </c>
      <c r="J177" t="s">
        <v>21</v>
      </c>
      <c r="K177" t="s">
        <v>22</v>
      </c>
      <c r="L177" s="10">
        <v>1472619600</v>
      </c>
      <c r="M177">
        <v>1474261200</v>
      </c>
      <c r="N177" s="7">
        <f t="shared" si="14"/>
        <v>42613.208333333328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  <c r="U177" t="str">
        <f t="shared" si="16"/>
        <v>August</v>
      </c>
      <c r="V177">
        <f t="shared" si="17"/>
        <v>2016</v>
      </c>
    </row>
    <row r="178" spans="1:22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4">
        <f t="shared" si="13"/>
        <v>110.05115089514067</v>
      </c>
      <c r="J178" t="s">
        <v>21</v>
      </c>
      <c r="K178" t="s">
        <v>22</v>
      </c>
      <c r="L178" s="10">
        <v>1472878800</v>
      </c>
      <c r="M178">
        <v>1473656400</v>
      </c>
      <c r="N178" s="7">
        <f t="shared" si="14"/>
        <v>42616.208333333328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  <c r="U178" t="str">
        <f t="shared" si="16"/>
        <v>September</v>
      </c>
      <c r="V178">
        <f t="shared" si="17"/>
        <v>2016</v>
      </c>
    </row>
    <row r="179" spans="1:22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4">
        <f t="shared" si="13"/>
        <v>58.997079225994888</v>
      </c>
      <c r="J179" t="s">
        <v>21</v>
      </c>
      <c r="K179" t="s">
        <v>22</v>
      </c>
      <c r="L179" s="10">
        <v>1289800800</v>
      </c>
      <c r="M179">
        <v>1291960800</v>
      </c>
      <c r="N179" s="7">
        <f t="shared" si="14"/>
        <v>40497.25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  <c r="U179" t="str">
        <f t="shared" si="16"/>
        <v>November</v>
      </c>
      <c r="V179">
        <f t="shared" si="17"/>
        <v>2010</v>
      </c>
    </row>
    <row r="180" spans="1:22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4">
        <f t="shared" si="13"/>
        <v>32.985714285714288</v>
      </c>
      <c r="J180" t="s">
        <v>21</v>
      </c>
      <c r="K180" t="s">
        <v>22</v>
      </c>
      <c r="L180" s="10">
        <v>1505970000</v>
      </c>
      <c r="M180">
        <v>1506747600</v>
      </c>
      <c r="N180" s="7">
        <f t="shared" si="14"/>
        <v>42999.208333333328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  <c r="U180" t="str">
        <f t="shared" si="16"/>
        <v>September</v>
      </c>
      <c r="V180">
        <f t="shared" si="17"/>
        <v>2017</v>
      </c>
    </row>
    <row r="181" spans="1:22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4">
        <f t="shared" si="13"/>
        <v>45.005654509471306</v>
      </c>
      <c r="J181" t="s">
        <v>15</v>
      </c>
      <c r="K181" t="s">
        <v>16</v>
      </c>
      <c r="L181" s="10">
        <v>1363496400</v>
      </c>
      <c r="M181">
        <v>1363582800</v>
      </c>
      <c r="N181" s="7">
        <f t="shared" si="14"/>
        <v>41350.208333333336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  <c r="U181" t="str">
        <f t="shared" si="16"/>
        <v>March</v>
      </c>
      <c r="V181">
        <f t="shared" si="17"/>
        <v>2013</v>
      </c>
    </row>
    <row r="182" spans="1:22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4">
        <f t="shared" si="13"/>
        <v>81.98196487897485</v>
      </c>
      <c r="J182" t="s">
        <v>26</v>
      </c>
      <c r="K182" t="s">
        <v>27</v>
      </c>
      <c r="L182" s="10">
        <v>1269234000</v>
      </c>
      <c r="M182">
        <v>1269666000</v>
      </c>
      <c r="N182" s="7">
        <f t="shared" si="14"/>
        <v>40259.208333333336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  <c r="U182" t="str">
        <f t="shared" si="16"/>
        <v>March</v>
      </c>
      <c r="V182">
        <f t="shared" si="17"/>
        <v>2010</v>
      </c>
    </row>
    <row r="183" spans="1:22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4">
        <f t="shared" si="13"/>
        <v>39.080882352941174</v>
      </c>
      <c r="J183" t="s">
        <v>21</v>
      </c>
      <c r="K183" t="s">
        <v>22</v>
      </c>
      <c r="L183" s="10">
        <v>1507093200</v>
      </c>
      <c r="M183">
        <v>1508648400</v>
      </c>
      <c r="N183" s="7">
        <f t="shared" si="14"/>
        <v>43012.208333333328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  <c r="U183" t="str">
        <f t="shared" si="16"/>
        <v>October</v>
      </c>
      <c r="V183">
        <f t="shared" si="17"/>
        <v>2017</v>
      </c>
    </row>
    <row r="184" spans="1:22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4">
        <f t="shared" si="13"/>
        <v>58.996383363471971</v>
      </c>
      <c r="J184" t="s">
        <v>36</v>
      </c>
      <c r="K184" t="s">
        <v>37</v>
      </c>
      <c r="L184" s="10">
        <v>1560574800</v>
      </c>
      <c r="M184">
        <v>1561957200</v>
      </c>
      <c r="N184" s="7">
        <f t="shared" si="14"/>
        <v>43631.208333333328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  <c r="U184" t="str">
        <f t="shared" si="16"/>
        <v>June</v>
      </c>
      <c r="V184">
        <f t="shared" si="17"/>
        <v>2019</v>
      </c>
    </row>
    <row r="185" spans="1:22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4">
        <f t="shared" si="13"/>
        <v>40.988372093023258</v>
      </c>
      <c r="J185" t="s">
        <v>15</v>
      </c>
      <c r="K185" t="s">
        <v>16</v>
      </c>
      <c r="L185" s="10">
        <v>1284008400</v>
      </c>
      <c r="M185">
        <v>1285131600</v>
      </c>
      <c r="N185" s="7">
        <f t="shared" si="14"/>
        <v>40430.208333333336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  <c r="U185" t="str">
        <f t="shared" si="16"/>
        <v>September</v>
      </c>
      <c r="V185">
        <f t="shared" si="17"/>
        <v>2010</v>
      </c>
    </row>
    <row r="186" spans="1:22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4">
        <f t="shared" si="13"/>
        <v>31.029411764705884</v>
      </c>
      <c r="J186" t="s">
        <v>21</v>
      </c>
      <c r="K186" t="s">
        <v>22</v>
      </c>
      <c r="L186" s="10">
        <v>1556859600</v>
      </c>
      <c r="M186">
        <v>1556946000</v>
      </c>
      <c r="N186" s="7">
        <f t="shared" si="14"/>
        <v>43588.208333333328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  <c r="U186" t="str">
        <f t="shared" si="16"/>
        <v>May</v>
      </c>
      <c r="V186">
        <f t="shared" si="17"/>
        <v>2019</v>
      </c>
    </row>
    <row r="187" spans="1:22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4">
        <f t="shared" si="13"/>
        <v>37.789473684210527</v>
      </c>
      <c r="J187" t="s">
        <v>21</v>
      </c>
      <c r="K187" t="s">
        <v>22</v>
      </c>
      <c r="L187" s="10">
        <v>1526187600</v>
      </c>
      <c r="M187">
        <v>1527138000</v>
      </c>
      <c r="N187" s="7">
        <f t="shared" si="14"/>
        <v>43233.208333333328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  <c r="U187" t="str">
        <f t="shared" si="16"/>
        <v>May</v>
      </c>
      <c r="V187">
        <f t="shared" si="17"/>
        <v>2018</v>
      </c>
    </row>
    <row r="188" spans="1:22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4">
        <f t="shared" si="13"/>
        <v>32.006772009029348</v>
      </c>
      <c r="J188" t="s">
        <v>21</v>
      </c>
      <c r="K188" t="s">
        <v>22</v>
      </c>
      <c r="L188" s="10">
        <v>1400821200</v>
      </c>
      <c r="M188">
        <v>1402117200</v>
      </c>
      <c r="N188" s="7">
        <f t="shared" si="14"/>
        <v>41782.208333333336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  <c r="U188" t="str">
        <f t="shared" si="16"/>
        <v>May</v>
      </c>
      <c r="V188">
        <f t="shared" si="17"/>
        <v>2014</v>
      </c>
    </row>
    <row r="189" spans="1:22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4">
        <f t="shared" si="13"/>
        <v>95.966712898751737</v>
      </c>
      <c r="J189" t="s">
        <v>15</v>
      </c>
      <c r="K189" t="s">
        <v>16</v>
      </c>
      <c r="L189" s="10">
        <v>1361599200</v>
      </c>
      <c r="M189">
        <v>1364014800</v>
      </c>
      <c r="N189" s="7">
        <f t="shared" si="14"/>
        <v>41328.25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  <c r="U189" t="str">
        <f t="shared" si="16"/>
        <v>February</v>
      </c>
      <c r="V189">
        <f t="shared" si="17"/>
        <v>2013</v>
      </c>
    </row>
    <row r="190" spans="1:22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4">
        <f t="shared" si="13"/>
        <v>75</v>
      </c>
      <c r="J190" t="s">
        <v>107</v>
      </c>
      <c r="K190" t="s">
        <v>108</v>
      </c>
      <c r="L190" s="10">
        <v>1417500000</v>
      </c>
      <c r="M190">
        <v>1417586400</v>
      </c>
      <c r="N190" s="7">
        <f t="shared" si="14"/>
        <v>41975.25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  <c r="U190" t="str">
        <f t="shared" si="16"/>
        <v>December</v>
      </c>
      <c r="V190">
        <f t="shared" si="17"/>
        <v>2014</v>
      </c>
    </row>
    <row r="191" spans="1:22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4">
        <f t="shared" si="13"/>
        <v>102.0498866213152</v>
      </c>
      <c r="J191" t="s">
        <v>21</v>
      </c>
      <c r="K191" t="s">
        <v>22</v>
      </c>
      <c r="L191" s="10">
        <v>1457071200</v>
      </c>
      <c r="M191">
        <v>1457071200</v>
      </c>
      <c r="N191" s="7">
        <f t="shared" si="14"/>
        <v>42433.25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  <c r="U191" t="str">
        <f t="shared" si="16"/>
        <v>March</v>
      </c>
      <c r="V191">
        <f t="shared" si="17"/>
        <v>2016</v>
      </c>
    </row>
    <row r="192" spans="1:22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4">
        <f t="shared" si="13"/>
        <v>105.75</v>
      </c>
      <c r="J192" t="s">
        <v>21</v>
      </c>
      <c r="K192" t="s">
        <v>22</v>
      </c>
      <c r="L192" s="10">
        <v>1370322000</v>
      </c>
      <c r="M192">
        <v>1370408400</v>
      </c>
      <c r="N192" s="7">
        <f t="shared" si="14"/>
        <v>41429.208333333336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  <c r="U192" t="str">
        <f t="shared" si="16"/>
        <v>June</v>
      </c>
      <c r="V192">
        <f t="shared" si="17"/>
        <v>2013</v>
      </c>
    </row>
    <row r="193" spans="1:22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4">
        <f t="shared" si="13"/>
        <v>37.069767441860463</v>
      </c>
      <c r="J193" t="s">
        <v>107</v>
      </c>
      <c r="K193" t="s">
        <v>108</v>
      </c>
      <c r="L193" s="10">
        <v>1552366800</v>
      </c>
      <c r="M193">
        <v>1552626000</v>
      </c>
      <c r="N193" s="7">
        <f t="shared" si="14"/>
        <v>43536.208333333328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  <c r="U193" t="str">
        <f t="shared" si="16"/>
        <v>March</v>
      </c>
      <c r="V193">
        <f t="shared" si="17"/>
        <v>2019</v>
      </c>
    </row>
    <row r="194" spans="1:22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8">(E194/D194)*100</f>
        <v>19.992957746478872</v>
      </c>
      <c r="G194" t="s">
        <v>14</v>
      </c>
      <c r="H194">
        <v>243</v>
      </c>
      <c r="I194" s="4">
        <f t="shared" si="13"/>
        <v>35.049382716049379</v>
      </c>
      <c r="J194" t="s">
        <v>21</v>
      </c>
      <c r="K194" t="s">
        <v>22</v>
      </c>
      <c r="L194" s="10">
        <v>1403845200</v>
      </c>
      <c r="M194">
        <v>1404190800</v>
      </c>
      <c r="N194" s="7">
        <f t="shared" si="14"/>
        <v>41817.208333333336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  <c r="U194" t="str">
        <f t="shared" si="16"/>
        <v>June</v>
      </c>
      <c r="V194">
        <f t="shared" si="17"/>
        <v>2014</v>
      </c>
    </row>
    <row r="195" spans="1:22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8"/>
        <v>45.636363636363633</v>
      </c>
      <c r="G195" t="s">
        <v>14</v>
      </c>
      <c r="H195">
        <v>65</v>
      </c>
      <c r="I195" s="4">
        <f t="shared" ref="I195:I258" si="19">AVERAGE(E195/H195)</f>
        <v>46.338461538461537</v>
      </c>
      <c r="J195" t="s">
        <v>21</v>
      </c>
      <c r="K195" t="s">
        <v>22</v>
      </c>
      <c r="L195" s="10">
        <v>1523163600</v>
      </c>
      <c r="M195">
        <v>1523509200</v>
      </c>
      <c r="N195" s="7">
        <f t="shared" ref="N195:N258" si="20">(((L195/60)/60)/24)+DATE(1970,1,1)</f>
        <v>43198.208333333328</v>
      </c>
      <c r="O195" s="8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  <c r="U195" t="str">
        <f t="shared" ref="U195:U258" si="22">TEXT(N195,"MMMM")</f>
        <v>April</v>
      </c>
      <c r="V195">
        <f t="shared" ref="V195:V258" si="23">YEAR(N195)</f>
        <v>2018</v>
      </c>
    </row>
    <row r="196" spans="1:22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4">
        <f t="shared" si="19"/>
        <v>69.174603174603178</v>
      </c>
      <c r="J196" t="s">
        <v>21</v>
      </c>
      <c r="K196" t="s">
        <v>22</v>
      </c>
      <c r="L196" s="10">
        <v>1442206800</v>
      </c>
      <c r="M196">
        <v>1443589200</v>
      </c>
      <c r="N196" s="7">
        <f t="shared" si="20"/>
        <v>42261.208333333328</v>
      </c>
      <c r="O196" s="8">
        <f t="shared" si="21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  <c r="U196" t="str">
        <f t="shared" si="22"/>
        <v>September</v>
      </c>
      <c r="V196">
        <f t="shared" si="23"/>
        <v>2015</v>
      </c>
    </row>
    <row r="197" spans="1:22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4">
        <f t="shared" si="19"/>
        <v>109.07824427480917</v>
      </c>
      <c r="J197" t="s">
        <v>21</v>
      </c>
      <c r="K197" t="s">
        <v>22</v>
      </c>
      <c r="L197" s="10">
        <v>1532840400</v>
      </c>
      <c r="M197">
        <v>1533445200</v>
      </c>
      <c r="N197" s="7">
        <f t="shared" si="20"/>
        <v>43310.208333333328</v>
      </c>
      <c r="O197" s="8">
        <f t="shared" si="21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  <c r="U197" t="str">
        <f t="shared" si="22"/>
        <v>July</v>
      </c>
      <c r="V197">
        <f t="shared" si="23"/>
        <v>2018</v>
      </c>
    </row>
    <row r="198" spans="1:22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4">
        <f t="shared" si="19"/>
        <v>51.78</v>
      </c>
      <c r="J198" t="s">
        <v>36</v>
      </c>
      <c r="K198" t="s">
        <v>37</v>
      </c>
      <c r="L198" s="10">
        <v>1472878800</v>
      </c>
      <c r="M198">
        <v>1474520400</v>
      </c>
      <c r="N198" s="7">
        <f t="shared" si="20"/>
        <v>42616.208333333328</v>
      </c>
      <c r="O198" s="8">
        <f t="shared" si="21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  <c r="U198" t="str">
        <f t="shared" si="22"/>
        <v>September</v>
      </c>
      <c r="V198">
        <f t="shared" si="23"/>
        <v>2016</v>
      </c>
    </row>
    <row r="199" spans="1:22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4">
        <f t="shared" si="19"/>
        <v>82.010055304172951</v>
      </c>
      <c r="J199" t="s">
        <v>21</v>
      </c>
      <c r="K199" t="s">
        <v>22</v>
      </c>
      <c r="L199" s="10">
        <v>1498194000</v>
      </c>
      <c r="M199">
        <v>1499403600</v>
      </c>
      <c r="N199" s="7">
        <f t="shared" si="20"/>
        <v>42909.208333333328</v>
      </c>
      <c r="O199" s="8">
        <f t="shared" si="21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  <c r="U199" t="str">
        <f t="shared" si="22"/>
        <v>June</v>
      </c>
      <c r="V199">
        <f t="shared" si="23"/>
        <v>2017</v>
      </c>
    </row>
    <row r="200" spans="1:22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4">
        <f t="shared" si="19"/>
        <v>35.958333333333336</v>
      </c>
      <c r="J200" t="s">
        <v>21</v>
      </c>
      <c r="K200" t="s">
        <v>22</v>
      </c>
      <c r="L200" s="10">
        <v>1281070800</v>
      </c>
      <c r="M200">
        <v>1283576400</v>
      </c>
      <c r="N200" s="7">
        <f t="shared" si="20"/>
        <v>40396.208333333336</v>
      </c>
      <c r="O200" s="8">
        <f t="shared" si="21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  <c r="U200" t="str">
        <f t="shared" si="22"/>
        <v>August</v>
      </c>
      <c r="V200">
        <f t="shared" si="23"/>
        <v>2010</v>
      </c>
    </row>
    <row r="201" spans="1:22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4">
        <f t="shared" si="19"/>
        <v>74.461538461538467</v>
      </c>
      <c r="J201" t="s">
        <v>21</v>
      </c>
      <c r="K201" t="s">
        <v>22</v>
      </c>
      <c r="L201" s="10">
        <v>1436245200</v>
      </c>
      <c r="M201">
        <v>1436590800</v>
      </c>
      <c r="N201" s="7">
        <f t="shared" si="20"/>
        <v>42192.208333333328</v>
      </c>
      <c r="O201" s="8">
        <f t="shared" si="21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  <c r="U201" t="str">
        <f t="shared" si="22"/>
        <v>July</v>
      </c>
      <c r="V201">
        <f t="shared" si="23"/>
        <v>2015</v>
      </c>
    </row>
    <row r="202" spans="1:22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4">
        <f t="shared" si="19"/>
        <v>2</v>
      </c>
      <c r="J202" t="s">
        <v>15</v>
      </c>
      <c r="K202" t="s">
        <v>16</v>
      </c>
      <c r="L202" s="10">
        <v>1269493200</v>
      </c>
      <c r="M202">
        <v>1270443600</v>
      </c>
      <c r="N202" s="7">
        <f t="shared" si="20"/>
        <v>40262.208333333336</v>
      </c>
      <c r="O202" s="8">
        <f t="shared" si="21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  <c r="U202" t="str">
        <f t="shared" si="22"/>
        <v>March</v>
      </c>
      <c r="V202">
        <f t="shared" si="23"/>
        <v>2010</v>
      </c>
    </row>
    <row r="203" spans="1:22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4">
        <f t="shared" si="19"/>
        <v>91.114649681528661</v>
      </c>
      <c r="J203" t="s">
        <v>21</v>
      </c>
      <c r="K203" t="s">
        <v>22</v>
      </c>
      <c r="L203" s="10">
        <v>1406264400</v>
      </c>
      <c r="M203">
        <v>1407819600</v>
      </c>
      <c r="N203" s="7">
        <f t="shared" si="20"/>
        <v>41845.208333333336</v>
      </c>
      <c r="O203" s="8">
        <f t="shared" si="21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  <c r="U203" t="str">
        <f t="shared" si="22"/>
        <v>July</v>
      </c>
      <c r="V203">
        <f t="shared" si="23"/>
        <v>2014</v>
      </c>
    </row>
    <row r="204" spans="1:22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4">
        <f t="shared" si="19"/>
        <v>79.792682926829272</v>
      </c>
      <c r="J204" t="s">
        <v>21</v>
      </c>
      <c r="K204" t="s">
        <v>22</v>
      </c>
      <c r="L204" s="10">
        <v>1317531600</v>
      </c>
      <c r="M204">
        <v>1317877200</v>
      </c>
      <c r="N204" s="7">
        <f t="shared" si="20"/>
        <v>40818.208333333336</v>
      </c>
      <c r="O204" s="8">
        <f t="shared" si="21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  <c r="U204" t="str">
        <f t="shared" si="22"/>
        <v>October</v>
      </c>
      <c r="V204">
        <f t="shared" si="23"/>
        <v>2011</v>
      </c>
    </row>
    <row r="205" spans="1:22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4">
        <f t="shared" si="19"/>
        <v>42.999777678968428</v>
      </c>
      <c r="J205" t="s">
        <v>26</v>
      </c>
      <c r="K205" t="s">
        <v>27</v>
      </c>
      <c r="L205" s="10">
        <v>1484632800</v>
      </c>
      <c r="M205">
        <v>1484805600</v>
      </c>
      <c r="N205" s="7">
        <f t="shared" si="20"/>
        <v>42752.25</v>
      </c>
      <c r="O205" s="8">
        <f t="shared" si="21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  <c r="U205" t="str">
        <f t="shared" si="22"/>
        <v>January</v>
      </c>
      <c r="V205">
        <f t="shared" si="23"/>
        <v>2017</v>
      </c>
    </row>
    <row r="206" spans="1:22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4">
        <f t="shared" si="19"/>
        <v>63.225000000000001</v>
      </c>
      <c r="J206" t="s">
        <v>21</v>
      </c>
      <c r="K206" t="s">
        <v>22</v>
      </c>
      <c r="L206" s="10">
        <v>1301806800</v>
      </c>
      <c r="M206">
        <v>1302670800</v>
      </c>
      <c r="N206" s="7">
        <f t="shared" si="20"/>
        <v>40636.208333333336</v>
      </c>
      <c r="O206" s="8">
        <f t="shared" si="21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  <c r="U206" t="str">
        <f t="shared" si="22"/>
        <v>April</v>
      </c>
      <c r="V206">
        <f t="shared" si="23"/>
        <v>2011</v>
      </c>
    </row>
    <row r="207" spans="1:22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4">
        <f t="shared" si="19"/>
        <v>70.174999999999997</v>
      </c>
      <c r="J207" t="s">
        <v>21</v>
      </c>
      <c r="K207" t="s">
        <v>22</v>
      </c>
      <c r="L207" s="10">
        <v>1539752400</v>
      </c>
      <c r="M207">
        <v>1540789200</v>
      </c>
      <c r="N207" s="7">
        <f t="shared" si="20"/>
        <v>43390.208333333328</v>
      </c>
      <c r="O207" s="8">
        <f t="shared" si="21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  <c r="U207" t="str">
        <f t="shared" si="22"/>
        <v>October</v>
      </c>
      <c r="V207">
        <f t="shared" si="23"/>
        <v>2018</v>
      </c>
    </row>
    <row r="208" spans="1:22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4">
        <f t="shared" si="19"/>
        <v>61.333333333333336</v>
      </c>
      <c r="J208" t="s">
        <v>21</v>
      </c>
      <c r="K208" t="s">
        <v>22</v>
      </c>
      <c r="L208" s="10">
        <v>1267250400</v>
      </c>
      <c r="M208">
        <v>1268028000</v>
      </c>
      <c r="N208" s="7">
        <f t="shared" si="20"/>
        <v>40236.25</v>
      </c>
      <c r="O208" s="8">
        <f t="shared" si="21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  <c r="U208" t="str">
        <f t="shared" si="22"/>
        <v>February</v>
      </c>
      <c r="V208">
        <f t="shared" si="23"/>
        <v>2010</v>
      </c>
    </row>
    <row r="209" spans="1:22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4">
        <f t="shared" si="19"/>
        <v>99</v>
      </c>
      <c r="J209" t="s">
        <v>21</v>
      </c>
      <c r="K209" t="s">
        <v>22</v>
      </c>
      <c r="L209" s="10">
        <v>1535432400</v>
      </c>
      <c r="M209">
        <v>1537160400</v>
      </c>
      <c r="N209" s="7">
        <f t="shared" si="20"/>
        <v>43340.208333333328</v>
      </c>
      <c r="O209" s="8">
        <f t="shared" si="21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  <c r="U209" t="str">
        <f t="shared" si="22"/>
        <v>August</v>
      </c>
      <c r="V209">
        <f t="shared" si="23"/>
        <v>2018</v>
      </c>
    </row>
    <row r="210" spans="1:22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4">
        <f t="shared" si="19"/>
        <v>96.984900146127615</v>
      </c>
      <c r="J210" t="s">
        <v>21</v>
      </c>
      <c r="K210" t="s">
        <v>22</v>
      </c>
      <c r="L210" s="10">
        <v>1510207200</v>
      </c>
      <c r="M210">
        <v>1512280800</v>
      </c>
      <c r="N210" s="7">
        <f t="shared" si="20"/>
        <v>43048.25</v>
      </c>
      <c r="O210" s="8">
        <f t="shared" si="21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  <c r="U210" t="str">
        <f t="shared" si="22"/>
        <v>November</v>
      </c>
      <c r="V210">
        <f t="shared" si="23"/>
        <v>2017</v>
      </c>
    </row>
    <row r="211" spans="1:22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4">
        <f t="shared" si="19"/>
        <v>51.004950495049506</v>
      </c>
      <c r="J211" t="s">
        <v>26</v>
      </c>
      <c r="K211" t="s">
        <v>27</v>
      </c>
      <c r="L211" s="10">
        <v>1462510800</v>
      </c>
      <c r="M211">
        <v>1463115600</v>
      </c>
      <c r="N211" s="7">
        <f t="shared" si="20"/>
        <v>42496.208333333328</v>
      </c>
      <c r="O211" s="8">
        <f t="shared" si="21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  <c r="U211" t="str">
        <f t="shared" si="22"/>
        <v>May</v>
      </c>
      <c r="V211">
        <f t="shared" si="23"/>
        <v>2016</v>
      </c>
    </row>
    <row r="212" spans="1:22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4">
        <f t="shared" si="19"/>
        <v>28.044247787610619</v>
      </c>
      <c r="J212" t="s">
        <v>36</v>
      </c>
      <c r="K212" t="s">
        <v>37</v>
      </c>
      <c r="L212" s="10">
        <v>1488520800</v>
      </c>
      <c r="M212">
        <v>1490850000</v>
      </c>
      <c r="N212" s="7">
        <f t="shared" si="20"/>
        <v>42797.25</v>
      </c>
      <c r="O212" s="8">
        <f t="shared" si="21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  <c r="U212" t="str">
        <f t="shared" si="22"/>
        <v>March</v>
      </c>
      <c r="V212">
        <f t="shared" si="23"/>
        <v>2017</v>
      </c>
    </row>
    <row r="213" spans="1:22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4">
        <f t="shared" si="19"/>
        <v>60.984615384615381</v>
      </c>
      <c r="J213" t="s">
        <v>21</v>
      </c>
      <c r="K213" t="s">
        <v>22</v>
      </c>
      <c r="L213" s="10">
        <v>1377579600</v>
      </c>
      <c r="M213">
        <v>1379653200</v>
      </c>
      <c r="N213" s="7">
        <f t="shared" si="20"/>
        <v>41513.208333333336</v>
      </c>
      <c r="O213" s="8">
        <f t="shared" si="21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  <c r="U213" t="str">
        <f t="shared" si="22"/>
        <v>August</v>
      </c>
      <c r="V213">
        <f t="shared" si="23"/>
        <v>2013</v>
      </c>
    </row>
    <row r="214" spans="1:22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4">
        <f t="shared" si="19"/>
        <v>73.214285714285708</v>
      </c>
      <c r="J214" t="s">
        <v>21</v>
      </c>
      <c r="K214" t="s">
        <v>22</v>
      </c>
      <c r="L214" s="10">
        <v>1576389600</v>
      </c>
      <c r="M214">
        <v>1580364000</v>
      </c>
      <c r="N214" s="7">
        <f t="shared" si="20"/>
        <v>43814.25</v>
      </c>
      <c r="O214" s="8">
        <f t="shared" si="21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  <c r="U214" t="str">
        <f t="shared" si="22"/>
        <v>December</v>
      </c>
      <c r="V214">
        <f t="shared" si="23"/>
        <v>2019</v>
      </c>
    </row>
    <row r="215" spans="1:22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4">
        <f t="shared" si="19"/>
        <v>39.997435299603637</v>
      </c>
      <c r="J215" t="s">
        <v>21</v>
      </c>
      <c r="K215" t="s">
        <v>22</v>
      </c>
      <c r="L215" s="10">
        <v>1289019600</v>
      </c>
      <c r="M215">
        <v>1289714400</v>
      </c>
      <c r="N215" s="7">
        <f t="shared" si="20"/>
        <v>40488.208333333336</v>
      </c>
      <c r="O215" s="8">
        <f t="shared" si="21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  <c r="U215" t="str">
        <f t="shared" si="22"/>
        <v>November</v>
      </c>
      <c r="V215">
        <f t="shared" si="23"/>
        <v>2010</v>
      </c>
    </row>
    <row r="216" spans="1:22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4">
        <f t="shared" si="19"/>
        <v>86.812121212121212</v>
      </c>
      <c r="J216" t="s">
        <v>21</v>
      </c>
      <c r="K216" t="s">
        <v>22</v>
      </c>
      <c r="L216" s="10">
        <v>1282194000</v>
      </c>
      <c r="M216">
        <v>1282712400</v>
      </c>
      <c r="N216" s="7">
        <f t="shared" si="20"/>
        <v>40409.208333333336</v>
      </c>
      <c r="O216" s="8">
        <f t="shared" si="21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  <c r="U216" t="str">
        <f t="shared" si="22"/>
        <v>August</v>
      </c>
      <c r="V216">
        <f t="shared" si="23"/>
        <v>2010</v>
      </c>
    </row>
    <row r="217" spans="1:22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4">
        <f t="shared" si="19"/>
        <v>42.125874125874127</v>
      </c>
      <c r="J217" t="s">
        <v>21</v>
      </c>
      <c r="K217" t="s">
        <v>22</v>
      </c>
      <c r="L217" s="10">
        <v>1550037600</v>
      </c>
      <c r="M217">
        <v>1550210400</v>
      </c>
      <c r="N217" s="7">
        <f t="shared" si="20"/>
        <v>43509.25</v>
      </c>
      <c r="O217" s="8">
        <f t="shared" si="21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  <c r="U217" t="str">
        <f t="shared" si="22"/>
        <v>February</v>
      </c>
      <c r="V217">
        <f t="shared" si="23"/>
        <v>2019</v>
      </c>
    </row>
    <row r="218" spans="1:22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4">
        <f t="shared" si="19"/>
        <v>103.97851239669421</v>
      </c>
      <c r="J218" t="s">
        <v>21</v>
      </c>
      <c r="K218" t="s">
        <v>22</v>
      </c>
      <c r="L218" s="10">
        <v>1321941600</v>
      </c>
      <c r="M218">
        <v>1322114400</v>
      </c>
      <c r="N218" s="7">
        <f t="shared" si="20"/>
        <v>40869.25</v>
      </c>
      <c r="O218" s="8">
        <f t="shared" si="21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  <c r="U218" t="str">
        <f t="shared" si="22"/>
        <v>November</v>
      </c>
      <c r="V218">
        <f t="shared" si="23"/>
        <v>2011</v>
      </c>
    </row>
    <row r="219" spans="1:22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4">
        <f t="shared" si="19"/>
        <v>62.003211991434689</v>
      </c>
      <c r="J219" t="s">
        <v>21</v>
      </c>
      <c r="K219" t="s">
        <v>22</v>
      </c>
      <c r="L219" s="10">
        <v>1556427600</v>
      </c>
      <c r="M219">
        <v>1557205200</v>
      </c>
      <c r="N219" s="7">
        <f t="shared" si="20"/>
        <v>43583.208333333328</v>
      </c>
      <c r="O219" s="8">
        <f t="shared" si="21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  <c r="U219" t="str">
        <f t="shared" si="22"/>
        <v>April</v>
      </c>
      <c r="V219">
        <f t="shared" si="23"/>
        <v>2019</v>
      </c>
    </row>
    <row r="220" spans="1:22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4">
        <f t="shared" si="19"/>
        <v>31.005037783375315</v>
      </c>
      <c r="J220" t="s">
        <v>40</v>
      </c>
      <c r="K220" t="s">
        <v>41</v>
      </c>
      <c r="L220" s="10">
        <v>1320991200</v>
      </c>
      <c r="M220">
        <v>1323928800</v>
      </c>
      <c r="N220" s="7">
        <f t="shared" si="20"/>
        <v>40858.25</v>
      </c>
      <c r="O220" s="8">
        <f t="shared" si="21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  <c r="U220" t="str">
        <f t="shared" si="22"/>
        <v>November</v>
      </c>
      <c r="V220">
        <f t="shared" si="23"/>
        <v>2011</v>
      </c>
    </row>
    <row r="221" spans="1:22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4">
        <f t="shared" si="19"/>
        <v>89.991552956465242</v>
      </c>
      <c r="J221" t="s">
        <v>21</v>
      </c>
      <c r="K221" t="s">
        <v>22</v>
      </c>
      <c r="L221" s="10">
        <v>1345093200</v>
      </c>
      <c r="M221">
        <v>1346130000</v>
      </c>
      <c r="N221" s="7">
        <f t="shared" si="20"/>
        <v>41137.208333333336</v>
      </c>
      <c r="O221" s="8">
        <f t="shared" si="21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  <c r="U221" t="str">
        <f t="shared" si="22"/>
        <v>August</v>
      </c>
      <c r="V221">
        <f t="shared" si="23"/>
        <v>2012</v>
      </c>
    </row>
    <row r="222" spans="1:22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4">
        <f t="shared" si="19"/>
        <v>39.235294117647058</v>
      </c>
      <c r="J222" t="s">
        <v>21</v>
      </c>
      <c r="K222" t="s">
        <v>22</v>
      </c>
      <c r="L222" s="10">
        <v>1309496400</v>
      </c>
      <c r="M222">
        <v>1311051600</v>
      </c>
      <c r="N222" s="7">
        <f t="shared" si="20"/>
        <v>40725.208333333336</v>
      </c>
      <c r="O222" s="8">
        <f t="shared" si="21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  <c r="U222" t="str">
        <f t="shared" si="22"/>
        <v>July</v>
      </c>
      <c r="V222">
        <f t="shared" si="23"/>
        <v>2011</v>
      </c>
    </row>
    <row r="223" spans="1:22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4">
        <f t="shared" si="19"/>
        <v>54.993116108306566</v>
      </c>
      <c r="J223" t="s">
        <v>21</v>
      </c>
      <c r="K223" t="s">
        <v>22</v>
      </c>
      <c r="L223" s="10">
        <v>1340254800</v>
      </c>
      <c r="M223">
        <v>1340427600</v>
      </c>
      <c r="N223" s="7">
        <f t="shared" si="20"/>
        <v>41081.208333333336</v>
      </c>
      <c r="O223" s="8">
        <f t="shared" si="21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  <c r="U223" t="str">
        <f t="shared" si="22"/>
        <v>June</v>
      </c>
      <c r="V223">
        <f t="shared" si="23"/>
        <v>2012</v>
      </c>
    </row>
    <row r="224" spans="1:22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4">
        <f t="shared" si="19"/>
        <v>47.992753623188406</v>
      </c>
      <c r="J224" t="s">
        <v>21</v>
      </c>
      <c r="K224" t="s">
        <v>22</v>
      </c>
      <c r="L224" s="10">
        <v>1412226000</v>
      </c>
      <c r="M224">
        <v>1412312400</v>
      </c>
      <c r="N224" s="7">
        <f t="shared" si="20"/>
        <v>41914.208333333336</v>
      </c>
      <c r="O224" s="8">
        <f t="shared" si="21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  <c r="U224" t="str">
        <f t="shared" si="22"/>
        <v>October</v>
      </c>
      <c r="V224">
        <f t="shared" si="23"/>
        <v>2014</v>
      </c>
    </row>
    <row r="225" spans="1:22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4">
        <f t="shared" si="19"/>
        <v>87.966702470461868</v>
      </c>
      <c r="J225" t="s">
        <v>21</v>
      </c>
      <c r="K225" t="s">
        <v>22</v>
      </c>
      <c r="L225" s="10">
        <v>1458104400</v>
      </c>
      <c r="M225">
        <v>1459314000</v>
      </c>
      <c r="N225" s="7">
        <f t="shared" si="20"/>
        <v>42445.208333333328</v>
      </c>
      <c r="O225" s="8">
        <f t="shared" si="21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  <c r="U225" t="str">
        <f t="shared" si="22"/>
        <v>March</v>
      </c>
      <c r="V225">
        <f t="shared" si="23"/>
        <v>2016</v>
      </c>
    </row>
    <row r="226" spans="1:22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4">
        <f t="shared" si="19"/>
        <v>51.999165275459099</v>
      </c>
      <c r="J226" t="s">
        <v>21</v>
      </c>
      <c r="K226" t="s">
        <v>22</v>
      </c>
      <c r="L226" s="10">
        <v>1411534800</v>
      </c>
      <c r="M226">
        <v>1415426400</v>
      </c>
      <c r="N226" s="7">
        <f t="shared" si="20"/>
        <v>41906.208333333336</v>
      </c>
      <c r="O226" s="8">
        <f t="shared" si="21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  <c r="U226" t="str">
        <f t="shared" si="22"/>
        <v>September</v>
      </c>
      <c r="V226">
        <f t="shared" si="23"/>
        <v>2014</v>
      </c>
    </row>
    <row r="227" spans="1:22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4">
        <f t="shared" si="19"/>
        <v>29.999659863945578</v>
      </c>
      <c r="J227" t="s">
        <v>21</v>
      </c>
      <c r="K227" t="s">
        <v>22</v>
      </c>
      <c r="L227" s="10">
        <v>1399093200</v>
      </c>
      <c r="M227">
        <v>1399093200</v>
      </c>
      <c r="N227" s="7">
        <f t="shared" si="20"/>
        <v>41762.208333333336</v>
      </c>
      <c r="O227" s="8">
        <f t="shared" si="21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  <c r="U227" t="str">
        <f t="shared" si="22"/>
        <v>May</v>
      </c>
      <c r="V227">
        <f t="shared" si="23"/>
        <v>2014</v>
      </c>
    </row>
    <row r="228" spans="1:22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4">
        <f t="shared" si="19"/>
        <v>98.205357142857139</v>
      </c>
      <c r="J228" t="s">
        <v>21</v>
      </c>
      <c r="K228" t="s">
        <v>22</v>
      </c>
      <c r="L228" s="10">
        <v>1270702800</v>
      </c>
      <c r="M228">
        <v>1273899600</v>
      </c>
      <c r="N228" s="7">
        <f t="shared" si="20"/>
        <v>40276.208333333336</v>
      </c>
      <c r="O228" s="8">
        <f t="shared" si="21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  <c r="U228" t="str">
        <f t="shared" si="22"/>
        <v>April</v>
      </c>
      <c r="V228">
        <f t="shared" si="23"/>
        <v>2010</v>
      </c>
    </row>
    <row r="229" spans="1:22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4">
        <f t="shared" si="19"/>
        <v>108.96182396606575</v>
      </c>
      <c r="J229" t="s">
        <v>21</v>
      </c>
      <c r="K229" t="s">
        <v>22</v>
      </c>
      <c r="L229" s="10">
        <v>1431666000</v>
      </c>
      <c r="M229">
        <v>1432184400</v>
      </c>
      <c r="N229" s="7">
        <f t="shared" si="20"/>
        <v>42139.208333333328</v>
      </c>
      <c r="O229" s="8">
        <f t="shared" si="21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  <c r="U229" t="str">
        <f t="shared" si="22"/>
        <v>May</v>
      </c>
      <c r="V229">
        <f t="shared" si="23"/>
        <v>2015</v>
      </c>
    </row>
    <row r="230" spans="1:22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4">
        <f t="shared" si="19"/>
        <v>66.998379254457049</v>
      </c>
      <c r="J230" t="s">
        <v>21</v>
      </c>
      <c r="K230" t="s">
        <v>22</v>
      </c>
      <c r="L230" s="10">
        <v>1472619600</v>
      </c>
      <c r="M230">
        <v>1474779600</v>
      </c>
      <c r="N230" s="7">
        <f t="shared" si="20"/>
        <v>42613.208333333328</v>
      </c>
      <c r="O230" s="8">
        <f t="shared" si="21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  <c r="U230" t="str">
        <f t="shared" si="22"/>
        <v>August</v>
      </c>
      <c r="V230">
        <f t="shared" si="23"/>
        <v>2016</v>
      </c>
    </row>
    <row r="231" spans="1:22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4">
        <f t="shared" si="19"/>
        <v>64.99333594668758</v>
      </c>
      <c r="J231" t="s">
        <v>21</v>
      </c>
      <c r="K231" t="s">
        <v>22</v>
      </c>
      <c r="L231" s="10">
        <v>1496293200</v>
      </c>
      <c r="M231">
        <v>1500440400</v>
      </c>
      <c r="N231" s="7">
        <f t="shared" si="20"/>
        <v>42887.208333333328</v>
      </c>
      <c r="O231" s="8">
        <f t="shared" si="21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  <c r="U231" t="str">
        <f t="shared" si="22"/>
        <v>June</v>
      </c>
      <c r="V231">
        <f t="shared" si="23"/>
        <v>2017</v>
      </c>
    </row>
    <row r="232" spans="1:22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4">
        <f t="shared" si="19"/>
        <v>99.841584158415841</v>
      </c>
      <c r="J232" t="s">
        <v>21</v>
      </c>
      <c r="K232" t="s">
        <v>22</v>
      </c>
      <c r="L232" s="10">
        <v>1575612000</v>
      </c>
      <c r="M232">
        <v>1575612000</v>
      </c>
      <c r="N232" s="7">
        <f t="shared" si="20"/>
        <v>43805.25</v>
      </c>
      <c r="O232" s="8">
        <f t="shared" si="21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  <c r="U232" t="str">
        <f t="shared" si="22"/>
        <v>December</v>
      </c>
      <c r="V232">
        <f t="shared" si="23"/>
        <v>2019</v>
      </c>
    </row>
    <row r="233" spans="1:22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4">
        <f t="shared" si="19"/>
        <v>82.432835820895519</v>
      </c>
      <c r="J233" t="s">
        <v>21</v>
      </c>
      <c r="K233" t="s">
        <v>22</v>
      </c>
      <c r="L233" s="10">
        <v>1369112400</v>
      </c>
      <c r="M233">
        <v>1374123600</v>
      </c>
      <c r="N233" s="7">
        <f t="shared" si="20"/>
        <v>41415.208333333336</v>
      </c>
      <c r="O233" s="8">
        <f t="shared" si="21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  <c r="U233" t="str">
        <f t="shared" si="22"/>
        <v>May</v>
      </c>
      <c r="V233">
        <f t="shared" si="23"/>
        <v>2013</v>
      </c>
    </row>
    <row r="234" spans="1:22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4">
        <f t="shared" si="19"/>
        <v>63.293478260869563</v>
      </c>
      <c r="J234" t="s">
        <v>21</v>
      </c>
      <c r="K234" t="s">
        <v>22</v>
      </c>
      <c r="L234" s="10">
        <v>1469422800</v>
      </c>
      <c r="M234">
        <v>1469509200</v>
      </c>
      <c r="N234" s="7">
        <f t="shared" si="20"/>
        <v>42576.208333333328</v>
      </c>
      <c r="O234" s="8">
        <f t="shared" si="21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  <c r="U234" t="str">
        <f t="shared" si="22"/>
        <v>July</v>
      </c>
      <c r="V234">
        <f t="shared" si="23"/>
        <v>2016</v>
      </c>
    </row>
    <row r="235" spans="1:22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4">
        <f t="shared" si="19"/>
        <v>96.774193548387103</v>
      </c>
      <c r="J235" t="s">
        <v>21</v>
      </c>
      <c r="K235" t="s">
        <v>22</v>
      </c>
      <c r="L235" s="10">
        <v>1307854800</v>
      </c>
      <c r="M235">
        <v>1309237200</v>
      </c>
      <c r="N235" s="7">
        <f t="shared" si="20"/>
        <v>40706.208333333336</v>
      </c>
      <c r="O235" s="8">
        <f t="shared" si="21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  <c r="U235" t="str">
        <f t="shared" si="22"/>
        <v>June</v>
      </c>
      <c r="V235">
        <f t="shared" si="23"/>
        <v>2011</v>
      </c>
    </row>
    <row r="236" spans="1:22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4">
        <f t="shared" si="19"/>
        <v>54.906040268456373</v>
      </c>
      <c r="J236" t="s">
        <v>107</v>
      </c>
      <c r="K236" t="s">
        <v>108</v>
      </c>
      <c r="L236" s="10">
        <v>1503378000</v>
      </c>
      <c r="M236">
        <v>1503982800</v>
      </c>
      <c r="N236" s="7">
        <f t="shared" si="20"/>
        <v>42969.208333333328</v>
      </c>
      <c r="O236" s="8">
        <f t="shared" si="21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  <c r="U236" t="str">
        <f t="shared" si="22"/>
        <v>August</v>
      </c>
      <c r="V236">
        <f t="shared" si="23"/>
        <v>2017</v>
      </c>
    </row>
    <row r="237" spans="1:22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4">
        <f t="shared" si="19"/>
        <v>39.010869565217391</v>
      </c>
      <c r="J237" t="s">
        <v>21</v>
      </c>
      <c r="K237" t="s">
        <v>22</v>
      </c>
      <c r="L237" s="10">
        <v>1486965600</v>
      </c>
      <c r="M237">
        <v>1487397600</v>
      </c>
      <c r="N237" s="7">
        <f t="shared" si="20"/>
        <v>42779.25</v>
      </c>
      <c r="O237" s="8">
        <f t="shared" si="21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  <c r="U237" t="str">
        <f t="shared" si="22"/>
        <v>February</v>
      </c>
      <c r="V237">
        <f t="shared" si="23"/>
        <v>2017</v>
      </c>
    </row>
    <row r="238" spans="1:22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4">
        <f t="shared" si="19"/>
        <v>75.84210526315789</v>
      </c>
      <c r="J238" t="s">
        <v>26</v>
      </c>
      <c r="K238" t="s">
        <v>27</v>
      </c>
      <c r="L238" s="10">
        <v>1561438800</v>
      </c>
      <c r="M238">
        <v>1562043600</v>
      </c>
      <c r="N238" s="7">
        <f t="shared" si="20"/>
        <v>43641.208333333328</v>
      </c>
      <c r="O238" s="8">
        <f t="shared" si="21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  <c r="U238" t="str">
        <f t="shared" si="22"/>
        <v>June</v>
      </c>
      <c r="V238">
        <f t="shared" si="23"/>
        <v>2019</v>
      </c>
    </row>
    <row r="239" spans="1:22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4">
        <f t="shared" si="19"/>
        <v>45.051671732522799</v>
      </c>
      <c r="J239" t="s">
        <v>21</v>
      </c>
      <c r="K239" t="s">
        <v>22</v>
      </c>
      <c r="L239" s="10">
        <v>1398402000</v>
      </c>
      <c r="M239">
        <v>1398574800</v>
      </c>
      <c r="N239" s="7">
        <f t="shared" si="20"/>
        <v>41754.208333333336</v>
      </c>
      <c r="O239" s="8">
        <f t="shared" si="21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  <c r="U239" t="str">
        <f t="shared" si="22"/>
        <v>April</v>
      </c>
      <c r="V239">
        <f t="shared" si="23"/>
        <v>2014</v>
      </c>
    </row>
    <row r="240" spans="1:22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4">
        <f t="shared" si="19"/>
        <v>104.51546391752578</v>
      </c>
      <c r="J240" t="s">
        <v>36</v>
      </c>
      <c r="K240" t="s">
        <v>37</v>
      </c>
      <c r="L240" s="10">
        <v>1513231200</v>
      </c>
      <c r="M240">
        <v>1515391200</v>
      </c>
      <c r="N240" s="7">
        <f t="shared" si="20"/>
        <v>43083.25</v>
      </c>
      <c r="O240" s="8">
        <f t="shared" si="21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  <c r="U240" t="str">
        <f t="shared" si="22"/>
        <v>December</v>
      </c>
      <c r="V240">
        <f t="shared" si="23"/>
        <v>2017</v>
      </c>
    </row>
    <row r="241" spans="1:22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4">
        <f t="shared" si="19"/>
        <v>76.268292682926827</v>
      </c>
      <c r="J241" t="s">
        <v>21</v>
      </c>
      <c r="K241" t="s">
        <v>22</v>
      </c>
      <c r="L241" s="10">
        <v>1440824400</v>
      </c>
      <c r="M241">
        <v>1441170000</v>
      </c>
      <c r="N241" s="7">
        <f t="shared" si="20"/>
        <v>42245.208333333328</v>
      </c>
      <c r="O241" s="8">
        <f t="shared" si="21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  <c r="U241" t="str">
        <f t="shared" si="22"/>
        <v>August</v>
      </c>
      <c r="V241">
        <f t="shared" si="23"/>
        <v>2015</v>
      </c>
    </row>
    <row r="242" spans="1:22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4">
        <f t="shared" si="19"/>
        <v>69.015695067264573</v>
      </c>
      <c r="J242" t="s">
        <v>21</v>
      </c>
      <c r="K242" t="s">
        <v>22</v>
      </c>
      <c r="L242" s="10">
        <v>1281070800</v>
      </c>
      <c r="M242">
        <v>1281157200</v>
      </c>
      <c r="N242" s="7">
        <f t="shared" si="20"/>
        <v>40396.208333333336</v>
      </c>
      <c r="O242" s="8">
        <f t="shared" si="21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  <c r="U242" t="str">
        <f t="shared" si="22"/>
        <v>August</v>
      </c>
      <c r="V242">
        <f t="shared" si="23"/>
        <v>2010</v>
      </c>
    </row>
    <row r="243" spans="1:22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4">
        <f t="shared" si="19"/>
        <v>101.97684085510689</v>
      </c>
      <c r="J243" t="s">
        <v>26</v>
      </c>
      <c r="K243" t="s">
        <v>27</v>
      </c>
      <c r="L243" s="10">
        <v>1397365200</v>
      </c>
      <c r="M243">
        <v>1398229200</v>
      </c>
      <c r="N243" s="7">
        <f t="shared" si="20"/>
        <v>41742.208333333336</v>
      </c>
      <c r="O243" s="8">
        <f t="shared" si="21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  <c r="U243" t="str">
        <f t="shared" si="22"/>
        <v>April</v>
      </c>
      <c r="V243">
        <f t="shared" si="23"/>
        <v>2014</v>
      </c>
    </row>
    <row r="244" spans="1:22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4">
        <f t="shared" si="19"/>
        <v>42.915999999999997</v>
      </c>
      <c r="J244" t="s">
        <v>21</v>
      </c>
      <c r="K244" t="s">
        <v>22</v>
      </c>
      <c r="L244" s="10">
        <v>1494392400</v>
      </c>
      <c r="M244">
        <v>1495256400</v>
      </c>
      <c r="N244" s="7">
        <f t="shared" si="20"/>
        <v>42865.208333333328</v>
      </c>
      <c r="O244" s="8">
        <f t="shared" si="21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  <c r="U244" t="str">
        <f t="shared" si="22"/>
        <v>May</v>
      </c>
      <c r="V244">
        <f t="shared" si="23"/>
        <v>2017</v>
      </c>
    </row>
    <row r="245" spans="1:22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4">
        <f t="shared" si="19"/>
        <v>43.025210084033617</v>
      </c>
      <c r="J245" t="s">
        <v>21</v>
      </c>
      <c r="K245" t="s">
        <v>22</v>
      </c>
      <c r="L245" s="10">
        <v>1520143200</v>
      </c>
      <c r="M245">
        <v>1520402400</v>
      </c>
      <c r="N245" s="7">
        <f t="shared" si="20"/>
        <v>43163.25</v>
      </c>
      <c r="O245" s="8">
        <f t="shared" si="21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  <c r="U245" t="str">
        <f t="shared" si="22"/>
        <v>March</v>
      </c>
      <c r="V245">
        <f t="shared" si="23"/>
        <v>2018</v>
      </c>
    </row>
    <row r="246" spans="1:22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4">
        <f t="shared" si="19"/>
        <v>75.245283018867923</v>
      </c>
      <c r="J246" t="s">
        <v>21</v>
      </c>
      <c r="K246" t="s">
        <v>22</v>
      </c>
      <c r="L246" s="10">
        <v>1405314000</v>
      </c>
      <c r="M246">
        <v>1409806800</v>
      </c>
      <c r="N246" s="7">
        <f t="shared" si="20"/>
        <v>41834.208333333336</v>
      </c>
      <c r="O246" s="8">
        <f t="shared" si="21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  <c r="U246" t="str">
        <f t="shared" si="22"/>
        <v>July</v>
      </c>
      <c r="V246">
        <f t="shared" si="23"/>
        <v>2014</v>
      </c>
    </row>
    <row r="247" spans="1:22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4">
        <f t="shared" si="19"/>
        <v>69.023364485981304</v>
      </c>
      <c r="J247" t="s">
        <v>21</v>
      </c>
      <c r="K247" t="s">
        <v>22</v>
      </c>
      <c r="L247" s="10">
        <v>1396846800</v>
      </c>
      <c r="M247">
        <v>1396933200</v>
      </c>
      <c r="N247" s="7">
        <f t="shared" si="20"/>
        <v>41736.208333333336</v>
      </c>
      <c r="O247" s="8">
        <f t="shared" si="21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  <c r="U247" t="str">
        <f t="shared" si="22"/>
        <v>April</v>
      </c>
      <c r="V247">
        <f t="shared" si="23"/>
        <v>2014</v>
      </c>
    </row>
    <row r="248" spans="1:22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4">
        <f t="shared" si="19"/>
        <v>65.986486486486484</v>
      </c>
      <c r="J248" t="s">
        <v>21</v>
      </c>
      <c r="K248" t="s">
        <v>22</v>
      </c>
      <c r="L248" s="10">
        <v>1375678800</v>
      </c>
      <c r="M248">
        <v>1376024400</v>
      </c>
      <c r="N248" s="7">
        <f t="shared" si="20"/>
        <v>41491.208333333336</v>
      </c>
      <c r="O248" s="8">
        <f t="shared" si="21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  <c r="U248" t="str">
        <f t="shared" si="22"/>
        <v>August</v>
      </c>
      <c r="V248">
        <f t="shared" si="23"/>
        <v>2013</v>
      </c>
    </row>
    <row r="249" spans="1:22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4">
        <f t="shared" si="19"/>
        <v>98.013800424628457</v>
      </c>
      <c r="J249" t="s">
        <v>21</v>
      </c>
      <c r="K249" t="s">
        <v>22</v>
      </c>
      <c r="L249" s="10">
        <v>1482386400</v>
      </c>
      <c r="M249">
        <v>1483682400</v>
      </c>
      <c r="N249" s="7">
        <f t="shared" si="20"/>
        <v>42726.25</v>
      </c>
      <c r="O249" s="8">
        <f t="shared" si="21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  <c r="U249" t="str">
        <f t="shared" si="22"/>
        <v>December</v>
      </c>
      <c r="V249">
        <f t="shared" si="23"/>
        <v>2016</v>
      </c>
    </row>
    <row r="250" spans="1:22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4">
        <f t="shared" si="19"/>
        <v>60.105504587155963</v>
      </c>
      <c r="J250" t="s">
        <v>26</v>
      </c>
      <c r="K250" t="s">
        <v>27</v>
      </c>
      <c r="L250" s="10">
        <v>1420005600</v>
      </c>
      <c r="M250">
        <v>1420437600</v>
      </c>
      <c r="N250" s="7">
        <f t="shared" si="20"/>
        <v>42004.25</v>
      </c>
      <c r="O250" s="8">
        <f t="shared" si="21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  <c r="U250" t="str">
        <f t="shared" si="22"/>
        <v>December</v>
      </c>
      <c r="V250">
        <f t="shared" si="23"/>
        <v>2014</v>
      </c>
    </row>
    <row r="251" spans="1:22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4">
        <f t="shared" si="19"/>
        <v>26.000773395204948</v>
      </c>
      <c r="J251" t="s">
        <v>21</v>
      </c>
      <c r="K251" t="s">
        <v>22</v>
      </c>
      <c r="L251" s="10">
        <v>1420178400</v>
      </c>
      <c r="M251">
        <v>1420783200</v>
      </c>
      <c r="N251" s="7">
        <f t="shared" si="20"/>
        <v>42006.25</v>
      </c>
      <c r="O251" s="8">
        <f t="shared" si="21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  <c r="U251" t="str">
        <f t="shared" si="22"/>
        <v>January</v>
      </c>
      <c r="V251">
        <f t="shared" si="23"/>
        <v>2015</v>
      </c>
    </row>
    <row r="252" spans="1:22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4">
        <f t="shared" si="19"/>
        <v>3</v>
      </c>
      <c r="J252" t="s">
        <v>21</v>
      </c>
      <c r="K252" t="s">
        <v>22</v>
      </c>
      <c r="L252" s="10">
        <v>1264399200</v>
      </c>
      <c r="M252">
        <v>1267423200</v>
      </c>
      <c r="N252" s="7">
        <f t="shared" si="20"/>
        <v>40203.25</v>
      </c>
      <c r="O252" s="8">
        <f t="shared" si="21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  <c r="U252" t="str">
        <f t="shared" si="22"/>
        <v>January</v>
      </c>
      <c r="V252">
        <f t="shared" si="23"/>
        <v>2010</v>
      </c>
    </row>
    <row r="253" spans="1:22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4">
        <f t="shared" si="19"/>
        <v>38.019801980198018</v>
      </c>
      <c r="J253" t="s">
        <v>21</v>
      </c>
      <c r="K253" t="s">
        <v>22</v>
      </c>
      <c r="L253" s="10">
        <v>1355032800</v>
      </c>
      <c r="M253">
        <v>1355205600</v>
      </c>
      <c r="N253" s="7">
        <f t="shared" si="20"/>
        <v>41252.25</v>
      </c>
      <c r="O253" s="8">
        <f t="shared" si="21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  <c r="U253" t="str">
        <f t="shared" si="22"/>
        <v>December</v>
      </c>
      <c r="V253">
        <f t="shared" si="23"/>
        <v>2012</v>
      </c>
    </row>
    <row r="254" spans="1:22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4">
        <f t="shared" si="19"/>
        <v>106.15254237288136</v>
      </c>
      <c r="J254" t="s">
        <v>21</v>
      </c>
      <c r="K254" t="s">
        <v>22</v>
      </c>
      <c r="L254" s="10">
        <v>1382677200</v>
      </c>
      <c r="M254">
        <v>1383109200</v>
      </c>
      <c r="N254" s="7">
        <f t="shared" si="20"/>
        <v>41572.208333333336</v>
      </c>
      <c r="O254" s="8">
        <f t="shared" si="21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  <c r="U254" t="str">
        <f t="shared" si="22"/>
        <v>October</v>
      </c>
      <c r="V254">
        <f t="shared" si="23"/>
        <v>2013</v>
      </c>
    </row>
    <row r="255" spans="1:22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4">
        <f t="shared" si="19"/>
        <v>81.019475655430711</v>
      </c>
      <c r="J255" t="s">
        <v>15</v>
      </c>
      <c r="K255" t="s">
        <v>16</v>
      </c>
      <c r="L255" s="10">
        <v>1302238800</v>
      </c>
      <c r="M255">
        <v>1303275600</v>
      </c>
      <c r="N255" s="7">
        <f t="shared" si="20"/>
        <v>40641.208333333336</v>
      </c>
      <c r="O255" s="8">
        <f t="shared" si="21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  <c r="U255" t="str">
        <f t="shared" si="22"/>
        <v>April</v>
      </c>
      <c r="V255">
        <f t="shared" si="23"/>
        <v>2011</v>
      </c>
    </row>
    <row r="256" spans="1:22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4">
        <f t="shared" si="19"/>
        <v>96.647727272727266</v>
      </c>
      <c r="J256" t="s">
        <v>21</v>
      </c>
      <c r="K256" t="s">
        <v>22</v>
      </c>
      <c r="L256" s="10">
        <v>1487656800</v>
      </c>
      <c r="M256">
        <v>1487829600</v>
      </c>
      <c r="N256" s="7">
        <f t="shared" si="20"/>
        <v>42787.25</v>
      </c>
      <c r="O256" s="8">
        <f t="shared" si="21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  <c r="U256" t="str">
        <f t="shared" si="22"/>
        <v>February</v>
      </c>
      <c r="V256">
        <f t="shared" si="23"/>
        <v>2017</v>
      </c>
    </row>
    <row r="257" spans="1:22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4">
        <f t="shared" si="19"/>
        <v>57.003535651149086</v>
      </c>
      <c r="J257" t="s">
        <v>21</v>
      </c>
      <c r="K257" t="s">
        <v>22</v>
      </c>
      <c r="L257" s="10">
        <v>1297836000</v>
      </c>
      <c r="M257">
        <v>1298268000</v>
      </c>
      <c r="N257" s="7">
        <f t="shared" si="20"/>
        <v>40590.25</v>
      </c>
      <c r="O257" s="8">
        <f t="shared" si="21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  <c r="U257" t="str">
        <f t="shared" si="22"/>
        <v>February</v>
      </c>
      <c r="V257">
        <f t="shared" si="23"/>
        <v>2011</v>
      </c>
    </row>
    <row r="258" spans="1:22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24">(E258/D258)*100</f>
        <v>23.390243902439025</v>
      </c>
      <c r="G258" t="s">
        <v>14</v>
      </c>
      <c r="H258">
        <v>15</v>
      </c>
      <c r="I258" s="4">
        <f t="shared" si="19"/>
        <v>63.93333333333333</v>
      </c>
      <c r="J258" t="s">
        <v>40</v>
      </c>
      <c r="K258" t="s">
        <v>41</v>
      </c>
      <c r="L258" s="10">
        <v>1453615200</v>
      </c>
      <c r="M258">
        <v>1456812000</v>
      </c>
      <c r="N258" s="7">
        <f t="shared" si="20"/>
        <v>42393.25</v>
      </c>
      <c r="O258" s="8">
        <f t="shared" si="21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  <c r="U258" t="str">
        <f t="shared" si="22"/>
        <v>January</v>
      </c>
      <c r="V258">
        <f t="shared" si="23"/>
        <v>2016</v>
      </c>
    </row>
    <row r="259" spans="1:22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4"/>
        <v>146</v>
      </c>
      <c r="G259" t="s">
        <v>20</v>
      </c>
      <c r="H259">
        <v>92</v>
      </c>
      <c r="I259" s="4">
        <f t="shared" ref="I259:I322" si="25">AVERAGE(E259/H259)</f>
        <v>90.456521739130437</v>
      </c>
      <c r="J259" t="s">
        <v>21</v>
      </c>
      <c r="K259" t="s">
        <v>22</v>
      </c>
      <c r="L259" s="10">
        <v>1362463200</v>
      </c>
      <c r="M259">
        <v>1363669200</v>
      </c>
      <c r="N259" s="7">
        <f t="shared" ref="N259:N322" si="26">(((L259/60)/60)/24)+DATE(1970,1,1)</f>
        <v>41338.25</v>
      </c>
      <c r="O259" s="8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  <c r="U259" t="str">
        <f t="shared" ref="U259:U322" si="28">TEXT(N259,"MMMM")</f>
        <v>March</v>
      </c>
      <c r="V259">
        <f t="shared" ref="V259:V322" si="29">YEAR(N259)</f>
        <v>2013</v>
      </c>
    </row>
    <row r="260" spans="1:22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4">
        <f t="shared" si="25"/>
        <v>72.172043010752688</v>
      </c>
      <c r="J260" t="s">
        <v>21</v>
      </c>
      <c r="K260" t="s">
        <v>22</v>
      </c>
      <c r="L260" s="10">
        <v>1481176800</v>
      </c>
      <c r="M260">
        <v>1482904800</v>
      </c>
      <c r="N260" s="7">
        <f t="shared" si="26"/>
        <v>42712.25</v>
      </c>
      <c r="O260" s="8">
        <f t="shared" si="27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  <c r="U260" t="str">
        <f t="shared" si="28"/>
        <v>December</v>
      </c>
      <c r="V260">
        <f t="shared" si="29"/>
        <v>2016</v>
      </c>
    </row>
    <row r="261" spans="1:22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4">
        <f t="shared" si="25"/>
        <v>77.934782608695656</v>
      </c>
      <c r="J261" t="s">
        <v>21</v>
      </c>
      <c r="K261" t="s">
        <v>22</v>
      </c>
      <c r="L261" s="10">
        <v>1354946400</v>
      </c>
      <c r="M261">
        <v>1356588000</v>
      </c>
      <c r="N261" s="7">
        <f t="shared" si="26"/>
        <v>41251.25</v>
      </c>
      <c r="O261" s="8">
        <f t="shared" si="27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  <c r="U261" t="str">
        <f t="shared" si="28"/>
        <v>December</v>
      </c>
      <c r="V261">
        <f t="shared" si="29"/>
        <v>2012</v>
      </c>
    </row>
    <row r="262" spans="1:22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4">
        <f t="shared" si="25"/>
        <v>38.065134099616856</v>
      </c>
      <c r="J262" t="s">
        <v>21</v>
      </c>
      <c r="K262" t="s">
        <v>22</v>
      </c>
      <c r="L262" s="10">
        <v>1348808400</v>
      </c>
      <c r="M262">
        <v>1349845200</v>
      </c>
      <c r="N262" s="7">
        <f t="shared" si="26"/>
        <v>41180.208333333336</v>
      </c>
      <c r="O262" s="8">
        <f t="shared" si="27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  <c r="U262" t="str">
        <f t="shared" si="28"/>
        <v>September</v>
      </c>
      <c r="V262">
        <f t="shared" si="29"/>
        <v>2012</v>
      </c>
    </row>
    <row r="263" spans="1:22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4">
        <f t="shared" si="25"/>
        <v>57.936123348017624</v>
      </c>
      <c r="J263" t="s">
        <v>21</v>
      </c>
      <c r="K263" t="s">
        <v>22</v>
      </c>
      <c r="L263" s="10">
        <v>1282712400</v>
      </c>
      <c r="M263">
        <v>1283058000</v>
      </c>
      <c r="N263" s="7">
        <f t="shared" si="26"/>
        <v>40415.208333333336</v>
      </c>
      <c r="O263" s="8">
        <f t="shared" si="27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  <c r="U263" t="str">
        <f t="shared" si="28"/>
        <v>August</v>
      </c>
      <c r="V263">
        <f t="shared" si="29"/>
        <v>2010</v>
      </c>
    </row>
    <row r="264" spans="1:22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4">
        <f t="shared" si="25"/>
        <v>49.794392523364486</v>
      </c>
      <c r="J264" t="s">
        <v>21</v>
      </c>
      <c r="K264" t="s">
        <v>22</v>
      </c>
      <c r="L264" s="10">
        <v>1301979600</v>
      </c>
      <c r="M264">
        <v>1304226000</v>
      </c>
      <c r="N264" s="7">
        <f t="shared" si="26"/>
        <v>40638.208333333336</v>
      </c>
      <c r="O264" s="8">
        <f t="shared" si="27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  <c r="U264" t="str">
        <f t="shared" si="28"/>
        <v>April</v>
      </c>
      <c r="V264">
        <f t="shared" si="29"/>
        <v>2011</v>
      </c>
    </row>
    <row r="265" spans="1:22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4">
        <f t="shared" si="25"/>
        <v>54.050251256281406</v>
      </c>
      <c r="J265" t="s">
        <v>21</v>
      </c>
      <c r="K265" t="s">
        <v>22</v>
      </c>
      <c r="L265" s="10">
        <v>1263016800</v>
      </c>
      <c r="M265">
        <v>1263016800</v>
      </c>
      <c r="N265" s="7">
        <f t="shared" si="26"/>
        <v>40187.25</v>
      </c>
      <c r="O265" s="8">
        <f t="shared" si="27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  <c r="U265" t="str">
        <f t="shared" si="28"/>
        <v>January</v>
      </c>
      <c r="V265">
        <f t="shared" si="29"/>
        <v>2010</v>
      </c>
    </row>
    <row r="266" spans="1:22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4">
        <f t="shared" si="25"/>
        <v>30.002721335268504</v>
      </c>
      <c r="J266" t="s">
        <v>21</v>
      </c>
      <c r="K266" t="s">
        <v>22</v>
      </c>
      <c r="L266" s="10">
        <v>1360648800</v>
      </c>
      <c r="M266">
        <v>1362031200</v>
      </c>
      <c r="N266" s="7">
        <f t="shared" si="26"/>
        <v>41317.25</v>
      </c>
      <c r="O266" s="8">
        <f t="shared" si="27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  <c r="U266" t="str">
        <f t="shared" si="28"/>
        <v>February</v>
      </c>
      <c r="V266">
        <f t="shared" si="29"/>
        <v>2013</v>
      </c>
    </row>
    <row r="267" spans="1:22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4">
        <f t="shared" si="25"/>
        <v>70.127906976744185</v>
      </c>
      <c r="J267" t="s">
        <v>21</v>
      </c>
      <c r="K267" t="s">
        <v>22</v>
      </c>
      <c r="L267" s="10">
        <v>1451800800</v>
      </c>
      <c r="M267">
        <v>1455602400</v>
      </c>
      <c r="N267" s="7">
        <f t="shared" si="26"/>
        <v>42372.25</v>
      </c>
      <c r="O267" s="8">
        <f t="shared" si="27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  <c r="U267" t="str">
        <f t="shared" si="28"/>
        <v>January</v>
      </c>
      <c r="V267">
        <f t="shared" si="29"/>
        <v>2016</v>
      </c>
    </row>
    <row r="268" spans="1:22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4">
        <f t="shared" si="25"/>
        <v>26.996228786926462</v>
      </c>
      <c r="J268" t="s">
        <v>107</v>
      </c>
      <c r="K268" t="s">
        <v>108</v>
      </c>
      <c r="L268" s="10">
        <v>1415340000</v>
      </c>
      <c r="M268">
        <v>1418191200</v>
      </c>
      <c r="N268" s="7">
        <f t="shared" si="26"/>
        <v>41950.25</v>
      </c>
      <c r="O268" s="8">
        <f t="shared" si="27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  <c r="U268" t="str">
        <f t="shared" si="28"/>
        <v>November</v>
      </c>
      <c r="V268">
        <f t="shared" si="29"/>
        <v>2014</v>
      </c>
    </row>
    <row r="269" spans="1:22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4">
        <f t="shared" si="25"/>
        <v>51.990606936416185</v>
      </c>
      <c r="J269" t="s">
        <v>26</v>
      </c>
      <c r="K269" t="s">
        <v>27</v>
      </c>
      <c r="L269" s="10">
        <v>1351054800</v>
      </c>
      <c r="M269">
        <v>1352440800</v>
      </c>
      <c r="N269" s="7">
        <f t="shared" si="26"/>
        <v>41206.208333333336</v>
      </c>
      <c r="O269" s="8">
        <f t="shared" si="27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  <c r="U269" t="str">
        <f t="shared" si="28"/>
        <v>October</v>
      </c>
      <c r="V269">
        <f t="shared" si="29"/>
        <v>2012</v>
      </c>
    </row>
    <row r="270" spans="1:22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4">
        <f t="shared" si="25"/>
        <v>56.416666666666664</v>
      </c>
      <c r="J270" t="s">
        <v>21</v>
      </c>
      <c r="K270" t="s">
        <v>22</v>
      </c>
      <c r="L270" s="10">
        <v>1349326800</v>
      </c>
      <c r="M270">
        <v>1353304800</v>
      </c>
      <c r="N270" s="7">
        <f t="shared" si="26"/>
        <v>41186.208333333336</v>
      </c>
      <c r="O270" s="8">
        <f t="shared" si="27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  <c r="U270" t="str">
        <f t="shared" si="28"/>
        <v>October</v>
      </c>
      <c r="V270">
        <f t="shared" si="29"/>
        <v>2012</v>
      </c>
    </row>
    <row r="271" spans="1:22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4">
        <f t="shared" si="25"/>
        <v>101.63218390804597</v>
      </c>
      <c r="J271" t="s">
        <v>21</v>
      </c>
      <c r="K271" t="s">
        <v>22</v>
      </c>
      <c r="L271" s="10">
        <v>1548914400</v>
      </c>
      <c r="M271">
        <v>1550728800</v>
      </c>
      <c r="N271" s="7">
        <f t="shared" si="26"/>
        <v>43496.25</v>
      </c>
      <c r="O271" s="8">
        <f t="shared" si="27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  <c r="U271" t="str">
        <f t="shared" si="28"/>
        <v>January</v>
      </c>
      <c r="V271">
        <f t="shared" si="29"/>
        <v>2019</v>
      </c>
    </row>
    <row r="272" spans="1:22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4">
        <f t="shared" si="25"/>
        <v>25.005291005291006</v>
      </c>
      <c r="J272" t="s">
        <v>21</v>
      </c>
      <c r="K272" t="s">
        <v>22</v>
      </c>
      <c r="L272" s="10">
        <v>1291269600</v>
      </c>
      <c r="M272">
        <v>1291442400</v>
      </c>
      <c r="N272" s="7">
        <f t="shared" si="26"/>
        <v>40514.25</v>
      </c>
      <c r="O272" s="8">
        <f t="shared" si="27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  <c r="U272" t="str">
        <f t="shared" si="28"/>
        <v>December</v>
      </c>
      <c r="V272">
        <f t="shared" si="29"/>
        <v>2010</v>
      </c>
    </row>
    <row r="273" spans="1:22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4">
        <f t="shared" si="25"/>
        <v>32.016393442622949</v>
      </c>
      <c r="J273" t="s">
        <v>21</v>
      </c>
      <c r="K273" t="s">
        <v>22</v>
      </c>
      <c r="L273" s="10">
        <v>1449468000</v>
      </c>
      <c r="M273">
        <v>1452146400</v>
      </c>
      <c r="N273" s="7">
        <f t="shared" si="26"/>
        <v>42345.25</v>
      </c>
      <c r="O273" s="8">
        <f t="shared" si="27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  <c r="U273" t="str">
        <f t="shared" si="28"/>
        <v>December</v>
      </c>
      <c r="V273">
        <f t="shared" si="29"/>
        <v>2015</v>
      </c>
    </row>
    <row r="274" spans="1:22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4">
        <f t="shared" si="25"/>
        <v>82.021647307286173</v>
      </c>
      <c r="J274" t="s">
        <v>21</v>
      </c>
      <c r="K274" t="s">
        <v>22</v>
      </c>
      <c r="L274" s="10">
        <v>1562734800</v>
      </c>
      <c r="M274">
        <v>1564894800</v>
      </c>
      <c r="N274" s="7">
        <f t="shared" si="26"/>
        <v>43656.208333333328</v>
      </c>
      <c r="O274" s="8">
        <f t="shared" si="27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  <c r="U274" t="str">
        <f t="shared" si="28"/>
        <v>July</v>
      </c>
      <c r="V274">
        <f t="shared" si="29"/>
        <v>2019</v>
      </c>
    </row>
    <row r="275" spans="1:22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4">
        <f t="shared" si="25"/>
        <v>37.957446808510639</v>
      </c>
      <c r="J275" t="s">
        <v>15</v>
      </c>
      <c r="K275" t="s">
        <v>16</v>
      </c>
      <c r="L275" s="10">
        <v>1505624400</v>
      </c>
      <c r="M275">
        <v>1505883600</v>
      </c>
      <c r="N275" s="7">
        <f t="shared" si="26"/>
        <v>42995.208333333328</v>
      </c>
      <c r="O275" s="8">
        <f t="shared" si="27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  <c r="U275" t="str">
        <f t="shared" si="28"/>
        <v>September</v>
      </c>
      <c r="V275">
        <f t="shared" si="29"/>
        <v>2017</v>
      </c>
    </row>
    <row r="276" spans="1:22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4">
        <f t="shared" si="25"/>
        <v>51.533333333333331</v>
      </c>
      <c r="J276" t="s">
        <v>21</v>
      </c>
      <c r="K276" t="s">
        <v>22</v>
      </c>
      <c r="L276" s="10">
        <v>1509948000</v>
      </c>
      <c r="M276">
        <v>1510380000</v>
      </c>
      <c r="N276" s="7">
        <f t="shared" si="26"/>
        <v>43045.25</v>
      </c>
      <c r="O276" s="8">
        <f t="shared" si="27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  <c r="U276" t="str">
        <f t="shared" si="28"/>
        <v>November</v>
      </c>
      <c r="V276">
        <f t="shared" si="29"/>
        <v>2017</v>
      </c>
    </row>
    <row r="277" spans="1:22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4">
        <f t="shared" si="25"/>
        <v>81.198275862068968</v>
      </c>
      <c r="J277" t="s">
        <v>21</v>
      </c>
      <c r="K277" t="s">
        <v>22</v>
      </c>
      <c r="L277" s="10">
        <v>1554526800</v>
      </c>
      <c r="M277">
        <v>1555218000</v>
      </c>
      <c r="N277" s="7">
        <f t="shared" si="26"/>
        <v>43561.208333333328</v>
      </c>
      <c r="O277" s="8">
        <f t="shared" si="27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  <c r="U277" t="str">
        <f t="shared" si="28"/>
        <v>April</v>
      </c>
      <c r="V277">
        <f t="shared" si="29"/>
        <v>2019</v>
      </c>
    </row>
    <row r="278" spans="1:22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4">
        <f t="shared" si="25"/>
        <v>40.030075187969928</v>
      </c>
      <c r="J278" t="s">
        <v>21</v>
      </c>
      <c r="K278" t="s">
        <v>22</v>
      </c>
      <c r="L278" s="10">
        <v>1334811600</v>
      </c>
      <c r="M278">
        <v>1335243600</v>
      </c>
      <c r="N278" s="7">
        <f t="shared" si="26"/>
        <v>41018.208333333336</v>
      </c>
      <c r="O278" s="8">
        <f t="shared" si="27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  <c r="U278" t="str">
        <f t="shared" si="28"/>
        <v>April</v>
      </c>
      <c r="V278">
        <f t="shared" si="29"/>
        <v>2012</v>
      </c>
    </row>
    <row r="279" spans="1:22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4">
        <f t="shared" si="25"/>
        <v>89.939759036144579</v>
      </c>
      <c r="J279" t="s">
        <v>21</v>
      </c>
      <c r="K279" t="s">
        <v>22</v>
      </c>
      <c r="L279" s="10">
        <v>1279515600</v>
      </c>
      <c r="M279">
        <v>1279688400</v>
      </c>
      <c r="N279" s="7">
        <f t="shared" si="26"/>
        <v>40378.208333333336</v>
      </c>
      <c r="O279" s="8">
        <f t="shared" si="27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  <c r="U279" t="str">
        <f t="shared" si="28"/>
        <v>July</v>
      </c>
      <c r="V279">
        <f t="shared" si="29"/>
        <v>2010</v>
      </c>
    </row>
    <row r="280" spans="1:22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4">
        <f t="shared" si="25"/>
        <v>96.692307692307693</v>
      </c>
      <c r="J280" t="s">
        <v>21</v>
      </c>
      <c r="K280" t="s">
        <v>22</v>
      </c>
      <c r="L280" s="10">
        <v>1353909600</v>
      </c>
      <c r="M280">
        <v>1356069600</v>
      </c>
      <c r="N280" s="7">
        <f t="shared" si="26"/>
        <v>41239.25</v>
      </c>
      <c r="O280" s="8">
        <f t="shared" si="27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  <c r="U280" t="str">
        <f t="shared" si="28"/>
        <v>November</v>
      </c>
      <c r="V280">
        <f t="shared" si="29"/>
        <v>2012</v>
      </c>
    </row>
    <row r="281" spans="1:22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4">
        <f t="shared" si="25"/>
        <v>25.010989010989011</v>
      </c>
      <c r="J281" t="s">
        <v>21</v>
      </c>
      <c r="K281" t="s">
        <v>22</v>
      </c>
      <c r="L281" s="10">
        <v>1535950800</v>
      </c>
      <c r="M281">
        <v>1536210000</v>
      </c>
      <c r="N281" s="7">
        <f t="shared" si="26"/>
        <v>43346.208333333328</v>
      </c>
      <c r="O281" s="8">
        <f t="shared" si="27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  <c r="U281" t="str">
        <f t="shared" si="28"/>
        <v>September</v>
      </c>
      <c r="V281">
        <f t="shared" si="29"/>
        <v>2018</v>
      </c>
    </row>
    <row r="282" spans="1:22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4">
        <f t="shared" si="25"/>
        <v>36.987277353689571</v>
      </c>
      <c r="J282" t="s">
        <v>21</v>
      </c>
      <c r="K282" t="s">
        <v>22</v>
      </c>
      <c r="L282" s="10">
        <v>1511244000</v>
      </c>
      <c r="M282">
        <v>1511762400</v>
      </c>
      <c r="N282" s="7">
        <f t="shared" si="26"/>
        <v>43060.25</v>
      </c>
      <c r="O282" s="8">
        <f t="shared" si="27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  <c r="U282" t="str">
        <f t="shared" si="28"/>
        <v>November</v>
      </c>
      <c r="V282">
        <f t="shared" si="29"/>
        <v>2017</v>
      </c>
    </row>
    <row r="283" spans="1:22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4">
        <f t="shared" si="25"/>
        <v>73.012609117361791</v>
      </c>
      <c r="J283" t="s">
        <v>21</v>
      </c>
      <c r="K283" t="s">
        <v>22</v>
      </c>
      <c r="L283" s="10">
        <v>1331445600</v>
      </c>
      <c r="M283">
        <v>1333256400</v>
      </c>
      <c r="N283" s="7">
        <f t="shared" si="26"/>
        <v>40979.25</v>
      </c>
      <c r="O283" s="8">
        <f t="shared" si="27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  <c r="U283" t="str">
        <f t="shared" si="28"/>
        <v>March</v>
      </c>
      <c r="V283">
        <f t="shared" si="29"/>
        <v>2012</v>
      </c>
    </row>
    <row r="284" spans="1:22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4">
        <f t="shared" si="25"/>
        <v>68.240601503759393</v>
      </c>
      <c r="J284" t="s">
        <v>21</v>
      </c>
      <c r="K284" t="s">
        <v>22</v>
      </c>
      <c r="L284" s="10">
        <v>1480226400</v>
      </c>
      <c r="M284">
        <v>1480744800</v>
      </c>
      <c r="N284" s="7">
        <f t="shared" si="26"/>
        <v>42701.25</v>
      </c>
      <c r="O284" s="8">
        <f t="shared" si="27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  <c r="U284" t="str">
        <f t="shared" si="28"/>
        <v>November</v>
      </c>
      <c r="V284">
        <f t="shared" si="29"/>
        <v>2016</v>
      </c>
    </row>
    <row r="285" spans="1:22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4">
        <f t="shared" si="25"/>
        <v>52.310344827586206</v>
      </c>
      <c r="J285" t="s">
        <v>36</v>
      </c>
      <c r="K285" t="s">
        <v>37</v>
      </c>
      <c r="L285" s="10">
        <v>1464584400</v>
      </c>
      <c r="M285">
        <v>1465016400</v>
      </c>
      <c r="N285" s="7">
        <f t="shared" si="26"/>
        <v>42520.208333333328</v>
      </c>
      <c r="O285" s="8">
        <f t="shared" si="27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  <c r="U285" t="str">
        <f t="shared" si="28"/>
        <v>May</v>
      </c>
      <c r="V285">
        <f t="shared" si="29"/>
        <v>2016</v>
      </c>
    </row>
    <row r="286" spans="1:22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4">
        <f t="shared" si="25"/>
        <v>61.765151515151516</v>
      </c>
      <c r="J286" t="s">
        <v>21</v>
      </c>
      <c r="K286" t="s">
        <v>22</v>
      </c>
      <c r="L286" s="10">
        <v>1335848400</v>
      </c>
      <c r="M286">
        <v>1336280400</v>
      </c>
      <c r="N286" s="7">
        <f t="shared" si="26"/>
        <v>41030.208333333336</v>
      </c>
      <c r="O286" s="8">
        <f t="shared" si="27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  <c r="U286" t="str">
        <f t="shared" si="28"/>
        <v>May</v>
      </c>
      <c r="V286">
        <f t="shared" si="29"/>
        <v>2012</v>
      </c>
    </row>
    <row r="287" spans="1:22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4">
        <f t="shared" si="25"/>
        <v>25.027559055118111</v>
      </c>
      <c r="J287" t="s">
        <v>21</v>
      </c>
      <c r="K287" t="s">
        <v>22</v>
      </c>
      <c r="L287" s="10">
        <v>1473483600</v>
      </c>
      <c r="M287">
        <v>1476766800</v>
      </c>
      <c r="N287" s="7">
        <f t="shared" si="26"/>
        <v>42623.208333333328</v>
      </c>
      <c r="O287" s="8">
        <f t="shared" si="27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  <c r="U287" t="str">
        <f t="shared" si="28"/>
        <v>September</v>
      </c>
      <c r="V287">
        <f t="shared" si="29"/>
        <v>2016</v>
      </c>
    </row>
    <row r="288" spans="1:22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4">
        <f t="shared" si="25"/>
        <v>106.28804347826087</v>
      </c>
      <c r="J288" t="s">
        <v>21</v>
      </c>
      <c r="K288" t="s">
        <v>22</v>
      </c>
      <c r="L288" s="10">
        <v>1479880800</v>
      </c>
      <c r="M288">
        <v>1480485600</v>
      </c>
      <c r="N288" s="7">
        <f t="shared" si="26"/>
        <v>42697.25</v>
      </c>
      <c r="O288" s="8">
        <f t="shared" si="27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  <c r="U288" t="str">
        <f t="shared" si="28"/>
        <v>November</v>
      </c>
      <c r="V288">
        <f t="shared" si="29"/>
        <v>2016</v>
      </c>
    </row>
    <row r="289" spans="1:22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4">
        <f t="shared" si="25"/>
        <v>75.07386363636364</v>
      </c>
      <c r="J289" t="s">
        <v>21</v>
      </c>
      <c r="K289" t="s">
        <v>22</v>
      </c>
      <c r="L289" s="10">
        <v>1430197200</v>
      </c>
      <c r="M289">
        <v>1430197200</v>
      </c>
      <c r="N289" s="7">
        <f t="shared" si="26"/>
        <v>42122.208333333328</v>
      </c>
      <c r="O289" s="8">
        <f t="shared" si="27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  <c r="U289" t="str">
        <f t="shared" si="28"/>
        <v>April</v>
      </c>
      <c r="V289">
        <f t="shared" si="29"/>
        <v>2015</v>
      </c>
    </row>
    <row r="290" spans="1:22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4">
        <f t="shared" si="25"/>
        <v>39.970802919708028</v>
      </c>
      <c r="J290" t="s">
        <v>36</v>
      </c>
      <c r="K290" t="s">
        <v>37</v>
      </c>
      <c r="L290" s="10">
        <v>1331701200</v>
      </c>
      <c r="M290">
        <v>1331787600</v>
      </c>
      <c r="N290" s="7">
        <f t="shared" si="26"/>
        <v>40982.208333333336</v>
      </c>
      <c r="O290" s="8">
        <f t="shared" si="27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  <c r="U290" t="str">
        <f t="shared" si="28"/>
        <v>March</v>
      </c>
      <c r="V290">
        <f t="shared" si="29"/>
        <v>2012</v>
      </c>
    </row>
    <row r="291" spans="1:22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4">
        <f t="shared" si="25"/>
        <v>39.982195845697326</v>
      </c>
      <c r="J291" t="s">
        <v>15</v>
      </c>
      <c r="K291" t="s">
        <v>16</v>
      </c>
      <c r="L291" s="10">
        <v>1438578000</v>
      </c>
      <c r="M291">
        <v>1438837200</v>
      </c>
      <c r="N291" s="7">
        <f t="shared" si="26"/>
        <v>42219.208333333328</v>
      </c>
      <c r="O291" s="8">
        <f t="shared" si="27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  <c r="U291" t="str">
        <f t="shared" si="28"/>
        <v>August</v>
      </c>
      <c r="V291">
        <f t="shared" si="29"/>
        <v>2015</v>
      </c>
    </row>
    <row r="292" spans="1:22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4">
        <f t="shared" si="25"/>
        <v>101.01541850220265</v>
      </c>
      <c r="J292" t="s">
        <v>21</v>
      </c>
      <c r="K292" t="s">
        <v>22</v>
      </c>
      <c r="L292" s="10">
        <v>1368162000</v>
      </c>
      <c r="M292">
        <v>1370926800</v>
      </c>
      <c r="N292" s="7">
        <f t="shared" si="26"/>
        <v>41404.208333333336</v>
      </c>
      <c r="O292" s="8">
        <f t="shared" si="27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  <c r="U292" t="str">
        <f t="shared" si="28"/>
        <v>May</v>
      </c>
      <c r="V292">
        <f t="shared" si="29"/>
        <v>2013</v>
      </c>
    </row>
    <row r="293" spans="1:22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4">
        <f t="shared" si="25"/>
        <v>76.813084112149539</v>
      </c>
      <c r="J293" t="s">
        <v>21</v>
      </c>
      <c r="K293" t="s">
        <v>22</v>
      </c>
      <c r="L293" s="10">
        <v>1318654800</v>
      </c>
      <c r="M293">
        <v>1319000400</v>
      </c>
      <c r="N293" s="7">
        <f t="shared" si="26"/>
        <v>40831.208333333336</v>
      </c>
      <c r="O293" s="8">
        <f t="shared" si="27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  <c r="U293" t="str">
        <f t="shared" si="28"/>
        <v>October</v>
      </c>
      <c r="V293">
        <f t="shared" si="29"/>
        <v>2011</v>
      </c>
    </row>
    <row r="294" spans="1:22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4">
        <f t="shared" si="25"/>
        <v>71.7</v>
      </c>
      <c r="J294" t="s">
        <v>21</v>
      </c>
      <c r="K294" t="s">
        <v>22</v>
      </c>
      <c r="L294" s="10">
        <v>1331874000</v>
      </c>
      <c r="M294">
        <v>1333429200</v>
      </c>
      <c r="N294" s="7">
        <f t="shared" si="26"/>
        <v>40984.208333333336</v>
      </c>
      <c r="O294" s="8">
        <f t="shared" si="27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  <c r="U294" t="str">
        <f t="shared" si="28"/>
        <v>March</v>
      </c>
      <c r="V294">
        <f t="shared" si="29"/>
        <v>2012</v>
      </c>
    </row>
    <row r="295" spans="1:22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4">
        <f t="shared" si="25"/>
        <v>33.28125</v>
      </c>
      <c r="J295" t="s">
        <v>107</v>
      </c>
      <c r="K295" t="s">
        <v>108</v>
      </c>
      <c r="L295" s="10">
        <v>1286254800</v>
      </c>
      <c r="M295">
        <v>1287032400</v>
      </c>
      <c r="N295" s="7">
        <f t="shared" si="26"/>
        <v>40456.208333333336</v>
      </c>
      <c r="O295" s="8">
        <f t="shared" si="27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  <c r="U295" t="str">
        <f t="shared" si="28"/>
        <v>October</v>
      </c>
      <c r="V295">
        <f t="shared" si="29"/>
        <v>2010</v>
      </c>
    </row>
    <row r="296" spans="1:22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4">
        <f t="shared" si="25"/>
        <v>43.923497267759565</v>
      </c>
      <c r="J296" t="s">
        <v>21</v>
      </c>
      <c r="K296" t="s">
        <v>22</v>
      </c>
      <c r="L296" s="10">
        <v>1540530000</v>
      </c>
      <c r="M296">
        <v>1541570400</v>
      </c>
      <c r="N296" s="7">
        <f t="shared" si="26"/>
        <v>43399.208333333328</v>
      </c>
      <c r="O296" s="8">
        <f t="shared" si="27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  <c r="U296" t="str">
        <f t="shared" si="28"/>
        <v>October</v>
      </c>
      <c r="V296">
        <f t="shared" si="29"/>
        <v>2018</v>
      </c>
    </row>
    <row r="297" spans="1:22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4">
        <f t="shared" si="25"/>
        <v>36.004712041884815</v>
      </c>
      <c r="J297" t="s">
        <v>98</v>
      </c>
      <c r="K297" t="s">
        <v>99</v>
      </c>
      <c r="L297" s="10">
        <v>1381813200</v>
      </c>
      <c r="M297">
        <v>1383976800</v>
      </c>
      <c r="N297" s="7">
        <f t="shared" si="26"/>
        <v>41562.208333333336</v>
      </c>
      <c r="O297" s="8">
        <f t="shared" si="27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  <c r="U297" t="str">
        <f t="shared" si="28"/>
        <v>October</v>
      </c>
      <c r="V297">
        <f t="shared" si="29"/>
        <v>2013</v>
      </c>
    </row>
    <row r="298" spans="1:22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4">
        <f t="shared" si="25"/>
        <v>88.21052631578948</v>
      </c>
      <c r="J298" t="s">
        <v>26</v>
      </c>
      <c r="K298" t="s">
        <v>27</v>
      </c>
      <c r="L298" s="10">
        <v>1548655200</v>
      </c>
      <c r="M298">
        <v>1550556000</v>
      </c>
      <c r="N298" s="7">
        <f t="shared" si="26"/>
        <v>43493.25</v>
      </c>
      <c r="O298" s="8">
        <f t="shared" si="27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  <c r="U298" t="str">
        <f t="shared" si="28"/>
        <v>January</v>
      </c>
      <c r="V298">
        <f t="shared" si="29"/>
        <v>2019</v>
      </c>
    </row>
    <row r="299" spans="1:22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4">
        <f t="shared" si="25"/>
        <v>65.240384615384613</v>
      </c>
      <c r="J299" t="s">
        <v>26</v>
      </c>
      <c r="K299" t="s">
        <v>27</v>
      </c>
      <c r="L299" s="10">
        <v>1389679200</v>
      </c>
      <c r="M299">
        <v>1390456800</v>
      </c>
      <c r="N299" s="7">
        <f t="shared" si="26"/>
        <v>41653.25</v>
      </c>
      <c r="O299" s="8">
        <f t="shared" si="27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  <c r="U299" t="str">
        <f t="shared" si="28"/>
        <v>January</v>
      </c>
      <c r="V299">
        <f t="shared" si="29"/>
        <v>2014</v>
      </c>
    </row>
    <row r="300" spans="1:22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4">
        <f t="shared" si="25"/>
        <v>69.958333333333329</v>
      </c>
      <c r="J300" t="s">
        <v>21</v>
      </c>
      <c r="K300" t="s">
        <v>22</v>
      </c>
      <c r="L300" s="10">
        <v>1456466400</v>
      </c>
      <c r="M300">
        <v>1458018000</v>
      </c>
      <c r="N300" s="7">
        <f t="shared" si="26"/>
        <v>42426.25</v>
      </c>
      <c r="O300" s="8">
        <f t="shared" si="27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  <c r="U300" t="str">
        <f t="shared" si="28"/>
        <v>February</v>
      </c>
      <c r="V300">
        <f t="shared" si="29"/>
        <v>2016</v>
      </c>
    </row>
    <row r="301" spans="1:22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4">
        <f t="shared" si="25"/>
        <v>39.877551020408163</v>
      </c>
      <c r="J301" t="s">
        <v>21</v>
      </c>
      <c r="K301" t="s">
        <v>22</v>
      </c>
      <c r="L301" s="10">
        <v>1456984800</v>
      </c>
      <c r="M301">
        <v>1461819600</v>
      </c>
      <c r="N301" s="7">
        <f t="shared" si="26"/>
        <v>42432.25</v>
      </c>
      <c r="O301" s="8">
        <f t="shared" si="27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  <c r="U301" t="str">
        <f t="shared" si="28"/>
        <v>March</v>
      </c>
      <c r="V301">
        <f t="shared" si="29"/>
        <v>2016</v>
      </c>
    </row>
    <row r="302" spans="1:22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4">
        <f t="shared" si="25"/>
        <v>5</v>
      </c>
      <c r="J302" t="s">
        <v>36</v>
      </c>
      <c r="K302" t="s">
        <v>37</v>
      </c>
      <c r="L302" s="10">
        <v>1504069200</v>
      </c>
      <c r="M302">
        <v>1504155600</v>
      </c>
      <c r="N302" s="7">
        <f t="shared" si="26"/>
        <v>42977.208333333328</v>
      </c>
      <c r="O302" s="8">
        <f t="shared" si="27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  <c r="U302" t="str">
        <f t="shared" si="28"/>
        <v>August</v>
      </c>
      <c r="V302">
        <f t="shared" si="29"/>
        <v>2017</v>
      </c>
    </row>
    <row r="303" spans="1:22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4">
        <f t="shared" si="25"/>
        <v>41.023728813559323</v>
      </c>
      <c r="J303" t="s">
        <v>21</v>
      </c>
      <c r="K303" t="s">
        <v>22</v>
      </c>
      <c r="L303" s="10">
        <v>1424930400</v>
      </c>
      <c r="M303">
        <v>1426395600</v>
      </c>
      <c r="N303" s="7">
        <f t="shared" si="26"/>
        <v>42061.25</v>
      </c>
      <c r="O303" s="8">
        <f t="shared" si="27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  <c r="U303" t="str">
        <f t="shared" si="28"/>
        <v>February</v>
      </c>
      <c r="V303">
        <f t="shared" si="29"/>
        <v>2015</v>
      </c>
    </row>
    <row r="304" spans="1:22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4">
        <f t="shared" si="25"/>
        <v>98.914285714285711</v>
      </c>
      <c r="J304" t="s">
        <v>21</v>
      </c>
      <c r="K304" t="s">
        <v>22</v>
      </c>
      <c r="L304" s="10">
        <v>1535864400</v>
      </c>
      <c r="M304">
        <v>1537074000</v>
      </c>
      <c r="N304" s="7">
        <f t="shared" si="26"/>
        <v>43345.208333333328</v>
      </c>
      <c r="O304" s="8">
        <f t="shared" si="27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  <c r="U304" t="str">
        <f t="shared" si="28"/>
        <v>September</v>
      </c>
      <c r="V304">
        <f t="shared" si="29"/>
        <v>2018</v>
      </c>
    </row>
    <row r="305" spans="1:22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4">
        <f t="shared" si="25"/>
        <v>87.78125</v>
      </c>
      <c r="J305" t="s">
        <v>21</v>
      </c>
      <c r="K305" t="s">
        <v>22</v>
      </c>
      <c r="L305" s="10">
        <v>1452146400</v>
      </c>
      <c r="M305">
        <v>1452578400</v>
      </c>
      <c r="N305" s="7">
        <f t="shared" si="26"/>
        <v>42376.25</v>
      </c>
      <c r="O305" s="8">
        <f t="shared" si="27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  <c r="U305" t="str">
        <f t="shared" si="28"/>
        <v>January</v>
      </c>
      <c r="V305">
        <f t="shared" si="29"/>
        <v>2016</v>
      </c>
    </row>
    <row r="306" spans="1:22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4">
        <f t="shared" si="25"/>
        <v>80.767605633802816</v>
      </c>
      <c r="J306" t="s">
        <v>21</v>
      </c>
      <c r="K306" t="s">
        <v>22</v>
      </c>
      <c r="L306" s="10">
        <v>1470546000</v>
      </c>
      <c r="M306">
        <v>1474088400</v>
      </c>
      <c r="N306" s="7">
        <f t="shared" si="26"/>
        <v>42589.208333333328</v>
      </c>
      <c r="O306" s="8">
        <f t="shared" si="27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  <c r="U306" t="str">
        <f t="shared" si="28"/>
        <v>August</v>
      </c>
      <c r="V306">
        <f t="shared" si="29"/>
        <v>2016</v>
      </c>
    </row>
    <row r="307" spans="1:22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4">
        <f t="shared" si="25"/>
        <v>94.28235294117647</v>
      </c>
      <c r="J307" t="s">
        <v>21</v>
      </c>
      <c r="K307" t="s">
        <v>22</v>
      </c>
      <c r="L307" s="10">
        <v>1458363600</v>
      </c>
      <c r="M307">
        <v>1461906000</v>
      </c>
      <c r="N307" s="7">
        <f t="shared" si="26"/>
        <v>42448.208333333328</v>
      </c>
      <c r="O307" s="8">
        <f t="shared" si="27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  <c r="U307" t="str">
        <f t="shared" si="28"/>
        <v>March</v>
      </c>
      <c r="V307">
        <f t="shared" si="29"/>
        <v>2016</v>
      </c>
    </row>
    <row r="308" spans="1:22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4">
        <f t="shared" si="25"/>
        <v>73.428571428571431</v>
      </c>
      <c r="J308" t="s">
        <v>21</v>
      </c>
      <c r="K308" t="s">
        <v>22</v>
      </c>
      <c r="L308" s="10">
        <v>1500008400</v>
      </c>
      <c r="M308">
        <v>1500267600</v>
      </c>
      <c r="N308" s="7">
        <f t="shared" si="26"/>
        <v>42930.208333333328</v>
      </c>
      <c r="O308" s="8">
        <f t="shared" si="27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  <c r="U308" t="str">
        <f t="shared" si="28"/>
        <v>July</v>
      </c>
      <c r="V308">
        <f t="shared" si="29"/>
        <v>2017</v>
      </c>
    </row>
    <row r="309" spans="1:22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4">
        <f t="shared" si="25"/>
        <v>65.968133535660087</v>
      </c>
      <c r="J309" t="s">
        <v>36</v>
      </c>
      <c r="K309" t="s">
        <v>37</v>
      </c>
      <c r="L309" s="10">
        <v>1338958800</v>
      </c>
      <c r="M309">
        <v>1340686800</v>
      </c>
      <c r="N309" s="7">
        <f t="shared" si="26"/>
        <v>41066.208333333336</v>
      </c>
      <c r="O309" s="8">
        <f t="shared" si="27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  <c r="U309" t="str">
        <f t="shared" si="28"/>
        <v>June</v>
      </c>
      <c r="V309">
        <f t="shared" si="29"/>
        <v>2012</v>
      </c>
    </row>
    <row r="310" spans="1:22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4">
        <f t="shared" si="25"/>
        <v>109.04109589041096</v>
      </c>
      <c r="J310" t="s">
        <v>21</v>
      </c>
      <c r="K310" t="s">
        <v>22</v>
      </c>
      <c r="L310" s="10">
        <v>1303102800</v>
      </c>
      <c r="M310">
        <v>1303189200</v>
      </c>
      <c r="N310" s="7">
        <f t="shared" si="26"/>
        <v>40651.208333333336</v>
      </c>
      <c r="O310" s="8">
        <f t="shared" si="27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  <c r="U310" t="str">
        <f t="shared" si="28"/>
        <v>April</v>
      </c>
      <c r="V310">
        <f t="shared" si="29"/>
        <v>2011</v>
      </c>
    </row>
    <row r="311" spans="1:22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4">
        <f t="shared" si="25"/>
        <v>41.16</v>
      </c>
      <c r="J311" t="s">
        <v>21</v>
      </c>
      <c r="K311" t="s">
        <v>22</v>
      </c>
      <c r="L311" s="10">
        <v>1316581200</v>
      </c>
      <c r="M311">
        <v>1318309200</v>
      </c>
      <c r="N311" s="7">
        <f t="shared" si="26"/>
        <v>40807.208333333336</v>
      </c>
      <c r="O311" s="8">
        <f t="shared" si="27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  <c r="U311" t="str">
        <f t="shared" si="28"/>
        <v>September</v>
      </c>
      <c r="V311">
        <f t="shared" si="29"/>
        <v>2011</v>
      </c>
    </row>
    <row r="312" spans="1:22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4">
        <f t="shared" si="25"/>
        <v>99.125</v>
      </c>
      <c r="J312" t="s">
        <v>21</v>
      </c>
      <c r="K312" t="s">
        <v>22</v>
      </c>
      <c r="L312" s="10">
        <v>1270789200</v>
      </c>
      <c r="M312">
        <v>1272171600</v>
      </c>
      <c r="N312" s="7">
        <f t="shared" si="26"/>
        <v>40277.208333333336</v>
      </c>
      <c r="O312" s="8">
        <f t="shared" si="27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  <c r="U312" t="str">
        <f t="shared" si="28"/>
        <v>April</v>
      </c>
      <c r="V312">
        <f t="shared" si="29"/>
        <v>2010</v>
      </c>
    </row>
    <row r="313" spans="1:22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4">
        <f t="shared" si="25"/>
        <v>105.88429752066116</v>
      </c>
      <c r="J313" t="s">
        <v>21</v>
      </c>
      <c r="K313" t="s">
        <v>22</v>
      </c>
      <c r="L313" s="10">
        <v>1297836000</v>
      </c>
      <c r="M313">
        <v>1298872800</v>
      </c>
      <c r="N313" s="7">
        <f t="shared" si="26"/>
        <v>40590.25</v>
      </c>
      <c r="O313" s="8">
        <f t="shared" si="27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  <c r="U313" t="str">
        <f t="shared" si="28"/>
        <v>February</v>
      </c>
      <c r="V313">
        <f t="shared" si="29"/>
        <v>2011</v>
      </c>
    </row>
    <row r="314" spans="1:22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4">
        <f t="shared" si="25"/>
        <v>48.996525921966864</v>
      </c>
      <c r="J314" t="s">
        <v>21</v>
      </c>
      <c r="K314" t="s">
        <v>22</v>
      </c>
      <c r="L314" s="10">
        <v>1382677200</v>
      </c>
      <c r="M314">
        <v>1383282000</v>
      </c>
      <c r="N314" s="7">
        <f t="shared" si="26"/>
        <v>41572.208333333336</v>
      </c>
      <c r="O314" s="8">
        <f t="shared" si="27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  <c r="U314" t="str">
        <f t="shared" si="28"/>
        <v>October</v>
      </c>
      <c r="V314">
        <f t="shared" si="29"/>
        <v>2013</v>
      </c>
    </row>
    <row r="315" spans="1:22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4">
        <f t="shared" si="25"/>
        <v>39</v>
      </c>
      <c r="J315" t="s">
        <v>21</v>
      </c>
      <c r="K315" t="s">
        <v>22</v>
      </c>
      <c r="L315" s="10">
        <v>1330322400</v>
      </c>
      <c r="M315">
        <v>1330495200</v>
      </c>
      <c r="N315" s="7">
        <f t="shared" si="26"/>
        <v>40966.25</v>
      </c>
      <c r="O315" s="8">
        <f t="shared" si="27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  <c r="U315" t="str">
        <f t="shared" si="28"/>
        <v>February</v>
      </c>
      <c r="V315">
        <f t="shared" si="29"/>
        <v>2012</v>
      </c>
    </row>
    <row r="316" spans="1:22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4">
        <f t="shared" si="25"/>
        <v>31.022556390977442</v>
      </c>
      <c r="J316" t="s">
        <v>21</v>
      </c>
      <c r="K316" t="s">
        <v>22</v>
      </c>
      <c r="L316" s="10">
        <v>1552366800</v>
      </c>
      <c r="M316">
        <v>1552798800</v>
      </c>
      <c r="N316" s="7">
        <f t="shared" si="26"/>
        <v>43536.208333333328</v>
      </c>
      <c r="O316" s="8">
        <f t="shared" si="27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  <c r="U316" t="str">
        <f t="shared" si="28"/>
        <v>March</v>
      </c>
      <c r="V316">
        <f t="shared" si="29"/>
        <v>2019</v>
      </c>
    </row>
    <row r="317" spans="1:22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4">
        <f t="shared" si="25"/>
        <v>103.87096774193549</v>
      </c>
      <c r="J317" t="s">
        <v>21</v>
      </c>
      <c r="K317" t="s">
        <v>22</v>
      </c>
      <c r="L317" s="10">
        <v>1400907600</v>
      </c>
      <c r="M317">
        <v>1403413200</v>
      </c>
      <c r="N317" s="7">
        <f t="shared" si="26"/>
        <v>41783.208333333336</v>
      </c>
      <c r="O317" s="8">
        <f t="shared" si="27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  <c r="U317" t="str">
        <f t="shared" si="28"/>
        <v>May</v>
      </c>
      <c r="V317">
        <f t="shared" si="29"/>
        <v>2014</v>
      </c>
    </row>
    <row r="318" spans="1:22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4">
        <f t="shared" si="25"/>
        <v>59.268518518518519</v>
      </c>
      <c r="J318" t="s">
        <v>107</v>
      </c>
      <c r="K318" t="s">
        <v>108</v>
      </c>
      <c r="L318" s="10">
        <v>1574143200</v>
      </c>
      <c r="M318">
        <v>1574229600</v>
      </c>
      <c r="N318" s="7">
        <f t="shared" si="26"/>
        <v>43788.25</v>
      </c>
      <c r="O318" s="8">
        <f t="shared" si="27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  <c r="U318" t="str">
        <f t="shared" si="28"/>
        <v>November</v>
      </c>
      <c r="V318">
        <f t="shared" si="29"/>
        <v>2019</v>
      </c>
    </row>
    <row r="319" spans="1:22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4">
        <f t="shared" si="25"/>
        <v>42.3</v>
      </c>
      <c r="J319" t="s">
        <v>21</v>
      </c>
      <c r="K319" t="s">
        <v>22</v>
      </c>
      <c r="L319" s="10">
        <v>1494738000</v>
      </c>
      <c r="M319">
        <v>1495861200</v>
      </c>
      <c r="N319" s="7">
        <f t="shared" si="26"/>
        <v>42869.208333333328</v>
      </c>
      <c r="O319" s="8">
        <f t="shared" si="27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  <c r="U319" t="str">
        <f t="shared" si="28"/>
        <v>May</v>
      </c>
      <c r="V319">
        <f t="shared" si="29"/>
        <v>2017</v>
      </c>
    </row>
    <row r="320" spans="1:22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4">
        <f t="shared" si="25"/>
        <v>53.117647058823529</v>
      </c>
      <c r="J320" t="s">
        <v>21</v>
      </c>
      <c r="K320" t="s">
        <v>22</v>
      </c>
      <c r="L320" s="10">
        <v>1392357600</v>
      </c>
      <c r="M320">
        <v>1392530400</v>
      </c>
      <c r="N320" s="7">
        <f t="shared" si="26"/>
        <v>41684.25</v>
      </c>
      <c r="O320" s="8">
        <f t="shared" si="27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  <c r="U320" t="str">
        <f t="shared" si="28"/>
        <v>February</v>
      </c>
      <c r="V320">
        <f t="shared" si="29"/>
        <v>2014</v>
      </c>
    </row>
    <row r="321" spans="1:22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4">
        <f t="shared" si="25"/>
        <v>50.796875</v>
      </c>
      <c r="J321" t="s">
        <v>21</v>
      </c>
      <c r="K321" t="s">
        <v>22</v>
      </c>
      <c r="L321" s="10">
        <v>1281589200</v>
      </c>
      <c r="M321">
        <v>1283662800</v>
      </c>
      <c r="N321" s="7">
        <f t="shared" si="26"/>
        <v>40402.208333333336</v>
      </c>
      <c r="O321" s="8">
        <f t="shared" si="27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  <c r="U321" t="str">
        <f t="shared" si="28"/>
        <v>August</v>
      </c>
      <c r="V321">
        <f t="shared" si="29"/>
        <v>2010</v>
      </c>
    </row>
    <row r="322" spans="1:22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30">(E322/D322)*100</f>
        <v>9.5876777251184837</v>
      </c>
      <c r="G322" t="s">
        <v>14</v>
      </c>
      <c r="H322">
        <v>80</v>
      </c>
      <c r="I322" s="4">
        <f t="shared" si="25"/>
        <v>101.15</v>
      </c>
      <c r="J322" t="s">
        <v>21</v>
      </c>
      <c r="K322" t="s">
        <v>22</v>
      </c>
      <c r="L322" s="10">
        <v>1305003600</v>
      </c>
      <c r="M322">
        <v>1305781200</v>
      </c>
      <c r="N322" s="7">
        <f t="shared" si="26"/>
        <v>40673.208333333336</v>
      </c>
      <c r="O322" s="8">
        <f t="shared" si="27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  <c r="U322" t="str">
        <f t="shared" si="28"/>
        <v>May</v>
      </c>
      <c r="V322">
        <f t="shared" si="29"/>
        <v>2011</v>
      </c>
    </row>
    <row r="323" spans="1:22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30"/>
        <v>94.144366197183089</v>
      </c>
      <c r="G323" t="s">
        <v>14</v>
      </c>
      <c r="H323">
        <v>2468</v>
      </c>
      <c r="I323" s="4">
        <f t="shared" ref="I323:I386" si="31">AVERAGE(E323/H323)</f>
        <v>65.000810372771468</v>
      </c>
      <c r="J323" t="s">
        <v>21</v>
      </c>
      <c r="K323" t="s">
        <v>22</v>
      </c>
      <c r="L323" s="10">
        <v>1301634000</v>
      </c>
      <c r="M323">
        <v>1302325200</v>
      </c>
      <c r="N323" s="7">
        <f t="shared" ref="N323:N386" si="32">(((L323/60)/60)/24)+DATE(1970,1,1)</f>
        <v>40634.208333333336</v>
      </c>
      <c r="O323" s="8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  <c r="U323" t="str">
        <f t="shared" ref="U323:U386" si="34">TEXT(N323,"MMMM")</f>
        <v>April</v>
      </c>
      <c r="V323">
        <f t="shared" ref="V323:V386" si="35">YEAR(N323)</f>
        <v>2011</v>
      </c>
    </row>
    <row r="324" spans="1:22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4">
        <f t="shared" si="31"/>
        <v>37.998645510835914</v>
      </c>
      <c r="J324" t="s">
        <v>21</v>
      </c>
      <c r="K324" t="s">
        <v>22</v>
      </c>
      <c r="L324" s="10">
        <v>1290664800</v>
      </c>
      <c r="M324">
        <v>1291788000</v>
      </c>
      <c r="N324" s="7">
        <f t="shared" si="32"/>
        <v>40507.25</v>
      </c>
      <c r="O324" s="8">
        <f t="shared" si="3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  <c r="U324" t="str">
        <f t="shared" si="34"/>
        <v>November</v>
      </c>
      <c r="V324">
        <f t="shared" si="35"/>
        <v>2010</v>
      </c>
    </row>
    <row r="325" spans="1:22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4">
        <f t="shared" si="31"/>
        <v>82.615384615384613</v>
      </c>
      <c r="J325" t="s">
        <v>40</v>
      </c>
      <c r="K325" t="s">
        <v>41</v>
      </c>
      <c r="L325" s="10">
        <v>1395896400</v>
      </c>
      <c r="M325">
        <v>1396069200</v>
      </c>
      <c r="N325" s="7">
        <f t="shared" si="32"/>
        <v>41725.208333333336</v>
      </c>
      <c r="O325" s="8">
        <f t="shared" si="3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  <c r="U325" t="str">
        <f t="shared" si="34"/>
        <v>March</v>
      </c>
      <c r="V325">
        <f t="shared" si="35"/>
        <v>2014</v>
      </c>
    </row>
    <row r="326" spans="1:22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4">
        <f t="shared" si="31"/>
        <v>37.941368078175898</v>
      </c>
      <c r="J326" t="s">
        <v>21</v>
      </c>
      <c r="K326" t="s">
        <v>22</v>
      </c>
      <c r="L326" s="10">
        <v>1434862800</v>
      </c>
      <c r="M326">
        <v>1435899600</v>
      </c>
      <c r="N326" s="7">
        <f t="shared" si="32"/>
        <v>42176.208333333328</v>
      </c>
      <c r="O326" s="8">
        <f t="shared" si="3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  <c r="U326" t="str">
        <f t="shared" si="34"/>
        <v>June</v>
      </c>
      <c r="V326">
        <f t="shared" si="35"/>
        <v>2015</v>
      </c>
    </row>
    <row r="327" spans="1:22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4">
        <f t="shared" si="31"/>
        <v>80.780821917808225</v>
      </c>
      <c r="J327" t="s">
        <v>21</v>
      </c>
      <c r="K327" t="s">
        <v>22</v>
      </c>
      <c r="L327" s="10">
        <v>1529125200</v>
      </c>
      <c r="M327">
        <v>1531112400</v>
      </c>
      <c r="N327" s="7">
        <f t="shared" si="32"/>
        <v>43267.208333333328</v>
      </c>
      <c r="O327" s="8">
        <f t="shared" si="3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  <c r="U327" t="str">
        <f t="shared" si="34"/>
        <v>June</v>
      </c>
      <c r="V327">
        <f t="shared" si="35"/>
        <v>2018</v>
      </c>
    </row>
    <row r="328" spans="1:22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4">
        <f t="shared" si="31"/>
        <v>25.984375</v>
      </c>
      <c r="J328" t="s">
        <v>21</v>
      </c>
      <c r="K328" t="s">
        <v>22</v>
      </c>
      <c r="L328" s="10">
        <v>1451109600</v>
      </c>
      <c r="M328">
        <v>1451628000</v>
      </c>
      <c r="N328" s="7">
        <f t="shared" si="32"/>
        <v>42364.25</v>
      </c>
      <c r="O328" s="8">
        <f t="shared" si="3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  <c r="U328" t="str">
        <f t="shared" si="34"/>
        <v>December</v>
      </c>
      <c r="V328">
        <f t="shared" si="35"/>
        <v>2015</v>
      </c>
    </row>
    <row r="329" spans="1:22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4">
        <f t="shared" si="31"/>
        <v>30.363636363636363</v>
      </c>
      <c r="J329" t="s">
        <v>21</v>
      </c>
      <c r="K329" t="s">
        <v>22</v>
      </c>
      <c r="L329" s="10">
        <v>1566968400</v>
      </c>
      <c r="M329">
        <v>1567314000</v>
      </c>
      <c r="N329" s="7">
        <f t="shared" si="32"/>
        <v>43705.208333333328</v>
      </c>
      <c r="O329" s="8">
        <f t="shared" si="3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  <c r="U329" t="str">
        <f t="shared" si="34"/>
        <v>August</v>
      </c>
      <c r="V329">
        <f t="shared" si="35"/>
        <v>2019</v>
      </c>
    </row>
    <row r="330" spans="1:22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4">
        <f t="shared" si="31"/>
        <v>54.004916018025398</v>
      </c>
      <c r="J330" t="s">
        <v>21</v>
      </c>
      <c r="K330" t="s">
        <v>22</v>
      </c>
      <c r="L330" s="10">
        <v>1543557600</v>
      </c>
      <c r="M330">
        <v>1544508000</v>
      </c>
      <c r="N330" s="7">
        <f t="shared" si="32"/>
        <v>43434.25</v>
      </c>
      <c r="O330" s="8">
        <f t="shared" si="3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  <c r="U330" t="str">
        <f t="shared" si="34"/>
        <v>November</v>
      </c>
      <c r="V330">
        <f t="shared" si="35"/>
        <v>2018</v>
      </c>
    </row>
    <row r="331" spans="1:22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4">
        <f t="shared" si="31"/>
        <v>101.78672985781991</v>
      </c>
      <c r="J331" t="s">
        <v>21</v>
      </c>
      <c r="K331" t="s">
        <v>22</v>
      </c>
      <c r="L331" s="10">
        <v>1481522400</v>
      </c>
      <c r="M331">
        <v>1482472800</v>
      </c>
      <c r="N331" s="7">
        <f t="shared" si="32"/>
        <v>42716.25</v>
      </c>
      <c r="O331" s="8">
        <f t="shared" si="3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  <c r="U331" t="str">
        <f t="shared" si="34"/>
        <v>December</v>
      </c>
      <c r="V331">
        <f t="shared" si="35"/>
        <v>2016</v>
      </c>
    </row>
    <row r="332" spans="1:22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4">
        <f t="shared" si="31"/>
        <v>45.003610108303249</v>
      </c>
      <c r="J332" t="s">
        <v>40</v>
      </c>
      <c r="K332" t="s">
        <v>41</v>
      </c>
      <c r="L332" s="10">
        <v>1512712800</v>
      </c>
      <c r="M332">
        <v>1512799200</v>
      </c>
      <c r="N332" s="7">
        <f t="shared" si="32"/>
        <v>43077.25</v>
      </c>
      <c r="O332" s="8">
        <f t="shared" si="3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  <c r="U332" t="str">
        <f t="shared" si="34"/>
        <v>December</v>
      </c>
      <c r="V332">
        <f t="shared" si="35"/>
        <v>2017</v>
      </c>
    </row>
    <row r="333" spans="1:22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4">
        <f t="shared" si="31"/>
        <v>77.068421052631578</v>
      </c>
      <c r="J333" t="s">
        <v>21</v>
      </c>
      <c r="K333" t="s">
        <v>22</v>
      </c>
      <c r="L333" s="10">
        <v>1324274400</v>
      </c>
      <c r="M333">
        <v>1324360800</v>
      </c>
      <c r="N333" s="7">
        <f t="shared" si="32"/>
        <v>40896.25</v>
      </c>
      <c r="O333" s="8">
        <f t="shared" si="3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  <c r="U333" t="str">
        <f t="shared" si="34"/>
        <v>December</v>
      </c>
      <c r="V333">
        <f t="shared" si="35"/>
        <v>2011</v>
      </c>
    </row>
    <row r="334" spans="1:22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4">
        <f t="shared" si="31"/>
        <v>88.076595744680844</v>
      </c>
      <c r="J334" t="s">
        <v>21</v>
      </c>
      <c r="K334" t="s">
        <v>22</v>
      </c>
      <c r="L334" s="10">
        <v>1364446800</v>
      </c>
      <c r="M334">
        <v>1364533200</v>
      </c>
      <c r="N334" s="7">
        <f t="shared" si="32"/>
        <v>41361.208333333336</v>
      </c>
      <c r="O334" s="8">
        <f t="shared" si="3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  <c r="U334" t="str">
        <f t="shared" si="34"/>
        <v>March</v>
      </c>
      <c r="V334">
        <f t="shared" si="35"/>
        <v>2013</v>
      </c>
    </row>
    <row r="335" spans="1:22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4">
        <f t="shared" si="31"/>
        <v>47.035573122529641</v>
      </c>
      <c r="J335" t="s">
        <v>21</v>
      </c>
      <c r="K335" t="s">
        <v>22</v>
      </c>
      <c r="L335" s="10">
        <v>1542693600</v>
      </c>
      <c r="M335">
        <v>1545112800</v>
      </c>
      <c r="N335" s="7">
        <f t="shared" si="32"/>
        <v>43424.25</v>
      </c>
      <c r="O335" s="8">
        <f t="shared" si="3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  <c r="U335" t="str">
        <f t="shared" si="34"/>
        <v>November</v>
      </c>
      <c r="V335">
        <f t="shared" si="35"/>
        <v>2018</v>
      </c>
    </row>
    <row r="336" spans="1:22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4">
        <f t="shared" si="31"/>
        <v>110.99550763701707</v>
      </c>
      <c r="J336" t="s">
        <v>21</v>
      </c>
      <c r="K336" t="s">
        <v>22</v>
      </c>
      <c r="L336" s="10">
        <v>1515564000</v>
      </c>
      <c r="M336">
        <v>1516168800</v>
      </c>
      <c r="N336" s="7">
        <f t="shared" si="32"/>
        <v>43110.25</v>
      </c>
      <c r="O336" s="8">
        <f t="shared" si="3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  <c r="U336" t="str">
        <f t="shared" si="34"/>
        <v>January</v>
      </c>
      <c r="V336">
        <f t="shared" si="35"/>
        <v>2018</v>
      </c>
    </row>
    <row r="337" spans="1:22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4">
        <f t="shared" si="31"/>
        <v>87.003066141042481</v>
      </c>
      <c r="J337" t="s">
        <v>21</v>
      </c>
      <c r="K337" t="s">
        <v>22</v>
      </c>
      <c r="L337" s="10">
        <v>1573797600</v>
      </c>
      <c r="M337">
        <v>1574920800</v>
      </c>
      <c r="N337" s="7">
        <f t="shared" si="32"/>
        <v>43784.25</v>
      </c>
      <c r="O337" s="8">
        <f t="shared" si="3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  <c r="U337" t="str">
        <f t="shared" si="34"/>
        <v>November</v>
      </c>
      <c r="V337">
        <f t="shared" si="35"/>
        <v>2019</v>
      </c>
    </row>
    <row r="338" spans="1:22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4">
        <f t="shared" si="31"/>
        <v>63.994402985074629</v>
      </c>
      <c r="J338" t="s">
        <v>21</v>
      </c>
      <c r="K338" t="s">
        <v>22</v>
      </c>
      <c r="L338" s="10">
        <v>1292392800</v>
      </c>
      <c r="M338">
        <v>1292479200</v>
      </c>
      <c r="N338" s="7">
        <f t="shared" si="32"/>
        <v>40527.25</v>
      </c>
      <c r="O338" s="8">
        <f t="shared" si="3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  <c r="U338" t="str">
        <f t="shared" si="34"/>
        <v>December</v>
      </c>
      <c r="V338">
        <f t="shared" si="35"/>
        <v>2010</v>
      </c>
    </row>
    <row r="339" spans="1:22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4">
        <f t="shared" si="31"/>
        <v>105.9945205479452</v>
      </c>
      <c r="J339" t="s">
        <v>21</v>
      </c>
      <c r="K339" t="s">
        <v>22</v>
      </c>
      <c r="L339" s="10">
        <v>1573452000</v>
      </c>
      <c r="M339">
        <v>1573538400</v>
      </c>
      <c r="N339" s="7">
        <f t="shared" si="32"/>
        <v>43780.25</v>
      </c>
      <c r="O339" s="8">
        <f t="shared" si="3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  <c r="U339" t="str">
        <f t="shared" si="34"/>
        <v>November</v>
      </c>
      <c r="V339">
        <f t="shared" si="35"/>
        <v>2019</v>
      </c>
    </row>
    <row r="340" spans="1:22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4">
        <f t="shared" si="31"/>
        <v>73.989349112426041</v>
      </c>
      <c r="J340" t="s">
        <v>21</v>
      </c>
      <c r="K340" t="s">
        <v>22</v>
      </c>
      <c r="L340" s="10">
        <v>1317790800</v>
      </c>
      <c r="M340">
        <v>1320382800</v>
      </c>
      <c r="N340" s="7">
        <f t="shared" si="32"/>
        <v>40821.208333333336</v>
      </c>
      <c r="O340" s="8">
        <f t="shared" si="3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  <c r="U340" t="str">
        <f t="shared" si="34"/>
        <v>October</v>
      </c>
      <c r="V340">
        <f t="shared" si="35"/>
        <v>2011</v>
      </c>
    </row>
    <row r="341" spans="1:22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4">
        <f t="shared" si="31"/>
        <v>84.02004626060139</v>
      </c>
      <c r="J341" t="s">
        <v>15</v>
      </c>
      <c r="K341" t="s">
        <v>16</v>
      </c>
      <c r="L341" s="10">
        <v>1501650000</v>
      </c>
      <c r="M341">
        <v>1502859600</v>
      </c>
      <c r="N341" s="7">
        <f t="shared" si="32"/>
        <v>42949.208333333328</v>
      </c>
      <c r="O341" s="8">
        <f t="shared" si="3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  <c r="U341" t="str">
        <f t="shared" si="34"/>
        <v>August</v>
      </c>
      <c r="V341">
        <f t="shared" si="35"/>
        <v>2017</v>
      </c>
    </row>
    <row r="342" spans="1:22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4">
        <f t="shared" si="31"/>
        <v>88.966921119592882</v>
      </c>
      <c r="J342" t="s">
        <v>21</v>
      </c>
      <c r="K342" t="s">
        <v>22</v>
      </c>
      <c r="L342" s="10">
        <v>1323669600</v>
      </c>
      <c r="M342">
        <v>1323756000</v>
      </c>
      <c r="N342" s="7">
        <f t="shared" si="32"/>
        <v>40889.25</v>
      </c>
      <c r="O342" s="8">
        <f t="shared" si="3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  <c r="U342" t="str">
        <f t="shared" si="34"/>
        <v>December</v>
      </c>
      <c r="V342">
        <f t="shared" si="35"/>
        <v>2011</v>
      </c>
    </row>
    <row r="343" spans="1:22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4">
        <f t="shared" si="31"/>
        <v>76.990453460620529</v>
      </c>
      <c r="J343" t="s">
        <v>21</v>
      </c>
      <c r="K343" t="s">
        <v>22</v>
      </c>
      <c r="L343" s="10">
        <v>1440738000</v>
      </c>
      <c r="M343">
        <v>1441342800</v>
      </c>
      <c r="N343" s="7">
        <f t="shared" si="32"/>
        <v>42244.208333333328</v>
      </c>
      <c r="O343" s="8">
        <f t="shared" si="3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  <c r="U343" t="str">
        <f t="shared" si="34"/>
        <v>August</v>
      </c>
      <c r="V343">
        <f t="shared" si="35"/>
        <v>2015</v>
      </c>
    </row>
    <row r="344" spans="1:22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4">
        <f t="shared" si="31"/>
        <v>97.146341463414629</v>
      </c>
      <c r="J344" t="s">
        <v>21</v>
      </c>
      <c r="K344" t="s">
        <v>22</v>
      </c>
      <c r="L344" s="10">
        <v>1374296400</v>
      </c>
      <c r="M344">
        <v>1375333200</v>
      </c>
      <c r="N344" s="7">
        <f t="shared" si="32"/>
        <v>41475.208333333336</v>
      </c>
      <c r="O344" s="8">
        <f t="shared" si="3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  <c r="U344" t="str">
        <f t="shared" si="34"/>
        <v>July</v>
      </c>
      <c r="V344">
        <f t="shared" si="35"/>
        <v>2013</v>
      </c>
    </row>
    <row r="345" spans="1:22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4">
        <f t="shared" si="31"/>
        <v>33.013605442176868</v>
      </c>
      <c r="J345" t="s">
        <v>21</v>
      </c>
      <c r="K345" t="s">
        <v>22</v>
      </c>
      <c r="L345" s="10">
        <v>1384840800</v>
      </c>
      <c r="M345">
        <v>1389420000</v>
      </c>
      <c r="N345" s="7">
        <f t="shared" si="32"/>
        <v>41597.25</v>
      </c>
      <c r="O345" s="8">
        <f t="shared" si="3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  <c r="U345" t="str">
        <f t="shared" si="34"/>
        <v>November</v>
      </c>
      <c r="V345">
        <f t="shared" si="35"/>
        <v>2013</v>
      </c>
    </row>
    <row r="346" spans="1:22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4">
        <f t="shared" si="31"/>
        <v>99.950602409638549</v>
      </c>
      <c r="J346" t="s">
        <v>21</v>
      </c>
      <c r="K346" t="s">
        <v>22</v>
      </c>
      <c r="L346" s="10">
        <v>1516600800</v>
      </c>
      <c r="M346">
        <v>1520056800</v>
      </c>
      <c r="N346" s="7">
        <f t="shared" si="32"/>
        <v>43122.25</v>
      </c>
      <c r="O346" s="8">
        <f t="shared" si="3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  <c r="U346" t="str">
        <f t="shared" si="34"/>
        <v>January</v>
      </c>
      <c r="V346">
        <f t="shared" si="35"/>
        <v>2018</v>
      </c>
    </row>
    <row r="347" spans="1:22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4">
        <f t="shared" si="31"/>
        <v>69.966767371601208</v>
      </c>
      <c r="J347" t="s">
        <v>40</v>
      </c>
      <c r="K347" t="s">
        <v>41</v>
      </c>
      <c r="L347" s="10">
        <v>1436418000</v>
      </c>
      <c r="M347">
        <v>1436504400</v>
      </c>
      <c r="N347" s="7">
        <f t="shared" si="32"/>
        <v>42194.208333333328</v>
      </c>
      <c r="O347" s="8">
        <f t="shared" si="3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  <c r="U347" t="str">
        <f t="shared" si="34"/>
        <v>July</v>
      </c>
      <c r="V347">
        <f t="shared" si="35"/>
        <v>2015</v>
      </c>
    </row>
    <row r="348" spans="1:22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4">
        <f t="shared" si="31"/>
        <v>110.32</v>
      </c>
      <c r="J348" t="s">
        <v>21</v>
      </c>
      <c r="K348" t="s">
        <v>22</v>
      </c>
      <c r="L348" s="10">
        <v>1503550800</v>
      </c>
      <c r="M348">
        <v>1508302800</v>
      </c>
      <c r="N348" s="7">
        <f t="shared" si="32"/>
        <v>42971.208333333328</v>
      </c>
      <c r="O348" s="8">
        <f t="shared" si="3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  <c r="U348" t="str">
        <f t="shared" si="34"/>
        <v>August</v>
      </c>
      <c r="V348">
        <f t="shared" si="35"/>
        <v>2017</v>
      </c>
    </row>
    <row r="349" spans="1:22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4">
        <f t="shared" si="31"/>
        <v>66.005235602094245</v>
      </c>
      <c r="J349" t="s">
        <v>21</v>
      </c>
      <c r="K349" t="s">
        <v>22</v>
      </c>
      <c r="L349" s="10">
        <v>1423634400</v>
      </c>
      <c r="M349">
        <v>1425708000</v>
      </c>
      <c r="N349" s="7">
        <f t="shared" si="32"/>
        <v>42046.25</v>
      </c>
      <c r="O349" s="8">
        <f t="shared" si="3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  <c r="U349" t="str">
        <f t="shared" si="34"/>
        <v>February</v>
      </c>
      <c r="V349">
        <f t="shared" si="35"/>
        <v>2015</v>
      </c>
    </row>
    <row r="350" spans="1:22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4">
        <f t="shared" si="31"/>
        <v>41.005742176284812</v>
      </c>
      <c r="J350" t="s">
        <v>21</v>
      </c>
      <c r="K350" t="s">
        <v>22</v>
      </c>
      <c r="L350" s="10">
        <v>1487224800</v>
      </c>
      <c r="M350">
        <v>1488348000</v>
      </c>
      <c r="N350" s="7">
        <f t="shared" si="32"/>
        <v>42782.25</v>
      </c>
      <c r="O350" s="8">
        <f t="shared" si="3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  <c r="U350" t="str">
        <f t="shared" si="34"/>
        <v>February</v>
      </c>
      <c r="V350">
        <f t="shared" si="35"/>
        <v>2017</v>
      </c>
    </row>
    <row r="351" spans="1:22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4">
        <f t="shared" si="31"/>
        <v>103.96316359696641</v>
      </c>
      <c r="J351" t="s">
        <v>21</v>
      </c>
      <c r="K351" t="s">
        <v>22</v>
      </c>
      <c r="L351" s="10">
        <v>1500008400</v>
      </c>
      <c r="M351">
        <v>1502600400</v>
      </c>
      <c r="N351" s="7">
        <f t="shared" si="32"/>
        <v>42930.208333333328</v>
      </c>
      <c r="O351" s="8">
        <f t="shared" si="3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  <c r="U351" t="str">
        <f t="shared" si="34"/>
        <v>July</v>
      </c>
      <c r="V351">
        <f t="shared" si="35"/>
        <v>2017</v>
      </c>
    </row>
    <row r="352" spans="1:22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4">
        <f t="shared" si="31"/>
        <v>5</v>
      </c>
      <c r="J352" t="s">
        <v>21</v>
      </c>
      <c r="K352" t="s">
        <v>22</v>
      </c>
      <c r="L352" s="10">
        <v>1432098000</v>
      </c>
      <c r="M352">
        <v>1433653200</v>
      </c>
      <c r="N352" s="7">
        <f t="shared" si="32"/>
        <v>42144.208333333328</v>
      </c>
      <c r="O352" s="8">
        <f t="shared" si="3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  <c r="U352" t="str">
        <f t="shared" si="34"/>
        <v>May</v>
      </c>
      <c r="V352">
        <f t="shared" si="35"/>
        <v>2015</v>
      </c>
    </row>
    <row r="353" spans="1:22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4">
        <f t="shared" si="31"/>
        <v>47.009935419771487</v>
      </c>
      <c r="J353" t="s">
        <v>21</v>
      </c>
      <c r="K353" t="s">
        <v>22</v>
      </c>
      <c r="L353" s="10">
        <v>1440392400</v>
      </c>
      <c r="M353">
        <v>1441602000</v>
      </c>
      <c r="N353" s="7">
        <f t="shared" si="32"/>
        <v>42240.208333333328</v>
      </c>
      <c r="O353" s="8">
        <f t="shared" si="3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  <c r="U353" t="str">
        <f t="shared" si="34"/>
        <v>August</v>
      </c>
      <c r="V353">
        <f t="shared" si="35"/>
        <v>2015</v>
      </c>
    </row>
    <row r="354" spans="1:22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4">
        <f t="shared" si="31"/>
        <v>29.606060606060606</v>
      </c>
      <c r="J354" t="s">
        <v>15</v>
      </c>
      <c r="K354" t="s">
        <v>16</v>
      </c>
      <c r="L354" s="10">
        <v>1446876000</v>
      </c>
      <c r="M354">
        <v>1447567200</v>
      </c>
      <c r="N354" s="7">
        <f t="shared" si="32"/>
        <v>42315.25</v>
      </c>
      <c r="O354" s="8">
        <f t="shared" si="3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  <c r="U354" t="str">
        <f t="shared" si="34"/>
        <v>November</v>
      </c>
      <c r="V354">
        <f t="shared" si="35"/>
        <v>2015</v>
      </c>
    </row>
    <row r="355" spans="1:22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4">
        <f t="shared" si="31"/>
        <v>81.010569583088667</v>
      </c>
      <c r="J355" t="s">
        <v>21</v>
      </c>
      <c r="K355" t="s">
        <v>22</v>
      </c>
      <c r="L355" s="10">
        <v>1562302800</v>
      </c>
      <c r="M355">
        <v>1562389200</v>
      </c>
      <c r="N355" s="7">
        <f t="shared" si="32"/>
        <v>43651.208333333328</v>
      </c>
      <c r="O355" s="8">
        <f t="shared" si="3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  <c r="U355" t="str">
        <f t="shared" si="34"/>
        <v>July</v>
      </c>
      <c r="V355">
        <f t="shared" si="35"/>
        <v>2019</v>
      </c>
    </row>
    <row r="356" spans="1:22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4">
        <f t="shared" si="31"/>
        <v>94.35</v>
      </c>
      <c r="J356" t="s">
        <v>36</v>
      </c>
      <c r="K356" t="s">
        <v>37</v>
      </c>
      <c r="L356" s="10">
        <v>1378184400</v>
      </c>
      <c r="M356">
        <v>1378789200</v>
      </c>
      <c r="N356" s="7">
        <f t="shared" si="32"/>
        <v>41520.208333333336</v>
      </c>
      <c r="O356" s="8">
        <f t="shared" si="3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  <c r="U356" t="str">
        <f t="shared" si="34"/>
        <v>September</v>
      </c>
      <c r="V356">
        <f t="shared" si="35"/>
        <v>2013</v>
      </c>
    </row>
    <row r="357" spans="1:22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4">
        <f t="shared" si="31"/>
        <v>26.058139534883722</v>
      </c>
      <c r="J357" t="s">
        <v>21</v>
      </c>
      <c r="K357" t="s">
        <v>22</v>
      </c>
      <c r="L357" s="10">
        <v>1485064800</v>
      </c>
      <c r="M357">
        <v>1488520800</v>
      </c>
      <c r="N357" s="7">
        <f t="shared" si="32"/>
        <v>42757.25</v>
      </c>
      <c r="O357" s="8">
        <f t="shared" si="3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  <c r="U357" t="str">
        <f t="shared" si="34"/>
        <v>January</v>
      </c>
      <c r="V357">
        <f t="shared" si="35"/>
        <v>2017</v>
      </c>
    </row>
    <row r="358" spans="1:22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4">
        <f t="shared" si="31"/>
        <v>85.775000000000006</v>
      </c>
      <c r="J358" t="s">
        <v>107</v>
      </c>
      <c r="K358" t="s">
        <v>108</v>
      </c>
      <c r="L358" s="10">
        <v>1326520800</v>
      </c>
      <c r="M358">
        <v>1327298400</v>
      </c>
      <c r="N358" s="7">
        <f t="shared" si="32"/>
        <v>40922.25</v>
      </c>
      <c r="O358" s="8">
        <f t="shared" si="3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  <c r="U358" t="str">
        <f t="shared" si="34"/>
        <v>January</v>
      </c>
      <c r="V358">
        <f t="shared" si="35"/>
        <v>2012</v>
      </c>
    </row>
    <row r="359" spans="1:22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4">
        <f t="shared" si="31"/>
        <v>103.73170731707317</v>
      </c>
      <c r="J359" t="s">
        <v>21</v>
      </c>
      <c r="K359" t="s">
        <v>22</v>
      </c>
      <c r="L359" s="10">
        <v>1441256400</v>
      </c>
      <c r="M359">
        <v>1443416400</v>
      </c>
      <c r="N359" s="7">
        <f t="shared" si="32"/>
        <v>42250.208333333328</v>
      </c>
      <c r="O359" s="8">
        <f t="shared" si="3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  <c r="U359" t="str">
        <f t="shared" si="34"/>
        <v>September</v>
      </c>
      <c r="V359">
        <f t="shared" si="35"/>
        <v>2015</v>
      </c>
    </row>
    <row r="360" spans="1:22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4">
        <f t="shared" si="31"/>
        <v>49.826086956521742</v>
      </c>
      <c r="J360" t="s">
        <v>15</v>
      </c>
      <c r="K360" t="s">
        <v>16</v>
      </c>
      <c r="L360" s="10">
        <v>1533877200</v>
      </c>
      <c r="M360">
        <v>1534136400</v>
      </c>
      <c r="N360" s="7">
        <f t="shared" si="32"/>
        <v>43322.208333333328</v>
      </c>
      <c r="O360" s="8">
        <f t="shared" si="3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  <c r="U360" t="str">
        <f t="shared" si="34"/>
        <v>August</v>
      </c>
      <c r="V360">
        <f t="shared" si="35"/>
        <v>2018</v>
      </c>
    </row>
    <row r="361" spans="1:22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4">
        <f t="shared" si="31"/>
        <v>63.893048128342244</v>
      </c>
      <c r="J361" t="s">
        <v>21</v>
      </c>
      <c r="K361" t="s">
        <v>22</v>
      </c>
      <c r="L361" s="10">
        <v>1314421200</v>
      </c>
      <c r="M361">
        <v>1315026000</v>
      </c>
      <c r="N361" s="7">
        <f t="shared" si="32"/>
        <v>40782.208333333336</v>
      </c>
      <c r="O361" s="8">
        <f t="shared" si="3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  <c r="U361" t="str">
        <f t="shared" si="34"/>
        <v>August</v>
      </c>
      <c r="V361">
        <f t="shared" si="35"/>
        <v>2011</v>
      </c>
    </row>
    <row r="362" spans="1:22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4">
        <f t="shared" si="31"/>
        <v>47.002434782608695</v>
      </c>
      <c r="J362" t="s">
        <v>40</v>
      </c>
      <c r="K362" t="s">
        <v>41</v>
      </c>
      <c r="L362" s="10">
        <v>1293861600</v>
      </c>
      <c r="M362">
        <v>1295071200</v>
      </c>
      <c r="N362" s="7">
        <f t="shared" si="32"/>
        <v>40544.25</v>
      </c>
      <c r="O362" s="8">
        <f t="shared" si="3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  <c r="U362" t="str">
        <f t="shared" si="34"/>
        <v>January</v>
      </c>
      <c r="V362">
        <f t="shared" si="35"/>
        <v>2011</v>
      </c>
    </row>
    <row r="363" spans="1:22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4">
        <f t="shared" si="31"/>
        <v>108.47727272727273</v>
      </c>
      <c r="J363" t="s">
        <v>21</v>
      </c>
      <c r="K363" t="s">
        <v>22</v>
      </c>
      <c r="L363" s="10">
        <v>1507352400</v>
      </c>
      <c r="M363">
        <v>1509426000</v>
      </c>
      <c r="N363" s="7">
        <f t="shared" si="32"/>
        <v>43015.208333333328</v>
      </c>
      <c r="O363" s="8">
        <f t="shared" si="3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  <c r="U363" t="str">
        <f t="shared" si="34"/>
        <v>October</v>
      </c>
      <c r="V363">
        <f t="shared" si="35"/>
        <v>2017</v>
      </c>
    </row>
    <row r="364" spans="1:22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4">
        <f t="shared" si="31"/>
        <v>72.015706806282722</v>
      </c>
      <c r="J364" t="s">
        <v>21</v>
      </c>
      <c r="K364" t="s">
        <v>22</v>
      </c>
      <c r="L364" s="10">
        <v>1296108000</v>
      </c>
      <c r="M364">
        <v>1299391200</v>
      </c>
      <c r="N364" s="7">
        <f t="shared" si="32"/>
        <v>40570.25</v>
      </c>
      <c r="O364" s="8">
        <f t="shared" si="3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  <c r="U364" t="str">
        <f t="shared" si="34"/>
        <v>January</v>
      </c>
      <c r="V364">
        <f t="shared" si="35"/>
        <v>2011</v>
      </c>
    </row>
    <row r="365" spans="1:22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4">
        <f t="shared" si="31"/>
        <v>59.928057553956833</v>
      </c>
      <c r="J365" t="s">
        <v>21</v>
      </c>
      <c r="K365" t="s">
        <v>22</v>
      </c>
      <c r="L365" s="10">
        <v>1324965600</v>
      </c>
      <c r="M365">
        <v>1325052000</v>
      </c>
      <c r="N365" s="7">
        <f t="shared" si="32"/>
        <v>40904.25</v>
      </c>
      <c r="O365" s="8">
        <f t="shared" si="3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  <c r="U365" t="str">
        <f t="shared" si="34"/>
        <v>December</v>
      </c>
      <c r="V365">
        <f t="shared" si="35"/>
        <v>2011</v>
      </c>
    </row>
    <row r="366" spans="1:22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4">
        <f t="shared" si="31"/>
        <v>78.209677419354833</v>
      </c>
      <c r="J366" t="s">
        <v>21</v>
      </c>
      <c r="K366" t="s">
        <v>22</v>
      </c>
      <c r="L366" s="10">
        <v>1520229600</v>
      </c>
      <c r="M366">
        <v>1522818000</v>
      </c>
      <c r="N366" s="7">
        <f t="shared" si="32"/>
        <v>43164.25</v>
      </c>
      <c r="O366" s="8">
        <f t="shared" si="3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  <c r="U366" t="str">
        <f t="shared" si="34"/>
        <v>March</v>
      </c>
      <c r="V366">
        <f t="shared" si="35"/>
        <v>2018</v>
      </c>
    </row>
    <row r="367" spans="1:22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4">
        <f t="shared" si="31"/>
        <v>104.77678571428571</v>
      </c>
      <c r="J367" t="s">
        <v>26</v>
      </c>
      <c r="K367" t="s">
        <v>27</v>
      </c>
      <c r="L367" s="10">
        <v>1482991200</v>
      </c>
      <c r="M367">
        <v>1485324000</v>
      </c>
      <c r="N367" s="7">
        <f t="shared" si="32"/>
        <v>42733.25</v>
      </c>
      <c r="O367" s="8">
        <f t="shared" si="3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  <c r="U367" t="str">
        <f t="shared" si="34"/>
        <v>December</v>
      </c>
      <c r="V367">
        <f t="shared" si="35"/>
        <v>2016</v>
      </c>
    </row>
    <row r="368" spans="1:22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4">
        <f t="shared" si="31"/>
        <v>105.52475247524752</v>
      </c>
      <c r="J368" t="s">
        <v>21</v>
      </c>
      <c r="K368" t="s">
        <v>22</v>
      </c>
      <c r="L368" s="10">
        <v>1294034400</v>
      </c>
      <c r="M368">
        <v>1294120800</v>
      </c>
      <c r="N368" s="7">
        <f t="shared" si="32"/>
        <v>40546.25</v>
      </c>
      <c r="O368" s="8">
        <f t="shared" si="3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  <c r="U368" t="str">
        <f t="shared" si="34"/>
        <v>January</v>
      </c>
      <c r="V368">
        <f t="shared" si="35"/>
        <v>2011</v>
      </c>
    </row>
    <row r="369" spans="1:22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4">
        <f t="shared" si="31"/>
        <v>24.933333333333334</v>
      </c>
      <c r="J369" t="s">
        <v>21</v>
      </c>
      <c r="K369" t="s">
        <v>22</v>
      </c>
      <c r="L369" s="10">
        <v>1413608400</v>
      </c>
      <c r="M369">
        <v>1415685600</v>
      </c>
      <c r="N369" s="7">
        <f t="shared" si="32"/>
        <v>41930.208333333336</v>
      </c>
      <c r="O369" s="8">
        <f t="shared" si="3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  <c r="U369" t="str">
        <f t="shared" si="34"/>
        <v>October</v>
      </c>
      <c r="V369">
        <f t="shared" si="35"/>
        <v>2014</v>
      </c>
    </row>
    <row r="370" spans="1:22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4">
        <f t="shared" si="31"/>
        <v>69.873786407766985</v>
      </c>
      <c r="J370" t="s">
        <v>40</v>
      </c>
      <c r="K370" t="s">
        <v>41</v>
      </c>
      <c r="L370" s="10">
        <v>1286946000</v>
      </c>
      <c r="M370">
        <v>1288933200</v>
      </c>
      <c r="N370" s="7">
        <f t="shared" si="32"/>
        <v>40464.208333333336</v>
      </c>
      <c r="O370" s="8">
        <f t="shared" si="3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  <c r="U370" t="str">
        <f t="shared" si="34"/>
        <v>October</v>
      </c>
      <c r="V370">
        <f t="shared" si="35"/>
        <v>2010</v>
      </c>
    </row>
    <row r="371" spans="1:22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4">
        <f t="shared" si="31"/>
        <v>95.733766233766232</v>
      </c>
      <c r="J371" t="s">
        <v>21</v>
      </c>
      <c r="K371" t="s">
        <v>22</v>
      </c>
      <c r="L371" s="10">
        <v>1359871200</v>
      </c>
      <c r="M371">
        <v>1363237200</v>
      </c>
      <c r="N371" s="7">
        <f t="shared" si="32"/>
        <v>41308.25</v>
      </c>
      <c r="O371" s="8">
        <f t="shared" si="3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  <c r="U371" t="str">
        <f t="shared" si="34"/>
        <v>February</v>
      </c>
      <c r="V371">
        <f t="shared" si="35"/>
        <v>2013</v>
      </c>
    </row>
    <row r="372" spans="1:22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4">
        <f t="shared" si="31"/>
        <v>29.997485752598056</v>
      </c>
      <c r="J372" t="s">
        <v>21</v>
      </c>
      <c r="K372" t="s">
        <v>22</v>
      </c>
      <c r="L372" s="10">
        <v>1555304400</v>
      </c>
      <c r="M372">
        <v>1555822800</v>
      </c>
      <c r="N372" s="7">
        <f t="shared" si="32"/>
        <v>43570.208333333328</v>
      </c>
      <c r="O372" s="8">
        <f t="shared" si="3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  <c r="U372" t="str">
        <f t="shared" si="34"/>
        <v>April</v>
      </c>
      <c r="V372">
        <f t="shared" si="35"/>
        <v>2019</v>
      </c>
    </row>
    <row r="373" spans="1:22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4">
        <f t="shared" si="31"/>
        <v>59.011948529411768</v>
      </c>
      <c r="J373" t="s">
        <v>21</v>
      </c>
      <c r="K373" t="s">
        <v>22</v>
      </c>
      <c r="L373" s="10">
        <v>1423375200</v>
      </c>
      <c r="M373">
        <v>1427778000</v>
      </c>
      <c r="N373" s="7">
        <f t="shared" si="32"/>
        <v>42043.25</v>
      </c>
      <c r="O373" s="8">
        <f t="shared" si="3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  <c r="U373" t="str">
        <f t="shared" si="34"/>
        <v>February</v>
      </c>
      <c r="V373">
        <f t="shared" si="35"/>
        <v>2015</v>
      </c>
    </row>
    <row r="374" spans="1:22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4">
        <f t="shared" si="31"/>
        <v>84.757396449704146</v>
      </c>
      <c r="J374" t="s">
        <v>21</v>
      </c>
      <c r="K374" t="s">
        <v>22</v>
      </c>
      <c r="L374" s="10">
        <v>1420696800</v>
      </c>
      <c r="M374">
        <v>1422424800</v>
      </c>
      <c r="N374" s="7">
        <f t="shared" si="32"/>
        <v>42012.25</v>
      </c>
      <c r="O374" s="8">
        <f t="shared" si="3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  <c r="U374" t="str">
        <f t="shared" si="34"/>
        <v>January</v>
      </c>
      <c r="V374">
        <f t="shared" si="35"/>
        <v>2015</v>
      </c>
    </row>
    <row r="375" spans="1:22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4">
        <f t="shared" si="31"/>
        <v>78.010921177587846</v>
      </c>
      <c r="J375" t="s">
        <v>21</v>
      </c>
      <c r="K375" t="s">
        <v>22</v>
      </c>
      <c r="L375" s="10">
        <v>1502946000</v>
      </c>
      <c r="M375">
        <v>1503637200</v>
      </c>
      <c r="N375" s="7">
        <f t="shared" si="32"/>
        <v>42964.208333333328</v>
      </c>
      <c r="O375" s="8">
        <f t="shared" si="3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  <c r="U375" t="str">
        <f t="shared" si="34"/>
        <v>August</v>
      </c>
      <c r="V375">
        <f t="shared" si="35"/>
        <v>2017</v>
      </c>
    </row>
    <row r="376" spans="1:22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4">
        <f t="shared" si="31"/>
        <v>50.05215419501134</v>
      </c>
      <c r="J376" t="s">
        <v>21</v>
      </c>
      <c r="K376" t="s">
        <v>22</v>
      </c>
      <c r="L376" s="10">
        <v>1547186400</v>
      </c>
      <c r="M376">
        <v>1547618400</v>
      </c>
      <c r="N376" s="7">
        <f t="shared" si="32"/>
        <v>43476.25</v>
      </c>
      <c r="O376" s="8">
        <f t="shared" si="3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  <c r="U376" t="str">
        <f t="shared" si="34"/>
        <v>January</v>
      </c>
      <c r="V376">
        <f t="shared" si="35"/>
        <v>2019</v>
      </c>
    </row>
    <row r="377" spans="1:22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4">
        <f t="shared" si="31"/>
        <v>59.16</v>
      </c>
      <c r="J377" t="s">
        <v>21</v>
      </c>
      <c r="K377" t="s">
        <v>22</v>
      </c>
      <c r="L377" s="10">
        <v>1444971600</v>
      </c>
      <c r="M377">
        <v>1449900000</v>
      </c>
      <c r="N377" s="7">
        <f t="shared" si="32"/>
        <v>42293.208333333328</v>
      </c>
      <c r="O377" s="8">
        <f t="shared" si="3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  <c r="U377" t="str">
        <f t="shared" si="34"/>
        <v>October</v>
      </c>
      <c r="V377">
        <f t="shared" si="35"/>
        <v>2015</v>
      </c>
    </row>
    <row r="378" spans="1:22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4">
        <f t="shared" si="31"/>
        <v>93.702290076335885</v>
      </c>
      <c r="J378" t="s">
        <v>21</v>
      </c>
      <c r="K378" t="s">
        <v>22</v>
      </c>
      <c r="L378" s="10">
        <v>1404622800</v>
      </c>
      <c r="M378">
        <v>1405141200</v>
      </c>
      <c r="N378" s="7">
        <f t="shared" si="32"/>
        <v>41826.208333333336</v>
      </c>
      <c r="O378" s="8">
        <f t="shared" si="3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  <c r="U378" t="str">
        <f t="shared" si="34"/>
        <v>July</v>
      </c>
      <c r="V378">
        <f t="shared" si="35"/>
        <v>2014</v>
      </c>
    </row>
    <row r="379" spans="1:22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4">
        <f t="shared" si="31"/>
        <v>40.14173228346457</v>
      </c>
      <c r="J379" t="s">
        <v>21</v>
      </c>
      <c r="K379" t="s">
        <v>22</v>
      </c>
      <c r="L379" s="10">
        <v>1571720400</v>
      </c>
      <c r="M379">
        <v>1572933600</v>
      </c>
      <c r="N379" s="7">
        <f t="shared" si="32"/>
        <v>43760.208333333328</v>
      </c>
      <c r="O379" s="8">
        <f t="shared" si="3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  <c r="U379" t="str">
        <f t="shared" si="34"/>
        <v>October</v>
      </c>
      <c r="V379">
        <f t="shared" si="35"/>
        <v>2019</v>
      </c>
    </row>
    <row r="380" spans="1:22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4">
        <f t="shared" si="31"/>
        <v>70.090140845070422</v>
      </c>
      <c r="J380" t="s">
        <v>21</v>
      </c>
      <c r="K380" t="s">
        <v>22</v>
      </c>
      <c r="L380" s="10">
        <v>1526878800</v>
      </c>
      <c r="M380">
        <v>1530162000</v>
      </c>
      <c r="N380" s="7">
        <f t="shared" si="32"/>
        <v>43241.208333333328</v>
      </c>
      <c r="O380" s="8">
        <f t="shared" si="3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  <c r="U380" t="str">
        <f t="shared" si="34"/>
        <v>May</v>
      </c>
      <c r="V380">
        <f t="shared" si="35"/>
        <v>2018</v>
      </c>
    </row>
    <row r="381" spans="1:22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4">
        <f t="shared" si="31"/>
        <v>66.181818181818187</v>
      </c>
      <c r="J381" t="s">
        <v>40</v>
      </c>
      <c r="K381" t="s">
        <v>41</v>
      </c>
      <c r="L381" s="10">
        <v>1319691600</v>
      </c>
      <c r="M381">
        <v>1320904800</v>
      </c>
      <c r="N381" s="7">
        <f t="shared" si="32"/>
        <v>40843.208333333336</v>
      </c>
      <c r="O381" s="8">
        <f t="shared" si="3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  <c r="U381" t="str">
        <f t="shared" si="34"/>
        <v>October</v>
      </c>
      <c r="V381">
        <f t="shared" si="35"/>
        <v>2011</v>
      </c>
    </row>
    <row r="382" spans="1:22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4">
        <f t="shared" si="31"/>
        <v>47.714285714285715</v>
      </c>
      <c r="J382" t="s">
        <v>21</v>
      </c>
      <c r="K382" t="s">
        <v>22</v>
      </c>
      <c r="L382" s="10">
        <v>1371963600</v>
      </c>
      <c r="M382">
        <v>1372395600</v>
      </c>
      <c r="N382" s="7">
        <f t="shared" si="32"/>
        <v>41448.208333333336</v>
      </c>
      <c r="O382" s="8">
        <f t="shared" si="3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  <c r="U382" t="str">
        <f t="shared" si="34"/>
        <v>June</v>
      </c>
      <c r="V382">
        <f t="shared" si="35"/>
        <v>2013</v>
      </c>
    </row>
    <row r="383" spans="1:22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4">
        <f t="shared" si="31"/>
        <v>62.896774193548389</v>
      </c>
      <c r="J383" t="s">
        <v>21</v>
      </c>
      <c r="K383" t="s">
        <v>22</v>
      </c>
      <c r="L383" s="10">
        <v>1433739600</v>
      </c>
      <c r="M383">
        <v>1437714000</v>
      </c>
      <c r="N383" s="7">
        <f t="shared" si="32"/>
        <v>42163.208333333328</v>
      </c>
      <c r="O383" s="8">
        <f t="shared" si="3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  <c r="U383" t="str">
        <f t="shared" si="34"/>
        <v>June</v>
      </c>
      <c r="V383">
        <f t="shared" si="35"/>
        <v>2015</v>
      </c>
    </row>
    <row r="384" spans="1:22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4">
        <f t="shared" si="31"/>
        <v>86.611940298507463</v>
      </c>
      <c r="J384" t="s">
        <v>21</v>
      </c>
      <c r="K384" t="s">
        <v>22</v>
      </c>
      <c r="L384" s="10">
        <v>1508130000</v>
      </c>
      <c r="M384">
        <v>1509771600</v>
      </c>
      <c r="N384" s="7">
        <f t="shared" si="32"/>
        <v>43024.208333333328</v>
      </c>
      <c r="O384" s="8">
        <f t="shared" si="3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  <c r="U384" t="str">
        <f t="shared" si="34"/>
        <v>October</v>
      </c>
      <c r="V384">
        <f t="shared" si="35"/>
        <v>2017</v>
      </c>
    </row>
    <row r="385" spans="1:22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4">
        <f t="shared" si="31"/>
        <v>75.126984126984127</v>
      </c>
      <c r="J385" t="s">
        <v>21</v>
      </c>
      <c r="K385" t="s">
        <v>22</v>
      </c>
      <c r="L385" s="10">
        <v>1550037600</v>
      </c>
      <c r="M385">
        <v>1550556000</v>
      </c>
      <c r="N385" s="7">
        <f t="shared" si="32"/>
        <v>43509.25</v>
      </c>
      <c r="O385" s="8">
        <f t="shared" si="3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  <c r="U385" t="str">
        <f t="shared" si="34"/>
        <v>February</v>
      </c>
      <c r="V385">
        <f t="shared" si="35"/>
        <v>2019</v>
      </c>
    </row>
    <row r="386" spans="1:22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36">(E386/D386)*100</f>
        <v>172.00961538461539</v>
      </c>
      <c r="G386" t="s">
        <v>20</v>
      </c>
      <c r="H386">
        <v>4799</v>
      </c>
      <c r="I386" s="4">
        <f t="shared" si="31"/>
        <v>41.004167534903104</v>
      </c>
      <c r="J386" t="s">
        <v>21</v>
      </c>
      <c r="K386" t="s">
        <v>22</v>
      </c>
      <c r="L386" s="10">
        <v>1486706400</v>
      </c>
      <c r="M386">
        <v>1489039200</v>
      </c>
      <c r="N386" s="7">
        <f t="shared" si="32"/>
        <v>42776.25</v>
      </c>
      <c r="O386" s="8">
        <f t="shared" si="3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  <c r="U386" t="str">
        <f t="shared" si="34"/>
        <v>February</v>
      </c>
      <c r="V386">
        <f t="shared" si="35"/>
        <v>2017</v>
      </c>
    </row>
    <row r="387" spans="1:22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6"/>
        <v>146.16709511568124</v>
      </c>
      <c r="G387" t="s">
        <v>20</v>
      </c>
      <c r="H387">
        <v>1137</v>
      </c>
      <c r="I387" s="4">
        <f t="shared" ref="I387:I450" si="37">AVERAGE(E387/H387)</f>
        <v>50.007915567282325</v>
      </c>
      <c r="J387" t="s">
        <v>21</v>
      </c>
      <c r="K387" t="s">
        <v>22</v>
      </c>
      <c r="L387" s="10">
        <v>1553835600</v>
      </c>
      <c r="M387">
        <v>1556600400</v>
      </c>
      <c r="N387" s="7">
        <f t="shared" ref="N387:N450" si="38">(((L387/60)/60)/24)+DATE(1970,1,1)</f>
        <v>43553.208333333328</v>
      </c>
      <c r="O387" s="8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  <c r="U387" t="str">
        <f t="shared" ref="U387:U450" si="40">TEXT(N387,"MMMM")</f>
        <v>March</v>
      </c>
      <c r="V387">
        <f t="shared" ref="V387:V450" si="41">YEAR(N387)</f>
        <v>2019</v>
      </c>
    </row>
    <row r="388" spans="1:22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4">
        <f t="shared" si="37"/>
        <v>96.960674157303373</v>
      </c>
      <c r="J388" t="s">
        <v>21</v>
      </c>
      <c r="K388" t="s">
        <v>22</v>
      </c>
      <c r="L388" s="10">
        <v>1277528400</v>
      </c>
      <c r="M388">
        <v>1278565200</v>
      </c>
      <c r="N388" s="7">
        <f t="shared" si="38"/>
        <v>40355.208333333336</v>
      </c>
      <c r="O388" s="8">
        <f t="shared" si="39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  <c r="U388" t="str">
        <f t="shared" si="40"/>
        <v>June</v>
      </c>
      <c r="V388">
        <f t="shared" si="41"/>
        <v>2010</v>
      </c>
    </row>
    <row r="389" spans="1:22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4">
        <f t="shared" si="37"/>
        <v>100.93160377358491</v>
      </c>
      <c r="J389" t="s">
        <v>21</v>
      </c>
      <c r="K389" t="s">
        <v>22</v>
      </c>
      <c r="L389" s="10">
        <v>1339477200</v>
      </c>
      <c r="M389">
        <v>1339909200</v>
      </c>
      <c r="N389" s="7">
        <f t="shared" si="38"/>
        <v>41072.208333333336</v>
      </c>
      <c r="O389" s="8">
        <f t="shared" si="39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  <c r="U389" t="str">
        <f t="shared" si="40"/>
        <v>June</v>
      </c>
      <c r="V389">
        <f t="shared" si="41"/>
        <v>2012</v>
      </c>
    </row>
    <row r="390" spans="1:22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4">
        <f t="shared" si="37"/>
        <v>89.227586206896547</v>
      </c>
      <c r="J390" t="s">
        <v>98</v>
      </c>
      <c r="K390" t="s">
        <v>99</v>
      </c>
      <c r="L390" s="10">
        <v>1325656800</v>
      </c>
      <c r="M390">
        <v>1325829600</v>
      </c>
      <c r="N390" s="7">
        <f t="shared" si="38"/>
        <v>40912.25</v>
      </c>
      <c r="O390" s="8">
        <f t="shared" si="39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  <c r="U390" t="str">
        <f t="shared" si="40"/>
        <v>January</v>
      </c>
      <c r="V390">
        <f t="shared" si="41"/>
        <v>2012</v>
      </c>
    </row>
    <row r="391" spans="1:22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4">
        <f t="shared" si="37"/>
        <v>87.979166666666671</v>
      </c>
      <c r="J391" t="s">
        <v>21</v>
      </c>
      <c r="K391" t="s">
        <v>22</v>
      </c>
      <c r="L391" s="10">
        <v>1288242000</v>
      </c>
      <c r="M391">
        <v>1290578400</v>
      </c>
      <c r="N391" s="7">
        <f t="shared" si="38"/>
        <v>40479.208333333336</v>
      </c>
      <c r="O391" s="8">
        <f t="shared" si="39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  <c r="U391" t="str">
        <f t="shared" si="40"/>
        <v>October</v>
      </c>
      <c r="V391">
        <f t="shared" si="41"/>
        <v>2010</v>
      </c>
    </row>
    <row r="392" spans="1:22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4">
        <f t="shared" si="37"/>
        <v>89.54</v>
      </c>
      <c r="J392" t="s">
        <v>21</v>
      </c>
      <c r="K392" t="s">
        <v>22</v>
      </c>
      <c r="L392" s="10">
        <v>1379048400</v>
      </c>
      <c r="M392">
        <v>1380344400</v>
      </c>
      <c r="N392" s="7">
        <f t="shared" si="38"/>
        <v>41530.208333333336</v>
      </c>
      <c r="O392" s="8">
        <f t="shared" si="39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  <c r="U392" t="str">
        <f t="shared" si="40"/>
        <v>September</v>
      </c>
      <c r="V392">
        <f t="shared" si="41"/>
        <v>2013</v>
      </c>
    </row>
    <row r="393" spans="1:22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4">
        <f t="shared" si="37"/>
        <v>29.09271523178808</v>
      </c>
      <c r="J393" t="s">
        <v>21</v>
      </c>
      <c r="K393" t="s">
        <v>22</v>
      </c>
      <c r="L393" s="10">
        <v>1389679200</v>
      </c>
      <c r="M393">
        <v>1389852000</v>
      </c>
      <c r="N393" s="7">
        <f t="shared" si="38"/>
        <v>41653.25</v>
      </c>
      <c r="O393" s="8">
        <f t="shared" si="39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  <c r="U393" t="str">
        <f t="shared" si="40"/>
        <v>January</v>
      </c>
      <c r="V393">
        <f t="shared" si="41"/>
        <v>2014</v>
      </c>
    </row>
    <row r="394" spans="1:22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4">
        <f t="shared" si="37"/>
        <v>42.006218905472636</v>
      </c>
      <c r="J394" t="s">
        <v>21</v>
      </c>
      <c r="K394" t="s">
        <v>22</v>
      </c>
      <c r="L394" s="10">
        <v>1294293600</v>
      </c>
      <c r="M394">
        <v>1294466400</v>
      </c>
      <c r="N394" s="7">
        <f t="shared" si="38"/>
        <v>40549.25</v>
      </c>
      <c r="O394" s="8">
        <f t="shared" si="39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  <c r="U394" t="str">
        <f t="shared" si="40"/>
        <v>January</v>
      </c>
      <c r="V394">
        <f t="shared" si="41"/>
        <v>2011</v>
      </c>
    </row>
    <row r="395" spans="1:22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4">
        <f t="shared" si="37"/>
        <v>47.004903563255965</v>
      </c>
      <c r="J395" t="s">
        <v>15</v>
      </c>
      <c r="K395" t="s">
        <v>16</v>
      </c>
      <c r="L395" s="10">
        <v>1500267600</v>
      </c>
      <c r="M395">
        <v>1500354000</v>
      </c>
      <c r="N395" s="7">
        <f t="shared" si="38"/>
        <v>42933.208333333328</v>
      </c>
      <c r="O395" s="8">
        <f t="shared" si="39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  <c r="U395" t="str">
        <f t="shared" si="40"/>
        <v>July</v>
      </c>
      <c r="V395">
        <f t="shared" si="41"/>
        <v>2017</v>
      </c>
    </row>
    <row r="396" spans="1:22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4">
        <f t="shared" si="37"/>
        <v>110.44117647058823</v>
      </c>
      <c r="J396" t="s">
        <v>21</v>
      </c>
      <c r="K396" t="s">
        <v>22</v>
      </c>
      <c r="L396" s="10">
        <v>1375074000</v>
      </c>
      <c r="M396">
        <v>1375938000</v>
      </c>
      <c r="N396" s="7">
        <f t="shared" si="38"/>
        <v>41484.208333333336</v>
      </c>
      <c r="O396" s="8">
        <f t="shared" si="39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  <c r="U396" t="str">
        <f t="shared" si="40"/>
        <v>July</v>
      </c>
      <c r="V396">
        <f t="shared" si="41"/>
        <v>2013</v>
      </c>
    </row>
    <row r="397" spans="1:22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4">
        <f t="shared" si="37"/>
        <v>41.990909090909092</v>
      </c>
      <c r="J397" t="s">
        <v>21</v>
      </c>
      <c r="K397" t="s">
        <v>22</v>
      </c>
      <c r="L397" s="10">
        <v>1323324000</v>
      </c>
      <c r="M397">
        <v>1323410400</v>
      </c>
      <c r="N397" s="7">
        <f t="shared" si="38"/>
        <v>40885.25</v>
      </c>
      <c r="O397" s="8">
        <f t="shared" si="39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  <c r="U397" t="str">
        <f t="shared" si="40"/>
        <v>December</v>
      </c>
      <c r="V397">
        <f t="shared" si="41"/>
        <v>2011</v>
      </c>
    </row>
    <row r="398" spans="1:22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4">
        <f t="shared" si="37"/>
        <v>48.012468827930178</v>
      </c>
      <c r="J398" t="s">
        <v>26</v>
      </c>
      <c r="K398" t="s">
        <v>27</v>
      </c>
      <c r="L398" s="10">
        <v>1538715600</v>
      </c>
      <c r="M398">
        <v>1539406800</v>
      </c>
      <c r="N398" s="7">
        <f t="shared" si="38"/>
        <v>43378.208333333328</v>
      </c>
      <c r="O398" s="8">
        <f t="shared" si="39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  <c r="U398" t="str">
        <f t="shared" si="40"/>
        <v>October</v>
      </c>
      <c r="V398">
        <f t="shared" si="41"/>
        <v>2018</v>
      </c>
    </row>
    <row r="399" spans="1:22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4">
        <f t="shared" si="37"/>
        <v>31.019823788546255</v>
      </c>
      <c r="J399" t="s">
        <v>21</v>
      </c>
      <c r="K399" t="s">
        <v>22</v>
      </c>
      <c r="L399" s="10">
        <v>1369285200</v>
      </c>
      <c r="M399">
        <v>1369803600</v>
      </c>
      <c r="N399" s="7">
        <f t="shared" si="38"/>
        <v>41417.208333333336</v>
      </c>
      <c r="O399" s="8">
        <f t="shared" si="39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  <c r="U399" t="str">
        <f t="shared" si="40"/>
        <v>May</v>
      </c>
      <c r="V399">
        <f t="shared" si="41"/>
        <v>2013</v>
      </c>
    </row>
    <row r="400" spans="1:22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4">
        <f t="shared" si="37"/>
        <v>99.203252032520325</v>
      </c>
      <c r="J400" t="s">
        <v>107</v>
      </c>
      <c r="K400" t="s">
        <v>108</v>
      </c>
      <c r="L400" s="10">
        <v>1525755600</v>
      </c>
      <c r="M400">
        <v>1525928400</v>
      </c>
      <c r="N400" s="7">
        <f t="shared" si="38"/>
        <v>43228.208333333328</v>
      </c>
      <c r="O400" s="8">
        <f t="shared" si="39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  <c r="U400" t="str">
        <f t="shared" si="40"/>
        <v>May</v>
      </c>
      <c r="V400">
        <f t="shared" si="41"/>
        <v>2018</v>
      </c>
    </row>
    <row r="401" spans="1:22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4">
        <f t="shared" si="37"/>
        <v>66.022316684378325</v>
      </c>
      <c r="J401" t="s">
        <v>21</v>
      </c>
      <c r="K401" t="s">
        <v>22</v>
      </c>
      <c r="L401" s="10">
        <v>1296626400</v>
      </c>
      <c r="M401">
        <v>1297231200</v>
      </c>
      <c r="N401" s="7">
        <f t="shared" si="38"/>
        <v>40576.25</v>
      </c>
      <c r="O401" s="8">
        <f t="shared" si="39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  <c r="U401" t="str">
        <f t="shared" si="40"/>
        <v>February</v>
      </c>
      <c r="V401">
        <f t="shared" si="41"/>
        <v>2011</v>
      </c>
    </row>
    <row r="402" spans="1:22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4">
        <f t="shared" si="37"/>
        <v>2</v>
      </c>
      <c r="J402" t="s">
        <v>21</v>
      </c>
      <c r="K402" t="s">
        <v>22</v>
      </c>
      <c r="L402" s="10">
        <v>1376629200</v>
      </c>
      <c r="M402">
        <v>1378530000</v>
      </c>
      <c r="N402" s="7">
        <f t="shared" si="38"/>
        <v>41502.208333333336</v>
      </c>
      <c r="O402" s="8">
        <f t="shared" si="39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  <c r="U402" t="str">
        <f t="shared" si="40"/>
        <v>August</v>
      </c>
      <c r="V402">
        <f t="shared" si="41"/>
        <v>2013</v>
      </c>
    </row>
    <row r="403" spans="1:22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4">
        <f t="shared" si="37"/>
        <v>46.060200668896321</v>
      </c>
      <c r="J403" t="s">
        <v>21</v>
      </c>
      <c r="K403" t="s">
        <v>22</v>
      </c>
      <c r="L403" s="10">
        <v>1572152400</v>
      </c>
      <c r="M403">
        <v>1572152400</v>
      </c>
      <c r="N403" s="7">
        <f t="shared" si="38"/>
        <v>43765.208333333328</v>
      </c>
      <c r="O403" s="8">
        <f t="shared" si="39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  <c r="U403" t="str">
        <f t="shared" si="40"/>
        <v>October</v>
      </c>
      <c r="V403">
        <f t="shared" si="41"/>
        <v>2019</v>
      </c>
    </row>
    <row r="404" spans="1:22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4">
        <f t="shared" si="37"/>
        <v>73.650000000000006</v>
      </c>
      <c r="J404" t="s">
        <v>21</v>
      </c>
      <c r="K404" t="s">
        <v>22</v>
      </c>
      <c r="L404" s="10">
        <v>1325829600</v>
      </c>
      <c r="M404">
        <v>1329890400</v>
      </c>
      <c r="N404" s="7">
        <f t="shared" si="38"/>
        <v>40914.25</v>
      </c>
      <c r="O404" s="8">
        <f t="shared" si="39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  <c r="U404" t="str">
        <f t="shared" si="40"/>
        <v>January</v>
      </c>
      <c r="V404">
        <f t="shared" si="41"/>
        <v>2012</v>
      </c>
    </row>
    <row r="405" spans="1:22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4">
        <f t="shared" si="37"/>
        <v>55.99336650082919</v>
      </c>
      <c r="J405" t="s">
        <v>15</v>
      </c>
      <c r="K405" t="s">
        <v>16</v>
      </c>
      <c r="L405" s="10">
        <v>1273640400</v>
      </c>
      <c r="M405">
        <v>1276750800</v>
      </c>
      <c r="N405" s="7">
        <f t="shared" si="38"/>
        <v>40310.208333333336</v>
      </c>
      <c r="O405" s="8">
        <f t="shared" si="39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  <c r="U405" t="str">
        <f t="shared" si="40"/>
        <v>May</v>
      </c>
      <c r="V405">
        <f t="shared" si="41"/>
        <v>2010</v>
      </c>
    </row>
    <row r="406" spans="1:22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4">
        <f t="shared" si="37"/>
        <v>68.985695127402778</v>
      </c>
      <c r="J406" t="s">
        <v>21</v>
      </c>
      <c r="K406" t="s">
        <v>22</v>
      </c>
      <c r="L406" s="10">
        <v>1510639200</v>
      </c>
      <c r="M406">
        <v>1510898400</v>
      </c>
      <c r="N406" s="7">
        <f t="shared" si="38"/>
        <v>43053.25</v>
      </c>
      <c r="O406" s="8">
        <f t="shared" si="39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  <c r="U406" t="str">
        <f t="shared" si="40"/>
        <v>November</v>
      </c>
      <c r="V406">
        <f t="shared" si="41"/>
        <v>2017</v>
      </c>
    </row>
    <row r="407" spans="1:22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4">
        <f t="shared" si="37"/>
        <v>60.981609195402299</v>
      </c>
      <c r="J407" t="s">
        <v>21</v>
      </c>
      <c r="K407" t="s">
        <v>22</v>
      </c>
      <c r="L407" s="10">
        <v>1528088400</v>
      </c>
      <c r="M407">
        <v>1532408400</v>
      </c>
      <c r="N407" s="7">
        <f t="shared" si="38"/>
        <v>43255.208333333328</v>
      </c>
      <c r="O407" s="8">
        <f t="shared" si="39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  <c r="U407" t="str">
        <f t="shared" si="40"/>
        <v>June</v>
      </c>
      <c r="V407">
        <f t="shared" si="41"/>
        <v>2018</v>
      </c>
    </row>
    <row r="408" spans="1:22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4">
        <f t="shared" si="37"/>
        <v>110.98139534883721</v>
      </c>
      <c r="J408" t="s">
        <v>21</v>
      </c>
      <c r="K408" t="s">
        <v>22</v>
      </c>
      <c r="L408" s="10">
        <v>1359525600</v>
      </c>
      <c r="M408">
        <v>1360562400</v>
      </c>
      <c r="N408" s="7">
        <f t="shared" si="38"/>
        <v>41304.25</v>
      </c>
      <c r="O408" s="8">
        <f t="shared" si="39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  <c r="U408" t="str">
        <f t="shared" si="40"/>
        <v>January</v>
      </c>
      <c r="V408">
        <f t="shared" si="41"/>
        <v>2013</v>
      </c>
    </row>
    <row r="409" spans="1:22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4">
        <f t="shared" si="37"/>
        <v>25</v>
      </c>
      <c r="J409" t="s">
        <v>36</v>
      </c>
      <c r="K409" t="s">
        <v>37</v>
      </c>
      <c r="L409" s="10">
        <v>1570942800</v>
      </c>
      <c r="M409">
        <v>1571547600</v>
      </c>
      <c r="N409" s="7">
        <f t="shared" si="38"/>
        <v>43751.208333333328</v>
      </c>
      <c r="O409" s="8">
        <f t="shared" si="39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  <c r="U409" t="str">
        <f t="shared" si="40"/>
        <v>October</v>
      </c>
      <c r="V409">
        <f t="shared" si="41"/>
        <v>2019</v>
      </c>
    </row>
    <row r="410" spans="1:22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4">
        <f t="shared" si="37"/>
        <v>78.759740259740255</v>
      </c>
      <c r="J410" t="s">
        <v>15</v>
      </c>
      <c r="K410" t="s">
        <v>16</v>
      </c>
      <c r="L410" s="10">
        <v>1466398800</v>
      </c>
      <c r="M410">
        <v>1468126800</v>
      </c>
      <c r="N410" s="7">
        <f t="shared" si="38"/>
        <v>42541.208333333328</v>
      </c>
      <c r="O410" s="8">
        <f t="shared" si="39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  <c r="U410" t="str">
        <f t="shared" si="40"/>
        <v>June</v>
      </c>
      <c r="V410">
        <f t="shared" si="41"/>
        <v>2016</v>
      </c>
    </row>
    <row r="411" spans="1:22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4">
        <f t="shared" si="37"/>
        <v>87.960784313725483</v>
      </c>
      <c r="J411" t="s">
        <v>21</v>
      </c>
      <c r="K411" t="s">
        <v>22</v>
      </c>
      <c r="L411" s="10">
        <v>1492491600</v>
      </c>
      <c r="M411">
        <v>1492837200</v>
      </c>
      <c r="N411" s="7">
        <f t="shared" si="38"/>
        <v>42843.208333333328</v>
      </c>
      <c r="O411" s="8">
        <f t="shared" si="39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  <c r="U411" t="str">
        <f t="shared" si="40"/>
        <v>April</v>
      </c>
      <c r="V411">
        <f t="shared" si="41"/>
        <v>2017</v>
      </c>
    </row>
    <row r="412" spans="1:22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4">
        <f t="shared" si="37"/>
        <v>49.987398739873989</v>
      </c>
      <c r="J412" t="s">
        <v>21</v>
      </c>
      <c r="K412" t="s">
        <v>22</v>
      </c>
      <c r="L412" s="10">
        <v>1430197200</v>
      </c>
      <c r="M412">
        <v>1430197200</v>
      </c>
      <c r="N412" s="7">
        <f t="shared" si="38"/>
        <v>42122.208333333328</v>
      </c>
      <c r="O412" s="8">
        <f t="shared" si="39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  <c r="U412" t="str">
        <f t="shared" si="40"/>
        <v>April</v>
      </c>
      <c r="V412">
        <f t="shared" si="41"/>
        <v>2015</v>
      </c>
    </row>
    <row r="413" spans="1:22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4">
        <f t="shared" si="37"/>
        <v>99.524390243902445</v>
      </c>
      <c r="J413" t="s">
        <v>21</v>
      </c>
      <c r="K413" t="s">
        <v>22</v>
      </c>
      <c r="L413" s="10">
        <v>1496034000</v>
      </c>
      <c r="M413">
        <v>1496206800</v>
      </c>
      <c r="N413" s="7">
        <f t="shared" si="38"/>
        <v>42884.208333333328</v>
      </c>
      <c r="O413" s="8">
        <f t="shared" si="39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  <c r="U413" t="str">
        <f t="shared" si="40"/>
        <v>May</v>
      </c>
      <c r="V413">
        <f t="shared" si="41"/>
        <v>2017</v>
      </c>
    </row>
    <row r="414" spans="1:22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4">
        <f t="shared" si="37"/>
        <v>104.82089552238806</v>
      </c>
      <c r="J414" t="s">
        <v>21</v>
      </c>
      <c r="K414" t="s">
        <v>22</v>
      </c>
      <c r="L414" s="10">
        <v>1388728800</v>
      </c>
      <c r="M414">
        <v>1389592800</v>
      </c>
      <c r="N414" s="7">
        <f t="shared" si="38"/>
        <v>41642.25</v>
      </c>
      <c r="O414" s="8">
        <f t="shared" si="39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  <c r="U414" t="str">
        <f t="shared" si="40"/>
        <v>January</v>
      </c>
      <c r="V414">
        <f t="shared" si="41"/>
        <v>2014</v>
      </c>
    </row>
    <row r="415" spans="1:22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4">
        <f t="shared" si="37"/>
        <v>108.01469237832875</v>
      </c>
      <c r="J415" t="s">
        <v>21</v>
      </c>
      <c r="K415" t="s">
        <v>22</v>
      </c>
      <c r="L415" s="10">
        <v>1543298400</v>
      </c>
      <c r="M415">
        <v>1545631200</v>
      </c>
      <c r="N415" s="7">
        <f t="shared" si="38"/>
        <v>43431.25</v>
      </c>
      <c r="O415" s="8">
        <f t="shared" si="39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  <c r="U415" t="str">
        <f t="shared" si="40"/>
        <v>November</v>
      </c>
      <c r="V415">
        <f t="shared" si="41"/>
        <v>2018</v>
      </c>
    </row>
    <row r="416" spans="1:22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4">
        <f t="shared" si="37"/>
        <v>28.998544660724033</v>
      </c>
      <c r="J416" t="s">
        <v>21</v>
      </c>
      <c r="K416" t="s">
        <v>22</v>
      </c>
      <c r="L416" s="10">
        <v>1271739600</v>
      </c>
      <c r="M416">
        <v>1272430800</v>
      </c>
      <c r="N416" s="7">
        <f t="shared" si="38"/>
        <v>40288.208333333336</v>
      </c>
      <c r="O416" s="8">
        <f t="shared" si="39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  <c r="U416" t="str">
        <f t="shared" si="40"/>
        <v>April</v>
      </c>
      <c r="V416">
        <f t="shared" si="41"/>
        <v>2010</v>
      </c>
    </row>
    <row r="417" spans="1:22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4">
        <f t="shared" si="37"/>
        <v>30.028708133971293</v>
      </c>
      <c r="J417" t="s">
        <v>21</v>
      </c>
      <c r="K417" t="s">
        <v>22</v>
      </c>
      <c r="L417" s="10">
        <v>1326434400</v>
      </c>
      <c r="M417">
        <v>1327903200</v>
      </c>
      <c r="N417" s="7">
        <f t="shared" si="38"/>
        <v>40921.25</v>
      </c>
      <c r="O417" s="8">
        <f t="shared" si="39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  <c r="U417" t="str">
        <f t="shared" si="40"/>
        <v>January</v>
      </c>
      <c r="V417">
        <f t="shared" si="41"/>
        <v>2012</v>
      </c>
    </row>
    <row r="418" spans="1:22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4">
        <f t="shared" si="37"/>
        <v>41.005559416261292</v>
      </c>
      <c r="J418" t="s">
        <v>21</v>
      </c>
      <c r="K418" t="s">
        <v>22</v>
      </c>
      <c r="L418" s="10">
        <v>1295244000</v>
      </c>
      <c r="M418">
        <v>1296021600</v>
      </c>
      <c r="N418" s="7">
        <f t="shared" si="38"/>
        <v>40560.25</v>
      </c>
      <c r="O418" s="8">
        <f t="shared" si="39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  <c r="U418" t="str">
        <f t="shared" si="40"/>
        <v>January</v>
      </c>
      <c r="V418">
        <f t="shared" si="41"/>
        <v>2011</v>
      </c>
    </row>
    <row r="419" spans="1:22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4">
        <f t="shared" si="37"/>
        <v>62.866666666666667</v>
      </c>
      <c r="J419" t="s">
        <v>21</v>
      </c>
      <c r="K419" t="s">
        <v>22</v>
      </c>
      <c r="L419" s="10">
        <v>1541221200</v>
      </c>
      <c r="M419">
        <v>1543298400</v>
      </c>
      <c r="N419" s="7">
        <f t="shared" si="38"/>
        <v>43407.208333333328</v>
      </c>
      <c r="O419" s="8">
        <f t="shared" si="39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  <c r="U419" t="str">
        <f t="shared" si="40"/>
        <v>November</v>
      </c>
      <c r="V419">
        <f t="shared" si="41"/>
        <v>2018</v>
      </c>
    </row>
    <row r="420" spans="1:22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4">
        <f t="shared" si="37"/>
        <v>47.005002501250623</v>
      </c>
      <c r="J420" t="s">
        <v>15</v>
      </c>
      <c r="K420" t="s">
        <v>16</v>
      </c>
      <c r="L420" s="10">
        <v>1336280400</v>
      </c>
      <c r="M420">
        <v>1336366800</v>
      </c>
      <c r="N420" s="7">
        <f t="shared" si="38"/>
        <v>41035.208333333336</v>
      </c>
      <c r="O420" s="8">
        <f t="shared" si="39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  <c r="U420" t="str">
        <f t="shared" si="40"/>
        <v>May</v>
      </c>
      <c r="V420">
        <f t="shared" si="41"/>
        <v>2012</v>
      </c>
    </row>
    <row r="421" spans="1:22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4">
        <f t="shared" si="37"/>
        <v>26.997693638285604</v>
      </c>
      <c r="J421" t="s">
        <v>21</v>
      </c>
      <c r="K421" t="s">
        <v>22</v>
      </c>
      <c r="L421" s="10">
        <v>1324533600</v>
      </c>
      <c r="M421">
        <v>1325052000</v>
      </c>
      <c r="N421" s="7">
        <f t="shared" si="38"/>
        <v>40899.25</v>
      </c>
      <c r="O421" s="8">
        <f t="shared" si="39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  <c r="U421" t="str">
        <f t="shared" si="40"/>
        <v>December</v>
      </c>
      <c r="V421">
        <f t="shared" si="41"/>
        <v>2011</v>
      </c>
    </row>
    <row r="422" spans="1:22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4">
        <f t="shared" si="37"/>
        <v>68.329787234042556</v>
      </c>
      <c r="J422" t="s">
        <v>21</v>
      </c>
      <c r="K422" t="s">
        <v>22</v>
      </c>
      <c r="L422" s="10">
        <v>1498366800</v>
      </c>
      <c r="M422">
        <v>1499576400</v>
      </c>
      <c r="N422" s="7">
        <f t="shared" si="38"/>
        <v>42911.208333333328</v>
      </c>
      <c r="O422" s="8">
        <f t="shared" si="39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  <c r="U422" t="str">
        <f t="shared" si="40"/>
        <v>June</v>
      </c>
      <c r="V422">
        <f t="shared" si="41"/>
        <v>2017</v>
      </c>
    </row>
    <row r="423" spans="1:22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4">
        <f t="shared" si="37"/>
        <v>50.974576271186443</v>
      </c>
      <c r="J423" t="s">
        <v>21</v>
      </c>
      <c r="K423" t="s">
        <v>22</v>
      </c>
      <c r="L423" s="10">
        <v>1498712400</v>
      </c>
      <c r="M423">
        <v>1501304400</v>
      </c>
      <c r="N423" s="7">
        <f t="shared" si="38"/>
        <v>42915.208333333328</v>
      </c>
      <c r="O423" s="8">
        <f t="shared" si="39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  <c r="U423" t="str">
        <f t="shared" si="40"/>
        <v>June</v>
      </c>
      <c r="V423">
        <f t="shared" si="41"/>
        <v>2017</v>
      </c>
    </row>
    <row r="424" spans="1:22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4">
        <f t="shared" si="37"/>
        <v>54.024390243902438</v>
      </c>
      <c r="J424" t="s">
        <v>21</v>
      </c>
      <c r="K424" t="s">
        <v>22</v>
      </c>
      <c r="L424" s="10">
        <v>1271480400</v>
      </c>
      <c r="M424">
        <v>1273208400</v>
      </c>
      <c r="N424" s="7">
        <f t="shared" si="38"/>
        <v>40285.208333333336</v>
      </c>
      <c r="O424" s="8">
        <f t="shared" si="39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  <c r="U424" t="str">
        <f t="shared" si="40"/>
        <v>April</v>
      </c>
      <c r="V424">
        <f t="shared" si="41"/>
        <v>2010</v>
      </c>
    </row>
    <row r="425" spans="1:22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4">
        <f t="shared" si="37"/>
        <v>97.055555555555557</v>
      </c>
      <c r="J425" t="s">
        <v>21</v>
      </c>
      <c r="K425" t="s">
        <v>22</v>
      </c>
      <c r="L425" s="10">
        <v>1316667600</v>
      </c>
      <c r="M425">
        <v>1316840400</v>
      </c>
      <c r="N425" s="7">
        <f t="shared" si="38"/>
        <v>40808.208333333336</v>
      </c>
      <c r="O425" s="8">
        <f t="shared" si="39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  <c r="U425" t="str">
        <f t="shared" si="40"/>
        <v>September</v>
      </c>
      <c r="V425">
        <f t="shared" si="41"/>
        <v>2011</v>
      </c>
    </row>
    <row r="426" spans="1:22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4">
        <f t="shared" si="37"/>
        <v>24.867469879518072</v>
      </c>
      <c r="J426" t="s">
        <v>21</v>
      </c>
      <c r="K426" t="s">
        <v>22</v>
      </c>
      <c r="L426" s="10">
        <v>1524027600</v>
      </c>
      <c r="M426">
        <v>1524546000</v>
      </c>
      <c r="N426" s="7">
        <f t="shared" si="38"/>
        <v>43208.208333333328</v>
      </c>
      <c r="O426" s="8">
        <f t="shared" si="39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  <c r="U426" t="str">
        <f t="shared" si="40"/>
        <v>April</v>
      </c>
      <c r="V426">
        <f t="shared" si="41"/>
        <v>2018</v>
      </c>
    </row>
    <row r="427" spans="1:22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4">
        <f t="shared" si="37"/>
        <v>84.423913043478265</v>
      </c>
      <c r="J427" t="s">
        <v>21</v>
      </c>
      <c r="K427" t="s">
        <v>22</v>
      </c>
      <c r="L427" s="10">
        <v>1438059600</v>
      </c>
      <c r="M427">
        <v>1438578000</v>
      </c>
      <c r="N427" s="7">
        <f t="shared" si="38"/>
        <v>42213.208333333328</v>
      </c>
      <c r="O427" s="8">
        <f t="shared" si="39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  <c r="U427" t="str">
        <f t="shared" si="40"/>
        <v>July</v>
      </c>
      <c r="V427">
        <f t="shared" si="41"/>
        <v>2015</v>
      </c>
    </row>
    <row r="428" spans="1:22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4">
        <f t="shared" si="37"/>
        <v>47.091324200913242</v>
      </c>
      <c r="J428" t="s">
        <v>21</v>
      </c>
      <c r="K428" t="s">
        <v>22</v>
      </c>
      <c r="L428" s="10">
        <v>1361944800</v>
      </c>
      <c r="M428">
        <v>1362549600</v>
      </c>
      <c r="N428" s="7">
        <f t="shared" si="38"/>
        <v>41332.25</v>
      </c>
      <c r="O428" s="8">
        <f t="shared" si="39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  <c r="U428" t="str">
        <f t="shared" si="40"/>
        <v>February</v>
      </c>
      <c r="V428">
        <f t="shared" si="41"/>
        <v>2013</v>
      </c>
    </row>
    <row r="429" spans="1:22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4">
        <f t="shared" si="37"/>
        <v>77.996041171813147</v>
      </c>
      <c r="J429" t="s">
        <v>21</v>
      </c>
      <c r="K429" t="s">
        <v>22</v>
      </c>
      <c r="L429" s="10">
        <v>1410584400</v>
      </c>
      <c r="M429">
        <v>1413349200</v>
      </c>
      <c r="N429" s="7">
        <f t="shared" si="38"/>
        <v>41895.208333333336</v>
      </c>
      <c r="O429" s="8">
        <f t="shared" si="39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  <c r="U429" t="str">
        <f t="shared" si="40"/>
        <v>September</v>
      </c>
      <c r="V429">
        <f t="shared" si="41"/>
        <v>2014</v>
      </c>
    </row>
    <row r="430" spans="1:22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4">
        <f t="shared" si="37"/>
        <v>62.967871485943775</v>
      </c>
      <c r="J430" t="s">
        <v>21</v>
      </c>
      <c r="K430" t="s">
        <v>22</v>
      </c>
      <c r="L430" s="10">
        <v>1297404000</v>
      </c>
      <c r="M430">
        <v>1298008800</v>
      </c>
      <c r="N430" s="7">
        <f t="shared" si="38"/>
        <v>40585.25</v>
      </c>
      <c r="O430" s="8">
        <f t="shared" si="39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  <c r="U430" t="str">
        <f t="shared" si="40"/>
        <v>February</v>
      </c>
      <c r="V430">
        <f t="shared" si="41"/>
        <v>2011</v>
      </c>
    </row>
    <row r="431" spans="1:22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4">
        <f t="shared" si="37"/>
        <v>81.006080449017773</v>
      </c>
      <c r="J431" t="s">
        <v>21</v>
      </c>
      <c r="K431" t="s">
        <v>22</v>
      </c>
      <c r="L431" s="10">
        <v>1392012000</v>
      </c>
      <c r="M431">
        <v>1394427600</v>
      </c>
      <c r="N431" s="7">
        <f t="shared" si="38"/>
        <v>41680.25</v>
      </c>
      <c r="O431" s="8">
        <f t="shared" si="39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  <c r="U431" t="str">
        <f t="shared" si="40"/>
        <v>February</v>
      </c>
      <c r="V431">
        <f t="shared" si="41"/>
        <v>2014</v>
      </c>
    </row>
    <row r="432" spans="1:22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4">
        <f t="shared" si="37"/>
        <v>65.321428571428569</v>
      </c>
      <c r="J432" t="s">
        <v>21</v>
      </c>
      <c r="K432" t="s">
        <v>22</v>
      </c>
      <c r="L432" s="10">
        <v>1569733200</v>
      </c>
      <c r="M432">
        <v>1572670800</v>
      </c>
      <c r="N432" s="7">
        <f t="shared" si="38"/>
        <v>43737.208333333328</v>
      </c>
      <c r="O432" s="8">
        <f t="shared" si="39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  <c r="U432" t="str">
        <f t="shared" si="40"/>
        <v>September</v>
      </c>
      <c r="V432">
        <f t="shared" si="41"/>
        <v>2019</v>
      </c>
    </row>
    <row r="433" spans="1:22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4">
        <f t="shared" si="37"/>
        <v>104.43617021276596</v>
      </c>
      <c r="J433" t="s">
        <v>21</v>
      </c>
      <c r="K433" t="s">
        <v>22</v>
      </c>
      <c r="L433" s="10">
        <v>1529643600</v>
      </c>
      <c r="M433">
        <v>1531112400</v>
      </c>
      <c r="N433" s="7">
        <f t="shared" si="38"/>
        <v>43273.208333333328</v>
      </c>
      <c r="O433" s="8">
        <f t="shared" si="39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  <c r="U433" t="str">
        <f t="shared" si="40"/>
        <v>June</v>
      </c>
      <c r="V433">
        <f t="shared" si="41"/>
        <v>2018</v>
      </c>
    </row>
    <row r="434" spans="1:22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4">
        <f t="shared" si="37"/>
        <v>69.989010989010993</v>
      </c>
      <c r="J434" t="s">
        <v>21</v>
      </c>
      <c r="K434" t="s">
        <v>22</v>
      </c>
      <c r="L434" s="10">
        <v>1399006800</v>
      </c>
      <c r="M434">
        <v>1400734800</v>
      </c>
      <c r="N434" s="7">
        <f t="shared" si="38"/>
        <v>41761.208333333336</v>
      </c>
      <c r="O434" s="8">
        <f t="shared" si="39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  <c r="U434" t="str">
        <f t="shared" si="40"/>
        <v>May</v>
      </c>
      <c r="V434">
        <f t="shared" si="41"/>
        <v>2014</v>
      </c>
    </row>
    <row r="435" spans="1:22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4">
        <f t="shared" si="37"/>
        <v>83.023989898989896</v>
      </c>
      <c r="J435" t="s">
        <v>21</v>
      </c>
      <c r="K435" t="s">
        <v>22</v>
      </c>
      <c r="L435" s="10">
        <v>1385359200</v>
      </c>
      <c r="M435">
        <v>1386741600</v>
      </c>
      <c r="N435" s="7">
        <f t="shared" si="38"/>
        <v>41603.25</v>
      </c>
      <c r="O435" s="8">
        <f t="shared" si="39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  <c r="U435" t="str">
        <f t="shared" si="40"/>
        <v>November</v>
      </c>
      <c r="V435">
        <f t="shared" si="41"/>
        <v>2013</v>
      </c>
    </row>
    <row r="436" spans="1:22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4">
        <f t="shared" si="37"/>
        <v>90.3</v>
      </c>
      <c r="J436" t="s">
        <v>15</v>
      </c>
      <c r="K436" t="s">
        <v>16</v>
      </c>
      <c r="L436" s="10">
        <v>1480572000</v>
      </c>
      <c r="M436">
        <v>1481781600</v>
      </c>
      <c r="N436" s="7">
        <f t="shared" si="38"/>
        <v>42705.25</v>
      </c>
      <c r="O436" s="8">
        <f t="shared" si="39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  <c r="U436" t="str">
        <f t="shared" si="40"/>
        <v>December</v>
      </c>
      <c r="V436">
        <f t="shared" si="41"/>
        <v>2016</v>
      </c>
    </row>
    <row r="437" spans="1:22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4">
        <f t="shared" si="37"/>
        <v>103.98131932282546</v>
      </c>
      <c r="J437" t="s">
        <v>107</v>
      </c>
      <c r="K437" t="s">
        <v>108</v>
      </c>
      <c r="L437" s="10">
        <v>1418623200</v>
      </c>
      <c r="M437">
        <v>1419660000</v>
      </c>
      <c r="N437" s="7">
        <f t="shared" si="38"/>
        <v>41988.25</v>
      </c>
      <c r="O437" s="8">
        <f t="shared" si="39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  <c r="U437" t="str">
        <f t="shared" si="40"/>
        <v>December</v>
      </c>
      <c r="V437">
        <f t="shared" si="41"/>
        <v>2014</v>
      </c>
    </row>
    <row r="438" spans="1:22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4">
        <f t="shared" si="37"/>
        <v>54.931726907630519</v>
      </c>
      <c r="J438" t="s">
        <v>21</v>
      </c>
      <c r="K438" t="s">
        <v>22</v>
      </c>
      <c r="L438" s="10">
        <v>1555736400</v>
      </c>
      <c r="M438">
        <v>1555822800</v>
      </c>
      <c r="N438" s="7">
        <f t="shared" si="38"/>
        <v>43575.208333333328</v>
      </c>
      <c r="O438" s="8">
        <f t="shared" si="39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  <c r="U438" t="str">
        <f t="shared" si="40"/>
        <v>April</v>
      </c>
      <c r="V438">
        <f t="shared" si="41"/>
        <v>2019</v>
      </c>
    </row>
    <row r="439" spans="1:22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4">
        <f t="shared" si="37"/>
        <v>51.921875</v>
      </c>
      <c r="J439" t="s">
        <v>21</v>
      </c>
      <c r="K439" t="s">
        <v>22</v>
      </c>
      <c r="L439" s="10">
        <v>1442120400</v>
      </c>
      <c r="M439">
        <v>1442379600</v>
      </c>
      <c r="N439" s="7">
        <f t="shared" si="38"/>
        <v>42260.208333333328</v>
      </c>
      <c r="O439" s="8">
        <f t="shared" si="39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  <c r="U439" t="str">
        <f t="shared" si="40"/>
        <v>September</v>
      </c>
      <c r="V439">
        <f t="shared" si="41"/>
        <v>2015</v>
      </c>
    </row>
    <row r="440" spans="1:22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4">
        <f t="shared" si="37"/>
        <v>60.02834008097166</v>
      </c>
      <c r="J440" t="s">
        <v>21</v>
      </c>
      <c r="K440" t="s">
        <v>22</v>
      </c>
      <c r="L440" s="10">
        <v>1362376800</v>
      </c>
      <c r="M440">
        <v>1364965200</v>
      </c>
      <c r="N440" s="7">
        <f t="shared" si="38"/>
        <v>41337.25</v>
      </c>
      <c r="O440" s="8">
        <f t="shared" si="39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  <c r="U440" t="str">
        <f t="shared" si="40"/>
        <v>March</v>
      </c>
      <c r="V440">
        <f t="shared" si="41"/>
        <v>2013</v>
      </c>
    </row>
    <row r="441" spans="1:22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4">
        <f t="shared" si="37"/>
        <v>44.003488879197555</v>
      </c>
      <c r="J441" t="s">
        <v>21</v>
      </c>
      <c r="K441" t="s">
        <v>22</v>
      </c>
      <c r="L441" s="10">
        <v>1478408400</v>
      </c>
      <c r="M441">
        <v>1479016800</v>
      </c>
      <c r="N441" s="7">
        <f t="shared" si="38"/>
        <v>42680.208333333328</v>
      </c>
      <c r="O441" s="8">
        <f t="shared" si="39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  <c r="U441" t="str">
        <f t="shared" si="40"/>
        <v>November</v>
      </c>
      <c r="V441">
        <f t="shared" si="41"/>
        <v>2016</v>
      </c>
    </row>
    <row r="442" spans="1:22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4">
        <f t="shared" si="37"/>
        <v>53.003513254551258</v>
      </c>
      <c r="J442" t="s">
        <v>21</v>
      </c>
      <c r="K442" t="s">
        <v>22</v>
      </c>
      <c r="L442" s="10">
        <v>1498798800</v>
      </c>
      <c r="M442">
        <v>1499662800</v>
      </c>
      <c r="N442" s="7">
        <f t="shared" si="38"/>
        <v>42916.208333333328</v>
      </c>
      <c r="O442" s="8">
        <f t="shared" si="39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  <c r="U442" t="str">
        <f t="shared" si="40"/>
        <v>June</v>
      </c>
      <c r="V442">
        <f t="shared" si="41"/>
        <v>2017</v>
      </c>
    </row>
    <row r="443" spans="1:22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4">
        <f t="shared" si="37"/>
        <v>54.5</v>
      </c>
      <c r="J443" t="s">
        <v>21</v>
      </c>
      <c r="K443" t="s">
        <v>22</v>
      </c>
      <c r="L443" s="10">
        <v>1335416400</v>
      </c>
      <c r="M443">
        <v>1337835600</v>
      </c>
      <c r="N443" s="7">
        <f t="shared" si="38"/>
        <v>41025.208333333336</v>
      </c>
      <c r="O443" s="8">
        <f t="shared" si="39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  <c r="U443" t="str">
        <f t="shared" si="40"/>
        <v>April</v>
      </c>
      <c r="V443">
        <f t="shared" si="41"/>
        <v>2012</v>
      </c>
    </row>
    <row r="444" spans="1:22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4">
        <f t="shared" si="37"/>
        <v>75.04195804195804</v>
      </c>
      <c r="J444" t="s">
        <v>107</v>
      </c>
      <c r="K444" t="s">
        <v>108</v>
      </c>
      <c r="L444" s="10">
        <v>1504328400</v>
      </c>
      <c r="M444">
        <v>1505710800</v>
      </c>
      <c r="N444" s="7">
        <f t="shared" si="38"/>
        <v>42980.208333333328</v>
      </c>
      <c r="O444" s="8">
        <f t="shared" si="39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  <c r="U444" t="str">
        <f t="shared" si="40"/>
        <v>September</v>
      </c>
      <c r="V444">
        <f t="shared" si="41"/>
        <v>2017</v>
      </c>
    </row>
    <row r="445" spans="1:22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4">
        <f t="shared" si="37"/>
        <v>35.911111111111111</v>
      </c>
      <c r="J445" t="s">
        <v>21</v>
      </c>
      <c r="K445" t="s">
        <v>22</v>
      </c>
      <c r="L445" s="10">
        <v>1285822800</v>
      </c>
      <c r="M445">
        <v>1287464400</v>
      </c>
      <c r="N445" s="7">
        <f t="shared" si="38"/>
        <v>40451.208333333336</v>
      </c>
      <c r="O445" s="8">
        <f t="shared" si="39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  <c r="U445" t="str">
        <f t="shared" si="40"/>
        <v>September</v>
      </c>
      <c r="V445">
        <f t="shared" si="41"/>
        <v>2010</v>
      </c>
    </row>
    <row r="446" spans="1:22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4">
        <f t="shared" si="37"/>
        <v>36.952702702702702</v>
      </c>
      <c r="J446" t="s">
        <v>21</v>
      </c>
      <c r="K446" t="s">
        <v>22</v>
      </c>
      <c r="L446" s="10">
        <v>1311483600</v>
      </c>
      <c r="M446">
        <v>1311656400</v>
      </c>
      <c r="N446" s="7">
        <f t="shared" si="38"/>
        <v>40748.208333333336</v>
      </c>
      <c r="O446" s="8">
        <f t="shared" si="39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  <c r="U446" t="str">
        <f t="shared" si="40"/>
        <v>July</v>
      </c>
      <c r="V446">
        <f t="shared" si="41"/>
        <v>2011</v>
      </c>
    </row>
    <row r="447" spans="1:22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4">
        <f t="shared" si="37"/>
        <v>63.170588235294119</v>
      </c>
      <c r="J447" t="s">
        <v>21</v>
      </c>
      <c r="K447" t="s">
        <v>22</v>
      </c>
      <c r="L447" s="10">
        <v>1291356000</v>
      </c>
      <c r="M447">
        <v>1293170400</v>
      </c>
      <c r="N447" s="7">
        <f t="shared" si="38"/>
        <v>40515.25</v>
      </c>
      <c r="O447" s="8">
        <f t="shared" si="39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  <c r="U447" t="str">
        <f t="shared" si="40"/>
        <v>December</v>
      </c>
      <c r="V447">
        <f t="shared" si="41"/>
        <v>2010</v>
      </c>
    </row>
    <row r="448" spans="1:22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4">
        <f t="shared" si="37"/>
        <v>29.99462365591398</v>
      </c>
      <c r="J448" t="s">
        <v>21</v>
      </c>
      <c r="K448" t="s">
        <v>22</v>
      </c>
      <c r="L448" s="10">
        <v>1355810400</v>
      </c>
      <c r="M448">
        <v>1355983200</v>
      </c>
      <c r="N448" s="7">
        <f t="shared" si="38"/>
        <v>41261.25</v>
      </c>
      <c r="O448" s="8">
        <f t="shared" si="39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  <c r="U448" t="str">
        <f t="shared" si="40"/>
        <v>December</v>
      </c>
      <c r="V448">
        <f t="shared" si="41"/>
        <v>2012</v>
      </c>
    </row>
    <row r="449" spans="1:22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4">
        <f t="shared" si="37"/>
        <v>86</v>
      </c>
      <c r="J449" t="s">
        <v>40</v>
      </c>
      <c r="K449" t="s">
        <v>41</v>
      </c>
      <c r="L449" s="10">
        <v>1513663200</v>
      </c>
      <c r="M449">
        <v>1515045600</v>
      </c>
      <c r="N449" s="7">
        <f t="shared" si="38"/>
        <v>43088.25</v>
      </c>
      <c r="O449" s="8">
        <f t="shared" si="39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  <c r="U449" t="str">
        <f t="shared" si="40"/>
        <v>December</v>
      </c>
      <c r="V449">
        <f t="shared" si="41"/>
        <v>2017</v>
      </c>
    </row>
    <row r="450" spans="1:22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42">(E450/D450)*100</f>
        <v>50.482758620689658</v>
      </c>
      <c r="G450" t="s">
        <v>14</v>
      </c>
      <c r="H450">
        <v>605</v>
      </c>
      <c r="I450" s="4">
        <f t="shared" si="37"/>
        <v>75.014876033057845</v>
      </c>
      <c r="J450" t="s">
        <v>21</v>
      </c>
      <c r="K450" t="s">
        <v>22</v>
      </c>
      <c r="L450" s="10">
        <v>1365915600</v>
      </c>
      <c r="M450">
        <v>1366088400</v>
      </c>
      <c r="N450" s="7">
        <f t="shared" si="38"/>
        <v>41378.208333333336</v>
      </c>
      <c r="O450" s="8">
        <f t="shared" si="39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  <c r="U450" t="str">
        <f t="shared" si="40"/>
        <v>April</v>
      </c>
      <c r="V450">
        <f t="shared" si="41"/>
        <v>2013</v>
      </c>
    </row>
    <row r="451" spans="1:22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42"/>
        <v>967</v>
      </c>
      <c r="G451" t="s">
        <v>20</v>
      </c>
      <c r="H451">
        <v>86</v>
      </c>
      <c r="I451" s="4">
        <f t="shared" ref="I451:I514" si="43">AVERAGE(E451/H451)</f>
        <v>101.19767441860465</v>
      </c>
      <c r="J451" t="s">
        <v>36</v>
      </c>
      <c r="K451" t="s">
        <v>37</v>
      </c>
      <c r="L451" s="10">
        <v>1551852000</v>
      </c>
      <c r="M451">
        <v>1553317200</v>
      </c>
      <c r="N451" s="7">
        <f t="shared" ref="N451:N514" si="44">(((L451/60)/60)/24)+DATE(1970,1,1)</f>
        <v>43530.25</v>
      </c>
      <c r="O451" s="8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  <c r="U451" t="str">
        <f t="shared" ref="U451:U514" si="46">TEXT(N451,"MMMM")</f>
        <v>March</v>
      </c>
      <c r="V451">
        <f t="shared" ref="V451:V514" si="47">YEAR(N451)</f>
        <v>2019</v>
      </c>
    </row>
    <row r="452" spans="1:22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4">
        <f t="shared" si="43"/>
        <v>4</v>
      </c>
      <c r="J452" t="s">
        <v>15</v>
      </c>
      <c r="K452" t="s">
        <v>16</v>
      </c>
      <c r="L452" s="10">
        <v>1540098000</v>
      </c>
      <c r="M452">
        <v>1542088800</v>
      </c>
      <c r="N452" s="7">
        <f t="shared" si="44"/>
        <v>43394.208333333328</v>
      </c>
      <c r="O452" s="8">
        <f t="shared" si="45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  <c r="U452" t="str">
        <f t="shared" si="46"/>
        <v>October</v>
      </c>
      <c r="V452">
        <f t="shared" si="47"/>
        <v>2018</v>
      </c>
    </row>
    <row r="453" spans="1:22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4">
        <f t="shared" si="43"/>
        <v>29.001272669424118</v>
      </c>
      <c r="J453" t="s">
        <v>21</v>
      </c>
      <c r="K453" t="s">
        <v>22</v>
      </c>
      <c r="L453" s="10">
        <v>1500440400</v>
      </c>
      <c r="M453">
        <v>1503118800</v>
      </c>
      <c r="N453" s="7">
        <f t="shared" si="44"/>
        <v>42935.208333333328</v>
      </c>
      <c r="O453" s="8">
        <f t="shared" si="45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  <c r="U453" t="str">
        <f t="shared" si="46"/>
        <v>July</v>
      </c>
      <c r="V453">
        <f t="shared" si="47"/>
        <v>2017</v>
      </c>
    </row>
    <row r="454" spans="1:22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4">
        <f t="shared" si="43"/>
        <v>98.225806451612897</v>
      </c>
      <c r="J454" t="s">
        <v>21</v>
      </c>
      <c r="K454" t="s">
        <v>22</v>
      </c>
      <c r="L454" s="10">
        <v>1278392400</v>
      </c>
      <c r="M454">
        <v>1278478800</v>
      </c>
      <c r="N454" s="7">
        <f t="shared" si="44"/>
        <v>40365.208333333336</v>
      </c>
      <c r="O454" s="8">
        <f t="shared" si="45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  <c r="U454" t="str">
        <f t="shared" si="46"/>
        <v>July</v>
      </c>
      <c r="V454">
        <f t="shared" si="47"/>
        <v>2010</v>
      </c>
    </row>
    <row r="455" spans="1:22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4">
        <f t="shared" si="43"/>
        <v>87.001693480101608</v>
      </c>
      <c r="J455" t="s">
        <v>21</v>
      </c>
      <c r="K455" t="s">
        <v>22</v>
      </c>
      <c r="L455" s="10">
        <v>1480572000</v>
      </c>
      <c r="M455">
        <v>1484114400</v>
      </c>
      <c r="N455" s="7">
        <f t="shared" si="44"/>
        <v>42705.25</v>
      </c>
      <c r="O455" s="8">
        <f t="shared" si="45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  <c r="U455" t="str">
        <f t="shared" si="46"/>
        <v>December</v>
      </c>
      <c r="V455">
        <f t="shared" si="47"/>
        <v>2016</v>
      </c>
    </row>
    <row r="456" spans="1:22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4">
        <f t="shared" si="43"/>
        <v>45.205128205128204</v>
      </c>
      <c r="J456" t="s">
        <v>21</v>
      </c>
      <c r="K456" t="s">
        <v>22</v>
      </c>
      <c r="L456" s="10">
        <v>1382331600</v>
      </c>
      <c r="M456">
        <v>1385445600</v>
      </c>
      <c r="N456" s="7">
        <f t="shared" si="44"/>
        <v>41568.208333333336</v>
      </c>
      <c r="O456" s="8">
        <f t="shared" si="45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  <c r="U456" t="str">
        <f t="shared" si="46"/>
        <v>October</v>
      </c>
      <c r="V456">
        <f t="shared" si="47"/>
        <v>2013</v>
      </c>
    </row>
    <row r="457" spans="1:22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4">
        <f t="shared" si="43"/>
        <v>37.001341561577675</v>
      </c>
      <c r="J457" t="s">
        <v>21</v>
      </c>
      <c r="K457" t="s">
        <v>22</v>
      </c>
      <c r="L457" s="10">
        <v>1316754000</v>
      </c>
      <c r="M457">
        <v>1318741200</v>
      </c>
      <c r="N457" s="7">
        <f t="shared" si="44"/>
        <v>40809.208333333336</v>
      </c>
      <c r="O457" s="8">
        <f t="shared" si="45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  <c r="U457" t="str">
        <f t="shared" si="46"/>
        <v>September</v>
      </c>
      <c r="V457">
        <f t="shared" si="47"/>
        <v>2011</v>
      </c>
    </row>
    <row r="458" spans="1:22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4">
        <f t="shared" si="43"/>
        <v>94.976947040498445</v>
      </c>
      <c r="J458" t="s">
        <v>21</v>
      </c>
      <c r="K458" t="s">
        <v>22</v>
      </c>
      <c r="L458" s="10">
        <v>1518242400</v>
      </c>
      <c r="M458">
        <v>1518242400</v>
      </c>
      <c r="N458" s="7">
        <f t="shared" si="44"/>
        <v>43141.25</v>
      </c>
      <c r="O458" s="8">
        <f t="shared" si="45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  <c r="U458" t="str">
        <f t="shared" si="46"/>
        <v>February</v>
      </c>
      <c r="V458">
        <f t="shared" si="47"/>
        <v>2018</v>
      </c>
    </row>
    <row r="459" spans="1:22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4">
        <f t="shared" si="43"/>
        <v>28.956521739130434</v>
      </c>
      <c r="J459" t="s">
        <v>21</v>
      </c>
      <c r="K459" t="s">
        <v>22</v>
      </c>
      <c r="L459" s="10">
        <v>1476421200</v>
      </c>
      <c r="M459">
        <v>1476594000</v>
      </c>
      <c r="N459" s="7">
        <f t="shared" si="44"/>
        <v>42657.208333333328</v>
      </c>
      <c r="O459" s="8">
        <f t="shared" si="45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  <c r="U459" t="str">
        <f t="shared" si="46"/>
        <v>October</v>
      </c>
      <c r="V459">
        <f t="shared" si="47"/>
        <v>2016</v>
      </c>
    </row>
    <row r="460" spans="1:22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4">
        <f t="shared" si="43"/>
        <v>55.993396226415094</v>
      </c>
      <c r="J460" t="s">
        <v>21</v>
      </c>
      <c r="K460" t="s">
        <v>22</v>
      </c>
      <c r="L460" s="10">
        <v>1269752400</v>
      </c>
      <c r="M460">
        <v>1273554000</v>
      </c>
      <c r="N460" s="7">
        <f t="shared" si="44"/>
        <v>40265.208333333336</v>
      </c>
      <c r="O460" s="8">
        <f t="shared" si="45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  <c r="U460" t="str">
        <f t="shared" si="46"/>
        <v>March</v>
      </c>
      <c r="V460">
        <f t="shared" si="47"/>
        <v>2010</v>
      </c>
    </row>
    <row r="461" spans="1:22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4">
        <f t="shared" si="43"/>
        <v>54.038095238095238</v>
      </c>
      <c r="J461" t="s">
        <v>21</v>
      </c>
      <c r="K461" t="s">
        <v>22</v>
      </c>
      <c r="L461" s="10">
        <v>1419746400</v>
      </c>
      <c r="M461">
        <v>1421906400</v>
      </c>
      <c r="N461" s="7">
        <f t="shared" si="44"/>
        <v>42001.25</v>
      </c>
      <c r="O461" s="8">
        <f t="shared" si="45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  <c r="U461" t="str">
        <f t="shared" si="46"/>
        <v>December</v>
      </c>
      <c r="V461">
        <f t="shared" si="47"/>
        <v>2014</v>
      </c>
    </row>
    <row r="462" spans="1:22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4">
        <f t="shared" si="43"/>
        <v>82.38</v>
      </c>
      <c r="J462" t="s">
        <v>21</v>
      </c>
      <c r="K462" t="s">
        <v>22</v>
      </c>
      <c r="L462" s="10">
        <v>1281330000</v>
      </c>
      <c r="M462">
        <v>1281589200</v>
      </c>
      <c r="N462" s="7">
        <f t="shared" si="44"/>
        <v>40399.208333333336</v>
      </c>
      <c r="O462" s="8">
        <f t="shared" si="45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  <c r="U462" t="str">
        <f t="shared" si="46"/>
        <v>August</v>
      </c>
      <c r="V462">
        <f t="shared" si="47"/>
        <v>2010</v>
      </c>
    </row>
    <row r="463" spans="1:22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4">
        <f t="shared" si="43"/>
        <v>66.997115384615384</v>
      </c>
      <c r="J463" t="s">
        <v>21</v>
      </c>
      <c r="K463" t="s">
        <v>22</v>
      </c>
      <c r="L463" s="10">
        <v>1398661200</v>
      </c>
      <c r="M463">
        <v>1400389200</v>
      </c>
      <c r="N463" s="7">
        <f t="shared" si="44"/>
        <v>41757.208333333336</v>
      </c>
      <c r="O463" s="8">
        <f t="shared" si="45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  <c r="U463" t="str">
        <f t="shared" si="46"/>
        <v>April</v>
      </c>
      <c r="V463">
        <f t="shared" si="47"/>
        <v>2014</v>
      </c>
    </row>
    <row r="464" spans="1:22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4">
        <f t="shared" si="43"/>
        <v>107.91401869158878</v>
      </c>
      <c r="J464" t="s">
        <v>21</v>
      </c>
      <c r="K464" t="s">
        <v>22</v>
      </c>
      <c r="L464" s="10">
        <v>1359525600</v>
      </c>
      <c r="M464">
        <v>1362808800</v>
      </c>
      <c r="N464" s="7">
        <f t="shared" si="44"/>
        <v>41304.25</v>
      </c>
      <c r="O464" s="8">
        <f t="shared" si="45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  <c r="U464" t="str">
        <f t="shared" si="46"/>
        <v>January</v>
      </c>
      <c r="V464">
        <f t="shared" si="47"/>
        <v>2013</v>
      </c>
    </row>
    <row r="465" spans="1:22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4">
        <f t="shared" si="43"/>
        <v>69.009501187648453</v>
      </c>
      <c r="J465" t="s">
        <v>21</v>
      </c>
      <c r="K465" t="s">
        <v>22</v>
      </c>
      <c r="L465" s="10">
        <v>1388469600</v>
      </c>
      <c r="M465">
        <v>1388815200</v>
      </c>
      <c r="N465" s="7">
        <f t="shared" si="44"/>
        <v>41639.25</v>
      </c>
      <c r="O465" s="8">
        <f t="shared" si="45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  <c r="U465" t="str">
        <f t="shared" si="46"/>
        <v>December</v>
      </c>
      <c r="V465">
        <f t="shared" si="47"/>
        <v>2013</v>
      </c>
    </row>
    <row r="466" spans="1:22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4">
        <f t="shared" si="43"/>
        <v>39.006568144499177</v>
      </c>
      <c r="J466" t="s">
        <v>21</v>
      </c>
      <c r="K466" t="s">
        <v>22</v>
      </c>
      <c r="L466" s="10">
        <v>1518328800</v>
      </c>
      <c r="M466">
        <v>1519538400</v>
      </c>
      <c r="N466" s="7">
        <f t="shared" si="44"/>
        <v>43142.25</v>
      </c>
      <c r="O466" s="8">
        <f t="shared" si="45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  <c r="U466" t="str">
        <f t="shared" si="46"/>
        <v>February</v>
      </c>
      <c r="V466">
        <f t="shared" si="47"/>
        <v>2018</v>
      </c>
    </row>
    <row r="467" spans="1:22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4">
        <f t="shared" si="43"/>
        <v>110.3625</v>
      </c>
      <c r="J467" t="s">
        <v>21</v>
      </c>
      <c r="K467" t="s">
        <v>22</v>
      </c>
      <c r="L467" s="10">
        <v>1517032800</v>
      </c>
      <c r="M467">
        <v>1517810400</v>
      </c>
      <c r="N467" s="7">
        <f t="shared" si="44"/>
        <v>43127.25</v>
      </c>
      <c r="O467" s="8">
        <f t="shared" si="45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  <c r="U467" t="str">
        <f t="shared" si="46"/>
        <v>January</v>
      </c>
      <c r="V467">
        <f t="shared" si="47"/>
        <v>2018</v>
      </c>
    </row>
    <row r="468" spans="1:22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4">
        <f t="shared" si="43"/>
        <v>94.857142857142861</v>
      </c>
      <c r="J468" t="s">
        <v>21</v>
      </c>
      <c r="K468" t="s">
        <v>22</v>
      </c>
      <c r="L468" s="10">
        <v>1368594000</v>
      </c>
      <c r="M468">
        <v>1370581200</v>
      </c>
      <c r="N468" s="7">
        <f t="shared" si="44"/>
        <v>41409.208333333336</v>
      </c>
      <c r="O468" s="8">
        <f t="shared" si="45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  <c r="U468" t="str">
        <f t="shared" si="46"/>
        <v>May</v>
      </c>
      <c r="V468">
        <f t="shared" si="47"/>
        <v>2013</v>
      </c>
    </row>
    <row r="469" spans="1:22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4">
        <f t="shared" si="43"/>
        <v>57.935251798561154</v>
      </c>
      <c r="J469" t="s">
        <v>15</v>
      </c>
      <c r="K469" t="s">
        <v>16</v>
      </c>
      <c r="L469" s="10">
        <v>1448258400</v>
      </c>
      <c r="M469">
        <v>1448863200</v>
      </c>
      <c r="N469" s="7">
        <f t="shared" si="44"/>
        <v>42331.25</v>
      </c>
      <c r="O469" s="8">
        <f t="shared" si="45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  <c r="U469" t="str">
        <f t="shared" si="46"/>
        <v>November</v>
      </c>
      <c r="V469">
        <f t="shared" si="47"/>
        <v>2015</v>
      </c>
    </row>
    <row r="470" spans="1:22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4">
        <f t="shared" si="43"/>
        <v>101.25</v>
      </c>
      <c r="J470" t="s">
        <v>21</v>
      </c>
      <c r="K470" t="s">
        <v>22</v>
      </c>
      <c r="L470" s="10">
        <v>1555218000</v>
      </c>
      <c r="M470">
        <v>1556600400</v>
      </c>
      <c r="N470" s="7">
        <f t="shared" si="44"/>
        <v>43569.208333333328</v>
      </c>
      <c r="O470" s="8">
        <f t="shared" si="45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  <c r="U470" t="str">
        <f t="shared" si="46"/>
        <v>April</v>
      </c>
      <c r="V470">
        <f t="shared" si="47"/>
        <v>2019</v>
      </c>
    </row>
    <row r="471" spans="1:22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4">
        <f t="shared" si="43"/>
        <v>64.95597484276729</v>
      </c>
      <c r="J471" t="s">
        <v>21</v>
      </c>
      <c r="K471" t="s">
        <v>22</v>
      </c>
      <c r="L471" s="10">
        <v>1431925200</v>
      </c>
      <c r="M471">
        <v>1432098000</v>
      </c>
      <c r="N471" s="7">
        <f t="shared" si="44"/>
        <v>42142.208333333328</v>
      </c>
      <c r="O471" s="8">
        <f t="shared" si="45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  <c r="U471" t="str">
        <f t="shared" si="46"/>
        <v>May</v>
      </c>
      <c r="V471">
        <f t="shared" si="47"/>
        <v>2015</v>
      </c>
    </row>
    <row r="472" spans="1:22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4">
        <f t="shared" si="43"/>
        <v>27.00524934383202</v>
      </c>
      <c r="J472" t="s">
        <v>21</v>
      </c>
      <c r="K472" t="s">
        <v>22</v>
      </c>
      <c r="L472" s="10">
        <v>1481522400</v>
      </c>
      <c r="M472">
        <v>1482127200</v>
      </c>
      <c r="N472" s="7">
        <f t="shared" si="44"/>
        <v>42716.25</v>
      </c>
      <c r="O472" s="8">
        <f t="shared" si="45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  <c r="U472" t="str">
        <f t="shared" si="46"/>
        <v>December</v>
      </c>
      <c r="V472">
        <f t="shared" si="47"/>
        <v>2016</v>
      </c>
    </row>
    <row r="473" spans="1:22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4">
        <f t="shared" si="43"/>
        <v>50.97422680412371</v>
      </c>
      <c r="J473" t="s">
        <v>40</v>
      </c>
      <c r="K473" t="s">
        <v>41</v>
      </c>
      <c r="L473" s="10">
        <v>1335934800</v>
      </c>
      <c r="M473">
        <v>1335934800</v>
      </c>
      <c r="N473" s="7">
        <f t="shared" si="44"/>
        <v>41031.208333333336</v>
      </c>
      <c r="O473" s="8">
        <f t="shared" si="45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  <c r="U473" t="str">
        <f t="shared" si="46"/>
        <v>May</v>
      </c>
      <c r="V473">
        <f t="shared" si="47"/>
        <v>2012</v>
      </c>
    </row>
    <row r="474" spans="1:22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4">
        <f t="shared" si="43"/>
        <v>104.94260869565217</v>
      </c>
      <c r="J474" t="s">
        <v>21</v>
      </c>
      <c r="K474" t="s">
        <v>22</v>
      </c>
      <c r="L474" s="10">
        <v>1552280400</v>
      </c>
      <c r="M474">
        <v>1556946000</v>
      </c>
      <c r="N474" s="7">
        <f t="shared" si="44"/>
        <v>43535.208333333328</v>
      </c>
      <c r="O474" s="8">
        <f t="shared" si="45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  <c r="U474" t="str">
        <f t="shared" si="46"/>
        <v>March</v>
      </c>
      <c r="V474">
        <f t="shared" si="47"/>
        <v>2019</v>
      </c>
    </row>
    <row r="475" spans="1:22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4">
        <f t="shared" si="43"/>
        <v>84.028301886792448</v>
      </c>
      <c r="J475" t="s">
        <v>21</v>
      </c>
      <c r="K475" t="s">
        <v>22</v>
      </c>
      <c r="L475" s="10">
        <v>1529989200</v>
      </c>
      <c r="M475">
        <v>1530075600</v>
      </c>
      <c r="N475" s="7">
        <f t="shared" si="44"/>
        <v>43277.208333333328</v>
      </c>
      <c r="O475" s="8">
        <f t="shared" si="45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  <c r="U475" t="str">
        <f t="shared" si="46"/>
        <v>June</v>
      </c>
      <c r="V475">
        <f t="shared" si="47"/>
        <v>2018</v>
      </c>
    </row>
    <row r="476" spans="1:22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4">
        <f t="shared" si="43"/>
        <v>102.85915492957747</v>
      </c>
      <c r="J476" t="s">
        <v>21</v>
      </c>
      <c r="K476" t="s">
        <v>22</v>
      </c>
      <c r="L476" s="10">
        <v>1418709600</v>
      </c>
      <c r="M476">
        <v>1418796000</v>
      </c>
      <c r="N476" s="7">
        <f t="shared" si="44"/>
        <v>41989.25</v>
      </c>
      <c r="O476" s="8">
        <f t="shared" si="45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  <c r="U476" t="str">
        <f t="shared" si="46"/>
        <v>December</v>
      </c>
      <c r="V476">
        <f t="shared" si="47"/>
        <v>2014</v>
      </c>
    </row>
    <row r="477" spans="1:22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4">
        <f t="shared" si="43"/>
        <v>39.962085308056871</v>
      </c>
      <c r="J477" t="s">
        <v>21</v>
      </c>
      <c r="K477" t="s">
        <v>22</v>
      </c>
      <c r="L477" s="10">
        <v>1372136400</v>
      </c>
      <c r="M477">
        <v>1372482000</v>
      </c>
      <c r="N477" s="7">
        <f t="shared" si="44"/>
        <v>41450.208333333336</v>
      </c>
      <c r="O477" s="8">
        <f t="shared" si="45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  <c r="U477" t="str">
        <f t="shared" si="46"/>
        <v>June</v>
      </c>
      <c r="V477">
        <f t="shared" si="47"/>
        <v>2013</v>
      </c>
    </row>
    <row r="478" spans="1:22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4">
        <f t="shared" si="43"/>
        <v>51.001785714285717</v>
      </c>
      <c r="J478" t="s">
        <v>21</v>
      </c>
      <c r="K478" t="s">
        <v>22</v>
      </c>
      <c r="L478" s="10">
        <v>1533877200</v>
      </c>
      <c r="M478">
        <v>1534395600</v>
      </c>
      <c r="N478" s="7">
        <f t="shared" si="44"/>
        <v>43322.208333333328</v>
      </c>
      <c r="O478" s="8">
        <f t="shared" si="45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  <c r="U478" t="str">
        <f t="shared" si="46"/>
        <v>August</v>
      </c>
      <c r="V478">
        <f t="shared" si="47"/>
        <v>2018</v>
      </c>
    </row>
    <row r="479" spans="1:22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4">
        <f t="shared" si="43"/>
        <v>40.823008849557525</v>
      </c>
      <c r="J479" t="s">
        <v>21</v>
      </c>
      <c r="K479" t="s">
        <v>22</v>
      </c>
      <c r="L479" s="10">
        <v>1309064400</v>
      </c>
      <c r="M479">
        <v>1311397200</v>
      </c>
      <c r="N479" s="7">
        <f t="shared" si="44"/>
        <v>40720.208333333336</v>
      </c>
      <c r="O479" s="8">
        <f t="shared" si="45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  <c r="U479" t="str">
        <f t="shared" si="46"/>
        <v>June</v>
      </c>
      <c r="V479">
        <f t="shared" si="47"/>
        <v>2011</v>
      </c>
    </row>
    <row r="480" spans="1:22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4">
        <f t="shared" si="43"/>
        <v>58.999637155297535</v>
      </c>
      <c r="J480" t="s">
        <v>21</v>
      </c>
      <c r="K480" t="s">
        <v>22</v>
      </c>
      <c r="L480" s="10">
        <v>1425877200</v>
      </c>
      <c r="M480">
        <v>1426914000</v>
      </c>
      <c r="N480" s="7">
        <f t="shared" si="44"/>
        <v>42072.208333333328</v>
      </c>
      <c r="O480" s="8">
        <f t="shared" si="45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  <c r="U480" t="str">
        <f t="shared" si="46"/>
        <v>March</v>
      </c>
      <c r="V480">
        <f t="shared" si="47"/>
        <v>2015</v>
      </c>
    </row>
    <row r="481" spans="1:22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4">
        <f t="shared" si="43"/>
        <v>71.156069364161851</v>
      </c>
      <c r="J481" t="s">
        <v>40</v>
      </c>
      <c r="K481" t="s">
        <v>41</v>
      </c>
      <c r="L481" s="10">
        <v>1501304400</v>
      </c>
      <c r="M481">
        <v>1501477200</v>
      </c>
      <c r="N481" s="7">
        <f t="shared" si="44"/>
        <v>42945.208333333328</v>
      </c>
      <c r="O481" s="8">
        <f t="shared" si="45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  <c r="U481" t="str">
        <f t="shared" si="46"/>
        <v>July</v>
      </c>
      <c r="V481">
        <f t="shared" si="47"/>
        <v>2017</v>
      </c>
    </row>
    <row r="482" spans="1:22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4">
        <f t="shared" si="43"/>
        <v>99.494252873563212</v>
      </c>
      <c r="J482" t="s">
        <v>21</v>
      </c>
      <c r="K482" t="s">
        <v>22</v>
      </c>
      <c r="L482" s="10">
        <v>1268287200</v>
      </c>
      <c r="M482">
        <v>1269061200</v>
      </c>
      <c r="N482" s="7">
        <f t="shared" si="44"/>
        <v>40248.25</v>
      </c>
      <c r="O482" s="8">
        <f t="shared" si="45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  <c r="U482" t="str">
        <f t="shared" si="46"/>
        <v>March</v>
      </c>
      <c r="V482">
        <f t="shared" si="47"/>
        <v>2010</v>
      </c>
    </row>
    <row r="483" spans="1:22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4">
        <f t="shared" si="43"/>
        <v>103.98634590377114</v>
      </c>
      <c r="J483" t="s">
        <v>21</v>
      </c>
      <c r="K483" t="s">
        <v>22</v>
      </c>
      <c r="L483" s="10">
        <v>1412139600</v>
      </c>
      <c r="M483">
        <v>1415772000</v>
      </c>
      <c r="N483" s="7">
        <f t="shared" si="44"/>
        <v>41913.208333333336</v>
      </c>
      <c r="O483" s="8">
        <f t="shared" si="45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  <c r="U483" t="str">
        <f t="shared" si="46"/>
        <v>October</v>
      </c>
      <c r="V483">
        <f t="shared" si="47"/>
        <v>2014</v>
      </c>
    </row>
    <row r="484" spans="1:22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4">
        <f t="shared" si="43"/>
        <v>76.555555555555557</v>
      </c>
      <c r="J484" t="s">
        <v>21</v>
      </c>
      <c r="K484" t="s">
        <v>22</v>
      </c>
      <c r="L484" s="10">
        <v>1330063200</v>
      </c>
      <c r="M484">
        <v>1331013600</v>
      </c>
      <c r="N484" s="7">
        <f t="shared" si="44"/>
        <v>40963.25</v>
      </c>
      <c r="O484" s="8">
        <f t="shared" si="45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  <c r="U484" t="str">
        <f t="shared" si="46"/>
        <v>February</v>
      </c>
      <c r="V484">
        <f t="shared" si="47"/>
        <v>2012</v>
      </c>
    </row>
    <row r="485" spans="1:22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4">
        <f t="shared" si="43"/>
        <v>87.068592057761734</v>
      </c>
      <c r="J485" t="s">
        <v>21</v>
      </c>
      <c r="K485" t="s">
        <v>22</v>
      </c>
      <c r="L485" s="10">
        <v>1576130400</v>
      </c>
      <c r="M485">
        <v>1576735200</v>
      </c>
      <c r="N485" s="7">
        <f t="shared" si="44"/>
        <v>43811.25</v>
      </c>
      <c r="O485" s="8">
        <f t="shared" si="45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  <c r="U485" t="str">
        <f t="shared" si="46"/>
        <v>December</v>
      </c>
      <c r="V485">
        <f t="shared" si="47"/>
        <v>2019</v>
      </c>
    </row>
    <row r="486" spans="1:22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4">
        <f t="shared" si="43"/>
        <v>48.99554707379135</v>
      </c>
      <c r="J486" t="s">
        <v>40</v>
      </c>
      <c r="K486" t="s">
        <v>41</v>
      </c>
      <c r="L486" s="10">
        <v>1407128400</v>
      </c>
      <c r="M486">
        <v>1411362000</v>
      </c>
      <c r="N486" s="7">
        <f t="shared" si="44"/>
        <v>41855.208333333336</v>
      </c>
      <c r="O486" s="8">
        <f t="shared" si="45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  <c r="U486" t="str">
        <f t="shared" si="46"/>
        <v>August</v>
      </c>
      <c r="V486">
        <f t="shared" si="47"/>
        <v>2014</v>
      </c>
    </row>
    <row r="487" spans="1:22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4">
        <f t="shared" si="43"/>
        <v>42.969135802469133</v>
      </c>
      <c r="J487" t="s">
        <v>40</v>
      </c>
      <c r="K487" t="s">
        <v>41</v>
      </c>
      <c r="L487" s="10">
        <v>1560142800</v>
      </c>
      <c r="M487">
        <v>1563685200</v>
      </c>
      <c r="N487" s="7">
        <f t="shared" si="44"/>
        <v>43626.208333333328</v>
      </c>
      <c r="O487" s="8">
        <f t="shared" si="45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  <c r="U487" t="str">
        <f t="shared" si="46"/>
        <v>June</v>
      </c>
      <c r="V487">
        <f t="shared" si="47"/>
        <v>2019</v>
      </c>
    </row>
    <row r="488" spans="1:22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4">
        <f t="shared" si="43"/>
        <v>33.428571428571431</v>
      </c>
      <c r="J488" t="s">
        <v>40</v>
      </c>
      <c r="K488" t="s">
        <v>41</v>
      </c>
      <c r="L488" s="10">
        <v>1520575200</v>
      </c>
      <c r="M488">
        <v>1521867600</v>
      </c>
      <c r="N488" s="7">
        <f t="shared" si="44"/>
        <v>43168.25</v>
      </c>
      <c r="O488" s="8">
        <f t="shared" si="45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  <c r="U488" t="str">
        <f t="shared" si="46"/>
        <v>March</v>
      </c>
      <c r="V488">
        <f t="shared" si="47"/>
        <v>2018</v>
      </c>
    </row>
    <row r="489" spans="1:22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4">
        <f t="shared" si="43"/>
        <v>83.982949701619773</v>
      </c>
      <c r="J489" t="s">
        <v>21</v>
      </c>
      <c r="K489" t="s">
        <v>22</v>
      </c>
      <c r="L489" s="10">
        <v>1492664400</v>
      </c>
      <c r="M489">
        <v>1495515600</v>
      </c>
      <c r="N489" s="7">
        <f t="shared" si="44"/>
        <v>42845.208333333328</v>
      </c>
      <c r="O489" s="8">
        <f t="shared" si="45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  <c r="U489" t="str">
        <f t="shared" si="46"/>
        <v>April</v>
      </c>
      <c r="V489">
        <f t="shared" si="47"/>
        <v>2017</v>
      </c>
    </row>
    <row r="490" spans="1:22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4">
        <f t="shared" si="43"/>
        <v>101.41739130434783</v>
      </c>
      <c r="J490" t="s">
        <v>21</v>
      </c>
      <c r="K490" t="s">
        <v>22</v>
      </c>
      <c r="L490" s="10">
        <v>1454479200</v>
      </c>
      <c r="M490">
        <v>1455948000</v>
      </c>
      <c r="N490" s="7">
        <f t="shared" si="44"/>
        <v>42403.25</v>
      </c>
      <c r="O490" s="8">
        <f t="shared" si="45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  <c r="U490" t="str">
        <f t="shared" si="46"/>
        <v>February</v>
      </c>
      <c r="V490">
        <f t="shared" si="47"/>
        <v>2016</v>
      </c>
    </row>
    <row r="491" spans="1:22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4">
        <f t="shared" si="43"/>
        <v>109.87058823529412</v>
      </c>
      <c r="J491" t="s">
        <v>107</v>
      </c>
      <c r="K491" t="s">
        <v>108</v>
      </c>
      <c r="L491" s="10">
        <v>1281934800</v>
      </c>
      <c r="M491">
        <v>1282366800</v>
      </c>
      <c r="N491" s="7">
        <f t="shared" si="44"/>
        <v>40406.208333333336</v>
      </c>
      <c r="O491" s="8">
        <f t="shared" si="45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  <c r="U491" t="str">
        <f t="shared" si="46"/>
        <v>August</v>
      </c>
      <c r="V491">
        <f t="shared" si="47"/>
        <v>2010</v>
      </c>
    </row>
    <row r="492" spans="1:22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4">
        <f t="shared" si="43"/>
        <v>31.916666666666668</v>
      </c>
      <c r="J492" t="s">
        <v>21</v>
      </c>
      <c r="K492" t="s">
        <v>22</v>
      </c>
      <c r="L492" s="10">
        <v>1573970400</v>
      </c>
      <c r="M492">
        <v>1574575200</v>
      </c>
      <c r="N492" s="7">
        <f t="shared" si="44"/>
        <v>43786.25</v>
      </c>
      <c r="O492" s="8">
        <f t="shared" si="45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  <c r="U492" t="str">
        <f t="shared" si="46"/>
        <v>November</v>
      </c>
      <c r="V492">
        <f t="shared" si="47"/>
        <v>2019</v>
      </c>
    </row>
    <row r="493" spans="1:22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4">
        <f t="shared" si="43"/>
        <v>70.993450675399103</v>
      </c>
      <c r="J493" t="s">
        <v>21</v>
      </c>
      <c r="K493" t="s">
        <v>22</v>
      </c>
      <c r="L493" s="10">
        <v>1372654800</v>
      </c>
      <c r="M493">
        <v>1374901200</v>
      </c>
      <c r="N493" s="7">
        <f t="shared" si="44"/>
        <v>41456.208333333336</v>
      </c>
      <c r="O493" s="8">
        <f t="shared" si="45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  <c r="U493" t="str">
        <f t="shared" si="46"/>
        <v>July</v>
      </c>
      <c r="V493">
        <f t="shared" si="47"/>
        <v>2013</v>
      </c>
    </row>
    <row r="494" spans="1:22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4">
        <f t="shared" si="43"/>
        <v>77.026890756302521</v>
      </c>
      <c r="J494" t="s">
        <v>21</v>
      </c>
      <c r="K494" t="s">
        <v>22</v>
      </c>
      <c r="L494" s="10">
        <v>1275886800</v>
      </c>
      <c r="M494">
        <v>1278910800</v>
      </c>
      <c r="N494" s="7">
        <f t="shared" si="44"/>
        <v>40336.208333333336</v>
      </c>
      <c r="O494" s="8">
        <f t="shared" si="45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  <c r="U494" t="str">
        <f t="shared" si="46"/>
        <v>June</v>
      </c>
      <c r="V494">
        <f t="shared" si="47"/>
        <v>2010</v>
      </c>
    </row>
    <row r="495" spans="1:22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4">
        <f t="shared" si="43"/>
        <v>101.78125</v>
      </c>
      <c r="J495" t="s">
        <v>21</v>
      </c>
      <c r="K495" t="s">
        <v>22</v>
      </c>
      <c r="L495" s="10">
        <v>1561784400</v>
      </c>
      <c r="M495">
        <v>1562907600</v>
      </c>
      <c r="N495" s="7">
        <f t="shared" si="44"/>
        <v>43645.208333333328</v>
      </c>
      <c r="O495" s="8">
        <f t="shared" si="45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  <c r="U495" t="str">
        <f t="shared" si="46"/>
        <v>June</v>
      </c>
      <c r="V495">
        <f t="shared" si="47"/>
        <v>2019</v>
      </c>
    </row>
    <row r="496" spans="1:22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4">
        <f t="shared" si="43"/>
        <v>51.059701492537314</v>
      </c>
      <c r="J496" t="s">
        <v>21</v>
      </c>
      <c r="K496" t="s">
        <v>22</v>
      </c>
      <c r="L496" s="10">
        <v>1332392400</v>
      </c>
      <c r="M496">
        <v>1332478800</v>
      </c>
      <c r="N496" s="7">
        <f t="shared" si="44"/>
        <v>40990.208333333336</v>
      </c>
      <c r="O496" s="8">
        <f t="shared" si="45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  <c r="U496" t="str">
        <f t="shared" si="46"/>
        <v>March</v>
      </c>
      <c r="V496">
        <f t="shared" si="47"/>
        <v>2012</v>
      </c>
    </row>
    <row r="497" spans="1:22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4">
        <f t="shared" si="43"/>
        <v>68.02051282051282</v>
      </c>
      <c r="J497" t="s">
        <v>36</v>
      </c>
      <c r="K497" t="s">
        <v>37</v>
      </c>
      <c r="L497" s="10">
        <v>1402376400</v>
      </c>
      <c r="M497">
        <v>1402722000</v>
      </c>
      <c r="N497" s="7">
        <f t="shared" si="44"/>
        <v>41800.208333333336</v>
      </c>
      <c r="O497" s="8">
        <f t="shared" si="45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  <c r="U497" t="str">
        <f t="shared" si="46"/>
        <v>June</v>
      </c>
      <c r="V497">
        <f t="shared" si="47"/>
        <v>2014</v>
      </c>
    </row>
    <row r="498" spans="1:22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4">
        <f t="shared" si="43"/>
        <v>30.87037037037037</v>
      </c>
      <c r="J498" t="s">
        <v>21</v>
      </c>
      <c r="K498" t="s">
        <v>22</v>
      </c>
      <c r="L498" s="10">
        <v>1495342800</v>
      </c>
      <c r="M498">
        <v>1496811600</v>
      </c>
      <c r="N498" s="7">
        <f t="shared" si="44"/>
        <v>42876.208333333328</v>
      </c>
      <c r="O498" s="8">
        <f t="shared" si="45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  <c r="U498" t="str">
        <f t="shared" si="46"/>
        <v>May</v>
      </c>
      <c r="V498">
        <f t="shared" si="47"/>
        <v>2017</v>
      </c>
    </row>
    <row r="499" spans="1:22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4">
        <f t="shared" si="43"/>
        <v>27.908333333333335</v>
      </c>
      <c r="J499" t="s">
        <v>21</v>
      </c>
      <c r="K499" t="s">
        <v>22</v>
      </c>
      <c r="L499" s="10">
        <v>1482213600</v>
      </c>
      <c r="M499">
        <v>1482213600</v>
      </c>
      <c r="N499" s="7">
        <f t="shared" si="44"/>
        <v>42724.25</v>
      </c>
      <c r="O499" s="8">
        <f t="shared" si="45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  <c r="U499" t="str">
        <f t="shared" si="46"/>
        <v>December</v>
      </c>
      <c r="V499">
        <f t="shared" si="47"/>
        <v>2016</v>
      </c>
    </row>
    <row r="500" spans="1:22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4">
        <f t="shared" si="43"/>
        <v>79.994818652849744</v>
      </c>
      <c r="J500" t="s">
        <v>36</v>
      </c>
      <c r="K500" t="s">
        <v>37</v>
      </c>
      <c r="L500" s="10">
        <v>1420092000</v>
      </c>
      <c r="M500">
        <v>1420264800</v>
      </c>
      <c r="N500" s="7">
        <f t="shared" si="44"/>
        <v>42005.25</v>
      </c>
      <c r="O500" s="8">
        <f t="shared" si="45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  <c r="U500" t="str">
        <f t="shared" si="46"/>
        <v>January</v>
      </c>
      <c r="V500">
        <f t="shared" si="47"/>
        <v>2015</v>
      </c>
    </row>
    <row r="501" spans="1:22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4">
        <f t="shared" si="43"/>
        <v>38.003378378378379</v>
      </c>
      <c r="J501" t="s">
        <v>21</v>
      </c>
      <c r="K501" t="s">
        <v>22</v>
      </c>
      <c r="L501" s="10">
        <v>1458018000</v>
      </c>
      <c r="M501">
        <v>1458450000</v>
      </c>
      <c r="N501" s="7">
        <f t="shared" si="44"/>
        <v>42444.208333333328</v>
      </c>
      <c r="O501" s="8">
        <f t="shared" si="45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  <c r="U501" t="str">
        <f t="shared" si="46"/>
        <v>March</v>
      </c>
      <c r="V501">
        <f t="shared" si="47"/>
        <v>2016</v>
      </c>
    </row>
    <row r="502" spans="1:22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4" t="e">
        <f t="shared" si="43"/>
        <v>#DIV/0!</v>
      </c>
      <c r="J502" t="s">
        <v>21</v>
      </c>
      <c r="K502" t="s">
        <v>22</v>
      </c>
      <c r="L502" s="10">
        <v>1367384400</v>
      </c>
      <c r="M502">
        <v>1369803600</v>
      </c>
      <c r="N502" s="7">
        <f t="shared" si="44"/>
        <v>41395.208333333336</v>
      </c>
      <c r="O502" s="8">
        <f t="shared" si="45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  <c r="U502" t="str">
        <f t="shared" si="46"/>
        <v>May</v>
      </c>
      <c r="V502">
        <f t="shared" si="47"/>
        <v>2013</v>
      </c>
    </row>
    <row r="503" spans="1:22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4">
        <f t="shared" si="43"/>
        <v>59.990534521158132</v>
      </c>
      <c r="J503" t="s">
        <v>21</v>
      </c>
      <c r="K503" t="s">
        <v>22</v>
      </c>
      <c r="L503" s="10">
        <v>1363064400</v>
      </c>
      <c r="M503">
        <v>1363237200</v>
      </c>
      <c r="N503" s="7">
        <f t="shared" si="44"/>
        <v>41345.208333333336</v>
      </c>
      <c r="O503" s="8">
        <f t="shared" si="45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  <c r="U503" t="str">
        <f t="shared" si="46"/>
        <v>March</v>
      </c>
      <c r="V503">
        <f t="shared" si="47"/>
        <v>2013</v>
      </c>
    </row>
    <row r="504" spans="1:22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4">
        <f t="shared" si="43"/>
        <v>37.037634408602152</v>
      </c>
      <c r="J504" t="s">
        <v>26</v>
      </c>
      <c r="K504" t="s">
        <v>27</v>
      </c>
      <c r="L504" s="10">
        <v>1343365200</v>
      </c>
      <c r="M504">
        <v>1345870800</v>
      </c>
      <c r="N504" s="7">
        <f t="shared" si="44"/>
        <v>41117.208333333336</v>
      </c>
      <c r="O504" s="8">
        <f t="shared" si="45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  <c r="U504" t="str">
        <f t="shared" si="46"/>
        <v>July</v>
      </c>
      <c r="V504">
        <f t="shared" si="47"/>
        <v>2012</v>
      </c>
    </row>
    <row r="505" spans="1:22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4">
        <f t="shared" si="43"/>
        <v>99.963043478260872</v>
      </c>
      <c r="J505" t="s">
        <v>21</v>
      </c>
      <c r="K505" t="s">
        <v>22</v>
      </c>
      <c r="L505" s="10">
        <v>1435726800</v>
      </c>
      <c r="M505">
        <v>1437454800</v>
      </c>
      <c r="N505" s="7">
        <f t="shared" si="44"/>
        <v>42186.208333333328</v>
      </c>
      <c r="O505" s="8">
        <f t="shared" si="45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  <c r="U505" t="str">
        <f t="shared" si="46"/>
        <v>July</v>
      </c>
      <c r="V505">
        <f t="shared" si="47"/>
        <v>2015</v>
      </c>
    </row>
    <row r="506" spans="1:22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4">
        <f t="shared" si="43"/>
        <v>111.6774193548387</v>
      </c>
      <c r="J506" t="s">
        <v>107</v>
      </c>
      <c r="K506" t="s">
        <v>108</v>
      </c>
      <c r="L506" s="10">
        <v>1431925200</v>
      </c>
      <c r="M506">
        <v>1432011600</v>
      </c>
      <c r="N506" s="7">
        <f t="shared" si="44"/>
        <v>42142.208333333328</v>
      </c>
      <c r="O506" s="8">
        <f t="shared" si="45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  <c r="U506" t="str">
        <f t="shared" si="46"/>
        <v>May</v>
      </c>
      <c r="V506">
        <f t="shared" si="47"/>
        <v>2015</v>
      </c>
    </row>
    <row r="507" spans="1:22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4">
        <f t="shared" si="43"/>
        <v>36.014409221902014</v>
      </c>
      <c r="J507" t="s">
        <v>21</v>
      </c>
      <c r="K507" t="s">
        <v>22</v>
      </c>
      <c r="L507" s="10">
        <v>1362722400</v>
      </c>
      <c r="M507">
        <v>1366347600</v>
      </c>
      <c r="N507" s="7">
        <f t="shared" si="44"/>
        <v>41341.25</v>
      </c>
      <c r="O507" s="8">
        <f t="shared" si="45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  <c r="U507" t="str">
        <f t="shared" si="46"/>
        <v>March</v>
      </c>
      <c r="V507">
        <f t="shared" si="47"/>
        <v>2013</v>
      </c>
    </row>
    <row r="508" spans="1:22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4">
        <f t="shared" si="43"/>
        <v>66.010284810126578</v>
      </c>
      <c r="J508" t="s">
        <v>21</v>
      </c>
      <c r="K508" t="s">
        <v>22</v>
      </c>
      <c r="L508" s="10">
        <v>1511416800</v>
      </c>
      <c r="M508">
        <v>1512885600</v>
      </c>
      <c r="N508" s="7">
        <f t="shared" si="44"/>
        <v>43062.25</v>
      </c>
      <c r="O508" s="8">
        <f t="shared" si="45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  <c r="U508" t="str">
        <f t="shared" si="46"/>
        <v>November</v>
      </c>
      <c r="V508">
        <f t="shared" si="47"/>
        <v>2017</v>
      </c>
    </row>
    <row r="509" spans="1:22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4">
        <f t="shared" si="43"/>
        <v>44.05263157894737</v>
      </c>
      <c r="J509" t="s">
        <v>21</v>
      </c>
      <c r="K509" t="s">
        <v>22</v>
      </c>
      <c r="L509" s="10">
        <v>1365483600</v>
      </c>
      <c r="M509">
        <v>1369717200</v>
      </c>
      <c r="N509" s="7">
        <f t="shared" si="44"/>
        <v>41373.208333333336</v>
      </c>
      <c r="O509" s="8">
        <f t="shared" si="45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  <c r="U509" t="str">
        <f t="shared" si="46"/>
        <v>April</v>
      </c>
      <c r="V509">
        <f t="shared" si="47"/>
        <v>2013</v>
      </c>
    </row>
    <row r="510" spans="1:22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4">
        <f t="shared" si="43"/>
        <v>52.999726551818434</v>
      </c>
      <c r="J510" t="s">
        <v>21</v>
      </c>
      <c r="K510" t="s">
        <v>22</v>
      </c>
      <c r="L510" s="10">
        <v>1532840400</v>
      </c>
      <c r="M510">
        <v>1534654800</v>
      </c>
      <c r="N510" s="7">
        <f t="shared" si="44"/>
        <v>43310.208333333328</v>
      </c>
      <c r="O510" s="8">
        <f t="shared" si="45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  <c r="U510" t="str">
        <f t="shared" si="46"/>
        <v>July</v>
      </c>
      <c r="V510">
        <f t="shared" si="47"/>
        <v>2018</v>
      </c>
    </row>
    <row r="511" spans="1:22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4">
        <f t="shared" si="43"/>
        <v>95</v>
      </c>
      <c r="J511" t="s">
        <v>21</v>
      </c>
      <c r="K511" t="s">
        <v>22</v>
      </c>
      <c r="L511" s="10">
        <v>1336194000</v>
      </c>
      <c r="M511">
        <v>1337058000</v>
      </c>
      <c r="N511" s="7">
        <f t="shared" si="44"/>
        <v>41034.208333333336</v>
      </c>
      <c r="O511" s="8">
        <f t="shared" si="45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  <c r="U511" t="str">
        <f t="shared" si="46"/>
        <v>May</v>
      </c>
      <c r="V511">
        <f t="shared" si="47"/>
        <v>2012</v>
      </c>
    </row>
    <row r="512" spans="1:22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4">
        <f t="shared" si="43"/>
        <v>70.908396946564892</v>
      </c>
      <c r="J512" t="s">
        <v>26</v>
      </c>
      <c r="K512" t="s">
        <v>27</v>
      </c>
      <c r="L512" s="10">
        <v>1527742800</v>
      </c>
      <c r="M512">
        <v>1529816400</v>
      </c>
      <c r="N512" s="7">
        <f t="shared" si="44"/>
        <v>43251.208333333328</v>
      </c>
      <c r="O512" s="8">
        <f t="shared" si="45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  <c r="U512" t="str">
        <f t="shared" si="46"/>
        <v>May</v>
      </c>
      <c r="V512">
        <f t="shared" si="47"/>
        <v>2018</v>
      </c>
    </row>
    <row r="513" spans="1:22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4">
        <f t="shared" si="43"/>
        <v>98.060773480662988</v>
      </c>
      <c r="J513" t="s">
        <v>21</v>
      </c>
      <c r="K513" t="s">
        <v>22</v>
      </c>
      <c r="L513" s="10">
        <v>1564030800</v>
      </c>
      <c r="M513">
        <v>1564894800</v>
      </c>
      <c r="N513" s="7">
        <f t="shared" si="44"/>
        <v>43671.208333333328</v>
      </c>
      <c r="O513" s="8">
        <f t="shared" si="45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  <c r="U513" t="str">
        <f t="shared" si="46"/>
        <v>July</v>
      </c>
      <c r="V513">
        <f t="shared" si="47"/>
        <v>2019</v>
      </c>
    </row>
    <row r="514" spans="1:22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48">(E514/D514)*100</f>
        <v>139.31868131868131</v>
      </c>
      <c r="G514" t="s">
        <v>20</v>
      </c>
      <c r="H514">
        <v>239</v>
      </c>
      <c r="I514" s="4">
        <f t="shared" si="43"/>
        <v>53.046025104602514</v>
      </c>
      <c r="J514" t="s">
        <v>21</v>
      </c>
      <c r="K514" t="s">
        <v>22</v>
      </c>
      <c r="L514" s="10">
        <v>1404536400</v>
      </c>
      <c r="M514">
        <v>1404622800</v>
      </c>
      <c r="N514" s="7">
        <f t="shared" si="44"/>
        <v>41825.208333333336</v>
      </c>
      <c r="O514" s="8">
        <f t="shared" si="45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  <c r="U514" t="str">
        <f t="shared" si="46"/>
        <v>July</v>
      </c>
      <c r="V514">
        <f t="shared" si="47"/>
        <v>2014</v>
      </c>
    </row>
    <row r="515" spans="1:22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8"/>
        <v>39.277108433734945</v>
      </c>
      <c r="G515" t="s">
        <v>74</v>
      </c>
      <c r="H515">
        <v>35</v>
      </c>
      <c r="I515" s="4">
        <f t="shared" ref="I515:I578" si="49">AVERAGE(E515/H515)</f>
        <v>93.142857142857139</v>
      </c>
      <c r="J515" t="s">
        <v>21</v>
      </c>
      <c r="K515" t="s">
        <v>22</v>
      </c>
      <c r="L515" s="10">
        <v>1284008400</v>
      </c>
      <c r="M515">
        <v>1284181200</v>
      </c>
      <c r="N515" s="7">
        <f t="shared" ref="N515:N578" si="50">(((L515/60)/60)/24)+DATE(1970,1,1)</f>
        <v>40430.208333333336</v>
      </c>
      <c r="O515" s="8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  <c r="U515" t="str">
        <f t="shared" ref="U515:U578" si="52">TEXT(N515,"MMMM")</f>
        <v>September</v>
      </c>
      <c r="V515">
        <f t="shared" ref="V515:V578" si="53">YEAR(N515)</f>
        <v>2010</v>
      </c>
    </row>
    <row r="516" spans="1:22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4">
        <f t="shared" si="49"/>
        <v>58.945075757575758</v>
      </c>
      <c r="J516" t="s">
        <v>98</v>
      </c>
      <c r="K516" t="s">
        <v>99</v>
      </c>
      <c r="L516" s="10">
        <v>1386309600</v>
      </c>
      <c r="M516">
        <v>1386741600</v>
      </c>
      <c r="N516" s="7">
        <f t="shared" si="50"/>
        <v>41614.25</v>
      </c>
      <c r="O516" s="8">
        <f t="shared" si="51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  <c r="U516" t="str">
        <f t="shared" si="52"/>
        <v>December</v>
      </c>
      <c r="V516">
        <f t="shared" si="53"/>
        <v>2013</v>
      </c>
    </row>
    <row r="517" spans="1:22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4">
        <f t="shared" si="49"/>
        <v>36.067669172932334</v>
      </c>
      <c r="J517" t="s">
        <v>15</v>
      </c>
      <c r="K517" t="s">
        <v>16</v>
      </c>
      <c r="L517" s="10">
        <v>1324620000</v>
      </c>
      <c r="M517">
        <v>1324792800</v>
      </c>
      <c r="N517" s="7">
        <f t="shared" si="50"/>
        <v>40900.25</v>
      </c>
      <c r="O517" s="8">
        <f t="shared" si="51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  <c r="U517" t="str">
        <f t="shared" si="52"/>
        <v>December</v>
      </c>
      <c r="V517">
        <f t="shared" si="53"/>
        <v>2011</v>
      </c>
    </row>
    <row r="518" spans="1:22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4">
        <f t="shared" si="49"/>
        <v>63.030732860520096</v>
      </c>
      <c r="J518" t="s">
        <v>21</v>
      </c>
      <c r="K518" t="s">
        <v>22</v>
      </c>
      <c r="L518" s="10">
        <v>1281070800</v>
      </c>
      <c r="M518">
        <v>1284354000</v>
      </c>
      <c r="N518" s="7">
        <f t="shared" si="50"/>
        <v>40396.208333333336</v>
      </c>
      <c r="O518" s="8">
        <f t="shared" si="51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  <c r="U518" t="str">
        <f t="shared" si="52"/>
        <v>August</v>
      </c>
      <c r="V518">
        <f t="shared" si="53"/>
        <v>2010</v>
      </c>
    </row>
    <row r="519" spans="1:22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4">
        <f t="shared" si="49"/>
        <v>84.717948717948715</v>
      </c>
      <c r="J519" t="s">
        <v>21</v>
      </c>
      <c r="K519" t="s">
        <v>22</v>
      </c>
      <c r="L519" s="10">
        <v>1493960400</v>
      </c>
      <c r="M519">
        <v>1494392400</v>
      </c>
      <c r="N519" s="7">
        <f t="shared" si="50"/>
        <v>42860.208333333328</v>
      </c>
      <c r="O519" s="8">
        <f t="shared" si="51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  <c r="U519" t="str">
        <f t="shared" si="52"/>
        <v>May</v>
      </c>
      <c r="V519">
        <f t="shared" si="53"/>
        <v>2017</v>
      </c>
    </row>
    <row r="520" spans="1:22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4">
        <f t="shared" si="49"/>
        <v>62.2</v>
      </c>
      <c r="J520" t="s">
        <v>21</v>
      </c>
      <c r="K520" t="s">
        <v>22</v>
      </c>
      <c r="L520" s="10">
        <v>1519365600</v>
      </c>
      <c r="M520">
        <v>1519538400</v>
      </c>
      <c r="N520" s="7">
        <f t="shared" si="50"/>
        <v>43154.25</v>
      </c>
      <c r="O520" s="8">
        <f t="shared" si="51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  <c r="U520" t="str">
        <f t="shared" si="52"/>
        <v>February</v>
      </c>
      <c r="V520">
        <f t="shared" si="53"/>
        <v>2018</v>
      </c>
    </row>
    <row r="521" spans="1:22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4">
        <f t="shared" si="49"/>
        <v>101.97518330513255</v>
      </c>
      <c r="J521" t="s">
        <v>21</v>
      </c>
      <c r="K521" t="s">
        <v>22</v>
      </c>
      <c r="L521" s="10">
        <v>1420696800</v>
      </c>
      <c r="M521">
        <v>1421906400</v>
      </c>
      <c r="N521" s="7">
        <f t="shared" si="50"/>
        <v>42012.25</v>
      </c>
      <c r="O521" s="8">
        <f t="shared" si="51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  <c r="U521" t="str">
        <f t="shared" si="52"/>
        <v>January</v>
      </c>
      <c r="V521">
        <f t="shared" si="53"/>
        <v>2015</v>
      </c>
    </row>
    <row r="522" spans="1:22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4">
        <f t="shared" si="49"/>
        <v>106.4375</v>
      </c>
      <c r="J522" t="s">
        <v>21</v>
      </c>
      <c r="K522" t="s">
        <v>22</v>
      </c>
      <c r="L522" s="10">
        <v>1555650000</v>
      </c>
      <c r="M522">
        <v>1555909200</v>
      </c>
      <c r="N522" s="7">
        <f t="shared" si="50"/>
        <v>43574.208333333328</v>
      </c>
      <c r="O522" s="8">
        <f t="shared" si="51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  <c r="U522" t="str">
        <f t="shared" si="52"/>
        <v>April</v>
      </c>
      <c r="V522">
        <f t="shared" si="53"/>
        <v>2019</v>
      </c>
    </row>
    <row r="523" spans="1:22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4">
        <f t="shared" si="49"/>
        <v>29.975609756097562</v>
      </c>
      <c r="J523" t="s">
        <v>21</v>
      </c>
      <c r="K523" t="s">
        <v>22</v>
      </c>
      <c r="L523" s="10">
        <v>1471928400</v>
      </c>
      <c r="M523">
        <v>1472446800</v>
      </c>
      <c r="N523" s="7">
        <f t="shared" si="50"/>
        <v>42605.208333333328</v>
      </c>
      <c r="O523" s="8">
        <f t="shared" si="51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  <c r="U523" t="str">
        <f t="shared" si="52"/>
        <v>August</v>
      </c>
      <c r="V523">
        <f t="shared" si="53"/>
        <v>2016</v>
      </c>
    </row>
    <row r="524" spans="1:22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4">
        <f t="shared" si="49"/>
        <v>85.806282722513089</v>
      </c>
      <c r="J524" t="s">
        <v>21</v>
      </c>
      <c r="K524" t="s">
        <v>22</v>
      </c>
      <c r="L524" s="10">
        <v>1341291600</v>
      </c>
      <c r="M524">
        <v>1342328400</v>
      </c>
      <c r="N524" s="7">
        <f t="shared" si="50"/>
        <v>41093.208333333336</v>
      </c>
      <c r="O524" s="8">
        <f t="shared" si="51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  <c r="U524" t="str">
        <f t="shared" si="52"/>
        <v>July</v>
      </c>
      <c r="V524">
        <f t="shared" si="53"/>
        <v>2012</v>
      </c>
    </row>
    <row r="525" spans="1:22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4">
        <f t="shared" si="49"/>
        <v>70.82022471910112</v>
      </c>
      <c r="J525" t="s">
        <v>21</v>
      </c>
      <c r="K525" t="s">
        <v>22</v>
      </c>
      <c r="L525" s="10">
        <v>1267682400</v>
      </c>
      <c r="M525">
        <v>1268114400</v>
      </c>
      <c r="N525" s="7">
        <f t="shared" si="50"/>
        <v>40241.25</v>
      </c>
      <c r="O525" s="8">
        <f t="shared" si="51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  <c r="U525" t="str">
        <f t="shared" si="52"/>
        <v>March</v>
      </c>
      <c r="V525">
        <f t="shared" si="53"/>
        <v>2010</v>
      </c>
    </row>
    <row r="526" spans="1:22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4">
        <f t="shared" si="49"/>
        <v>40.998484082870135</v>
      </c>
      <c r="J526" t="s">
        <v>21</v>
      </c>
      <c r="K526" t="s">
        <v>22</v>
      </c>
      <c r="L526" s="10">
        <v>1272258000</v>
      </c>
      <c r="M526">
        <v>1273381200</v>
      </c>
      <c r="N526" s="7">
        <f t="shared" si="50"/>
        <v>40294.208333333336</v>
      </c>
      <c r="O526" s="8">
        <f t="shared" si="51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  <c r="U526" t="str">
        <f t="shared" si="52"/>
        <v>April</v>
      </c>
      <c r="V526">
        <f t="shared" si="53"/>
        <v>2010</v>
      </c>
    </row>
    <row r="527" spans="1:22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4">
        <f t="shared" si="49"/>
        <v>28.063492063492063</v>
      </c>
      <c r="J527" t="s">
        <v>21</v>
      </c>
      <c r="K527" t="s">
        <v>22</v>
      </c>
      <c r="L527" s="10">
        <v>1290492000</v>
      </c>
      <c r="M527">
        <v>1290837600</v>
      </c>
      <c r="N527" s="7">
        <f t="shared" si="50"/>
        <v>40505.25</v>
      </c>
      <c r="O527" s="8">
        <f t="shared" si="51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  <c r="U527" t="str">
        <f t="shared" si="52"/>
        <v>November</v>
      </c>
      <c r="V527">
        <f t="shared" si="53"/>
        <v>2010</v>
      </c>
    </row>
    <row r="528" spans="1:22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4">
        <f t="shared" si="49"/>
        <v>88.054421768707485</v>
      </c>
      <c r="J528" t="s">
        <v>21</v>
      </c>
      <c r="K528" t="s">
        <v>22</v>
      </c>
      <c r="L528" s="10">
        <v>1451109600</v>
      </c>
      <c r="M528">
        <v>1454306400</v>
      </c>
      <c r="N528" s="7">
        <f t="shared" si="50"/>
        <v>42364.25</v>
      </c>
      <c r="O528" s="8">
        <f t="shared" si="51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  <c r="U528" t="str">
        <f t="shared" si="52"/>
        <v>December</v>
      </c>
      <c r="V528">
        <f t="shared" si="53"/>
        <v>2015</v>
      </c>
    </row>
    <row r="529" spans="1:22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4">
        <f t="shared" si="49"/>
        <v>31</v>
      </c>
      <c r="J529" t="s">
        <v>15</v>
      </c>
      <c r="K529" t="s">
        <v>16</v>
      </c>
      <c r="L529" s="10">
        <v>1454652000</v>
      </c>
      <c r="M529">
        <v>1457762400</v>
      </c>
      <c r="N529" s="7">
        <f t="shared" si="50"/>
        <v>42405.25</v>
      </c>
      <c r="O529" s="8">
        <f t="shared" si="51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  <c r="U529" t="str">
        <f t="shared" si="52"/>
        <v>February</v>
      </c>
      <c r="V529">
        <f t="shared" si="53"/>
        <v>2016</v>
      </c>
    </row>
    <row r="530" spans="1:22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4">
        <f t="shared" si="49"/>
        <v>90.337500000000006</v>
      </c>
      <c r="J530" t="s">
        <v>40</v>
      </c>
      <c r="K530" t="s">
        <v>41</v>
      </c>
      <c r="L530" s="10">
        <v>1385186400</v>
      </c>
      <c r="M530">
        <v>1389074400</v>
      </c>
      <c r="N530" s="7">
        <f t="shared" si="50"/>
        <v>41601.25</v>
      </c>
      <c r="O530" s="8">
        <f t="shared" si="51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  <c r="U530" t="str">
        <f t="shared" si="52"/>
        <v>November</v>
      </c>
      <c r="V530">
        <f t="shared" si="53"/>
        <v>2013</v>
      </c>
    </row>
    <row r="531" spans="1:22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4">
        <f t="shared" si="49"/>
        <v>63.777777777777779</v>
      </c>
      <c r="J531" t="s">
        <v>21</v>
      </c>
      <c r="K531" t="s">
        <v>22</v>
      </c>
      <c r="L531" s="10">
        <v>1399698000</v>
      </c>
      <c r="M531">
        <v>1402117200</v>
      </c>
      <c r="N531" s="7">
        <f t="shared" si="50"/>
        <v>41769.208333333336</v>
      </c>
      <c r="O531" s="8">
        <f t="shared" si="51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  <c r="U531" t="str">
        <f t="shared" si="52"/>
        <v>May</v>
      </c>
      <c r="V531">
        <f t="shared" si="53"/>
        <v>2014</v>
      </c>
    </row>
    <row r="532" spans="1:22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4">
        <f t="shared" si="49"/>
        <v>53.995515695067262</v>
      </c>
      <c r="J532" t="s">
        <v>21</v>
      </c>
      <c r="K532" t="s">
        <v>22</v>
      </c>
      <c r="L532" s="10">
        <v>1283230800</v>
      </c>
      <c r="M532">
        <v>1284440400</v>
      </c>
      <c r="N532" s="7">
        <f t="shared" si="50"/>
        <v>40421.208333333336</v>
      </c>
      <c r="O532" s="8">
        <f t="shared" si="51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  <c r="U532" t="str">
        <f t="shared" si="52"/>
        <v>August</v>
      </c>
      <c r="V532">
        <f t="shared" si="53"/>
        <v>2010</v>
      </c>
    </row>
    <row r="533" spans="1:22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4">
        <f t="shared" si="49"/>
        <v>48.993956043956047</v>
      </c>
      <c r="J533" t="s">
        <v>98</v>
      </c>
      <c r="K533" t="s">
        <v>99</v>
      </c>
      <c r="L533" s="10">
        <v>1384149600</v>
      </c>
      <c r="M533">
        <v>1388988000</v>
      </c>
      <c r="N533" s="7">
        <f t="shared" si="50"/>
        <v>41589.25</v>
      </c>
      <c r="O533" s="8">
        <f t="shared" si="51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  <c r="U533" t="str">
        <f t="shared" si="52"/>
        <v>November</v>
      </c>
      <c r="V533">
        <f t="shared" si="53"/>
        <v>2013</v>
      </c>
    </row>
    <row r="534" spans="1:22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4">
        <f t="shared" si="49"/>
        <v>63.857142857142854</v>
      </c>
      <c r="J534" t="s">
        <v>15</v>
      </c>
      <c r="K534" t="s">
        <v>16</v>
      </c>
      <c r="L534" s="10">
        <v>1516860000</v>
      </c>
      <c r="M534">
        <v>1516946400</v>
      </c>
      <c r="N534" s="7">
        <f t="shared" si="50"/>
        <v>43125.25</v>
      </c>
      <c r="O534" s="8">
        <f t="shared" si="51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  <c r="U534" t="str">
        <f t="shared" si="52"/>
        <v>January</v>
      </c>
      <c r="V534">
        <f t="shared" si="53"/>
        <v>2018</v>
      </c>
    </row>
    <row r="535" spans="1:22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4">
        <f t="shared" si="49"/>
        <v>82.996393146979258</v>
      </c>
      <c r="J535" t="s">
        <v>40</v>
      </c>
      <c r="K535" t="s">
        <v>41</v>
      </c>
      <c r="L535" s="10">
        <v>1374642000</v>
      </c>
      <c r="M535">
        <v>1377752400</v>
      </c>
      <c r="N535" s="7">
        <f t="shared" si="50"/>
        <v>41479.208333333336</v>
      </c>
      <c r="O535" s="8">
        <f t="shared" si="51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  <c r="U535" t="str">
        <f t="shared" si="52"/>
        <v>July</v>
      </c>
      <c r="V535">
        <f t="shared" si="53"/>
        <v>2013</v>
      </c>
    </row>
    <row r="536" spans="1:22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4">
        <f t="shared" si="49"/>
        <v>55.08230452674897</v>
      </c>
      <c r="J536" t="s">
        <v>21</v>
      </c>
      <c r="K536" t="s">
        <v>22</v>
      </c>
      <c r="L536" s="10">
        <v>1534482000</v>
      </c>
      <c r="M536">
        <v>1534568400</v>
      </c>
      <c r="N536" s="7">
        <f t="shared" si="50"/>
        <v>43329.208333333328</v>
      </c>
      <c r="O536" s="8">
        <f t="shared" si="51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  <c r="U536" t="str">
        <f t="shared" si="52"/>
        <v>August</v>
      </c>
      <c r="V536">
        <f t="shared" si="53"/>
        <v>2018</v>
      </c>
    </row>
    <row r="537" spans="1:22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4">
        <f t="shared" si="49"/>
        <v>62.044554455445542</v>
      </c>
      <c r="J537" t="s">
        <v>107</v>
      </c>
      <c r="K537" t="s">
        <v>108</v>
      </c>
      <c r="L537" s="10">
        <v>1528434000</v>
      </c>
      <c r="M537">
        <v>1528606800</v>
      </c>
      <c r="N537" s="7">
        <f t="shared" si="50"/>
        <v>43259.208333333328</v>
      </c>
      <c r="O537" s="8">
        <f t="shared" si="51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  <c r="U537" t="str">
        <f t="shared" si="52"/>
        <v>June</v>
      </c>
      <c r="V537">
        <f t="shared" si="53"/>
        <v>2018</v>
      </c>
    </row>
    <row r="538" spans="1:22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4">
        <f t="shared" si="49"/>
        <v>104.97857142857143</v>
      </c>
      <c r="J538" t="s">
        <v>107</v>
      </c>
      <c r="K538" t="s">
        <v>108</v>
      </c>
      <c r="L538" s="10">
        <v>1282626000</v>
      </c>
      <c r="M538">
        <v>1284872400</v>
      </c>
      <c r="N538" s="7">
        <f t="shared" si="50"/>
        <v>40414.208333333336</v>
      </c>
      <c r="O538" s="8">
        <f t="shared" si="51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  <c r="U538" t="str">
        <f t="shared" si="52"/>
        <v>August</v>
      </c>
      <c r="V538">
        <f t="shared" si="53"/>
        <v>2010</v>
      </c>
    </row>
    <row r="539" spans="1:22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4">
        <f t="shared" si="49"/>
        <v>94.044676806083643</v>
      </c>
      <c r="J539" t="s">
        <v>36</v>
      </c>
      <c r="K539" t="s">
        <v>37</v>
      </c>
      <c r="L539" s="10">
        <v>1535605200</v>
      </c>
      <c r="M539">
        <v>1537592400</v>
      </c>
      <c r="N539" s="7">
        <f t="shared" si="50"/>
        <v>43342.208333333328</v>
      </c>
      <c r="O539" s="8">
        <f t="shared" si="51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  <c r="U539" t="str">
        <f t="shared" si="52"/>
        <v>August</v>
      </c>
      <c r="V539">
        <f t="shared" si="53"/>
        <v>2018</v>
      </c>
    </row>
    <row r="540" spans="1:22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4">
        <f t="shared" si="49"/>
        <v>44.007716049382715</v>
      </c>
      <c r="J540" t="s">
        <v>21</v>
      </c>
      <c r="K540" t="s">
        <v>22</v>
      </c>
      <c r="L540" s="10">
        <v>1379826000</v>
      </c>
      <c r="M540">
        <v>1381208400</v>
      </c>
      <c r="N540" s="7">
        <f t="shared" si="50"/>
        <v>41539.208333333336</v>
      </c>
      <c r="O540" s="8">
        <f t="shared" si="51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  <c r="U540" t="str">
        <f t="shared" si="52"/>
        <v>September</v>
      </c>
      <c r="V540">
        <f t="shared" si="53"/>
        <v>2013</v>
      </c>
    </row>
    <row r="541" spans="1:22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4">
        <f t="shared" si="49"/>
        <v>92.467532467532465</v>
      </c>
      <c r="J541" t="s">
        <v>21</v>
      </c>
      <c r="K541" t="s">
        <v>22</v>
      </c>
      <c r="L541" s="10">
        <v>1561957200</v>
      </c>
      <c r="M541">
        <v>1562475600</v>
      </c>
      <c r="N541" s="7">
        <f t="shared" si="50"/>
        <v>43647.208333333328</v>
      </c>
      <c r="O541" s="8">
        <f t="shared" si="51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  <c r="U541" t="str">
        <f t="shared" si="52"/>
        <v>July</v>
      </c>
      <c r="V541">
        <f t="shared" si="53"/>
        <v>2019</v>
      </c>
    </row>
    <row r="542" spans="1:22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4">
        <f t="shared" si="49"/>
        <v>57.072874493927124</v>
      </c>
      <c r="J542" t="s">
        <v>21</v>
      </c>
      <c r="K542" t="s">
        <v>22</v>
      </c>
      <c r="L542" s="10">
        <v>1525496400</v>
      </c>
      <c r="M542">
        <v>1527397200</v>
      </c>
      <c r="N542" s="7">
        <f t="shared" si="50"/>
        <v>43225.208333333328</v>
      </c>
      <c r="O542" s="8">
        <f t="shared" si="51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  <c r="U542" t="str">
        <f t="shared" si="52"/>
        <v>May</v>
      </c>
      <c r="V542">
        <f t="shared" si="53"/>
        <v>2018</v>
      </c>
    </row>
    <row r="543" spans="1:22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4">
        <f t="shared" si="49"/>
        <v>109.07848101265823</v>
      </c>
      <c r="J543" t="s">
        <v>107</v>
      </c>
      <c r="K543" t="s">
        <v>108</v>
      </c>
      <c r="L543" s="10">
        <v>1433912400</v>
      </c>
      <c r="M543">
        <v>1436158800</v>
      </c>
      <c r="N543" s="7">
        <f t="shared" si="50"/>
        <v>42165.208333333328</v>
      </c>
      <c r="O543" s="8">
        <f t="shared" si="51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  <c r="U543" t="str">
        <f t="shared" si="52"/>
        <v>June</v>
      </c>
      <c r="V543">
        <f t="shared" si="53"/>
        <v>2015</v>
      </c>
    </row>
    <row r="544" spans="1:22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4">
        <f t="shared" si="49"/>
        <v>39.387755102040813</v>
      </c>
      <c r="J544" t="s">
        <v>40</v>
      </c>
      <c r="K544" t="s">
        <v>41</v>
      </c>
      <c r="L544" s="10">
        <v>1453442400</v>
      </c>
      <c r="M544">
        <v>1456034400</v>
      </c>
      <c r="N544" s="7">
        <f t="shared" si="50"/>
        <v>42391.25</v>
      </c>
      <c r="O544" s="8">
        <f t="shared" si="51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  <c r="U544" t="str">
        <f t="shared" si="52"/>
        <v>January</v>
      </c>
      <c r="V544">
        <f t="shared" si="53"/>
        <v>2016</v>
      </c>
    </row>
    <row r="545" spans="1:22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4">
        <f t="shared" si="49"/>
        <v>77.022222222222226</v>
      </c>
      <c r="J545" t="s">
        <v>21</v>
      </c>
      <c r="K545" t="s">
        <v>22</v>
      </c>
      <c r="L545" s="10">
        <v>1378875600</v>
      </c>
      <c r="M545">
        <v>1380171600</v>
      </c>
      <c r="N545" s="7">
        <f t="shared" si="50"/>
        <v>41528.208333333336</v>
      </c>
      <c r="O545" s="8">
        <f t="shared" si="51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  <c r="U545" t="str">
        <f t="shared" si="52"/>
        <v>September</v>
      </c>
      <c r="V545">
        <f t="shared" si="53"/>
        <v>2013</v>
      </c>
    </row>
    <row r="546" spans="1:22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4">
        <f t="shared" si="49"/>
        <v>92.166666666666671</v>
      </c>
      <c r="J546" t="s">
        <v>21</v>
      </c>
      <c r="K546" t="s">
        <v>22</v>
      </c>
      <c r="L546" s="10">
        <v>1452232800</v>
      </c>
      <c r="M546">
        <v>1453356000</v>
      </c>
      <c r="N546" s="7">
        <f t="shared" si="50"/>
        <v>42377.25</v>
      </c>
      <c r="O546" s="8">
        <f t="shared" si="51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  <c r="U546" t="str">
        <f t="shared" si="52"/>
        <v>January</v>
      </c>
      <c r="V546">
        <f t="shared" si="53"/>
        <v>2016</v>
      </c>
    </row>
    <row r="547" spans="1:22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4">
        <f t="shared" si="49"/>
        <v>61.007063197026021</v>
      </c>
      <c r="J547" t="s">
        <v>21</v>
      </c>
      <c r="K547" t="s">
        <v>22</v>
      </c>
      <c r="L547" s="10">
        <v>1577253600</v>
      </c>
      <c r="M547">
        <v>1578981600</v>
      </c>
      <c r="N547" s="7">
        <f t="shared" si="50"/>
        <v>43824.25</v>
      </c>
      <c r="O547" s="8">
        <f t="shared" si="51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  <c r="U547" t="str">
        <f t="shared" si="52"/>
        <v>December</v>
      </c>
      <c r="V547">
        <f t="shared" si="53"/>
        <v>2019</v>
      </c>
    </row>
    <row r="548" spans="1:22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4">
        <f t="shared" si="49"/>
        <v>78.068181818181813</v>
      </c>
      <c r="J548" t="s">
        <v>21</v>
      </c>
      <c r="K548" t="s">
        <v>22</v>
      </c>
      <c r="L548" s="10">
        <v>1537160400</v>
      </c>
      <c r="M548">
        <v>1537419600</v>
      </c>
      <c r="N548" s="7">
        <f t="shared" si="50"/>
        <v>43360.208333333328</v>
      </c>
      <c r="O548" s="8">
        <f t="shared" si="51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  <c r="U548" t="str">
        <f t="shared" si="52"/>
        <v>September</v>
      </c>
      <c r="V548">
        <f t="shared" si="53"/>
        <v>2018</v>
      </c>
    </row>
    <row r="549" spans="1:22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4">
        <f t="shared" si="49"/>
        <v>80.75</v>
      </c>
      <c r="J549" t="s">
        <v>21</v>
      </c>
      <c r="K549" t="s">
        <v>22</v>
      </c>
      <c r="L549" s="10">
        <v>1422165600</v>
      </c>
      <c r="M549">
        <v>1423202400</v>
      </c>
      <c r="N549" s="7">
        <f t="shared" si="50"/>
        <v>42029.25</v>
      </c>
      <c r="O549" s="8">
        <f t="shared" si="51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  <c r="U549" t="str">
        <f t="shared" si="52"/>
        <v>January</v>
      </c>
      <c r="V549">
        <f t="shared" si="53"/>
        <v>2015</v>
      </c>
    </row>
    <row r="550" spans="1:22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4">
        <f t="shared" si="49"/>
        <v>59.991289782244557</v>
      </c>
      <c r="J550" t="s">
        <v>21</v>
      </c>
      <c r="K550" t="s">
        <v>22</v>
      </c>
      <c r="L550" s="10">
        <v>1459486800</v>
      </c>
      <c r="M550">
        <v>1460610000</v>
      </c>
      <c r="N550" s="7">
        <f t="shared" si="50"/>
        <v>42461.208333333328</v>
      </c>
      <c r="O550" s="8">
        <f t="shared" si="51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  <c r="U550" t="str">
        <f t="shared" si="52"/>
        <v>April</v>
      </c>
      <c r="V550">
        <f t="shared" si="53"/>
        <v>2016</v>
      </c>
    </row>
    <row r="551" spans="1:22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4">
        <f t="shared" si="49"/>
        <v>110.03018372703411</v>
      </c>
      <c r="J551" t="s">
        <v>21</v>
      </c>
      <c r="K551" t="s">
        <v>22</v>
      </c>
      <c r="L551" s="10">
        <v>1369717200</v>
      </c>
      <c r="M551">
        <v>1370494800</v>
      </c>
      <c r="N551" s="7">
        <f t="shared" si="50"/>
        <v>41422.208333333336</v>
      </c>
      <c r="O551" s="8">
        <f t="shared" si="51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  <c r="U551" t="str">
        <f t="shared" si="52"/>
        <v>May</v>
      </c>
      <c r="V551">
        <f t="shared" si="53"/>
        <v>2013</v>
      </c>
    </row>
    <row r="552" spans="1:22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4">
        <f t="shared" si="49"/>
        <v>4</v>
      </c>
      <c r="J552" t="s">
        <v>98</v>
      </c>
      <c r="K552" t="s">
        <v>99</v>
      </c>
      <c r="L552" s="10">
        <v>1330495200</v>
      </c>
      <c r="M552">
        <v>1332306000</v>
      </c>
      <c r="N552" s="7">
        <f t="shared" si="50"/>
        <v>40968.25</v>
      </c>
      <c r="O552" s="8">
        <f t="shared" si="51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  <c r="U552" t="str">
        <f t="shared" si="52"/>
        <v>February</v>
      </c>
      <c r="V552">
        <f t="shared" si="53"/>
        <v>2012</v>
      </c>
    </row>
    <row r="553" spans="1:22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4">
        <f t="shared" si="49"/>
        <v>37.99856063332134</v>
      </c>
      <c r="J553" t="s">
        <v>26</v>
      </c>
      <c r="K553" t="s">
        <v>27</v>
      </c>
      <c r="L553" s="10">
        <v>1419055200</v>
      </c>
      <c r="M553">
        <v>1422511200</v>
      </c>
      <c r="N553" s="7">
        <f t="shared" si="50"/>
        <v>41993.25</v>
      </c>
      <c r="O553" s="8">
        <f t="shared" si="51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  <c r="U553" t="str">
        <f t="shared" si="52"/>
        <v>December</v>
      </c>
      <c r="V553">
        <f t="shared" si="53"/>
        <v>2014</v>
      </c>
    </row>
    <row r="554" spans="1:22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4">
        <f t="shared" si="49"/>
        <v>96.369565217391298</v>
      </c>
      <c r="J554" t="s">
        <v>21</v>
      </c>
      <c r="K554" t="s">
        <v>22</v>
      </c>
      <c r="L554" s="10">
        <v>1480140000</v>
      </c>
      <c r="M554">
        <v>1480312800</v>
      </c>
      <c r="N554" s="7">
        <f t="shared" si="50"/>
        <v>42700.25</v>
      </c>
      <c r="O554" s="8">
        <f t="shared" si="51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  <c r="U554" t="str">
        <f t="shared" si="52"/>
        <v>November</v>
      </c>
      <c r="V554">
        <f t="shared" si="53"/>
        <v>2016</v>
      </c>
    </row>
    <row r="555" spans="1:22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4">
        <f t="shared" si="49"/>
        <v>72.978599221789878</v>
      </c>
      <c r="J555" t="s">
        <v>21</v>
      </c>
      <c r="K555" t="s">
        <v>22</v>
      </c>
      <c r="L555" s="10">
        <v>1293948000</v>
      </c>
      <c r="M555">
        <v>1294034400</v>
      </c>
      <c r="N555" s="7">
        <f t="shared" si="50"/>
        <v>40545.25</v>
      </c>
      <c r="O555" s="8">
        <f t="shared" si="51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  <c r="U555" t="str">
        <f t="shared" si="52"/>
        <v>January</v>
      </c>
      <c r="V555">
        <f t="shared" si="53"/>
        <v>2011</v>
      </c>
    </row>
    <row r="556" spans="1:22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4">
        <f t="shared" si="49"/>
        <v>26.007220216606498</v>
      </c>
      <c r="J556" t="s">
        <v>15</v>
      </c>
      <c r="K556" t="s">
        <v>16</v>
      </c>
      <c r="L556" s="10">
        <v>1482127200</v>
      </c>
      <c r="M556">
        <v>1482645600</v>
      </c>
      <c r="N556" s="7">
        <f t="shared" si="50"/>
        <v>42723.25</v>
      </c>
      <c r="O556" s="8">
        <f t="shared" si="51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  <c r="U556" t="str">
        <f t="shared" si="52"/>
        <v>December</v>
      </c>
      <c r="V556">
        <f t="shared" si="53"/>
        <v>2016</v>
      </c>
    </row>
    <row r="557" spans="1:22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4">
        <f t="shared" si="49"/>
        <v>104.36296296296297</v>
      </c>
      <c r="J557" t="s">
        <v>36</v>
      </c>
      <c r="K557" t="s">
        <v>37</v>
      </c>
      <c r="L557" s="10">
        <v>1396414800</v>
      </c>
      <c r="M557">
        <v>1399093200</v>
      </c>
      <c r="N557" s="7">
        <f t="shared" si="50"/>
        <v>41731.208333333336</v>
      </c>
      <c r="O557" s="8">
        <f t="shared" si="51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  <c r="U557" t="str">
        <f t="shared" si="52"/>
        <v>April</v>
      </c>
      <c r="V557">
        <f t="shared" si="53"/>
        <v>2014</v>
      </c>
    </row>
    <row r="558" spans="1:22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4">
        <f t="shared" si="49"/>
        <v>102.18852459016394</v>
      </c>
      <c r="J558" t="s">
        <v>21</v>
      </c>
      <c r="K558" t="s">
        <v>22</v>
      </c>
      <c r="L558" s="10">
        <v>1315285200</v>
      </c>
      <c r="M558">
        <v>1315890000</v>
      </c>
      <c r="N558" s="7">
        <f t="shared" si="50"/>
        <v>40792.208333333336</v>
      </c>
      <c r="O558" s="8">
        <f t="shared" si="51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  <c r="U558" t="str">
        <f t="shared" si="52"/>
        <v>September</v>
      </c>
      <c r="V558">
        <f t="shared" si="53"/>
        <v>2011</v>
      </c>
    </row>
    <row r="559" spans="1:22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4">
        <f t="shared" si="49"/>
        <v>54.117647058823529</v>
      </c>
      <c r="J559" t="s">
        <v>21</v>
      </c>
      <c r="K559" t="s">
        <v>22</v>
      </c>
      <c r="L559" s="10">
        <v>1443762000</v>
      </c>
      <c r="M559">
        <v>1444021200</v>
      </c>
      <c r="N559" s="7">
        <f t="shared" si="50"/>
        <v>42279.208333333328</v>
      </c>
      <c r="O559" s="8">
        <f t="shared" si="51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  <c r="U559" t="str">
        <f t="shared" si="52"/>
        <v>October</v>
      </c>
      <c r="V559">
        <f t="shared" si="53"/>
        <v>2015</v>
      </c>
    </row>
    <row r="560" spans="1:22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4">
        <f t="shared" si="49"/>
        <v>63.222222222222221</v>
      </c>
      <c r="J560" t="s">
        <v>21</v>
      </c>
      <c r="K560" t="s">
        <v>22</v>
      </c>
      <c r="L560" s="10">
        <v>1456293600</v>
      </c>
      <c r="M560">
        <v>1460005200</v>
      </c>
      <c r="N560" s="7">
        <f t="shared" si="50"/>
        <v>42424.25</v>
      </c>
      <c r="O560" s="8">
        <f t="shared" si="51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  <c r="U560" t="str">
        <f t="shared" si="52"/>
        <v>February</v>
      </c>
      <c r="V560">
        <f t="shared" si="53"/>
        <v>2016</v>
      </c>
    </row>
    <row r="561" spans="1:22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4">
        <f t="shared" si="49"/>
        <v>104.03228962818004</v>
      </c>
      <c r="J561" t="s">
        <v>21</v>
      </c>
      <c r="K561" t="s">
        <v>22</v>
      </c>
      <c r="L561" s="10">
        <v>1470114000</v>
      </c>
      <c r="M561">
        <v>1470718800</v>
      </c>
      <c r="N561" s="7">
        <f t="shared" si="50"/>
        <v>42584.208333333328</v>
      </c>
      <c r="O561" s="8">
        <f t="shared" si="51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  <c r="U561" t="str">
        <f t="shared" si="52"/>
        <v>August</v>
      </c>
      <c r="V561">
        <f t="shared" si="53"/>
        <v>2016</v>
      </c>
    </row>
    <row r="562" spans="1:22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4">
        <f t="shared" si="49"/>
        <v>49.994334277620396</v>
      </c>
      <c r="J562" t="s">
        <v>21</v>
      </c>
      <c r="K562" t="s">
        <v>22</v>
      </c>
      <c r="L562" s="10">
        <v>1321596000</v>
      </c>
      <c r="M562">
        <v>1325052000</v>
      </c>
      <c r="N562" s="7">
        <f t="shared" si="50"/>
        <v>40865.25</v>
      </c>
      <c r="O562" s="8">
        <f t="shared" si="51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  <c r="U562" t="str">
        <f t="shared" si="52"/>
        <v>November</v>
      </c>
      <c r="V562">
        <f t="shared" si="53"/>
        <v>2011</v>
      </c>
    </row>
    <row r="563" spans="1:22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4">
        <f t="shared" si="49"/>
        <v>56.015151515151516</v>
      </c>
      <c r="J563" t="s">
        <v>98</v>
      </c>
      <c r="K563" t="s">
        <v>99</v>
      </c>
      <c r="L563" s="10">
        <v>1318827600</v>
      </c>
      <c r="M563">
        <v>1319000400</v>
      </c>
      <c r="N563" s="7">
        <f t="shared" si="50"/>
        <v>40833.208333333336</v>
      </c>
      <c r="O563" s="8">
        <f t="shared" si="51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  <c r="U563" t="str">
        <f t="shared" si="52"/>
        <v>October</v>
      </c>
      <c r="V563">
        <f t="shared" si="53"/>
        <v>2011</v>
      </c>
    </row>
    <row r="564" spans="1:22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4">
        <f t="shared" si="49"/>
        <v>48.807692307692307</v>
      </c>
      <c r="J564" t="s">
        <v>98</v>
      </c>
      <c r="K564" t="s">
        <v>99</v>
      </c>
      <c r="L564" s="10">
        <v>1552366800</v>
      </c>
      <c r="M564">
        <v>1552539600</v>
      </c>
      <c r="N564" s="7">
        <f t="shared" si="50"/>
        <v>43536.208333333328</v>
      </c>
      <c r="O564" s="8">
        <f t="shared" si="51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  <c r="U564" t="str">
        <f t="shared" si="52"/>
        <v>March</v>
      </c>
      <c r="V564">
        <f t="shared" si="53"/>
        <v>2019</v>
      </c>
    </row>
    <row r="565" spans="1:22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4">
        <f t="shared" si="49"/>
        <v>60.082352941176474</v>
      </c>
      <c r="J565" t="s">
        <v>26</v>
      </c>
      <c r="K565" t="s">
        <v>27</v>
      </c>
      <c r="L565" s="10">
        <v>1542088800</v>
      </c>
      <c r="M565">
        <v>1543816800</v>
      </c>
      <c r="N565" s="7">
        <f t="shared" si="50"/>
        <v>43417.25</v>
      </c>
      <c r="O565" s="8">
        <f t="shared" si="51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  <c r="U565" t="str">
        <f t="shared" si="52"/>
        <v>November</v>
      </c>
      <c r="V565">
        <f t="shared" si="53"/>
        <v>2018</v>
      </c>
    </row>
    <row r="566" spans="1:22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4">
        <f t="shared" si="49"/>
        <v>78.990502793296088</v>
      </c>
      <c r="J566" t="s">
        <v>21</v>
      </c>
      <c r="K566" t="s">
        <v>22</v>
      </c>
      <c r="L566" s="10">
        <v>1426395600</v>
      </c>
      <c r="M566">
        <v>1427086800</v>
      </c>
      <c r="N566" s="7">
        <f t="shared" si="50"/>
        <v>42078.208333333328</v>
      </c>
      <c r="O566" s="8">
        <f t="shared" si="51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  <c r="U566" t="str">
        <f t="shared" si="52"/>
        <v>March</v>
      </c>
      <c r="V566">
        <f t="shared" si="53"/>
        <v>2015</v>
      </c>
    </row>
    <row r="567" spans="1:22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4">
        <f t="shared" si="49"/>
        <v>53.99499443826474</v>
      </c>
      <c r="J567" t="s">
        <v>21</v>
      </c>
      <c r="K567" t="s">
        <v>22</v>
      </c>
      <c r="L567" s="10">
        <v>1321336800</v>
      </c>
      <c r="M567">
        <v>1323064800</v>
      </c>
      <c r="N567" s="7">
        <f t="shared" si="50"/>
        <v>40862.25</v>
      </c>
      <c r="O567" s="8">
        <f t="shared" si="51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  <c r="U567" t="str">
        <f t="shared" si="52"/>
        <v>November</v>
      </c>
      <c r="V567">
        <f t="shared" si="53"/>
        <v>2011</v>
      </c>
    </row>
    <row r="568" spans="1:22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4">
        <f t="shared" si="49"/>
        <v>111.45945945945945</v>
      </c>
      <c r="J568" t="s">
        <v>21</v>
      </c>
      <c r="K568" t="s">
        <v>22</v>
      </c>
      <c r="L568" s="10">
        <v>1456293600</v>
      </c>
      <c r="M568">
        <v>1458277200</v>
      </c>
      <c r="N568" s="7">
        <f t="shared" si="50"/>
        <v>42424.25</v>
      </c>
      <c r="O568" s="8">
        <f t="shared" si="51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  <c r="U568" t="str">
        <f t="shared" si="52"/>
        <v>February</v>
      </c>
      <c r="V568">
        <f t="shared" si="53"/>
        <v>2016</v>
      </c>
    </row>
    <row r="569" spans="1:22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4">
        <f t="shared" si="49"/>
        <v>60.922131147540981</v>
      </c>
      <c r="J569" t="s">
        <v>21</v>
      </c>
      <c r="K569" t="s">
        <v>22</v>
      </c>
      <c r="L569" s="10">
        <v>1404968400</v>
      </c>
      <c r="M569">
        <v>1405141200</v>
      </c>
      <c r="N569" s="7">
        <f t="shared" si="50"/>
        <v>41830.208333333336</v>
      </c>
      <c r="O569" s="8">
        <f t="shared" si="51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  <c r="U569" t="str">
        <f t="shared" si="52"/>
        <v>July</v>
      </c>
      <c r="V569">
        <f t="shared" si="53"/>
        <v>2014</v>
      </c>
    </row>
    <row r="570" spans="1:22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4">
        <f t="shared" si="49"/>
        <v>26.0015444015444</v>
      </c>
      <c r="J570" t="s">
        <v>21</v>
      </c>
      <c r="K570" t="s">
        <v>22</v>
      </c>
      <c r="L570" s="10">
        <v>1279170000</v>
      </c>
      <c r="M570">
        <v>1283058000</v>
      </c>
      <c r="N570" s="7">
        <f t="shared" si="50"/>
        <v>40374.208333333336</v>
      </c>
      <c r="O570" s="8">
        <f t="shared" si="51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  <c r="U570" t="str">
        <f t="shared" si="52"/>
        <v>July</v>
      </c>
      <c r="V570">
        <f t="shared" si="53"/>
        <v>2010</v>
      </c>
    </row>
    <row r="571" spans="1:22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4">
        <f t="shared" si="49"/>
        <v>80.993208828522924</v>
      </c>
      <c r="J571" t="s">
        <v>107</v>
      </c>
      <c r="K571" t="s">
        <v>108</v>
      </c>
      <c r="L571" s="10">
        <v>1294725600</v>
      </c>
      <c r="M571">
        <v>1295762400</v>
      </c>
      <c r="N571" s="7">
        <f t="shared" si="50"/>
        <v>40554.25</v>
      </c>
      <c r="O571" s="8">
        <f t="shared" si="51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  <c r="U571" t="str">
        <f t="shared" si="52"/>
        <v>January</v>
      </c>
      <c r="V571">
        <f t="shared" si="53"/>
        <v>2011</v>
      </c>
    </row>
    <row r="572" spans="1:22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4">
        <f t="shared" si="49"/>
        <v>34.995963302752294</v>
      </c>
      <c r="J572" t="s">
        <v>21</v>
      </c>
      <c r="K572" t="s">
        <v>22</v>
      </c>
      <c r="L572" s="10">
        <v>1419055200</v>
      </c>
      <c r="M572">
        <v>1419573600</v>
      </c>
      <c r="N572" s="7">
        <f t="shared" si="50"/>
        <v>41993.25</v>
      </c>
      <c r="O572" s="8">
        <f t="shared" si="51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  <c r="U572" t="str">
        <f t="shared" si="52"/>
        <v>December</v>
      </c>
      <c r="V572">
        <f t="shared" si="53"/>
        <v>2014</v>
      </c>
    </row>
    <row r="573" spans="1:22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4">
        <f t="shared" si="49"/>
        <v>94.142857142857139</v>
      </c>
      <c r="J573" t="s">
        <v>107</v>
      </c>
      <c r="K573" t="s">
        <v>108</v>
      </c>
      <c r="L573" s="10">
        <v>1434690000</v>
      </c>
      <c r="M573">
        <v>1438750800</v>
      </c>
      <c r="N573" s="7">
        <f t="shared" si="50"/>
        <v>42174.208333333328</v>
      </c>
      <c r="O573" s="8">
        <f t="shared" si="51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  <c r="U573" t="str">
        <f t="shared" si="52"/>
        <v>June</v>
      </c>
      <c r="V573">
        <f t="shared" si="53"/>
        <v>2015</v>
      </c>
    </row>
    <row r="574" spans="1:22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4">
        <f t="shared" si="49"/>
        <v>52.085106382978722</v>
      </c>
      <c r="J574" t="s">
        <v>21</v>
      </c>
      <c r="K574" t="s">
        <v>22</v>
      </c>
      <c r="L574" s="10">
        <v>1443416400</v>
      </c>
      <c r="M574">
        <v>1444798800</v>
      </c>
      <c r="N574" s="7">
        <f t="shared" si="50"/>
        <v>42275.208333333328</v>
      </c>
      <c r="O574" s="8">
        <f t="shared" si="51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  <c r="U574" t="str">
        <f t="shared" si="52"/>
        <v>September</v>
      </c>
      <c r="V574">
        <f t="shared" si="53"/>
        <v>2015</v>
      </c>
    </row>
    <row r="575" spans="1:22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4">
        <f t="shared" si="49"/>
        <v>24.986666666666668</v>
      </c>
      <c r="J575" t="s">
        <v>21</v>
      </c>
      <c r="K575" t="s">
        <v>22</v>
      </c>
      <c r="L575" s="10">
        <v>1399006800</v>
      </c>
      <c r="M575">
        <v>1399179600</v>
      </c>
      <c r="N575" s="7">
        <f t="shared" si="50"/>
        <v>41761.208333333336</v>
      </c>
      <c r="O575" s="8">
        <f t="shared" si="51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  <c r="U575" t="str">
        <f t="shared" si="52"/>
        <v>May</v>
      </c>
      <c r="V575">
        <f t="shared" si="53"/>
        <v>2014</v>
      </c>
    </row>
    <row r="576" spans="1:22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4">
        <f t="shared" si="49"/>
        <v>69.215277777777771</v>
      </c>
      <c r="J576" t="s">
        <v>21</v>
      </c>
      <c r="K576" t="s">
        <v>22</v>
      </c>
      <c r="L576" s="10">
        <v>1575698400</v>
      </c>
      <c r="M576">
        <v>1576562400</v>
      </c>
      <c r="N576" s="7">
        <f t="shared" si="50"/>
        <v>43806.25</v>
      </c>
      <c r="O576" s="8">
        <f t="shared" si="51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  <c r="U576" t="str">
        <f t="shared" si="52"/>
        <v>December</v>
      </c>
      <c r="V576">
        <f t="shared" si="53"/>
        <v>2019</v>
      </c>
    </row>
    <row r="577" spans="1:22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4">
        <f t="shared" si="49"/>
        <v>93.944444444444443</v>
      </c>
      <c r="J577" t="s">
        <v>21</v>
      </c>
      <c r="K577" t="s">
        <v>22</v>
      </c>
      <c r="L577" s="10">
        <v>1400562000</v>
      </c>
      <c r="M577">
        <v>1400821200</v>
      </c>
      <c r="N577" s="7">
        <f t="shared" si="50"/>
        <v>41779.208333333336</v>
      </c>
      <c r="O577" s="8">
        <f t="shared" si="51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  <c r="U577" t="str">
        <f t="shared" si="52"/>
        <v>May</v>
      </c>
      <c r="V577">
        <f t="shared" si="53"/>
        <v>2014</v>
      </c>
    </row>
    <row r="578" spans="1:22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54">(E578/D578)*100</f>
        <v>64.927835051546396</v>
      </c>
      <c r="G578" t="s">
        <v>14</v>
      </c>
      <c r="H578">
        <v>64</v>
      </c>
      <c r="I578" s="4">
        <f t="shared" si="49"/>
        <v>98.40625</v>
      </c>
      <c r="J578" t="s">
        <v>21</v>
      </c>
      <c r="K578" t="s">
        <v>22</v>
      </c>
      <c r="L578" s="10">
        <v>1509512400</v>
      </c>
      <c r="M578">
        <v>1510984800</v>
      </c>
      <c r="N578" s="7">
        <f t="shared" si="50"/>
        <v>43040.208333333328</v>
      </c>
      <c r="O578" s="8">
        <f t="shared" si="51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  <c r="U578" t="str">
        <f t="shared" si="52"/>
        <v>November</v>
      </c>
      <c r="V578">
        <f t="shared" si="53"/>
        <v>2017</v>
      </c>
    </row>
    <row r="579" spans="1:22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54"/>
        <v>18.853658536585368</v>
      </c>
      <c r="G579" t="s">
        <v>74</v>
      </c>
      <c r="H579">
        <v>37</v>
      </c>
      <c r="I579" s="4">
        <f t="shared" ref="I579:I642" si="55">AVERAGE(E579/H579)</f>
        <v>41.783783783783782</v>
      </c>
      <c r="J579" t="s">
        <v>21</v>
      </c>
      <c r="K579" t="s">
        <v>22</v>
      </c>
      <c r="L579" s="10">
        <v>1299823200</v>
      </c>
      <c r="M579">
        <v>1302066000</v>
      </c>
      <c r="N579" s="7">
        <f t="shared" ref="N579:N642" si="56">(((L579/60)/60)/24)+DATE(1970,1,1)</f>
        <v>40613.25</v>
      </c>
      <c r="O579" s="8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  <c r="U579" t="str">
        <f t="shared" ref="U579:U642" si="58">TEXT(N579,"MMMM")</f>
        <v>March</v>
      </c>
      <c r="V579">
        <f t="shared" ref="V579:V642" si="59">YEAR(N579)</f>
        <v>2011</v>
      </c>
    </row>
    <row r="580" spans="1:22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4">
        <f t="shared" si="55"/>
        <v>65.991836734693877</v>
      </c>
      <c r="J580" t="s">
        <v>21</v>
      </c>
      <c r="K580" t="s">
        <v>22</v>
      </c>
      <c r="L580" s="10">
        <v>1322719200</v>
      </c>
      <c r="M580">
        <v>1322978400</v>
      </c>
      <c r="N580" s="7">
        <f t="shared" si="56"/>
        <v>40878.25</v>
      </c>
      <c r="O580" s="8">
        <f t="shared" si="57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  <c r="U580" t="str">
        <f t="shared" si="58"/>
        <v>December</v>
      </c>
      <c r="V580">
        <f t="shared" si="59"/>
        <v>2011</v>
      </c>
    </row>
    <row r="581" spans="1:22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4">
        <f t="shared" si="55"/>
        <v>72.05747126436782</v>
      </c>
      <c r="J581" t="s">
        <v>21</v>
      </c>
      <c r="K581" t="s">
        <v>22</v>
      </c>
      <c r="L581" s="10">
        <v>1312693200</v>
      </c>
      <c r="M581">
        <v>1313730000</v>
      </c>
      <c r="N581" s="7">
        <f t="shared" si="56"/>
        <v>40762.208333333336</v>
      </c>
      <c r="O581" s="8">
        <f t="shared" si="57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  <c r="U581" t="str">
        <f t="shared" si="58"/>
        <v>August</v>
      </c>
      <c r="V581">
        <f t="shared" si="59"/>
        <v>2011</v>
      </c>
    </row>
    <row r="582" spans="1:22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4">
        <f t="shared" si="55"/>
        <v>48.003209242618745</v>
      </c>
      <c r="J582" t="s">
        <v>21</v>
      </c>
      <c r="K582" t="s">
        <v>22</v>
      </c>
      <c r="L582" s="10">
        <v>1393394400</v>
      </c>
      <c r="M582">
        <v>1394085600</v>
      </c>
      <c r="N582" s="7">
        <f t="shared" si="56"/>
        <v>41696.25</v>
      </c>
      <c r="O582" s="8">
        <f t="shared" si="57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  <c r="U582" t="str">
        <f t="shared" si="58"/>
        <v>February</v>
      </c>
      <c r="V582">
        <f t="shared" si="59"/>
        <v>2014</v>
      </c>
    </row>
    <row r="583" spans="1:22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4">
        <f t="shared" si="55"/>
        <v>54.098591549295776</v>
      </c>
      <c r="J583" t="s">
        <v>21</v>
      </c>
      <c r="K583" t="s">
        <v>22</v>
      </c>
      <c r="L583" s="10">
        <v>1304053200</v>
      </c>
      <c r="M583">
        <v>1305349200</v>
      </c>
      <c r="N583" s="7">
        <f t="shared" si="56"/>
        <v>40662.208333333336</v>
      </c>
      <c r="O583" s="8">
        <f t="shared" si="57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  <c r="U583" t="str">
        <f t="shared" si="58"/>
        <v>April</v>
      </c>
      <c r="V583">
        <f t="shared" si="59"/>
        <v>2011</v>
      </c>
    </row>
    <row r="584" spans="1:22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4">
        <f t="shared" si="55"/>
        <v>107.88095238095238</v>
      </c>
      <c r="J584" t="s">
        <v>21</v>
      </c>
      <c r="K584" t="s">
        <v>22</v>
      </c>
      <c r="L584" s="10">
        <v>1433912400</v>
      </c>
      <c r="M584">
        <v>1434344400</v>
      </c>
      <c r="N584" s="7">
        <f t="shared" si="56"/>
        <v>42165.208333333328</v>
      </c>
      <c r="O584" s="8">
        <f t="shared" si="57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  <c r="U584" t="str">
        <f t="shared" si="58"/>
        <v>June</v>
      </c>
      <c r="V584">
        <f t="shared" si="59"/>
        <v>2015</v>
      </c>
    </row>
    <row r="585" spans="1:22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4">
        <f t="shared" si="55"/>
        <v>67.034103410341032</v>
      </c>
      <c r="J585" t="s">
        <v>21</v>
      </c>
      <c r="K585" t="s">
        <v>22</v>
      </c>
      <c r="L585" s="10">
        <v>1329717600</v>
      </c>
      <c r="M585">
        <v>1331186400</v>
      </c>
      <c r="N585" s="7">
        <f t="shared" si="56"/>
        <v>40959.25</v>
      </c>
      <c r="O585" s="8">
        <f t="shared" si="57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  <c r="U585" t="str">
        <f t="shared" si="58"/>
        <v>February</v>
      </c>
      <c r="V585">
        <f t="shared" si="59"/>
        <v>2012</v>
      </c>
    </row>
    <row r="586" spans="1:22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4">
        <f t="shared" si="55"/>
        <v>64.01425914445133</v>
      </c>
      <c r="J586" t="s">
        <v>21</v>
      </c>
      <c r="K586" t="s">
        <v>22</v>
      </c>
      <c r="L586" s="10">
        <v>1335330000</v>
      </c>
      <c r="M586">
        <v>1336539600</v>
      </c>
      <c r="N586" s="7">
        <f t="shared" si="56"/>
        <v>41024.208333333336</v>
      </c>
      <c r="O586" s="8">
        <f t="shared" si="57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  <c r="U586" t="str">
        <f t="shared" si="58"/>
        <v>April</v>
      </c>
      <c r="V586">
        <f t="shared" si="59"/>
        <v>2012</v>
      </c>
    </row>
    <row r="587" spans="1:22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4">
        <f t="shared" si="55"/>
        <v>96.066176470588232</v>
      </c>
      <c r="J587" t="s">
        <v>21</v>
      </c>
      <c r="K587" t="s">
        <v>22</v>
      </c>
      <c r="L587" s="10">
        <v>1268888400</v>
      </c>
      <c r="M587">
        <v>1269752400</v>
      </c>
      <c r="N587" s="7">
        <f t="shared" si="56"/>
        <v>40255.208333333336</v>
      </c>
      <c r="O587" s="8">
        <f t="shared" si="57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  <c r="U587" t="str">
        <f t="shared" si="58"/>
        <v>March</v>
      </c>
      <c r="V587">
        <f t="shared" si="59"/>
        <v>2010</v>
      </c>
    </row>
    <row r="588" spans="1:22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4">
        <f t="shared" si="55"/>
        <v>51.184615384615384</v>
      </c>
      <c r="J588" t="s">
        <v>21</v>
      </c>
      <c r="K588" t="s">
        <v>22</v>
      </c>
      <c r="L588" s="10">
        <v>1289973600</v>
      </c>
      <c r="M588">
        <v>1291615200</v>
      </c>
      <c r="N588" s="7">
        <f t="shared" si="56"/>
        <v>40499.25</v>
      </c>
      <c r="O588" s="8">
        <f t="shared" si="57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  <c r="U588" t="str">
        <f t="shared" si="58"/>
        <v>November</v>
      </c>
      <c r="V588">
        <f t="shared" si="59"/>
        <v>2010</v>
      </c>
    </row>
    <row r="589" spans="1:22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4">
        <f t="shared" si="55"/>
        <v>43.92307692307692</v>
      </c>
      <c r="J589" t="s">
        <v>15</v>
      </c>
      <c r="K589" t="s">
        <v>16</v>
      </c>
      <c r="L589" s="10">
        <v>1547877600</v>
      </c>
      <c r="M589">
        <v>1552366800</v>
      </c>
      <c r="N589" s="7">
        <f t="shared" si="56"/>
        <v>43484.25</v>
      </c>
      <c r="O589" s="8">
        <f t="shared" si="57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  <c r="U589" t="str">
        <f t="shared" si="58"/>
        <v>January</v>
      </c>
      <c r="V589">
        <f t="shared" si="59"/>
        <v>2019</v>
      </c>
    </row>
    <row r="590" spans="1:22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4">
        <f t="shared" si="55"/>
        <v>91.021198830409361</v>
      </c>
      <c r="J590" t="s">
        <v>40</v>
      </c>
      <c r="K590" t="s">
        <v>41</v>
      </c>
      <c r="L590" s="10">
        <v>1269493200</v>
      </c>
      <c r="M590">
        <v>1272171600</v>
      </c>
      <c r="N590" s="7">
        <f t="shared" si="56"/>
        <v>40262.208333333336</v>
      </c>
      <c r="O590" s="8">
        <f t="shared" si="57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  <c r="U590" t="str">
        <f t="shared" si="58"/>
        <v>March</v>
      </c>
      <c r="V590">
        <f t="shared" si="59"/>
        <v>2010</v>
      </c>
    </row>
    <row r="591" spans="1:22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4">
        <f t="shared" si="55"/>
        <v>50.127450980392155</v>
      </c>
      <c r="J591" t="s">
        <v>21</v>
      </c>
      <c r="K591" t="s">
        <v>22</v>
      </c>
      <c r="L591" s="10">
        <v>1436072400</v>
      </c>
      <c r="M591">
        <v>1436677200</v>
      </c>
      <c r="N591" s="7">
        <f t="shared" si="56"/>
        <v>42190.208333333328</v>
      </c>
      <c r="O591" s="8">
        <f t="shared" si="57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  <c r="U591" t="str">
        <f t="shared" si="58"/>
        <v>July</v>
      </c>
      <c r="V591">
        <f t="shared" si="59"/>
        <v>2015</v>
      </c>
    </row>
    <row r="592" spans="1:22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4">
        <f t="shared" si="55"/>
        <v>67.720930232558146</v>
      </c>
      <c r="J592" t="s">
        <v>26</v>
      </c>
      <c r="K592" t="s">
        <v>27</v>
      </c>
      <c r="L592" s="10">
        <v>1419141600</v>
      </c>
      <c r="M592">
        <v>1420092000</v>
      </c>
      <c r="N592" s="7">
        <f t="shared" si="56"/>
        <v>41994.25</v>
      </c>
      <c r="O592" s="8">
        <f t="shared" si="57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  <c r="U592" t="str">
        <f t="shared" si="58"/>
        <v>December</v>
      </c>
      <c r="V592">
        <f t="shared" si="59"/>
        <v>2014</v>
      </c>
    </row>
    <row r="593" spans="1:22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4">
        <f t="shared" si="55"/>
        <v>61.03921568627451</v>
      </c>
      <c r="J593" t="s">
        <v>21</v>
      </c>
      <c r="K593" t="s">
        <v>22</v>
      </c>
      <c r="L593" s="10">
        <v>1279083600</v>
      </c>
      <c r="M593">
        <v>1279947600</v>
      </c>
      <c r="N593" s="7">
        <f t="shared" si="56"/>
        <v>40373.208333333336</v>
      </c>
      <c r="O593" s="8">
        <f t="shared" si="57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  <c r="U593" t="str">
        <f t="shared" si="58"/>
        <v>July</v>
      </c>
      <c r="V593">
        <f t="shared" si="59"/>
        <v>2010</v>
      </c>
    </row>
    <row r="594" spans="1:22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4">
        <f t="shared" si="55"/>
        <v>80.011857707509876</v>
      </c>
      <c r="J594" t="s">
        <v>21</v>
      </c>
      <c r="K594" t="s">
        <v>22</v>
      </c>
      <c r="L594" s="10">
        <v>1401426000</v>
      </c>
      <c r="M594">
        <v>1402203600</v>
      </c>
      <c r="N594" s="7">
        <f t="shared" si="56"/>
        <v>41789.208333333336</v>
      </c>
      <c r="O594" s="8">
        <f t="shared" si="57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  <c r="U594" t="str">
        <f t="shared" si="58"/>
        <v>May</v>
      </c>
      <c r="V594">
        <f t="shared" si="59"/>
        <v>2014</v>
      </c>
    </row>
    <row r="595" spans="1:22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4">
        <f t="shared" si="55"/>
        <v>47.001497753369947</v>
      </c>
      <c r="J595" t="s">
        <v>21</v>
      </c>
      <c r="K595" t="s">
        <v>22</v>
      </c>
      <c r="L595" s="10">
        <v>1395810000</v>
      </c>
      <c r="M595">
        <v>1396933200</v>
      </c>
      <c r="N595" s="7">
        <f t="shared" si="56"/>
        <v>41724.208333333336</v>
      </c>
      <c r="O595" s="8">
        <f t="shared" si="57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  <c r="U595" t="str">
        <f t="shared" si="58"/>
        <v>March</v>
      </c>
      <c r="V595">
        <f t="shared" si="59"/>
        <v>2014</v>
      </c>
    </row>
    <row r="596" spans="1:22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4">
        <f t="shared" si="55"/>
        <v>71.127388535031841</v>
      </c>
      <c r="J596" t="s">
        <v>21</v>
      </c>
      <c r="K596" t="s">
        <v>22</v>
      </c>
      <c r="L596" s="10">
        <v>1467003600</v>
      </c>
      <c r="M596">
        <v>1467262800</v>
      </c>
      <c r="N596" s="7">
        <f t="shared" si="56"/>
        <v>42548.208333333328</v>
      </c>
      <c r="O596" s="8">
        <f t="shared" si="57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  <c r="U596" t="str">
        <f t="shared" si="58"/>
        <v>June</v>
      </c>
      <c r="V596">
        <f t="shared" si="59"/>
        <v>2016</v>
      </c>
    </row>
    <row r="597" spans="1:22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4">
        <f t="shared" si="55"/>
        <v>89.99079189686924</v>
      </c>
      <c r="J597" t="s">
        <v>21</v>
      </c>
      <c r="K597" t="s">
        <v>22</v>
      </c>
      <c r="L597" s="10">
        <v>1268715600</v>
      </c>
      <c r="M597">
        <v>1270530000</v>
      </c>
      <c r="N597" s="7">
        <f t="shared" si="56"/>
        <v>40253.208333333336</v>
      </c>
      <c r="O597" s="8">
        <f t="shared" si="57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  <c r="U597" t="str">
        <f t="shared" si="58"/>
        <v>March</v>
      </c>
      <c r="V597">
        <f t="shared" si="59"/>
        <v>2010</v>
      </c>
    </row>
    <row r="598" spans="1:22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4">
        <f t="shared" si="55"/>
        <v>43.032786885245905</v>
      </c>
      <c r="J598" t="s">
        <v>21</v>
      </c>
      <c r="K598" t="s">
        <v>22</v>
      </c>
      <c r="L598" s="10">
        <v>1457157600</v>
      </c>
      <c r="M598">
        <v>1457762400</v>
      </c>
      <c r="N598" s="7">
        <f t="shared" si="56"/>
        <v>42434.25</v>
      </c>
      <c r="O598" s="8">
        <f t="shared" si="57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  <c r="U598" t="str">
        <f t="shared" si="58"/>
        <v>March</v>
      </c>
      <c r="V598">
        <f t="shared" si="59"/>
        <v>2016</v>
      </c>
    </row>
    <row r="599" spans="1:22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4">
        <f t="shared" si="55"/>
        <v>67.997714808043881</v>
      </c>
      <c r="J599" t="s">
        <v>21</v>
      </c>
      <c r="K599" t="s">
        <v>22</v>
      </c>
      <c r="L599" s="10">
        <v>1573970400</v>
      </c>
      <c r="M599">
        <v>1575525600</v>
      </c>
      <c r="N599" s="7">
        <f t="shared" si="56"/>
        <v>43786.25</v>
      </c>
      <c r="O599" s="8">
        <f t="shared" si="57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  <c r="U599" t="str">
        <f t="shared" si="58"/>
        <v>November</v>
      </c>
      <c r="V599">
        <f t="shared" si="59"/>
        <v>2019</v>
      </c>
    </row>
    <row r="600" spans="1:22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4">
        <f t="shared" si="55"/>
        <v>73.004566210045667</v>
      </c>
      <c r="J600" t="s">
        <v>107</v>
      </c>
      <c r="K600" t="s">
        <v>108</v>
      </c>
      <c r="L600" s="10">
        <v>1276578000</v>
      </c>
      <c r="M600">
        <v>1279083600</v>
      </c>
      <c r="N600" s="7">
        <f t="shared" si="56"/>
        <v>40344.208333333336</v>
      </c>
      <c r="O600" s="8">
        <f t="shared" si="57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  <c r="U600" t="str">
        <f t="shared" si="58"/>
        <v>June</v>
      </c>
      <c r="V600">
        <f t="shared" si="59"/>
        <v>2010</v>
      </c>
    </row>
    <row r="601" spans="1:22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4">
        <f t="shared" si="55"/>
        <v>62.341463414634148</v>
      </c>
      <c r="J601" t="s">
        <v>36</v>
      </c>
      <c r="K601" t="s">
        <v>37</v>
      </c>
      <c r="L601" s="10">
        <v>1423720800</v>
      </c>
      <c r="M601">
        <v>1424412000</v>
      </c>
      <c r="N601" s="7">
        <f t="shared" si="56"/>
        <v>42047.25</v>
      </c>
      <c r="O601" s="8">
        <f t="shared" si="57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  <c r="U601" t="str">
        <f t="shared" si="58"/>
        <v>February</v>
      </c>
      <c r="V601">
        <f t="shared" si="59"/>
        <v>2015</v>
      </c>
    </row>
    <row r="602" spans="1:22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4">
        <f t="shared" si="55"/>
        <v>5</v>
      </c>
      <c r="J602" t="s">
        <v>40</v>
      </c>
      <c r="K602" t="s">
        <v>41</v>
      </c>
      <c r="L602" s="10">
        <v>1375160400</v>
      </c>
      <c r="M602">
        <v>1376197200</v>
      </c>
      <c r="N602" s="7">
        <f t="shared" si="56"/>
        <v>41485.208333333336</v>
      </c>
      <c r="O602" s="8">
        <f t="shared" si="57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  <c r="U602" t="str">
        <f t="shared" si="58"/>
        <v>July</v>
      </c>
      <c r="V602">
        <f t="shared" si="59"/>
        <v>2013</v>
      </c>
    </row>
    <row r="603" spans="1:22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4">
        <f t="shared" si="55"/>
        <v>67.103092783505161</v>
      </c>
      <c r="J603" t="s">
        <v>21</v>
      </c>
      <c r="K603" t="s">
        <v>22</v>
      </c>
      <c r="L603" s="10">
        <v>1401426000</v>
      </c>
      <c r="M603">
        <v>1402894800</v>
      </c>
      <c r="N603" s="7">
        <f t="shared" si="56"/>
        <v>41789.208333333336</v>
      </c>
      <c r="O603" s="8">
        <f t="shared" si="57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  <c r="U603" t="str">
        <f t="shared" si="58"/>
        <v>May</v>
      </c>
      <c r="V603">
        <f t="shared" si="59"/>
        <v>2014</v>
      </c>
    </row>
    <row r="604" spans="1:22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4">
        <f t="shared" si="55"/>
        <v>79.978947368421046</v>
      </c>
      <c r="J604" t="s">
        <v>21</v>
      </c>
      <c r="K604" t="s">
        <v>22</v>
      </c>
      <c r="L604" s="10">
        <v>1433480400</v>
      </c>
      <c r="M604">
        <v>1434430800</v>
      </c>
      <c r="N604" s="7">
        <f t="shared" si="56"/>
        <v>42160.208333333328</v>
      </c>
      <c r="O604" s="8">
        <f t="shared" si="57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  <c r="U604" t="str">
        <f t="shared" si="58"/>
        <v>June</v>
      </c>
      <c r="V604">
        <f t="shared" si="59"/>
        <v>2015</v>
      </c>
    </row>
    <row r="605" spans="1:22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4">
        <f t="shared" si="55"/>
        <v>62.176470588235297</v>
      </c>
      <c r="J605" t="s">
        <v>21</v>
      </c>
      <c r="K605" t="s">
        <v>22</v>
      </c>
      <c r="L605" s="10">
        <v>1555563600</v>
      </c>
      <c r="M605">
        <v>1557896400</v>
      </c>
      <c r="N605" s="7">
        <f t="shared" si="56"/>
        <v>43573.208333333328</v>
      </c>
      <c r="O605" s="8">
        <f t="shared" si="57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  <c r="U605" t="str">
        <f t="shared" si="58"/>
        <v>April</v>
      </c>
      <c r="V605">
        <f t="shared" si="59"/>
        <v>2019</v>
      </c>
    </row>
    <row r="606" spans="1:22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4">
        <f t="shared" si="55"/>
        <v>53.005950297514879</v>
      </c>
      <c r="J606" t="s">
        <v>21</v>
      </c>
      <c r="K606" t="s">
        <v>22</v>
      </c>
      <c r="L606" s="10">
        <v>1295676000</v>
      </c>
      <c r="M606">
        <v>1297490400</v>
      </c>
      <c r="N606" s="7">
        <f t="shared" si="56"/>
        <v>40565.25</v>
      </c>
      <c r="O606" s="8">
        <f t="shared" si="57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  <c r="U606" t="str">
        <f t="shared" si="58"/>
        <v>January</v>
      </c>
      <c r="V606">
        <f t="shared" si="59"/>
        <v>2011</v>
      </c>
    </row>
    <row r="607" spans="1:22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4">
        <f t="shared" si="55"/>
        <v>57.738317757009348</v>
      </c>
      <c r="J607" t="s">
        <v>21</v>
      </c>
      <c r="K607" t="s">
        <v>22</v>
      </c>
      <c r="L607" s="10">
        <v>1443848400</v>
      </c>
      <c r="M607">
        <v>1447394400</v>
      </c>
      <c r="N607" s="7">
        <f t="shared" si="56"/>
        <v>42280.208333333328</v>
      </c>
      <c r="O607" s="8">
        <f t="shared" si="57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  <c r="U607" t="str">
        <f t="shared" si="58"/>
        <v>October</v>
      </c>
      <c r="V607">
        <f t="shared" si="59"/>
        <v>2015</v>
      </c>
    </row>
    <row r="608" spans="1:22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4">
        <f t="shared" si="55"/>
        <v>40.03125</v>
      </c>
      <c r="J608" t="s">
        <v>40</v>
      </c>
      <c r="K608" t="s">
        <v>41</v>
      </c>
      <c r="L608" s="10">
        <v>1457330400</v>
      </c>
      <c r="M608">
        <v>1458277200</v>
      </c>
      <c r="N608" s="7">
        <f t="shared" si="56"/>
        <v>42436.25</v>
      </c>
      <c r="O608" s="8">
        <f t="shared" si="57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  <c r="U608" t="str">
        <f t="shared" si="58"/>
        <v>March</v>
      </c>
      <c r="V608">
        <f t="shared" si="59"/>
        <v>2016</v>
      </c>
    </row>
    <row r="609" spans="1:22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4">
        <f t="shared" si="55"/>
        <v>81.016591928251117</v>
      </c>
      <c r="J609" t="s">
        <v>21</v>
      </c>
      <c r="K609" t="s">
        <v>22</v>
      </c>
      <c r="L609" s="10">
        <v>1395550800</v>
      </c>
      <c r="M609">
        <v>1395723600</v>
      </c>
      <c r="N609" s="7">
        <f t="shared" si="56"/>
        <v>41721.208333333336</v>
      </c>
      <c r="O609" s="8">
        <f t="shared" si="57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  <c r="U609" t="str">
        <f t="shared" si="58"/>
        <v>March</v>
      </c>
      <c r="V609">
        <f t="shared" si="59"/>
        <v>2014</v>
      </c>
    </row>
    <row r="610" spans="1:22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4">
        <f t="shared" si="55"/>
        <v>35.047468354430379</v>
      </c>
      <c r="J610" t="s">
        <v>21</v>
      </c>
      <c r="K610" t="s">
        <v>22</v>
      </c>
      <c r="L610" s="10">
        <v>1551852000</v>
      </c>
      <c r="M610">
        <v>1552197600</v>
      </c>
      <c r="N610" s="7">
        <f t="shared" si="56"/>
        <v>43530.25</v>
      </c>
      <c r="O610" s="8">
        <f t="shared" si="57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  <c r="U610" t="str">
        <f t="shared" si="58"/>
        <v>March</v>
      </c>
      <c r="V610">
        <f t="shared" si="59"/>
        <v>2019</v>
      </c>
    </row>
    <row r="611" spans="1:22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4">
        <f t="shared" si="55"/>
        <v>102.92307692307692</v>
      </c>
      <c r="J611" t="s">
        <v>21</v>
      </c>
      <c r="K611" t="s">
        <v>22</v>
      </c>
      <c r="L611" s="10">
        <v>1547618400</v>
      </c>
      <c r="M611">
        <v>1549087200</v>
      </c>
      <c r="N611" s="7">
        <f t="shared" si="56"/>
        <v>43481.25</v>
      </c>
      <c r="O611" s="8">
        <f t="shared" si="57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  <c r="U611" t="str">
        <f t="shared" si="58"/>
        <v>January</v>
      </c>
      <c r="V611">
        <f t="shared" si="59"/>
        <v>2019</v>
      </c>
    </row>
    <row r="612" spans="1:22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4">
        <f t="shared" si="55"/>
        <v>27.998126756166094</v>
      </c>
      <c r="J612" t="s">
        <v>21</v>
      </c>
      <c r="K612" t="s">
        <v>22</v>
      </c>
      <c r="L612" s="10">
        <v>1355637600</v>
      </c>
      <c r="M612">
        <v>1356847200</v>
      </c>
      <c r="N612" s="7">
        <f t="shared" si="56"/>
        <v>41259.25</v>
      </c>
      <c r="O612" s="8">
        <f t="shared" si="57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  <c r="U612" t="str">
        <f t="shared" si="58"/>
        <v>December</v>
      </c>
      <c r="V612">
        <f t="shared" si="59"/>
        <v>2012</v>
      </c>
    </row>
    <row r="613" spans="1:22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4">
        <f t="shared" si="55"/>
        <v>75.733333333333334</v>
      </c>
      <c r="J613" t="s">
        <v>21</v>
      </c>
      <c r="K613" t="s">
        <v>22</v>
      </c>
      <c r="L613" s="10">
        <v>1374728400</v>
      </c>
      <c r="M613">
        <v>1375765200</v>
      </c>
      <c r="N613" s="7">
        <f t="shared" si="56"/>
        <v>41480.208333333336</v>
      </c>
      <c r="O613" s="8">
        <f t="shared" si="57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  <c r="U613" t="str">
        <f t="shared" si="58"/>
        <v>July</v>
      </c>
      <c r="V613">
        <f t="shared" si="59"/>
        <v>2013</v>
      </c>
    </row>
    <row r="614" spans="1:22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4">
        <f t="shared" si="55"/>
        <v>45.026041666666664</v>
      </c>
      <c r="J614" t="s">
        <v>21</v>
      </c>
      <c r="K614" t="s">
        <v>22</v>
      </c>
      <c r="L614" s="10">
        <v>1287810000</v>
      </c>
      <c r="M614">
        <v>1289800800</v>
      </c>
      <c r="N614" s="7">
        <f t="shared" si="56"/>
        <v>40474.208333333336</v>
      </c>
      <c r="O614" s="8">
        <f t="shared" si="57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  <c r="U614" t="str">
        <f t="shared" si="58"/>
        <v>October</v>
      </c>
      <c r="V614">
        <f t="shared" si="59"/>
        <v>2010</v>
      </c>
    </row>
    <row r="615" spans="1:22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4">
        <f t="shared" si="55"/>
        <v>73.615384615384613</v>
      </c>
      <c r="J615" t="s">
        <v>15</v>
      </c>
      <c r="K615" t="s">
        <v>16</v>
      </c>
      <c r="L615" s="10">
        <v>1503723600</v>
      </c>
      <c r="M615">
        <v>1504501200</v>
      </c>
      <c r="N615" s="7">
        <f t="shared" si="56"/>
        <v>42973.208333333328</v>
      </c>
      <c r="O615" s="8">
        <f t="shared" si="57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  <c r="U615" t="str">
        <f t="shared" si="58"/>
        <v>August</v>
      </c>
      <c r="V615">
        <f t="shared" si="59"/>
        <v>2017</v>
      </c>
    </row>
    <row r="616" spans="1:22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4">
        <f t="shared" si="55"/>
        <v>56.991701244813278</v>
      </c>
      <c r="J616" t="s">
        <v>21</v>
      </c>
      <c r="K616" t="s">
        <v>22</v>
      </c>
      <c r="L616" s="10">
        <v>1484114400</v>
      </c>
      <c r="M616">
        <v>1485669600</v>
      </c>
      <c r="N616" s="7">
        <f t="shared" si="56"/>
        <v>42746.25</v>
      </c>
      <c r="O616" s="8">
        <f t="shared" si="57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  <c r="U616" t="str">
        <f t="shared" si="58"/>
        <v>January</v>
      </c>
      <c r="V616">
        <f t="shared" si="59"/>
        <v>2017</v>
      </c>
    </row>
    <row r="617" spans="1:22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4">
        <f t="shared" si="55"/>
        <v>85.223529411764702</v>
      </c>
      <c r="J617" t="s">
        <v>107</v>
      </c>
      <c r="K617" t="s">
        <v>108</v>
      </c>
      <c r="L617" s="10">
        <v>1461906000</v>
      </c>
      <c r="M617">
        <v>1462770000</v>
      </c>
      <c r="N617" s="7">
        <f t="shared" si="56"/>
        <v>42489.208333333328</v>
      </c>
      <c r="O617" s="8">
        <f t="shared" si="57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  <c r="U617" t="str">
        <f t="shared" si="58"/>
        <v>April</v>
      </c>
      <c r="V617">
        <f t="shared" si="59"/>
        <v>2016</v>
      </c>
    </row>
    <row r="618" spans="1:22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4">
        <f t="shared" si="55"/>
        <v>50.962184873949582</v>
      </c>
      <c r="J618" t="s">
        <v>40</v>
      </c>
      <c r="K618" t="s">
        <v>41</v>
      </c>
      <c r="L618" s="10">
        <v>1379653200</v>
      </c>
      <c r="M618">
        <v>1379739600</v>
      </c>
      <c r="N618" s="7">
        <f t="shared" si="56"/>
        <v>41537.208333333336</v>
      </c>
      <c r="O618" s="8">
        <f t="shared" si="57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  <c r="U618" t="str">
        <f t="shared" si="58"/>
        <v>September</v>
      </c>
      <c r="V618">
        <f t="shared" si="59"/>
        <v>2013</v>
      </c>
    </row>
    <row r="619" spans="1:22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4">
        <f t="shared" si="55"/>
        <v>63.563636363636363</v>
      </c>
      <c r="J619" t="s">
        <v>21</v>
      </c>
      <c r="K619" t="s">
        <v>22</v>
      </c>
      <c r="L619" s="10">
        <v>1401858000</v>
      </c>
      <c r="M619">
        <v>1402722000</v>
      </c>
      <c r="N619" s="7">
        <f t="shared" si="56"/>
        <v>41794.208333333336</v>
      </c>
      <c r="O619" s="8">
        <f t="shared" si="57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  <c r="U619" t="str">
        <f t="shared" si="58"/>
        <v>June</v>
      </c>
      <c r="V619">
        <f t="shared" si="59"/>
        <v>2014</v>
      </c>
    </row>
    <row r="620" spans="1:22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4">
        <f t="shared" si="55"/>
        <v>80.999165275459092</v>
      </c>
      <c r="J620" t="s">
        <v>21</v>
      </c>
      <c r="K620" t="s">
        <v>22</v>
      </c>
      <c r="L620" s="10">
        <v>1367470800</v>
      </c>
      <c r="M620">
        <v>1369285200</v>
      </c>
      <c r="N620" s="7">
        <f t="shared" si="56"/>
        <v>41396.208333333336</v>
      </c>
      <c r="O620" s="8">
        <f t="shared" si="57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  <c r="U620" t="str">
        <f t="shared" si="58"/>
        <v>May</v>
      </c>
      <c r="V620">
        <f t="shared" si="59"/>
        <v>2013</v>
      </c>
    </row>
    <row r="621" spans="1:22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4">
        <f t="shared" si="55"/>
        <v>86.044753086419746</v>
      </c>
      <c r="J621" t="s">
        <v>21</v>
      </c>
      <c r="K621" t="s">
        <v>22</v>
      </c>
      <c r="L621" s="10">
        <v>1304658000</v>
      </c>
      <c r="M621">
        <v>1304744400</v>
      </c>
      <c r="N621" s="7">
        <f t="shared" si="56"/>
        <v>40669.208333333336</v>
      </c>
      <c r="O621" s="8">
        <f t="shared" si="57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  <c r="U621" t="str">
        <f t="shared" si="58"/>
        <v>May</v>
      </c>
      <c r="V621">
        <f t="shared" si="59"/>
        <v>2011</v>
      </c>
    </row>
    <row r="622" spans="1:22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4">
        <f t="shared" si="55"/>
        <v>90.0390625</v>
      </c>
      <c r="J622" t="s">
        <v>26</v>
      </c>
      <c r="K622" t="s">
        <v>27</v>
      </c>
      <c r="L622" s="10">
        <v>1467954000</v>
      </c>
      <c r="M622">
        <v>1468299600</v>
      </c>
      <c r="N622" s="7">
        <f t="shared" si="56"/>
        <v>42559.208333333328</v>
      </c>
      <c r="O622" s="8">
        <f t="shared" si="57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  <c r="U622" t="str">
        <f t="shared" si="58"/>
        <v>July</v>
      </c>
      <c r="V622">
        <f t="shared" si="59"/>
        <v>2016</v>
      </c>
    </row>
    <row r="623" spans="1:22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4">
        <f t="shared" si="55"/>
        <v>74.006063432835816</v>
      </c>
      <c r="J623" t="s">
        <v>21</v>
      </c>
      <c r="K623" t="s">
        <v>22</v>
      </c>
      <c r="L623" s="10">
        <v>1473742800</v>
      </c>
      <c r="M623">
        <v>1474174800</v>
      </c>
      <c r="N623" s="7">
        <f t="shared" si="56"/>
        <v>42626.208333333328</v>
      </c>
      <c r="O623" s="8">
        <f t="shared" si="57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  <c r="U623" t="str">
        <f t="shared" si="58"/>
        <v>September</v>
      </c>
      <c r="V623">
        <f t="shared" si="59"/>
        <v>2016</v>
      </c>
    </row>
    <row r="624" spans="1:22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4">
        <f t="shared" si="55"/>
        <v>92.4375</v>
      </c>
      <c r="J624" t="s">
        <v>21</v>
      </c>
      <c r="K624" t="s">
        <v>22</v>
      </c>
      <c r="L624" s="10">
        <v>1523768400</v>
      </c>
      <c r="M624">
        <v>1526014800</v>
      </c>
      <c r="N624" s="7">
        <f t="shared" si="56"/>
        <v>43205.208333333328</v>
      </c>
      <c r="O624" s="8">
        <f t="shared" si="57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  <c r="U624" t="str">
        <f t="shared" si="58"/>
        <v>April</v>
      </c>
      <c r="V624">
        <f t="shared" si="59"/>
        <v>2018</v>
      </c>
    </row>
    <row r="625" spans="1:22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4">
        <f t="shared" si="55"/>
        <v>55.999257333828446</v>
      </c>
      <c r="J625" t="s">
        <v>40</v>
      </c>
      <c r="K625" t="s">
        <v>41</v>
      </c>
      <c r="L625" s="10">
        <v>1437022800</v>
      </c>
      <c r="M625">
        <v>1437454800</v>
      </c>
      <c r="N625" s="7">
        <f t="shared" si="56"/>
        <v>42201.208333333328</v>
      </c>
      <c r="O625" s="8">
        <f t="shared" si="57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  <c r="U625" t="str">
        <f t="shared" si="58"/>
        <v>July</v>
      </c>
      <c r="V625">
        <f t="shared" si="59"/>
        <v>2015</v>
      </c>
    </row>
    <row r="626" spans="1:22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4">
        <f t="shared" si="55"/>
        <v>32.983796296296298</v>
      </c>
      <c r="J626" t="s">
        <v>21</v>
      </c>
      <c r="K626" t="s">
        <v>22</v>
      </c>
      <c r="L626" s="10">
        <v>1422165600</v>
      </c>
      <c r="M626">
        <v>1422684000</v>
      </c>
      <c r="N626" s="7">
        <f t="shared" si="56"/>
        <v>42029.25</v>
      </c>
      <c r="O626" s="8">
        <f t="shared" si="57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  <c r="U626" t="str">
        <f t="shared" si="58"/>
        <v>January</v>
      </c>
      <c r="V626">
        <f t="shared" si="59"/>
        <v>2015</v>
      </c>
    </row>
    <row r="627" spans="1:22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4">
        <f t="shared" si="55"/>
        <v>93.596774193548384</v>
      </c>
      <c r="J627" t="s">
        <v>21</v>
      </c>
      <c r="K627" t="s">
        <v>22</v>
      </c>
      <c r="L627" s="10">
        <v>1580104800</v>
      </c>
      <c r="M627">
        <v>1581314400</v>
      </c>
      <c r="N627" s="7">
        <f t="shared" si="56"/>
        <v>43857.25</v>
      </c>
      <c r="O627" s="8">
        <f t="shared" si="57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  <c r="U627" t="str">
        <f t="shared" si="58"/>
        <v>January</v>
      </c>
      <c r="V627">
        <f t="shared" si="59"/>
        <v>2020</v>
      </c>
    </row>
    <row r="628" spans="1:22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4">
        <f t="shared" si="55"/>
        <v>69.867724867724874</v>
      </c>
      <c r="J628" t="s">
        <v>21</v>
      </c>
      <c r="K628" t="s">
        <v>22</v>
      </c>
      <c r="L628" s="10">
        <v>1285650000</v>
      </c>
      <c r="M628">
        <v>1286427600</v>
      </c>
      <c r="N628" s="7">
        <f t="shared" si="56"/>
        <v>40449.208333333336</v>
      </c>
      <c r="O628" s="8">
        <f t="shared" si="57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  <c r="U628" t="str">
        <f t="shared" si="58"/>
        <v>September</v>
      </c>
      <c r="V628">
        <f t="shared" si="59"/>
        <v>2010</v>
      </c>
    </row>
    <row r="629" spans="1:22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4">
        <f t="shared" si="55"/>
        <v>72.129870129870127</v>
      </c>
      <c r="J629" t="s">
        <v>40</v>
      </c>
      <c r="K629" t="s">
        <v>41</v>
      </c>
      <c r="L629" s="10">
        <v>1276664400</v>
      </c>
      <c r="M629">
        <v>1278738000</v>
      </c>
      <c r="N629" s="7">
        <f t="shared" si="56"/>
        <v>40345.208333333336</v>
      </c>
      <c r="O629" s="8">
        <f t="shared" si="57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  <c r="U629" t="str">
        <f t="shared" si="58"/>
        <v>June</v>
      </c>
      <c r="V629">
        <f t="shared" si="59"/>
        <v>2010</v>
      </c>
    </row>
    <row r="630" spans="1:22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4">
        <f t="shared" si="55"/>
        <v>30.041666666666668</v>
      </c>
      <c r="J630" t="s">
        <v>21</v>
      </c>
      <c r="K630" t="s">
        <v>22</v>
      </c>
      <c r="L630" s="10">
        <v>1286168400</v>
      </c>
      <c r="M630">
        <v>1286427600</v>
      </c>
      <c r="N630" s="7">
        <f t="shared" si="56"/>
        <v>40455.208333333336</v>
      </c>
      <c r="O630" s="8">
        <f t="shared" si="57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  <c r="U630" t="str">
        <f t="shared" si="58"/>
        <v>October</v>
      </c>
      <c r="V630">
        <f t="shared" si="59"/>
        <v>2010</v>
      </c>
    </row>
    <row r="631" spans="1:22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4">
        <f t="shared" si="55"/>
        <v>73.968000000000004</v>
      </c>
      <c r="J631" t="s">
        <v>21</v>
      </c>
      <c r="K631" t="s">
        <v>22</v>
      </c>
      <c r="L631" s="10">
        <v>1467781200</v>
      </c>
      <c r="M631">
        <v>1467954000</v>
      </c>
      <c r="N631" s="7">
        <f t="shared" si="56"/>
        <v>42557.208333333328</v>
      </c>
      <c r="O631" s="8">
        <f t="shared" si="57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  <c r="U631" t="str">
        <f t="shared" si="58"/>
        <v>July</v>
      </c>
      <c r="V631">
        <f t="shared" si="59"/>
        <v>2016</v>
      </c>
    </row>
    <row r="632" spans="1:22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4">
        <f t="shared" si="55"/>
        <v>68.65517241379311</v>
      </c>
      <c r="J632" t="s">
        <v>21</v>
      </c>
      <c r="K632" t="s">
        <v>22</v>
      </c>
      <c r="L632" s="10">
        <v>1556686800</v>
      </c>
      <c r="M632">
        <v>1557637200</v>
      </c>
      <c r="N632" s="7">
        <f t="shared" si="56"/>
        <v>43586.208333333328</v>
      </c>
      <c r="O632" s="8">
        <f t="shared" si="57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  <c r="U632" t="str">
        <f t="shared" si="58"/>
        <v>May</v>
      </c>
      <c r="V632">
        <f t="shared" si="59"/>
        <v>2019</v>
      </c>
    </row>
    <row r="633" spans="1:22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4">
        <f t="shared" si="55"/>
        <v>59.992164544564154</v>
      </c>
      <c r="J633" t="s">
        <v>21</v>
      </c>
      <c r="K633" t="s">
        <v>22</v>
      </c>
      <c r="L633" s="10">
        <v>1553576400</v>
      </c>
      <c r="M633">
        <v>1553922000</v>
      </c>
      <c r="N633" s="7">
        <f t="shared" si="56"/>
        <v>43550.208333333328</v>
      </c>
      <c r="O633" s="8">
        <f t="shared" si="57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  <c r="U633" t="str">
        <f t="shared" si="58"/>
        <v>March</v>
      </c>
      <c r="V633">
        <f t="shared" si="59"/>
        <v>2019</v>
      </c>
    </row>
    <row r="634" spans="1:22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4">
        <f t="shared" si="55"/>
        <v>111.15827338129496</v>
      </c>
      <c r="J634" t="s">
        <v>21</v>
      </c>
      <c r="K634" t="s">
        <v>22</v>
      </c>
      <c r="L634" s="10">
        <v>1414904400</v>
      </c>
      <c r="M634">
        <v>1416463200</v>
      </c>
      <c r="N634" s="7">
        <f t="shared" si="56"/>
        <v>41945.208333333336</v>
      </c>
      <c r="O634" s="8">
        <f t="shared" si="57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  <c r="U634" t="str">
        <f t="shared" si="58"/>
        <v>November</v>
      </c>
      <c r="V634">
        <f t="shared" si="59"/>
        <v>2014</v>
      </c>
    </row>
    <row r="635" spans="1:22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4">
        <f t="shared" si="55"/>
        <v>53.038095238095238</v>
      </c>
      <c r="J635" t="s">
        <v>21</v>
      </c>
      <c r="K635" t="s">
        <v>22</v>
      </c>
      <c r="L635" s="10">
        <v>1446876000</v>
      </c>
      <c r="M635">
        <v>1447221600</v>
      </c>
      <c r="N635" s="7">
        <f t="shared" si="56"/>
        <v>42315.25</v>
      </c>
      <c r="O635" s="8">
        <f t="shared" si="57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  <c r="U635" t="str">
        <f t="shared" si="58"/>
        <v>November</v>
      </c>
      <c r="V635">
        <f t="shared" si="59"/>
        <v>2015</v>
      </c>
    </row>
    <row r="636" spans="1:22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4">
        <f t="shared" si="55"/>
        <v>55.985524728588658</v>
      </c>
      <c r="J636" t="s">
        <v>21</v>
      </c>
      <c r="K636" t="s">
        <v>22</v>
      </c>
      <c r="L636" s="10">
        <v>1490418000</v>
      </c>
      <c r="M636">
        <v>1491627600</v>
      </c>
      <c r="N636" s="7">
        <f t="shared" si="56"/>
        <v>42819.208333333328</v>
      </c>
      <c r="O636" s="8">
        <f t="shared" si="57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  <c r="U636" t="str">
        <f t="shared" si="58"/>
        <v>March</v>
      </c>
      <c r="V636">
        <f t="shared" si="59"/>
        <v>2017</v>
      </c>
    </row>
    <row r="637" spans="1:22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4">
        <f t="shared" si="55"/>
        <v>69.986760812003524</v>
      </c>
      <c r="J637" t="s">
        <v>21</v>
      </c>
      <c r="K637" t="s">
        <v>22</v>
      </c>
      <c r="L637" s="10">
        <v>1360389600</v>
      </c>
      <c r="M637">
        <v>1363150800</v>
      </c>
      <c r="N637" s="7">
        <f t="shared" si="56"/>
        <v>41314.25</v>
      </c>
      <c r="O637" s="8">
        <f t="shared" si="57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  <c r="U637" t="str">
        <f t="shared" si="58"/>
        <v>February</v>
      </c>
      <c r="V637">
        <f t="shared" si="59"/>
        <v>2013</v>
      </c>
    </row>
    <row r="638" spans="1:22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4">
        <f t="shared" si="55"/>
        <v>48.998079877112133</v>
      </c>
      <c r="J638" t="s">
        <v>36</v>
      </c>
      <c r="K638" t="s">
        <v>37</v>
      </c>
      <c r="L638" s="10">
        <v>1326866400</v>
      </c>
      <c r="M638">
        <v>1330754400</v>
      </c>
      <c r="N638" s="7">
        <f t="shared" si="56"/>
        <v>40926.25</v>
      </c>
      <c r="O638" s="8">
        <f t="shared" si="57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  <c r="U638" t="str">
        <f t="shared" si="58"/>
        <v>January</v>
      </c>
      <c r="V638">
        <f t="shared" si="59"/>
        <v>2012</v>
      </c>
    </row>
    <row r="639" spans="1:22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4">
        <f t="shared" si="55"/>
        <v>103.84615384615384</v>
      </c>
      <c r="J639" t="s">
        <v>21</v>
      </c>
      <c r="K639" t="s">
        <v>22</v>
      </c>
      <c r="L639" s="10">
        <v>1479103200</v>
      </c>
      <c r="M639">
        <v>1479794400</v>
      </c>
      <c r="N639" s="7">
        <f t="shared" si="56"/>
        <v>42688.25</v>
      </c>
      <c r="O639" s="8">
        <f t="shared" si="57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  <c r="U639" t="str">
        <f t="shared" si="58"/>
        <v>November</v>
      </c>
      <c r="V639">
        <f t="shared" si="59"/>
        <v>2016</v>
      </c>
    </row>
    <row r="640" spans="1:22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4">
        <f t="shared" si="55"/>
        <v>99.127659574468083</v>
      </c>
      <c r="J640" t="s">
        <v>21</v>
      </c>
      <c r="K640" t="s">
        <v>22</v>
      </c>
      <c r="L640" s="10">
        <v>1280206800</v>
      </c>
      <c r="M640">
        <v>1281243600</v>
      </c>
      <c r="N640" s="7">
        <f t="shared" si="56"/>
        <v>40386.208333333336</v>
      </c>
      <c r="O640" s="8">
        <f t="shared" si="57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  <c r="U640" t="str">
        <f t="shared" si="58"/>
        <v>July</v>
      </c>
      <c r="V640">
        <f t="shared" si="59"/>
        <v>2010</v>
      </c>
    </row>
    <row r="641" spans="1:22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4">
        <f t="shared" si="55"/>
        <v>107.37777777777778</v>
      </c>
      <c r="J641" t="s">
        <v>21</v>
      </c>
      <c r="K641" t="s">
        <v>22</v>
      </c>
      <c r="L641" s="10">
        <v>1532754000</v>
      </c>
      <c r="M641">
        <v>1532754000</v>
      </c>
      <c r="N641" s="7">
        <f t="shared" si="56"/>
        <v>43309.208333333328</v>
      </c>
      <c r="O641" s="8">
        <f t="shared" si="57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  <c r="U641" t="str">
        <f t="shared" si="58"/>
        <v>July</v>
      </c>
      <c r="V641">
        <f t="shared" si="59"/>
        <v>2018</v>
      </c>
    </row>
    <row r="642" spans="1:22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60">(E642/D642)*100</f>
        <v>16.501669449081803</v>
      </c>
      <c r="G642" t="s">
        <v>14</v>
      </c>
      <c r="H642">
        <v>257</v>
      </c>
      <c r="I642" s="4">
        <f t="shared" si="55"/>
        <v>76.922178988326849</v>
      </c>
      <c r="J642" t="s">
        <v>21</v>
      </c>
      <c r="K642" t="s">
        <v>22</v>
      </c>
      <c r="L642" s="10">
        <v>1453096800</v>
      </c>
      <c r="M642">
        <v>1453356000</v>
      </c>
      <c r="N642" s="7">
        <f t="shared" si="56"/>
        <v>42387.25</v>
      </c>
      <c r="O642" s="8">
        <f t="shared" si="57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  <c r="U642" t="str">
        <f t="shared" si="58"/>
        <v>January</v>
      </c>
      <c r="V642">
        <f t="shared" si="59"/>
        <v>2016</v>
      </c>
    </row>
    <row r="643" spans="1:22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60"/>
        <v>119.96808510638297</v>
      </c>
      <c r="G643" t="s">
        <v>20</v>
      </c>
      <c r="H643">
        <v>194</v>
      </c>
      <c r="I643" s="4">
        <f t="shared" ref="I643:I706" si="61">AVERAGE(E643/H643)</f>
        <v>58.128865979381445</v>
      </c>
      <c r="J643" t="s">
        <v>98</v>
      </c>
      <c r="K643" t="s">
        <v>99</v>
      </c>
      <c r="L643" s="10">
        <v>1487570400</v>
      </c>
      <c r="M643">
        <v>1489986000</v>
      </c>
      <c r="N643" s="7">
        <f t="shared" ref="N643:N706" si="62">(((L643/60)/60)/24)+DATE(1970,1,1)</f>
        <v>42786.25</v>
      </c>
      <c r="O643" s="8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  <c r="U643" t="str">
        <f t="shared" ref="U643:U706" si="64">TEXT(N643,"MMMM")</f>
        <v>February</v>
      </c>
      <c r="V643">
        <f t="shared" ref="V643:V706" si="65">YEAR(N643)</f>
        <v>2017</v>
      </c>
    </row>
    <row r="644" spans="1:22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4">
        <f t="shared" si="61"/>
        <v>103.73643410852713</v>
      </c>
      <c r="J644" t="s">
        <v>15</v>
      </c>
      <c r="K644" t="s">
        <v>16</v>
      </c>
      <c r="L644" s="10">
        <v>1545026400</v>
      </c>
      <c r="M644">
        <v>1545804000</v>
      </c>
      <c r="N644" s="7">
        <f t="shared" si="62"/>
        <v>43451.25</v>
      </c>
      <c r="O644" s="8">
        <f t="shared" si="6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  <c r="U644" t="str">
        <f t="shared" si="64"/>
        <v>December</v>
      </c>
      <c r="V644">
        <f t="shared" si="65"/>
        <v>2018</v>
      </c>
    </row>
    <row r="645" spans="1:22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4">
        <f t="shared" si="61"/>
        <v>87.962666666666664</v>
      </c>
      <c r="J645" t="s">
        <v>21</v>
      </c>
      <c r="K645" t="s">
        <v>22</v>
      </c>
      <c r="L645" s="10">
        <v>1488348000</v>
      </c>
      <c r="M645">
        <v>1489899600</v>
      </c>
      <c r="N645" s="7">
        <f t="shared" si="62"/>
        <v>42795.25</v>
      </c>
      <c r="O645" s="8">
        <f t="shared" si="6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  <c r="U645" t="str">
        <f t="shared" si="64"/>
        <v>March</v>
      </c>
      <c r="V645">
        <f t="shared" si="65"/>
        <v>2017</v>
      </c>
    </row>
    <row r="646" spans="1:22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4">
        <f t="shared" si="61"/>
        <v>28</v>
      </c>
      <c r="J646" t="s">
        <v>15</v>
      </c>
      <c r="K646" t="s">
        <v>16</v>
      </c>
      <c r="L646" s="10">
        <v>1545112800</v>
      </c>
      <c r="M646">
        <v>1546495200</v>
      </c>
      <c r="N646" s="7">
        <f t="shared" si="62"/>
        <v>43452.25</v>
      </c>
      <c r="O646" s="8">
        <f t="shared" si="6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  <c r="U646" t="str">
        <f t="shared" si="64"/>
        <v>December</v>
      </c>
      <c r="V646">
        <f t="shared" si="65"/>
        <v>2018</v>
      </c>
    </row>
    <row r="647" spans="1:22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4">
        <f t="shared" si="61"/>
        <v>37.999361294443261</v>
      </c>
      <c r="J647" t="s">
        <v>21</v>
      </c>
      <c r="K647" t="s">
        <v>22</v>
      </c>
      <c r="L647" s="10">
        <v>1537938000</v>
      </c>
      <c r="M647">
        <v>1539752400</v>
      </c>
      <c r="N647" s="7">
        <f t="shared" si="62"/>
        <v>43369.208333333328</v>
      </c>
      <c r="O647" s="8">
        <f t="shared" si="6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  <c r="U647" t="str">
        <f t="shared" si="64"/>
        <v>September</v>
      </c>
      <c r="V647">
        <f t="shared" si="65"/>
        <v>2018</v>
      </c>
    </row>
    <row r="648" spans="1:22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4">
        <f t="shared" si="61"/>
        <v>29.999313893653515</v>
      </c>
      <c r="J648" t="s">
        <v>21</v>
      </c>
      <c r="K648" t="s">
        <v>22</v>
      </c>
      <c r="L648" s="10">
        <v>1363150800</v>
      </c>
      <c r="M648">
        <v>1364101200</v>
      </c>
      <c r="N648" s="7">
        <f t="shared" si="62"/>
        <v>41346.208333333336</v>
      </c>
      <c r="O648" s="8">
        <f t="shared" si="6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  <c r="U648" t="str">
        <f t="shared" si="64"/>
        <v>March</v>
      </c>
      <c r="V648">
        <f t="shared" si="65"/>
        <v>2013</v>
      </c>
    </row>
    <row r="649" spans="1:22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4">
        <f t="shared" si="61"/>
        <v>103.5</v>
      </c>
      <c r="J649" t="s">
        <v>21</v>
      </c>
      <c r="K649" t="s">
        <v>22</v>
      </c>
      <c r="L649" s="10">
        <v>1523250000</v>
      </c>
      <c r="M649">
        <v>1525323600</v>
      </c>
      <c r="N649" s="7">
        <f t="shared" si="62"/>
        <v>43199.208333333328</v>
      </c>
      <c r="O649" s="8">
        <f t="shared" si="6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  <c r="U649" t="str">
        <f t="shared" si="64"/>
        <v>April</v>
      </c>
      <c r="V649">
        <f t="shared" si="65"/>
        <v>2018</v>
      </c>
    </row>
    <row r="650" spans="1:22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4">
        <f t="shared" si="61"/>
        <v>85.994467496542185</v>
      </c>
      <c r="J650" t="s">
        <v>21</v>
      </c>
      <c r="K650" t="s">
        <v>22</v>
      </c>
      <c r="L650" s="10">
        <v>1499317200</v>
      </c>
      <c r="M650">
        <v>1500872400</v>
      </c>
      <c r="N650" s="7">
        <f t="shared" si="62"/>
        <v>42922.208333333328</v>
      </c>
      <c r="O650" s="8">
        <f t="shared" si="6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  <c r="U650" t="str">
        <f t="shared" si="64"/>
        <v>July</v>
      </c>
      <c r="V650">
        <f t="shared" si="65"/>
        <v>2017</v>
      </c>
    </row>
    <row r="651" spans="1:22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4">
        <f t="shared" si="61"/>
        <v>98.011627906976742</v>
      </c>
      <c r="J651" t="s">
        <v>98</v>
      </c>
      <c r="K651" t="s">
        <v>99</v>
      </c>
      <c r="L651" s="10">
        <v>1287550800</v>
      </c>
      <c r="M651">
        <v>1288501200</v>
      </c>
      <c r="N651" s="7">
        <f t="shared" si="62"/>
        <v>40471.208333333336</v>
      </c>
      <c r="O651" s="8">
        <f t="shared" si="6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  <c r="U651" t="str">
        <f t="shared" si="64"/>
        <v>October</v>
      </c>
      <c r="V651">
        <f t="shared" si="65"/>
        <v>2010</v>
      </c>
    </row>
    <row r="652" spans="1:22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4">
        <f t="shared" si="61"/>
        <v>2</v>
      </c>
      <c r="J652" t="s">
        <v>21</v>
      </c>
      <c r="K652" t="s">
        <v>22</v>
      </c>
      <c r="L652" s="10">
        <v>1404795600</v>
      </c>
      <c r="M652">
        <v>1407128400</v>
      </c>
      <c r="N652" s="7">
        <f t="shared" si="62"/>
        <v>41828.208333333336</v>
      </c>
      <c r="O652" s="8">
        <f t="shared" si="6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  <c r="U652" t="str">
        <f t="shared" si="64"/>
        <v>July</v>
      </c>
      <c r="V652">
        <f t="shared" si="65"/>
        <v>2014</v>
      </c>
    </row>
    <row r="653" spans="1:22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4">
        <f t="shared" si="61"/>
        <v>44.994570837642193</v>
      </c>
      <c r="J653" t="s">
        <v>107</v>
      </c>
      <c r="K653" t="s">
        <v>108</v>
      </c>
      <c r="L653" s="10">
        <v>1393048800</v>
      </c>
      <c r="M653">
        <v>1394344800</v>
      </c>
      <c r="N653" s="7">
        <f t="shared" si="62"/>
        <v>41692.25</v>
      </c>
      <c r="O653" s="8">
        <f t="shared" si="6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  <c r="U653" t="str">
        <f t="shared" si="64"/>
        <v>February</v>
      </c>
      <c r="V653">
        <f t="shared" si="65"/>
        <v>2014</v>
      </c>
    </row>
    <row r="654" spans="1:22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4">
        <f t="shared" si="61"/>
        <v>31.012224938875306</v>
      </c>
      <c r="J654" t="s">
        <v>21</v>
      </c>
      <c r="K654" t="s">
        <v>22</v>
      </c>
      <c r="L654" s="10">
        <v>1470373200</v>
      </c>
      <c r="M654">
        <v>1474088400</v>
      </c>
      <c r="N654" s="7">
        <f t="shared" si="62"/>
        <v>42587.208333333328</v>
      </c>
      <c r="O654" s="8">
        <f t="shared" si="6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  <c r="U654" t="str">
        <f t="shared" si="64"/>
        <v>August</v>
      </c>
      <c r="V654">
        <f t="shared" si="65"/>
        <v>2016</v>
      </c>
    </row>
    <row r="655" spans="1:22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4">
        <f t="shared" si="61"/>
        <v>59.970085470085472</v>
      </c>
      <c r="J655" t="s">
        <v>21</v>
      </c>
      <c r="K655" t="s">
        <v>22</v>
      </c>
      <c r="L655" s="10">
        <v>1460091600</v>
      </c>
      <c r="M655">
        <v>1460264400</v>
      </c>
      <c r="N655" s="7">
        <f t="shared" si="62"/>
        <v>42468.208333333328</v>
      </c>
      <c r="O655" s="8">
        <f t="shared" si="6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  <c r="U655" t="str">
        <f t="shared" si="64"/>
        <v>April</v>
      </c>
      <c r="V655">
        <f t="shared" si="65"/>
        <v>2016</v>
      </c>
    </row>
    <row r="656" spans="1:22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4">
        <f t="shared" si="61"/>
        <v>58.9973474801061</v>
      </c>
      <c r="J656" t="s">
        <v>21</v>
      </c>
      <c r="K656" t="s">
        <v>22</v>
      </c>
      <c r="L656" s="10">
        <v>1440392400</v>
      </c>
      <c r="M656">
        <v>1440824400</v>
      </c>
      <c r="N656" s="7">
        <f t="shared" si="62"/>
        <v>42240.208333333328</v>
      </c>
      <c r="O656" s="8">
        <f t="shared" si="6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  <c r="U656" t="str">
        <f t="shared" si="64"/>
        <v>August</v>
      </c>
      <c r="V656">
        <f t="shared" si="65"/>
        <v>2015</v>
      </c>
    </row>
    <row r="657" spans="1:22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4">
        <f t="shared" si="61"/>
        <v>50.045454545454547</v>
      </c>
      <c r="J657" t="s">
        <v>21</v>
      </c>
      <c r="K657" t="s">
        <v>22</v>
      </c>
      <c r="L657" s="10">
        <v>1488434400</v>
      </c>
      <c r="M657">
        <v>1489554000</v>
      </c>
      <c r="N657" s="7">
        <f t="shared" si="62"/>
        <v>42796.25</v>
      </c>
      <c r="O657" s="8">
        <f t="shared" si="6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  <c r="U657" t="str">
        <f t="shared" si="64"/>
        <v>March</v>
      </c>
      <c r="V657">
        <f t="shared" si="65"/>
        <v>2017</v>
      </c>
    </row>
    <row r="658" spans="1:22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4">
        <f t="shared" si="61"/>
        <v>98.966269841269835</v>
      </c>
      <c r="J658" t="s">
        <v>26</v>
      </c>
      <c r="K658" t="s">
        <v>27</v>
      </c>
      <c r="L658" s="10">
        <v>1514440800</v>
      </c>
      <c r="M658">
        <v>1514872800</v>
      </c>
      <c r="N658" s="7">
        <f t="shared" si="62"/>
        <v>43097.25</v>
      </c>
      <c r="O658" s="8">
        <f t="shared" si="6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  <c r="U658" t="str">
        <f t="shared" si="64"/>
        <v>December</v>
      </c>
      <c r="V658">
        <f t="shared" si="65"/>
        <v>2017</v>
      </c>
    </row>
    <row r="659" spans="1:22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4">
        <f t="shared" si="61"/>
        <v>58.857142857142854</v>
      </c>
      <c r="J659" t="s">
        <v>21</v>
      </c>
      <c r="K659" t="s">
        <v>22</v>
      </c>
      <c r="L659" s="10">
        <v>1514354400</v>
      </c>
      <c r="M659">
        <v>1515736800</v>
      </c>
      <c r="N659" s="7">
        <f t="shared" si="62"/>
        <v>43096.25</v>
      </c>
      <c r="O659" s="8">
        <f t="shared" si="6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  <c r="U659" t="str">
        <f t="shared" si="64"/>
        <v>December</v>
      </c>
      <c r="V659">
        <f t="shared" si="65"/>
        <v>2017</v>
      </c>
    </row>
    <row r="660" spans="1:22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4">
        <f t="shared" si="61"/>
        <v>81.010256410256417</v>
      </c>
      <c r="J660" t="s">
        <v>21</v>
      </c>
      <c r="K660" t="s">
        <v>22</v>
      </c>
      <c r="L660" s="10">
        <v>1440910800</v>
      </c>
      <c r="M660">
        <v>1442898000</v>
      </c>
      <c r="N660" s="7">
        <f t="shared" si="62"/>
        <v>42246.208333333328</v>
      </c>
      <c r="O660" s="8">
        <f t="shared" si="6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  <c r="U660" t="str">
        <f t="shared" si="64"/>
        <v>August</v>
      </c>
      <c r="V660">
        <f t="shared" si="65"/>
        <v>2015</v>
      </c>
    </row>
    <row r="661" spans="1:22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4">
        <f t="shared" si="61"/>
        <v>76.013333333333335</v>
      </c>
      <c r="J661" t="s">
        <v>40</v>
      </c>
      <c r="K661" t="s">
        <v>41</v>
      </c>
      <c r="L661" s="10">
        <v>1296108000</v>
      </c>
      <c r="M661">
        <v>1296194400</v>
      </c>
      <c r="N661" s="7">
        <f t="shared" si="62"/>
        <v>40570.25</v>
      </c>
      <c r="O661" s="8">
        <f t="shared" si="6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  <c r="U661" t="str">
        <f t="shared" si="64"/>
        <v>January</v>
      </c>
      <c r="V661">
        <f t="shared" si="65"/>
        <v>2011</v>
      </c>
    </row>
    <row r="662" spans="1:22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4">
        <f t="shared" si="61"/>
        <v>96.597402597402592</v>
      </c>
      <c r="J662" t="s">
        <v>21</v>
      </c>
      <c r="K662" t="s">
        <v>22</v>
      </c>
      <c r="L662" s="10">
        <v>1440133200</v>
      </c>
      <c r="M662">
        <v>1440910800</v>
      </c>
      <c r="N662" s="7">
        <f t="shared" si="62"/>
        <v>42237.208333333328</v>
      </c>
      <c r="O662" s="8">
        <f t="shared" si="6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  <c r="U662" t="str">
        <f t="shared" si="64"/>
        <v>August</v>
      </c>
      <c r="V662">
        <f t="shared" si="65"/>
        <v>2015</v>
      </c>
    </row>
    <row r="663" spans="1:22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4">
        <f t="shared" si="61"/>
        <v>76.957446808510639</v>
      </c>
      <c r="J663" t="s">
        <v>36</v>
      </c>
      <c r="K663" t="s">
        <v>37</v>
      </c>
      <c r="L663" s="10">
        <v>1332910800</v>
      </c>
      <c r="M663">
        <v>1335502800</v>
      </c>
      <c r="N663" s="7">
        <f t="shared" si="62"/>
        <v>40996.208333333336</v>
      </c>
      <c r="O663" s="8">
        <f t="shared" si="6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  <c r="U663" t="str">
        <f t="shared" si="64"/>
        <v>March</v>
      </c>
      <c r="V663">
        <f t="shared" si="65"/>
        <v>2012</v>
      </c>
    </row>
    <row r="664" spans="1:22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4">
        <f t="shared" si="61"/>
        <v>67.984732824427482</v>
      </c>
      <c r="J664" t="s">
        <v>21</v>
      </c>
      <c r="K664" t="s">
        <v>22</v>
      </c>
      <c r="L664" s="10">
        <v>1544335200</v>
      </c>
      <c r="M664">
        <v>1544680800</v>
      </c>
      <c r="N664" s="7">
        <f t="shared" si="62"/>
        <v>43443.25</v>
      </c>
      <c r="O664" s="8">
        <f t="shared" si="6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  <c r="U664" t="str">
        <f t="shared" si="64"/>
        <v>December</v>
      </c>
      <c r="V664">
        <f t="shared" si="65"/>
        <v>2018</v>
      </c>
    </row>
    <row r="665" spans="1:22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4">
        <f t="shared" si="61"/>
        <v>88.781609195402297</v>
      </c>
      <c r="J665" t="s">
        <v>21</v>
      </c>
      <c r="K665" t="s">
        <v>22</v>
      </c>
      <c r="L665" s="10">
        <v>1286427600</v>
      </c>
      <c r="M665">
        <v>1288414800</v>
      </c>
      <c r="N665" s="7">
        <f t="shared" si="62"/>
        <v>40458.208333333336</v>
      </c>
      <c r="O665" s="8">
        <f t="shared" si="6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  <c r="U665" t="str">
        <f t="shared" si="64"/>
        <v>October</v>
      </c>
      <c r="V665">
        <f t="shared" si="65"/>
        <v>2010</v>
      </c>
    </row>
    <row r="666" spans="1:22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4">
        <f t="shared" si="61"/>
        <v>24.99623706491063</v>
      </c>
      <c r="J666" t="s">
        <v>21</v>
      </c>
      <c r="K666" t="s">
        <v>22</v>
      </c>
      <c r="L666" s="10">
        <v>1329717600</v>
      </c>
      <c r="M666">
        <v>1330581600</v>
      </c>
      <c r="N666" s="7">
        <f t="shared" si="62"/>
        <v>40959.25</v>
      </c>
      <c r="O666" s="8">
        <f t="shared" si="6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  <c r="U666" t="str">
        <f t="shared" si="64"/>
        <v>February</v>
      </c>
      <c r="V666">
        <f t="shared" si="65"/>
        <v>2012</v>
      </c>
    </row>
    <row r="667" spans="1:22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4">
        <f t="shared" si="61"/>
        <v>44.922794117647058</v>
      </c>
      <c r="J667" t="s">
        <v>21</v>
      </c>
      <c r="K667" t="s">
        <v>22</v>
      </c>
      <c r="L667" s="10">
        <v>1310187600</v>
      </c>
      <c r="M667">
        <v>1311397200</v>
      </c>
      <c r="N667" s="7">
        <f t="shared" si="62"/>
        <v>40733.208333333336</v>
      </c>
      <c r="O667" s="8">
        <f t="shared" si="6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  <c r="U667" t="str">
        <f t="shared" si="64"/>
        <v>July</v>
      </c>
      <c r="V667">
        <f t="shared" si="65"/>
        <v>2011</v>
      </c>
    </row>
    <row r="668" spans="1:22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4">
        <f t="shared" si="61"/>
        <v>79.400000000000006</v>
      </c>
      <c r="J668" t="s">
        <v>21</v>
      </c>
      <c r="K668" t="s">
        <v>22</v>
      </c>
      <c r="L668" s="10">
        <v>1377838800</v>
      </c>
      <c r="M668">
        <v>1378357200</v>
      </c>
      <c r="N668" s="7">
        <f t="shared" si="62"/>
        <v>41516.208333333336</v>
      </c>
      <c r="O668" s="8">
        <f t="shared" si="6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  <c r="U668" t="str">
        <f t="shared" si="64"/>
        <v>August</v>
      </c>
      <c r="V668">
        <f t="shared" si="65"/>
        <v>2013</v>
      </c>
    </row>
    <row r="669" spans="1:22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4">
        <f t="shared" si="61"/>
        <v>29.009546539379475</v>
      </c>
      <c r="J669" t="s">
        <v>21</v>
      </c>
      <c r="K669" t="s">
        <v>22</v>
      </c>
      <c r="L669" s="10">
        <v>1410325200</v>
      </c>
      <c r="M669">
        <v>1411102800</v>
      </c>
      <c r="N669" s="7">
        <f t="shared" si="62"/>
        <v>41892.208333333336</v>
      </c>
      <c r="O669" s="8">
        <f t="shared" si="6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  <c r="U669" t="str">
        <f t="shared" si="64"/>
        <v>September</v>
      </c>
      <c r="V669">
        <f t="shared" si="65"/>
        <v>2014</v>
      </c>
    </row>
    <row r="670" spans="1:22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4">
        <f t="shared" si="61"/>
        <v>73.59210526315789</v>
      </c>
      <c r="J670" t="s">
        <v>21</v>
      </c>
      <c r="K670" t="s">
        <v>22</v>
      </c>
      <c r="L670" s="10">
        <v>1343797200</v>
      </c>
      <c r="M670">
        <v>1344834000</v>
      </c>
      <c r="N670" s="7">
        <f t="shared" si="62"/>
        <v>41122.208333333336</v>
      </c>
      <c r="O670" s="8">
        <f t="shared" si="6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  <c r="U670" t="str">
        <f t="shared" si="64"/>
        <v>August</v>
      </c>
      <c r="V670">
        <f t="shared" si="65"/>
        <v>2012</v>
      </c>
    </row>
    <row r="671" spans="1:22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4">
        <f t="shared" si="61"/>
        <v>107.97038864898211</v>
      </c>
      <c r="J671" t="s">
        <v>107</v>
      </c>
      <c r="K671" t="s">
        <v>108</v>
      </c>
      <c r="L671" s="10">
        <v>1498453200</v>
      </c>
      <c r="M671">
        <v>1499230800</v>
      </c>
      <c r="N671" s="7">
        <f t="shared" si="62"/>
        <v>42912.208333333328</v>
      </c>
      <c r="O671" s="8">
        <f t="shared" si="6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  <c r="U671" t="str">
        <f t="shared" si="64"/>
        <v>June</v>
      </c>
      <c r="V671">
        <f t="shared" si="65"/>
        <v>2017</v>
      </c>
    </row>
    <row r="672" spans="1:22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4">
        <f t="shared" si="61"/>
        <v>68.987284287011803</v>
      </c>
      <c r="J672" t="s">
        <v>21</v>
      </c>
      <c r="K672" t="s">
        <v>22</v>
      </c>
      <c r="L672" s="10">
        <v>1456380000</v>
      </c>
      <c r="M672">
        <v>1457416800</v>
      </c>
      <c r="N672" s="7">
        <f t="shared" si="62"/>
        <v>42425.25</v>
      </c>
      <c r="O672" s="8">
        <f t="shared" si="6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  <c r="U672" t="str">
        <f t="shared" si="64"/>
        <v>February</v>
      </c>
      <c r="V672">
        <f t="shared" si="65"/>
        <v>2016</v>
      </c>
    </row>
    <row r="673" spans="1:22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4">
        <f t="shared" si="61"/>
        <v>111.02236719478098</v>
      </c>
      <c r="J673" t="s">
        <v>21</v>
      </c>
      <c r="K673" t="s">
        <v>22</v>
      </c>
      <c r="L673" s="10">
        <v>1280552400</v>
      </c>
      <c r="M673">
        <v>1280898000</v>
      </c>
      <c r="N673" s="7">
        <f t="shared" si="62"/>
        <v>40390.208333333336</v>
      </c>
      <c r="O673" s="8">
        <f t="shared" si="6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  <c r="U673" t="str">
        <f t="shared" si="64"/>
        <v>July</v>
      </c>
      <c r="V673">
        <f t="shared" si="65"/>
        <v>2010</v>
      </c>
    </row>
    <row r="674" spans="1:22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4">
        <f t="shared" si="61"/>
        <v>24.997515808491418</v>
      </c>
      <c r="J674" t="s">
        <v>26</v>
      </c>
      <c r="K674" t="s">
        <v>27</v>
      </c>
      <c r="L674" s="10">
        <v>1521608400</v>
      </c>
      <c r="M674">
        <v>1522472400</v>
      </c>
      <c r="N674" s="7">
        <f t="shared" si="62"/>
        <v>43180.208333333328</v>
      </c>
      <c r="O674" s="8">
        <f t="shared" si="6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  <c r="U674" t="str">
        <f t="shared" si="64"/>
        <v>March</v>
      </c>
      <c r="V674">
        <f t="shared" si="65"/>
        <v>2018</v>
      </c>
    </row>
    <row r="675" spans="1:22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4">
        <f t="shared" si="61"/>
        <v>42.155172413793103</v>
      </c>
      <c r="J675" t="s">
        <v>107</v>
      </c>
      <c r="K675" t="s">
        <v>108</v>
      </c>
      <c r="L675" s="10">
        <v>1460696400</v>
      </c>
      <c r="M675">
        <v>1462510800</v>
      </c>
      <c r="N675" s="7">
        <f t="shared" si="62"/>
        <v>42475.208333333328</v>
      </c>
      <c r="O675" s="8">
        <f t="shared" si="6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  <c r="U675" t="str">
        <f t="shared" si="64"/>
        <v>April</v>
      </c>
      <c r="V675">
        <f t="shared" si="65"/>
        <v>2016</v>
      </c>
    </row>
    <row r="676" spans="1:22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4">
        <f t="shared" si="61"/>
        <v>47.003284072249592</v>
      </c>
      <c r="J676" t="s">
        <v>21</v>
      </c>
      <c r="K676" t="s">
        <v>22</v>
      </c>
      <c r="L676" s="10">
        <v>1313730000</v>
      </c>
      <c r="M676">
        <v>1317790800</v>
      </c>
      <c r="N676" s="7">
        <f t="shared" si="62"/>
        <v>40774.208333333336</v>
      </c>
      <c r="O676" s="8">
        <f t="shared" si="6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  <c r="U676" t="str">
        <f t="shared" si="64"/>
        <v>August</v>
      </c>
      <c r="V676">
        <f t="shared" si="65"/>
        <v>2011</v>
      </c>
    </row>
    <row r="677" spans="1:22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4">
        <f t="shared" si="61"/>
        <v>36.0392749244713</v>
      </c>
      <c r="J677" t="s">
        <v>21</v>
      </c>
      <c r="K677" t="s">
        <v>22</v>
      </c>
      <c r="L677" s="10">
        <v>1568178000</v>
      </c>
      <c r="M677">
        <v>1568782800</v>
      </c>
      <c r="N677" s="7">
        <f t="shared" si="62"/>
        <v>43719.208333333328</v>
      </c>
      <c r="O677" s="8">
        <f t="shared" si="6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  <c r="U677" t="str">
        <f t="shared" si="64"/>
        <v>September</v>
      </c>
      <c r="V677">
        <f t="shared" si="65"/>
        <v>2019</v>
      </c>
    </row>
    <row r="678" spans="1:22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4">
        <f t="shared" si="61"/>
        <v>101.03760683760684</v>
      </c>
      <c r="J678" t="s">
        <v>21</v>
      </c>
      <c r="K678" t="s">
        <v>22</v>
      </c>
      <c r="L678" s="10">
        <v>1348635600</v>
      </c>
      <c r="M678">
        <v>1349413200</v>
      </c>
      <c r="N678" s="7">
        <f t="shared" si="62"/>
        <v>41178.208333333336</v>
      </c>
      <c r="O678" s="8">
        <f t="shared" si="6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  <c r="U678" t="str">
        <f t="shared" si="64"/>
        <v>September</v>
      </c>
      <c r="V678">
        <f t="shared" si="65"/>
        <v>2012</v>
      </c>
    </row>
    <row r="679" spans="1:22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4">
        <f t="shared" si="61"/>
        <v>39.927927927927925</v>
      </c>
      <c r="J679" t="s">
        <v>21</v>
      </c>
      <c r="K679" t="s">
        <v>22</v>
      </c>
      <c r="L679" s="10">
        <v>1468126800</v>
      </c>
      <c r="M679">
        <v>1472446800</v>
      </c>
      <c r="N679" s="7">
        <f t="shared" si="62"/>
        <v>42561.208333333328</v>
      </c>
      <c r="O679" s="8">
        <f t="shared" si="6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  <c r="U679" t="str">
        <f t="shared" si="64"/>
        <v>July</v>
      </c>
      <c r="V679">
        <f t="shared" si="65"/>
        <v>2016</v>
      </c>
    </row>
    <row r="680" spans="1:22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4">
        <f t="shared" si="61"/>
        <v>83.158139534883716</v>
      </c>
      <c r="J680" t="s">
        <v>21</v>
      </c>
      <c r="K680" t="s">
        <v>22</v>
      </c>
      <c r="L680" s="10">
        <v>1547877600</v>
      </c>
      <c r="M680">
        <v>1548050400</v>
      </c>
      <c r="N680" s="7">
        <f t="shared" si="62"/>
        <v>43484.25</v>
      </c>
      <c r="O680" s="8">
        <f t="shared" si="6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  <c r="U680" t="str">
        <f t="shared" si="64"/>
        <v>January</v>
      </c>
      <c r="V680">
        <f t="shared" si="65"/>
        <v>2019</v>
      </c>
    </row>
    <row r="681" spans="1:22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4">
        <f t="shared" si="61"/>
        <v>39.97520661157025</v>
      </c>
      <c r="J681" t="s">
        <v>21</v>
      </c>
      <c r="K681" t="s">
        <v>22</v>
      </c>
      <c r="L681" s="10">
        <v>1571374800</v>
      </c>
      <c r="M681">
        <v>1571806800</v>
      </c>
      <c r="N681" s="7">
        <f t="shared" si="62"/>
        <v>43756.208333333328</v>
      </c>
      <c r="O681" s="8">
        <f t="shared" si="6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  <c r="U681" t="str">
        <f t="shared" si="64"/>
        <v>October</v>
      </c>
      <c r="V681">
        <f t="shared" si="65"/>
        <v>2019</v>
      </c>
    </row>
    <row r="682" spans="1:22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4">
        <f t="shared" si="61"/>
        <v>47.993908629441627</v>
      </c>
      <c r="J682" t="s">
        <v>21</v>
      </c>
      <c r="K682" t="s">
        <v>22</v>
      </c>
      <c r="L682" s="10">
        <v>1576303200</v>
      </c>
      <c r="M682">
        <v>1576476000</v>
      </c>
      <c r="N682" s="7">
        <f t="shared" si="62"/>
        <v>43813.25</v>
      </c>
      <c r="O682" s="8">
        <f t="shared" si="6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  <c r="U682" t="str">
        <f t="shared" si="64"/>
        <v>December</v>
      </c>
      <c r="V682">
        <f t="shared" si="65"/>
        <v>2019</v>
      </c>
    </row>
    <row r="683" spans="1:22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4">
        <f t="shared" si="61"/>
        <v>95.978877489438744</v>
      </c>
      <c r="J683" t="s">
        <v>21</v>
      </c>
      <c r="K683" t="s">
        <v>22</v>
      </c>
      <c r="L683" s="10">
        <v>1324447200</v>
      </c>
      <c r="M683">
        <v>1324965600</v>
      </c>
      <c r="N683" s="7">
        <f t="shared" si="62"/>
        <v>40898.25</v>
      </c>
      <c r="O683" s="8">
        <f t="shared" si="6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  <c r="U683" t="str">
        <f t="shared" si="64"/>
        <v>December</v>
      </c>
      <c r="V683">
        <f t="shared" si="65"/>
        <v>2011</v>
      </c>
    </row>
    <row r="684" spans="1:22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4">
        <f t="shared" si="61"/>
        <v>78.728155339805824</v>
      </c>
      <c r="J684" t="s">
        <v>21</v>
      </c>
      <c r="K684" t="s">
        <v>22</v>
      </c>
      <c r="L684" s="10">
        <v>1386741600</v>
      </c>
      <c r="M684">
        <v>1387519200</v>
      </c>
      <c r="N684" s="7">
        <f t="shared" si="62"/>
        <v>41619.25</v>
      </c>
      <c r="O684" s="8">
        <f t="shared" si="6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  <c r="U684" t="str">
        <f t="shared" si="64"/>
        <v>December</v>
      </c>
      <c r="V684">
        <f t="shared" si="65"/>
        <v>2013</v>
      </c>
    </row>
    <row r="685" spans="1:22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4">
        <f t="shared" si="61"/>
        <v>56.081632653061227</v>
      </c>
      <c r="J685" t="s">
        <v>21</v>
      </c>
      <c r="K685" t="s">
        <v>22</v>
      </c>
      <c r="L685" s="10">
        <v>1537074000</v>
      </c>
      <c r="M685">
        <v>1537246800</v>
      </c>
      <c r="N685" s="7">
        <f t="shared" si="62"/>
        <v>43359.208333333328</v>
      </c>
      <c r="O685" s="8">
        <f t="shared" si="6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  <c r="U685" t="str">
        <f t="shared" si="64"/>
        <v>September</v>
      </c>
      <c r="V685">
        <f t="shared" si="65"/>
        <v>2018</v>
      </c>
    </row>
    <row r="686" spans="1:22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4">
        <f t="shared" si="61"/>
        <v>69.090909090909093</v>
      </c>
      <c r="J686" t="s">
        <v>15</v>
      </c>
      <c r="K686" t="s">
        <v>16</v>
      </c>
      <c r="L686" s="10">
        <v>1277787600</v>
      </c>
      <c r="M686">
        <v>1279515600</v>
      </c>
      <c r="N686" s="7">
        <f t="shared" si="62"/>
        <v>40358.208333333336</v>
      </c>
      <c r="O686" s="8">
        <f t="shared" si="6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  <c r="U686" t="str">
        <f t="shared" si="64"/>
        <v>June</v>
      </c>
      <c r="V686">
        <f t="shared" si="65"/>
        <v>2010</v>
      </c>
    </row>
    <row r="687" spans="1:22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4">
        <f t="shared" si="61"/>
        <v>102.05291576673866</v>
      </c>
      <c r="J687" t="s">
        <v>15</v>
      </c>
      <c r="K687" t="s">
        <v>16</v>
      </c>
      <c r="L687" s="10">
        <v>1440306000</v>
      </c>
      <c r="M687">
        <v>1442379600</v>
      </c>
      <c r="N687" s="7">
        <f t="shared" si="62"/>
        <v>42239.208333333328</v>
      </c>
      <c r="O687" s="8">
        <f t="shared" si="6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  <c r="U687" t="str">
        <f t="shared" si="64"/>
        <v>August</v>
      </c>
      <c r="V687">
        <f t="shared" si="65"/>
        <v>2015</v>
      </c>
    </row>
    <row r="688" spans="1:22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4">
        <f t="shared" si="61"/>
        <v>107.32089552238806</v>
      </c>
      <c r="J688" t="s">
        <v>21</v>
      </c>
      <c r="K688" t="s">
        <v>22</v>
      </c>
      <c r="L688" s="10">
        <v>1522126800</v>
      </c>
      <c r="M688">
        <v>1523077200</v>
      </c>
      <c r="N688" s="7">
        <f t="shared" si="62"/>
        <v>43186.208333333328</v>
      </c>
      <c r="O688" s="8">
        <f t="shared" si="6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  <c r="U688" t="str">
        <f t="shared" si="64"/>
        <v>March</v>
      </c>
      <c r="V688">
        <f t="shared" si="65"/>
        <v>2018</v>
      </c>
    </row>
    <row r="689" spans="1:22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4">
        <f t="shared" si="61"/>
        <v>51.970260223048328</v>
      </c>
      <c r="J689" t="s">
        <v>21</v>
      </c>
      <c r="K689" t="s">
        <v>22</v>
      </c>
      <c r="L689" s="10">
        <v>1489298400</v>
      </c>
      <c r="M689">
        <v>1489554000</v>
      </c>
      <c r="N689" s="7">
        <f t="shared" si="62"/>
        <v>42806.25</v>
      </c>
      <c r="O689" s="8">
        <f t="shared" si="6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  <c r="U689" t="str">
        <f t="shared" si="64"/>
        <v>March</v>
      </c>
      <c r="V689">
        <f t="shared" si="65"/>
        <v>2017</v>
      </c>
    </row>
    <row r="690" spans="1:22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4">
        <f t="shared" si="61"/>
        <v>71.137142857142862</v>
      </c>
      <c r="J690" t="s">
        <v>21</v>
      </c>
      <c r="K690" t="s">
        <v>22</v>
      </c>
      <c r="L690" s="10">
        <v>1547100000</v>
      </c>
      <c r="M690">
        <v>1548482400</v>
      </c>
      <c r="N690" s="7">
        <f t="shared" si="62"/>
        <v>43475.25</v>
      </c>
      <c r="O690" s="8">
        <f t="shared" si="6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  <c r="U690" t="str">
        <f t="shared" si="64"/>
        <v>January</v>
      </c>
      <c r="V690">
        <f t="shared" si="65"/>
        <v>2019</v>
      </c>
    </row>
    <row r="691" spans="1:22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4">
        <f t="shared" si="61"/>
        <v>106.49275362318841</v>
      </c>
      <c r="J691" t="s">
        <v>21</v>
      </c>
      <c r="K691" t="s">
        <v>22</v>
      </c>
      <c r="L691" s="10">
        <v>1383022800</v>
      </c>
      <c r="M691">
        <v>1384063200</v>
      </c>
      <c r="N691" s="7">
        <f t="shared" si="62"/>
        <v>41576.208333333336</v>
      </c>
      <c r="O691" s="8">
        <f t="shared" si="6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  <c r="U691" t="str">
        <f t="shared" si="64"/>
        <v>October</v>
      </c>
      <c r="V691">
        <f t="shared" si="65"/>
        <v>2013</v>
      </c>
    </row>
    <row r="692" spans="1:22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4">
        <f t="shared" si="61"/>
        <v>42.93684210526316</v>
      </c>
      <c r="J692" t="s">
        <v>21</v>
      </c>
      <c r="K692" t="s">
        <v>22</v>
      </c>
      <c r="L692" s="10">
        <v>1322373600</v>
      </c>
      <c r="M692">
        <v>1322892000</v>
      </c>
      <c r="N692" s="7">
        <f t="shared" si="62"/>
        <v>40874.25</v>
      </c>
      <c r="O692" s="8">
        <f t="shared" si="6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  <c r="U692" t="str">
        <f t="shared" si="64"/>
        <v>November</v>
      </c>
      <c r="V692">
        <f t="shared" si="65"/>
        <v>2011</v>
      </c>
    </row>
    <row r="693" spans="1:22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4">
        <f t="shared" si="61"/>
        <v>30.037974683544302</v>
      </c>
      <c r="J693" t="s">
        <v>21</v>
      </c>
      <c r="K693" t="s">
        <v>22</v>
      </c>
      <c r="L693" s="10">
        <v>1349240400</v>
      </c>
      <c r="M693">
        <v>1350709200</v>
      </c>
      <c r="N693" s="7">
        <f t="shared" si="62"/>
        <v>41185.208333333336</v>
      </c>
      <c r="O693" s="8">
        <f t="shared" si="6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  <c r="U693" t="str">
        <f t="shared" si="64"/>
        <v>October</v>
      </c>
      <c r="V693">
        <f t="shared" si="65"/>
        <v>2012</v>
      </c>
    </row>
    <row r="694" spans="1:22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4">
        <f t="shared" si="61"/>
        <v>70.623376623376629</v>
      </c>
      <c r="J694" t="s">
        <v>40</v>
      </c>
      <c r="K694" t="s">
        <v>41</v>
      </c>
      <c r="L694" s="10">
        <v>1562648400</v>
      </c>
      <c r="M694">
        <v>1564203600</v>
      </c>
      <c r="N694" s="7">
        <f t="shared" si="62"/>
        <v>43655.208333333328</v>
      </c>
      <c r="O694" s="8">
        <f t="shared" si="6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  <c r="U694" t="str">
        <f t="shared" si="64"/>
        <v>July</v>
      </c>
      <c r="V694">
        <f t="shared" si="65"/>
        <v>2019</v>
      </c>
    </row>
    <row r="695" spans="1:22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4">
        <f t="shared" si="61"/>
        <v>66.016018306636155</v>
      </c>
      <c r="J695" t="s">
        <v>21</v>
      </c>
      <c r="K695" t="s">
        <v>22</v>
      </c>
      <c r="L695" s="10">
        <v>1508216400</v>
      </c>
      <c r="M695">
        <v>1509685200</v>
      </c>
      <c r="N695" s="7">
        <f t="shared" si="62"/>
        <v>43025.208333333328</v>
      </c>
      <c r="O695" s="8">
        <f t="shared" si="6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  <c r="U695" t="str">
        <f t="shared" si="64"/>
        <v>October</v>
      </c>
      <c r="V695">
        <f t="shared" si="65"/>
        <v>2017</v>
      </c>
    </row>
    <row r="696" spans="1:22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4">
        <f t="shared" si="61"/>
        <v>96.911392405063296</v>
      </c>
      <c r="J696" t="s">
        <v>21</v>
      </c>
      <c r="K696" t="s">
        <v>22</v>
      </c>
      <c r="L696" s="10">
        <v>1511762400</v>
      </c>
      <c r="M696">
        <v>1514959200</v>
      </c>
      <c r="N696" s="7">
        <f t="shared" si="62"/>
        <v>43066.25</v>
      </c>
      <c r="O696" s="8">
        <f t="shared" si="6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  <c r="U696" t="str">
        <f t="shared" si="64"/>
        <v>November</v>
      </c>
      <c r="V696">
        <f t="shared" si="65"/>
        <v>2017</v>
      </c>
    </row>
    <row r="697" spans="1:22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4">
        <f t="shared" si="61"/>
        <v>62.867346938775512</v>
      </c>
      <c r="J697" t="s">
        <v>107</v>
      </c>
      <c r="K697" t="s">
        <v>108</v>
      </c>
      <c r="L697" s="10">
        <v>1447480800</v>
      </c>
      <c r="M697">
        <v>1448863200</v>
      </c>
      <c r="N697" s="7">
        <f t="shared" si="62"/>
        <v>42322.25</v>
      </c>
      <c r="O697" s="8">
        <f t="shared" si="6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  <c r="U697" t="str">
        <f t="shared" si="64"/>
        <v>November</v>
      </c>
      <c r="V697">
        <f t="shared" si="65"/>
        <v>2015</v>
      </c>
    </row>
    <row r="698" spans="1:22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4">
        <f t="shared" si="61"/>
        <v>108.98537682789652</v>
      </c>
      <c r="J698" t="s">
        <v>21</v>
      </c>
      <c r="K698" t="s">
        <v>22</v>
      </c>
      <c r="L698" s="10">
        <v>1429506000</v>
      </c>
      <c r="M698">
        <v>1429592400</v>
      </c>
      <c r="N698" s="7">
        <f t="shared" si="62"/>
        <v>42114.208333333328</v>
      </c>
      <c r="O698" s="8">
        <f t="shared" si="6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  <c r="U698" t="str">
        <f t="shared" si="64"/>
        <v>April</v>
      </c>
      <c r="V698">
        <f t="shared" si="65"/>
        <v>2015</v>
      </c>
    </row>
    <row r="699" spans="1:22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4">
        <f t="shared" si="61"/>
        <v>26.999314599040439</v>
      </c>
      <c r="J699" t="s">
        <v>21</v>
      </c>
      <c r="K699" t="s">
        <v>22</v>
      </c>
      <c r="L699" s="10">
        <v>1522472400</v>
      </c>
      <c r="M699">
        <v>1522645200</v>
      </c>
      <c r="N699" s="7">
        <f t="shared" si="62"/>
        <v>43190.208333333328</v>
      </c>
      <c r="O699" s="8">
        <f t="shared" si="6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  <c r="U699" t="str">
        <f t="shared" si="64"/>
        <v>March</v>
      </c>
      <c r="V699">
        <f t="shared" si="65"/>
        <v>2018</v>
      </c>
    </row>
    <row r="700" spans="1:22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4">
        <f t="shared" si="61"/>
        <v>65.004147943311438</v>
      </c>
      <c r="J700" t="s">
        <v>15</v>
      </c>
      <c r="K700" t="s">
        <v>16</v>
      </c>
      <c r="L700" s="10">
        <v>1322114400</v>
      </c>
      <c r="M700">
        <v>1323324000</v>
      </c>
      <c r="N700" s="7">
        <f t="shared" si="62"/>
        <v>40871.25</v>
      </c>
      <c r="O700" s="8">
        <f t="shared" si="6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  <c r="U700" t="str">
        <f t="shared" si="64"/>
        <v>November</v>
      </c>
      <c r="V700">
        <f t="shared" si="65"/>
        <v>2011</v>
      </c>
    </row>
    <row r="701" spans="1:22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4">
        <f t="shared" si="61"/>
        <v>111.51785714285714</v>
      </c>
      <c r="J701" t="s">
        <v>21</v>
      </c>
      <c r="K701" t="s">
        <v>22</v>
      </c>
      <c r="L701" s="10">
        <v>1561438800</v>
      </c>
      <c r="M701">
        <v>1561525200</v>
      </c>
      <c r="N701" s="7">
        <f t="shared" si="62"/>
        <v>43641.208333333328</v>
      </c>
      <c r="O701" s="8">
        <f t="shared" si="6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  <c r="U701" t="str">
        <f t="shared" si="64"/>
        <v>June</v>
      </c>
      <c r="V701">
        <f t="shared" si="65"/>
        <v>2019</v>
      </c>
    </row>
    <row r="702" spans="1:22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4">
        <f t="shared" si="61"/>
        <v>3</v>
      </c>
      <c r="J702" t="s">
        <v>21</v>
      </c>
      <c r="K702" t="s">
        <v>22</v>
      </c>
      <c r="L702" s="10">
        <v>1264399200</v>
      </c>
      <c r="M702">
        <v>1265695200</v>
      </c>
      <c r="N702" s="7">
        <f t="shared" si="62"/>
        <v>40203.25</v>
      </c>
      <c r="O702" s="8">
        <f t="shared" si="6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  <c r="U702" t="str">
        <f t="shared" si="64"/>
        <v>January</v>
      </c>
      <c r="V702">
        <f t="shared" si="65"/>
        <v>2010</v>
      </c>
    </row>
    <row r="703" spans="1:22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4">
        <f t="shared" si="61"/>
        <v>110.99268292682927</v>
      </c>
      <c r="J703" t="s">
        <v>21</v>
      </c>
      <c r="K703" t="s">
        <v>22</v>
      </c>
      <c r="L703" s="10">
        <v>1301202000</v>
      </c>
      <c r="M703">
        <v>1301806800</v>
      </c>
      <c r="N703" s="7">
        <f t="shared" si="62"/>
        <v>40629.208333333336</v>
      </c>
      <c r="O703" s="8">
        <f t="shared" si="6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  <c r="U703" t="str">
        <f t="shared" si="64"/>
        <v>March</v>
      </c>
      <c r="V703">
        <f t="shared" si="65"/>
        <v>2011</v>
      </c>
    </row>
    <row r="704" spans="1:22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4">
        <f t="shared" si="61"/>
        <v>56.746987951807228</v>
      </c>
      <c r="J704" t="s">
        <v>21</v>
      </c>
      <c r="K704" t="s">
        <v>22</v>
      </c>
      <c r="L704" s="10">
        <v>1374469200</v>
      </c>
      <c r="M704">
        <v>1374901200</v>
      </c>
      <c r="N704" s="7">
        <f t="shared" si="62"/>
        <v>41477.208333333336</v>
      </c>
      <c r="O704" s="8">
        <f t="shared" si="6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  <c r="U704" t="str">
        <f t="shared" si="64"/>
        <v>July</v>
      </c>
      <c r="V704">
        <f t="shared" si="65"/>
        <v>2013</v>
      </c>
    </row>
    <row r="705" spans="1:22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4">
        <f t="shared" si="61"/>
        <v>97.020608439646708</v>
      </c>
      <c r="J705" t="s">
        <v>21</v>
      </c>
      <c r="K705" t="s">
        <v>22</v>
      </c>
      <c r="L705" s="10">
        <v>1334984400</v>
      </c>
      <c r="M705">
        <v>1336453200</v>
      </c>
      <c r="N705" s="7">
        <f t="shared" si="62"/>
        <v>41020.208333333336</v>
      </c>
      <c r="O705" s="8">
        <f t="shared" si="6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  <c r="U705" t="str">
        <f t="shared" si="64"/>
        <v>April</v>
      </c>
      <c r="V705">
        <f t="shared" si="65"/>
        <v>2012</v>
      </c>
    </row>
    <row r="706" spans="1:22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66">(E706/D706)*100</f>
        <v>122.78160919540231</v>
      </c>
      <c r="G706" t="s">
        <v>20</v>
      </c>
      <c r="H706">
        <v>116</v>
      </c>
      <c r="I706" s="4">
        <f t="shared" si="61"/>
        <v>92.08620689655173</v>
      </c>
      <c r="J706" t="s">
        <v>21</v>
      </c>
      <c r="K706" t="s">
        <v>22</v>
      </c>
      <c r="L706" s="10">
        <v>1467608400</v>
      </c>
      <c r="M706">
        <v>1468904400</v>
      </c>
      <c r="N706" s="7">
        <f t="shared" si="62"/>
        <v>42555.208333333328</v>
      </c>
      <c r="O706" s="8">
        <f t="shared" si="6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  <c r="U706" t="str">
        <f t="shared" si="64"/>
        <v>July</v>
      </c>
      <c r="V706">
        <f t="shared" si="65"/>
        <v>2016</v>
      </c>
    </row>
    <row r="707" spans="1:22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66"/>
        <v>99.026517383618156</v>
      </c>
      <c r="G707" t="s">
        <v>14</v>
      </c>
      <c r="H707">
        <v>2025</v>
      </c>
      <c r="I707" s="4">
        <f t="shared" ref="I707:I770" si="67">AVERAGE(E707/H707)</f>
        <v>82.986666666666665</v>
      </c>
      <c r="J707" t="s">
        <v>40</v>
      </c>
      <c r="K707" t="s">
        <v>41</v>
      </c>
      <c r="L707" s="10">
        <v>1386741600</v>
      </c>
      <c r="M707">
        <v>1387087200</v>
      </c>
      <c r="N707" s="7">
        <f t="shared" ref="N707:N770" si="68">(((L707/60)/60)/24)+DATE(1970,1,1)</f>
        <v>41619.25</v>
      </c>
      <c r="O707" s="8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  <c r="U707" t="str">
        <f t="shared" ref="U707:U770" si="70">TEXT(N707,"MMMM")</f>
        <v>December</v>
      </c>
      <c r="V707">
        <f t="shared" ref="V707:V770" si="71">YEAR(N707)</f>
        <v>2013</v>
      </c>
    </row>
    <row r="708" spans="1:22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4">
        <f t="shared" si="67"/>
        <v>103.03791821561339</v>
      </c>
      <c r="J708" t="s">
        <v>26</v>
      </c>
      <c r="K708" t="s">
        <v>27</v>
      </c>
      <c r="L708" s="10">
        <v>1546754400</v>
      </c>
      <c r="M708">
        <v>1547445600</v>
      </c>
      <c r="N708" s="7">
        <f t="shared" si="68"/>
        <v>43471.25</v>
      </c>
      <c r="O708" s="8">
        <f t="shared" si="69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  <c r="U708" t="str">
        <f t="shared" si="70"/>
        <v>January</v>
      </c>
      <c r="V708">
        <f t="shared" si="71"/>
        <v>2019</v>
      </c>
    </row>
    <row r="709" spans="1:22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4">
        <f t="shared" si="67"/>
        <v>68.922619047619051</v>
      </c>
      <c r="J709" t="s">
        <v>21</v>
      </c>
      <c r="K709" t="s">
        <v>22</v>
      </c>
      <c r="L709" s="10">
        <v>1544248800</v>
      </c>
      <c r="M709">
        <v>1547359200</v>
      </c>
      <c r="N709" s="7">
        <f t="shared" si="68"/>
        <v>43442.25</v>
      </c>
      <c r="O709" s="8">
        <f t="shared" si="69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  <c r="U709" t="str">
        <f t="shared" si="70"/>
        <v>December</v>
      </c>
      <c r="V709">
        <f t="shared" si="71"/>
        <v>2018</v>
      </c>
    </row>
    <row r="710" spans="1:22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4">
        <f t="shared" si="67"/>
        <v>87.737226277372258</v>
      </c>
      <c r="J710" t="s">
        <v>98</v>
      </c>
      <c r="K710" t="s">
        <v>99</v>
      </c>
      <c r="L710" s="10">
        <v>1495429200</v>
      </c>
      <c r="M710">
        <v>1496293200</v>
      </c>
      <c r="N710" s="7">
        <f t="shared" si="68"/>
        <v>42877.208333333328</v>
      </c>
      <c r="O710" s="8">
        <f t="shared" si="69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  <c r="U710" t="str">
        <f t="shared" si="70"/>
        <v>May</v>
      </c>
      <c r="V710">
        <f t="shared" si="71"/>
        <v>2017</v>
      </c>
    </row>
    <row r="711" spans="1:22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4">
        <f t="shared" si="67"/>
        <v>75.021505376344081</v>
      </c>
      <c r="J711" t="s">
        <v>107</v>
      </c>
      <c r="K711" t="s">
        <v>108</v>
      </c>
      <c r="L711" s="10">
        <v>1334811600</v>
      </c>
      <c r="M711">
        <v>1335416400</v>
      </c>
      <c r="N711" s="7">
        <f t="shared" si="68"/>
        <v>41018.208333333336</v>
      </c>
      <c r="O711" s="8">
        <f t="shared" si="69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  <c r="U711" t="str">
        <f t="shared" si="70"/>
        <v>April</v>
      </c>
      <c r="V711">
        <f t="shared" si="71"/>
        <v>2012</v>
      </c>
    </row>
    <row r="712" spans="1:22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4">
        <f t="shared" si="67"/>
        <v>50.863999999999997</v>
      </c>
      <c r="J712" t="s">
        <v>21</v>
      </c>
      <c r="K712" t="s">
        <v>22</v>
      </c>
      <c r="L712" s="10">
        <v>1531544400</v>
      </c>
      <c r="M712">
        <v>1532149200</v>
      </c>
      <c r="N712" s="7">
        <f t="shared" si="68"/>
        <v>43295.208333333328</v>
      </c>
      <c r="O712" s="8">
        <f t="shared" si="69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  <c r="U712" t="str">
        <f t="shared" si="70"/>
        <v>July</v>
      </c>
      <c r="V712">
        <f t="shared" si="71"/>
        <v>2018</v>
      </c>
    </row>
    <row r="713" spans="1:22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4">
        <f t="shared" si="67"/>
        <v>90</v>
      </c>
      <c r="J713" t="s">
        <v>107</v>
      </c>
      <c r="K713" t="s">
        <v>108</v>
      </c>
      <c r="L713" s="10">
        <v>1453615200</v>
      </c>
      <c r="M713">
        <v>1453788000</v>
      </c>
      <c r="N713" s="7">
        <f t="shared" si="68"/>
        <v>42393.25</v>
      </c>
      <c r="O713" s="8">
        <f t="shared" si="69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  <c r="U713" t="str">
        <f t="shared" si="70"/>
        <v>January</v>
      </c>
      <c r="V713">
        <f t="shared" si="71"/>
        <v>2016</v>
      </c>
    </row>
    <row r="714" spans="1:22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4">
        <f t="shared" si="67"/>
        <v>72.896039603960389</v>
      </c>
      <c r="J714" t="s">
        <v>21</v>
      </c>
      <c r="K714" t="s">
        <v>22</v>
      </c>
      <c r="L714" s="10">
        <v>1467954000</v>
      </c>
      <c r="M714">
        <v>1471496400</v>
      </c>
      <c r="N714" s="7">
        <f t="shared" si="68"/>
        <v>42559.208333333328</v>
      </c>
      <c r="O714" s="8">
        <f t="shared" si="69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  <c r="U714" t="str">
        <f t="shared" si="70"/>
        <v>July</v>
      </c>
      <c r="V714">
        <f t="shared" si="71"/>
        <v>2016</v>
      </c>
    </row>
    <row r="715" spans="1:22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4">
        <f t="shared" si="67"/>
        <v>108.48543689320388</v>
      </c>
      <c r="J715" t="s">
        <v>21</v>
      </c>
      <c r="K715" t="s">
        <v>22</v>
      </c>
      <c r="L715" s="10">
        <v>1471842000</v>
      </c>
      <c r="M715">
        <v>1472878800</v>
      </c>
      <c r="N715" s="7">
        <f t="shared" si="68"/>
        <v>42604.208333333328</v>
      </c>
      <c r="O715" s="8">
        <f t="shared" si="69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  <c r="U715" t="str">
        <f t="shared" si="70"/>
        <v>August</v>
      </c>
      <c r="V715">
        <f t="shared" si="71"/>
        <v>2016</v>
      </c>
    </row>
    <row r="716" spans="1:22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4">
        <f t="shared" si="67"/>
        <v>101.98095238095237</v>
      </c>
      <c r="J716" t="s">
        <v>21</v>
      </c>
      <c r="K716" t="s">
        <v>22</v>
      </c>
      <c r="L716" s="10">
        <v>1408424400</v>
      </c>
      <c r="M716">
        <v>1408510800</v>
      </c>
      <c r="N716" s="7">
        <f t="shared" si="68"/>
        <v>41870.208333333336</v>
      </c>
      <c r="O716" s="8">
        <f t="shared" si="69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  <c r="U716" t="str">
        <f t="shared" si="70"/>
        <v>August</v>
      </c>
      <c r="V716">
        <f t="shared" si="71"/>
        <v>2014</v>
      </c>
    </row>
    <row r="717" spans="1:22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4">
        <f t="shared" si="67"/>
        <v>44.009146341463413</v>
      </c>
      <c r="J717" t="s">
        <v>21</v>
      </c>
      <c r="K717" t="s">
        <v>22</v>
      </c>
      <c r="L717" s="10">
        <v>1281157200</v>
      </c>
      <c r="M717">
        <v>1281589200</v>
      </c>
      <c r="N717" s="7">
        <f t="shared" si="68"/>
        <v>40397.208333333336</v>
      </c>
      <c r="O717" s="8">
        <f t="shared" si="69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  <c r="U717" t="str">
        <f t="shared" si="70"/>
        <v>August</v>
      </c>
      <c r="V717">
        <f t="shared" si="71"/>
        <v>2010</v>
      </c>
    </row>
    <row r="718" spans="1:22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4">
        <f t="shared" si="67"/>
        <v>65.942675159235662</v>
      </c>
      <c r="J718" t="s">
        <v>21</v>
      </c>
      <c r="K718" t="s">
        <v>22</v>
      </c>
      <c r="L718" s="10">
        <v>1373432400</v>
      </c>
      <c r="M718">
        <v>1375851600</v>
      </c>
      <c r="N718" s="7">
        <f t="shared" si="68"/>
        <v>41465.208333333336</v>
      </c>
      <c r="O718" s="8">
        <f t="shared" si="69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  <c r="U718" t="str">
        <f t="shared" si="70"/>
        <v>July</v>
      </c>
      <c r="V718">
        <f t="shared" si="71"/>
        <v>2013</v>
      </c>
    </row>
    <row r="719" spans="1:22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4">
        <f t="shared" si="67"/>
        <v>24.987387387387386</v>
      </c>
      <c r="J719" t="s">
        <v>21</v>
      </c>
      <c r="K719" t="s">
        <v>22</v>
      </c>
      <c r="L719" s="10">
        <v>1313989200</v>
      </c>
      <c r="M719">
        <v>1315803600</v>
      </c>
      <c r="N719" s="7">
        <f t="shared" si="68"/>
        <v>40777.208333333336</v>
      </c>
      <c r="O719" s="8">
        <f t="shared" si="69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  <c r="U719" t="str">
        <f t="shared" si="70"/>
        <v>August</v>
      </c>
      <c r="V719">
        <f t="shared" si="71"/>
        <v>2011</v>
      </c>
    </row>
    <row r="720" spans="1:22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4">
        <f t="shared" si="67"/>
        <v>28.003367003367003</v>
      </c>
      <c r="J720" t="s">
        <v>21</v>
      </c>
      <c r="K720" t="s">
        <v>22</v>
      </c>
      <c r="L720" s="10">
        <v>1371445200</v>
      </c>
      <c r="M720">
        <v>1373691600</v>
      </c>
      <c r="N720" s="7">
        <f t="shared" si="68"/>
        <v>41442.208333333336</v>
      </c>
      <c r="O720" s="8">
        <f t="shared" si="69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  <c r="U720" t="str">
        <f t="shared" si="70"/>
        <v>June</v>
      </c>
      <c r="V720">
        <f t="shared" si="71"/>
        <v>2013</v>
      </c>
    </row>
    <row r="721" spans="1:22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4">
        <f t="shared" si="67"/>
        <v>85.829268292682926</v>
      </c>
      <c r="J721" t="s">
        <v>21</v>
      </c>
      <c r="K721" t="s">
        <v>22</v>
      </c>
      <c r="L721" s="10">
        <v>1338267600</v>
      </c>
      <c r="M721">
        <v>1339218000</v>
      </c>
      <c r="N721" s="7">
        <f t="shared" si="68"/>
        <v>41058.208333333336</v>
      </c>
      <c r="O721" s="8">
        <f t="shared" si="69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  <c r="U721" t="str">
        <f t="shared" si="70"/>
        <v>May</v>
      </c>
      <c r="V721">
        <f t="shared" si="71"/>
        <v>2012</v>
      </c>
    </row>
    <row r="722" spans="1:22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4">
        <f t="shared" si="67"/>
        <v>84.921052631578945</v>
      </c>
      <c r="J722" t="s">
        <v>36</v>
      </c>
      <c r="K722" t="s">
        <v>37</v>
      </c>
      <c r="L722" s="10">
        <v>1519192800</v>
      </c>
      <c r="M722">
        <v>1520402400</v>
      </c>
      <c r="N722" s="7">
        <f t="shared" si="68"/>
        <v>43152.25</v>
      </c>
      <c r="O722" s="8">
        <f t="shared" si="69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  <c r="U722" t="str">
        <f t="shared" si="70"/>
        <v>February</v>
      </c>
      <c r="V722">
        <f t="shared" si="71"/>
        <v>2018</v>
      </c>
    </row>
    <row r="723" spans="1:22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4">
        <f t="shared" si="67"/>
        <v>90.483333333333334</v>
      </c>
      <c r="J723" t="s">
        <v>21</v>
      </c>
      <c r="K723" t="s">
        <v>22</v>
      </c>
      <c r="L723" s="10">
        <v>1522818000</v>
      </c>
      <c r="M723">
        <v>1523336400</v>
      </c>
      <c r="N723" s="7">
        <f t="shared" si="68"/>
        <v>43194.208333333328</v>
      </c>
      <c r="O723" s="8">
        <f t="shared" si="69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  <c r="U723" t="str">
        <f t="shared" si="70"/>
        <v>April</v>
      </c>
      <c r="V723">
        <f t="shared" si="71"/>
        <v>2018</v>
      </c>
    </row>
    <row r="724" spans="1:22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4">
        <f t="shared" si="67"/>
        <v>25.00197628458498</v>
      </c>
      <c r="J724" t="s">
        <v>21</v>
      </c>
      <c r="K724" t="s">
        <v>22</v>
      </c>
      <c r="L724" s="10">
        <v>1509948000</v>
      </c>
      <c r="M724">
        <v>1512280800</v>
      </c>
      <c r="N724" s="7">
        <f t="shared" si="68"/>
        <v>43045.25</v>
      </c>
      <c r="O724" s="8">
        <f t="shared" si="69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  <c r="U724" t="str">
        <f t="shared" si="70"/>
        <v>November</v>
      </c>
      <c r="V724">
        <f t="shared" si="71"/>
        <v>2017</v>
      </c>
    </row>
    <row r="725" spans="1:22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4">
        <f t="shared" si="67"/>
        <v>92.013888888888886</v>
      </c>
      <c r="J725" t="s">
        <v>26</v>
      </c>
      <c r="K725" t="s">
        <v>27</v>
      </c>
      <c r="L725" s="10">
        <v>1456898400</v>
      </c>
      <c r="M725">
        <v>1458709200</v>
      </c>
      <c r="N725" s="7">
        <f t="shared" si="68"/>
        <v>42431.25</v>
      </c>
      <c r="O725" s="8">
        <f t="shared" si="69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  <c r="U725" t="str">
        <f t="shared" si="70"/>
        <v>March</v>
      </c>
      <c r="V725">
        <f t="shared" si="71"/>
        <v>2016</v>
      </c>
    </row>
    <row r="726" spans="1:22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4">
        <f t="shared" si="67"/>
        <v>93.066115702479337</v>
      </c>
      <c r="J726" t="s">
        <v>40</v>
      </c>
      <c r="K726" t="s">
        <v>41</v>
      </c>
      <c r="L726" s="10">
        <v>1413954000</v>
      </c>
      <c r="M726">
        <v>1414126800</v>
      </c>
      <c r="N726" s="7">
        <f t="shared" si="68"/>
        <v>41934.208333333336</v>
      </c>
      <c r="O726" s="8">
        <f t="shared" si="69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  <c r="U726" t="str">
        <f t="shared" si="70"/>
        <v>October</v>
      </c>
      <c r="V726">
        <f t="shared" si="71"/>
        <v>2014</v>
      </c>
    </row>
    <row r="727" spans="1:22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4">
        <f t="shared" si="67"/>
        <v>61.008145363408524</v>
      </c>
      <c r="J727" t="s">
        <v>21</v>
      </c>
      <c r="K727" t="s">
        <v>22</v>
      </c>
      <c r="L727" s="10">
        <v>1416031200</v>
      </c>
      <c r="M727">
        <v>1416204000</v>
      </c>
      <c r="N727" s="7">
        <f t="shared" si="68"/>
        <v>41958.25</v>
      </c>
      <c r="O727" s="8">
        <f t="shared" si="69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  <c r="U727" t="str">
        <f t="shared" si="70"/>
        <v>November</v>
      </c>
      <c r="V727">
        <f t="shared" si="71"/>
        <v>2014</v>
      </c>
    </row>
    <row r="728" spans="1:22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4">
        <f t="shared" si="67"/>
        <v>92.036259541984734</v>
      </c>
      <c r="J728" t="s">
        <v>21</v>
      </c>
      <c r="K728" t="s">
        <v>22</v>
      </c>
      <c r="L728" s="10">
        <v>1287982800</v>
      </c>
      <c r="M728">
        <v>1288501200</v>
      </c>
      <c r="N728" s="7">
        <f t="shared" si="68"/>
        <v>40476.208333333336</v>
      </c>
      <c r="O728" s="8">
        <f t="shared" si="69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  <c r="U728" t="str">
        <f t="shared" si="70"/>
        <v>October</v>
      </c>
      <c r="V728">
        <f t="shared" si="71"/>
        <v>2010</v>
      </c>
    </row>
    <row r="729" spans="1:22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4">
        <f t="shared" si="67"/>
        <v>81.132596685082873</v>
      </c>
      <c r="J729" t="s">
        <v>21</v>
      </c>
      <c r="K729" t="s">
        <v>22</v>
      </c>
      <c r="L729" s="10">
        <v>1547964000</v>
      </c>
      <c r="M729">
        <v>1552971600</v>
      </c>
      <c r="N729" s="7">
        <f t="shared" si="68"/>
        <v>43485.25</v>
      </c>
      <c r="O729" s="8">
        <f t="shared" si="69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  <c r="U729" t="str">
        <f t="shared" si="70"/>
        <v>January</v>
      </c>
      <c r="V729">
        <f t="shared" si="71"/>
        <v>2019</v>
      </c>
    </row>
    <row r="730" spans="1:22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4">
        <f t="shared" si="67"/>
        <v>73.5</v>
      </c>
      <c r="J730" t="s">
        <v>21</v>
      </c>
      <c r="K730" t="s">
        <v>22</v>
      </c>
      <c r="L730" s="10">
        <v>1464152400</v>
      </c>
      <c r="M730">
        <v>1465102800</v>
      </c>
      <c r="N730" s="7">
        <f t="shared" si="68"/>
        <v>42515.208333333328</v>
      </c>
      <c r="O730" s="8">
        <f t="shared" si="69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  <c r="U730" t="str">
        <f t="shared" si="70"/>
        <v>May</v>
      </c>
      <c r="V730">
        <f t="shared" si="71"/>
        <v>2016</v>
      </c>
    </row>
    <row r="731" spans="1:22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4">
        <f t="shared" si="67"/>
        <v>85.221311475409834</v>
      </c>
      <c r="J731" t="s">
        <v>21</v>
      </c>
      <c r="K731" t="s">
        <v>22</v>
      </c>
      <c r="L731" s="10">
        <v>1359957600</v>
      </c>
      <c r="M731">
        <v>1360130400</v>
      </c>
      <c r="N731" s="7">
        <f t="shared" si="68"/>
        <v>41309.25</v>
      </c>
      <c r="O731" s="8">
        <f t="shared" si="69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  <c r="U731" t="str">
        <f t="shared" si="70"/>
        <v>February</v>
      </c>
      <c r="V731">
        <f t="shared" si="71"/>
        <v>2013</v>
      </c>
    </row>
    <row r="732" spans="1:22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4">
        <f t="shared" si="67"/>
        <v>110.96825396825396</v>
      </c>
      <c r="J732" t="s">
        <v>15</v>
      </c>
      <c r="K732" t="s">
        <v>16</v>
      </c>
      <c r="L732" s="10">
        <v>1432357200</v>
      </c>
      <c r="M732">
        <v>1432875600</v>
      </c>
      <c r="N732" s="7">
        <f t="shared" si="68"/>
        <v>42147.208333333328</v>
      </c>
      <c r="O732" s="8">
        <f t="shared" si="69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  <c r="U732" t="str">
        <f t="shared" si="70"/>
        <v>May</v>
      </c>
      <c r="V732">
        <f t="shared" si="71"/>
        <v>2015</v>
      </c>
    </row>
    <row r="733" spans="1:22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4">
        <f t="shared" si="67"/>
        <v>32.968036529680369</v>
      </c>
      <c r="J733" t="s">
        <v>21</v>
      </c>
      <c r="K733" t="s">
        <v>22</v>
      </c>
      <c r="L733" s="10">
        <v>1500786000</v>
      </c>
      <c r="M733">
        <v>1500872400</v>
      </c>
      <c r="N733" s="7">
        <f t="shared" si="68"/>
        <v>42939.208333333328</v>
      </c>
      <c r="O733" s="8">
        <f t="shared" si="69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  <c r="U733" t="str">
        <f t="shared" si="70"/>
        <v>July</v>
      </c>
      <c r="V733">
        <f t="shared" si="71"/>
        <v>2017</v>
      </c>
    </row>
    <row r="734" spans="1:22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4">
        <f t="shared" si="67"/>
        <v>96.005352363960753</v>
      </c>
      <c r="J734" t="s">
        <v>21</v>
      </c>
      <c r="K734" t="s">
        <v>22</v>
      </c>
      <c r="L734" s="10">
        <v>1490158800</v>
      </c>
      <c r="M734">
        <v>1492146000</v>
      </c>
      <c r="N734" s="7">
        <f t="shared" si="68"/>
        <v>42816.208333333328</v>
      </c>
      <c r="O734" s="8">
        <f t="shared" si="69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  <c r="U734" t="str">
        <f t="shared" si="70"/>
        <v>March</v>
      </c>
      <c r="V734">
        <f t="shared" si="71"/>
        <v>2017</v>
      </c>
    </row>
    <row r="735" spans="1:22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4">
        <f t="shared" si="67"/>
        <v>84.96632653061225</v>
      </c>
      <c r="J735" t="s">
        <v>21</v>
      </c>
      <c r="K735" t="s">
        <v>22</v>
      </c>
      <c r="L735" s="10">
        <v>1406178000</v>
      </c>
      <c r="M735">
        <v>1407301200</v>
      </c>
      <c r="N735" s="7">
        <f t="shared" si="68"/>
        <v>41844.208333333336</v>
      </c>
      <c r="O735" s="8">
        <f t="shared" si="69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  <c r="U735" t="str">
        <f t="shared" si="70"/>
        <v>July</v>
      </c>
      <c r="V735">
        <f t="shared" si="71"/>
        <v>2014</v>
      </c>
    </row>
    <row r="736" spans="1:22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4">
        <f t="shared" si="67"/>
        <v>25.007462686567163</v>
      </c>
      <c r="J736" t="s">
        <v>21</v>
      </c>
      <c r="K736" t="s">
        <v>22</v>
      </c>
      <c r="L736" s="10">
        <v>1485583200</v>
      </c>
      <c r="M736">
        <v>1486620000</v>
      </c>
      <c r="N736" s="7">
        <f t="shared" si="68"/>
        <v>42763.25</v>
      </c>
      <c r="O736" s="8">
        <f t="shared" si="69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  <c r="U736" t="str">
        <f t="shared" si="70"/>
        <v>January</v>
      </c>
      <c r="V736">
        <f t="shared" si="71"/>
        <v>2017</v>
      </c>
    </row>
    <row r="737" spans="1:22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4">
        <f t="shared" si="67"/>
        <v>65.998995479658461</v>
      </c>
      <c r="J737" t="s">
        <v>21</v>
      </c>
      <c r="K737" t="s">
        <v>22</v>
      </c>
      <c r="L737" s="10">
        <v>1459314000</v>
      </c>
      <c r="M737">
        <v>1459918800</v>
      </c>
      <c r="N737" s="7">
        <f t="shared" si="68"/>
        <v>42459.208333333328</v>
      </c>
      <c r="O737" s="8">
        <f t="shared" si="69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  <c r="U737" t="str">
        <f t="shared" si="70"/>
        <v>March</v>
      </c>
      <c r="V737">
        <f t="shared" si="71"/>
        <v>2016</v>
      </c>
    </row>
    <row r="738" spans="1:22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4">
        <f t="shared" si="67"/>
        <v>87.34482758620689</v>
      </c>
      <c r="J738" t="s">
        <v>21</v>
      </c>
      <c r="K738" t="s">
        <v>22</v>
      </c>
      <c r="L738" s="10">
        <v>1424412000</v>
      </c>
      <c r="M738">
        <v>1424757600</v>
      </c>
      <c r="N738" s="7">
        <f t="shared" si="68"/>
        <v>42055.25</v>
      </c>
      <c r="O738" s="8">
        <f t="shared" si="69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  <c r="U738" t="str">
        <f t="shared" si="70"/>
        <v>February</v>
      </c>
      <c r="V738">
        <f t="shared" si="71"/>
        <v>2015</v>
      </c>
    </row>
    <row r="739" spans="1:22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4">
        <f t="shared" si="67"/>
        <v>27.933333333333334</v>
      </c>
      <c r="J739" t="s">
        <v>21</v>
      </c>
      <c r="K739" t="s">
        <v>22</v>
      </c>
      <c r="L739" s="10">
        <v>1478844000</v>
      </c>
      <c r="M739">
        <v>1479880800</v>
      </c>
      <c r="N739" s="7">
        <f t="shared" si="68"/>
        <v>42685.25</v>
      </c>
      <c r="O739" s="8">
        <f t="shared" si="69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  <c r="U739" t="str">
        <f t="shared" si="70"/>
        <v>November</v>
      </c>
      <c r="V739">
        <f t="shared" si="71"/>
        <v>2016</v>
      </c>
    </row>
    <row r="740" spans="1:22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4">
        <f t="shared" si="67"/>
        <v>103.8</v>
      </c>
      <c r="J740" t="s">
        <v>21</v>
      </c>
      <c r="K740" t="s">
        <v>22</v>
      </c>
      <c r="L740" s="10">
        <v>1416117600</v>
      </c>
      <c r="M740">
        <v>1418018400</v>
      </c>
      <c r="N740" s="7">
        <f t="shared" si="68"/>
        <v>41959.25</v>
      </c>
      <c r="O740" s="8">
        <f t="shared" si="69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  <c r="U740" t="str">
        <f t="shared" si="70"/>
        <v>November</v>
      </c>
      <c r="V740">
        <f t="shared" si="71"/>
        <v>2014</v>
      </c>
    </row>
    <row r="741" spans="1:22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4">
        <f t="shared" si="67"/>
        <v>31.937172774869111</v>
      </c>
      <c r="J741" t="s">
        <v>21</v>
      </c>
      <c r="K741" t="s">
        <v>22</v>
      </c>
      <c r="L741" s="10">
        <v>1340946000</v>
      </c>
      <c r="M741">
        <v>1341032400</v>
      </c>
      <c r="N741" s="7">
        <f t="shared" si="68"/>
        <v>41089.208333333336</v>
      </c>
      <c r="O741" s="8">
        <f t="shared" si="69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  <c r="U741" t="str">
        <f t="shared" si="70"/>
        <v>June</v>
      </c>
      <c r="V741">
        <f t="shared" si="71"/>
        <v>2012</v>
      </c>
    </row>
    <row r="742" spans="1:22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4">
        <f t="shared" si="67"/>
        <v>99.5</v>
      </c>
      <c r="J742" t="s">
        <v>21</v>
      </c>
      <c r="K742" t="s">
        <v>22</v>
      </c>
      <c r="L742" s="10">
        <v>1486101600</v>
      </c>
      <c r="M742">
        <v>1486360800</v>
      </c>
      <c r="N742" s="7">
        <f t="shared" si="68"/>
        <v>42769.25</v>
      </c>
      <c r="O742" s="8">
        <f t="shared" si="69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  <c r="U742" t="str">
        <f t="shared" si="70"/>
        <v>February</v>
      </c>
      <c r="V742">
        <f t="shared" si="71"/>
        <v>2017</v>
      </c>
    </row>
    <row r="743" spans="1:22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4">
        <f t="shared" si="67"/>
        <v>108.84615384615384</v>
      </c>
      <c r="J743" t="s">
        <v>21</v>
      </c>
      <c r="K743" t="s">
        <v>22</v>
      </c>
      <c r="L743" s="10">
        <v>1274590800</v>
      </c>
      <c r="M743">
        <v>1274677200</v>
      </c>
      <c r="N743" s="7">
        <f t="shared" si="68"/>
        <v>40321.208333333336</v>
      </c>
      <c r="O743" s="8">
        <f t="shared" si="69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  <c r="U743" t="str">
        <f t="shared" si="70"/>
        <v>May</v>
      </c>
      <c r="V743">
        <f t="shared" si="71"/>
        <v>2010</v>
      </c>
    </row>
    <row r="744" spans="1:22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4">
        <f t="shared" si="67"/>
        <v>110.76229508196721</v>
      </c>
      <c r="J744" t="s">
        <v>21</v>
      </c>
      <c r="K744" t="s">
        <v>22</v>
      </c>
      <c r="L744" s="10">
        <v>1263880800</v>
      </c>
      <c r="M744">
        <v>1267509600</v>
      </c>
      <c r="N744" s="7">
        <f t="shared" si="68"/>
        <v>40197.25</v>
      </c>
      <c r="O744" s="8">
        <f t="shared" si="69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  <c r="U744" t="str">
        <f t="shared" si="70"/>
        <v>January</v>
      </c>
      <c r="V744">
        <f t="shared" si="71"/>
        <v>2010</v>
      </c>
    </row>
    <row r="745" spans="1:22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4">
        <f t="shared" si="67"/>
        <v>29.647058823529413</v>
      </c>
      <c r="J745" t="s">
        <v>21</v>
      </c>
      <c r="K745" t="s">
        <v>22</v>
      </c>
      <c r="L745" s="10">
        <v>1445403600</v>
      </c>
      <c r="M745">
        <v>1445922000</v>
      </c>
      <c r="N745" s="7">
        <f t="shared" si="68"/>
        <v>42298.208333333328</v>
      </c>
      <c r="O745" s="8">
        <f t="shared" si="69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  <c r="U745" t="str">
        <f t="shared" si="70"/>
        <v>October</v>
      </c>
      <c r="V745">
        <f t="shared" si="71"/>
        <v>2015</v>
      </c>
    </row>
    <row r="746" spans="1:22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4">
        <f t="shared" si="67"/>
        <v>101.71428571428571</v>
      </c>
      <c r="J746" t="s">
        <v>21</v>
      </c>
      <c r="K746" t="s">
        <v>22</v>
      </c>
      <c r="L746" s="10">
        <v>1533877200</v>
      </c>
      <c r="M746">
        <v>1534050000</v>
      </c>
      <c r="N746" s="7">
        <f t="shared" si="68"/>
        <v>43322.208333333328</v>
      </c>
      <c r="O746" s="8">
        <f t="shared" si="69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  <c r="U746" t="str">
        <f t="shared" si="70"/>
        <v>August</v>
      </c>
      <c r="V746">
        <f t="shared" si="71"/>
        <v>2018</v>
      </c>
    </row>
    <row r="747" spans="1:22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4">
        <f t="shared" si="67"/>
        <v>61.5</v>
      </c>
      <c r="J747" t="s">
        <v>21</v>
      </c>
      <c r="K747" t="s">
        <v>22</v>
      </c>
      <c r="L747" s="10">
        <v>1275195600</v>
      </c>
      <c r="M747">
        <v>1277528400</v>
      </c>
      <c r="N747" s="7">
        <f t="shared" si="68"/>
        <v>40328.208333333336</v>
      </c>
      <c r="O747" s="8">
        <f t="shared" si="69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  <c r="U747" t="str">
        <f t="shared" si="70"/>
        <v>May</v>
      </c>
      <c r="V747">
        <f t="shared" si="71"/>
        <v>2010</v>
      </c>
    </row>
    <row r="748" spans="1:22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4">
        <f t="shared" si="67"/>
        <v>35</v>
      </c>
      <c r="J748" t="s">
        <v>21</v>
      </c>
      <c r="K748" t="s">
        <v>22</v>
      </c>
      <c r="L748" s="10">
        <v>1318136400</v>
      </c>
      <c r="M748">
        <v>1318568400</v>
      </c>
      <c r="N748" s="7">
        <f t="shared" si="68"/>
        <v>40825.208333333336</v>
      </c>
      <c r="O748" s="8">
        <f t="shared" si="69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  <c r="U748" t="str">
        <f t="shared" si="70"/>
        <v>October</v>
      </c>
      <c r="V748">
        <f t="shared" si="71"/>
        <v>2011</v>
      </c>
    </row>
    <row r="749" spans="1:22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4">
        <f t="shared" si="67"/>
        <v>40.049999999999997</v>
      </c>
      <c r="J749" t="s">
        <v>21</v>
      </c>
      <c r="K749" t="s">
        <v>22</v>
      </c>
      <c r="L749" s="10">
        <v>1283403600</v>
      </c>
      <c r="M749">
        <v>1284354000</v>
      </c>
      <c r="N749" s="7">
        <f t="shared" si="68"/>
        <v>40423.208333333336</v>
      </c>
      <c r="O749" s="8">
        <f t="shared" si="69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  <c r="U749" t="str">
        <f t="shared" si="70"/>
        <v>September</v>
      </c>
      <c r="V749">
        <f t="shared" si="71"/>
        <v>2010</v>
      </c>
    </row>
    <row r="750" spans="1:22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4">
        <f t="shared" si="67"/>
        <v>110.97231270358306</v>
      </c>
      <c r="J750" t="s">
        <v>21</v>
      </c>
      <c r="K750" t="s">
        <v>22</v>
      </c>
      <c r="L750" s="10">
        <v>1267423200</v>
      </c>
      <c r="M750">
        <v>1269579600</v>
      </c>
      <c r="N750" s="7">
        <f t="shared" si="68"/>
        <v>40238.25</v>
      </c>
      <c r="O750" s="8">
        <f t="shared" si="69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  <c r="U750" t="str">
        <f t="shared" si="70"/>
        <v>March</v>
      </c>
      <c r="V750">
        <f t="shared" si="71"/>
        <v>2010</v>
      </c>
    </row>
    <row r="751" spans="1:22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4">
        <f t="shared" si="67"/>
        <v>36.959016393442624</v>
      </c>
      <c r="J751" t="s">
        <v>107</v>
      </c>
      <c r="K751" t="s">
        <v>108</v>
      </c>
      <c r="L751" s="10">
        <v>1412744400</v>
      </c>
      <c r="M751">
        <v>1413781200</v>
      </c>
      <c r="N751" s="7">
        <f t="shared" si="68"/>
        <v>41920.208333333336</v>
      </c>
      <c r="O751" s="8">
        <f t="shared" si="69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  <c r="U751" t="str">
        <f t="shared" si="70"/>
        <v>October</v>
      </c>
      <c r="V751">
        <f t="shared" si="71"/>
        <v>2014</v>
      </c>
    </row>
    <row r="752" spans="1:22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4">
        <f t="shared" si="67"/>
        <v>1</v>
      </c>
      <c r="J752" t="s">
        <v>40</v>
      </c>
      <c r="K752" t="s">
        <v>41</v>
      </c>
      <c r="L752" s="10">
        <v>1277960400</v>
      </c>
      <c r="M752">
        <v>1280120400</v>
      </c>
      <c r="N752" s="7">
        <f t="shared" si="68"/>
        <v>40360.208333333336</v>
      </c>
      <c r="O752" s="8">
        <f t="shared" si="69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  <c r="U752" t="str">
        <f t="shared" si="70"/>
        <v>July</v>
      </c>
      <c r="V752">
        <f t="shared" si="71"/>
        <v>2010</v>
      </c>
    </row>
    <row r="753" spans="1:22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4">
        <f t="shared" si="67"/>
        <v>30.974074074074075</v>
      </c>
      <c r="J753" t="s">
        <v>21</v>
      </c>
      <c r="K753" t="s">
        <v>22</v>
      </c>
      <c r="L753" s="10">
        <v>1458190800</v>
      </c>
      <c r="M753">
        <v>1459486800</v>
      </c>
      <c r="N753" s="7">
        <f t="shared" si="68"/>
        <v>42446.208333333328</v>
      </c>
      <c r="O753" s="8">
        <f t="shared" si="69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  <c r="U753" t="str">
        <f t="shared" si="70"/>
        <v>March</v>
      </c>
      <c r="V753">
        <f t="shared" si="71"/>
        <v>2016</v>
      </c>
    </row>
    <row r="754" spans="1:22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4">
        <f t="shared" si="67"/>
        <v>47.035087719298247</v>
      </c>
      <c r="J754" t="s">
        <v>21</v>
      </c>
      <c r="K754" t="s">
        <v>22</v>
      </c>
      <c r="L754" s="10">
        <v>1280984400</v>
      </c>
      <c r="M754">
        <v>1282539600</v>
      </c>
      <c r="N754" s="7">
        <f t="shared" si="68"/>
        <v>40395.208333333336</v>
      </c>
      <c r="O754" s="8">
        <f t="shared" si="69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  <c r="U754" t="str">
        <f t="shared" si="70"/>
        <v>August</v>
      </c>
      <c r="V754">
        <f t="shared" si="71"/>
        <v>2010</v>
      </c>
    </row>
    <row r="755" spans="1:22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4">
        <f t="shared" si="67"/>
        <v>88.065693430656935</v>
      </c>
      <c r="J755" t="s">
        <v>21</v>
      </c>
      <c r="K755" t="s">
        <v>22</v>
      </c>
      <c r="L755" s="10">
        <v>1274590800</v>
      </c>
      <c r="M755">
        <v>1275886800</v>
      </c>
      <c r="N755" s="7">
        <f t="shared" si="68"/>
        <v>40321.208333333336</v>
      </c>
      <c r="O755" s="8">
        <f t="shared" si="69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  <c r="U755" t="str">
        <f t="shared" si="70"/>
        <v>May</v>
      </c>
      <c r="V755">
        <f t="shared" si="71"/>
        <v>2010</v>
      </c>
    </row>
    <row r="756" spans="1:22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4">
        <f t="shared" si="67"/>
        <v>37.005616224648989</v>
      </c>
      <c r="J756" t="s">
        <v>21</v>
      </c>
      <c r="K756" t="s">
        <v>22</v>
      </c>
      <c r="L756" s="10">
        <v>1351400400</v>
      </c>
      <c r="M756">
        <v>1355983200</v>
      </c>
      <c r="N756" s="7">
        <f t="shared" si="68"/>
        <v>41210.208333333336</v>
      </c>
      <c r="O756" s="8">
        <f t="shared" si="69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  <c r="U756" t="str">
        <f t="shared" si="70"/>
        <v>October</v>
      </c>
      <c r="V756">
        <f t="shared" si="71"/>
        <v>2012</v>
      </c>
    </row>
    <row r="757" spans="1:22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4">
        <f t="shared" si="67"/>
        <v>26.027777777777779</v>
      </c>
      <c r="J757" t="s">
        <v>36</v>
      </c>
      <c r="K757" t="s">
        <v>37</v>
      </c>
      <c r="L757" s="10">
        <v>1514354400</v>
      </c>
      <c r="M757">
        <v>1515391200</v>
      </c>
      <c r="N757" s="7">
        <f t="shared" si="68"/>
        <v>43096.25</v>
      </c>
      <c r="O757" s="8">
        <f t="shared" si="69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  <c r="U757" t="str">
        <f t="shared" si="70"/>
        <v>December</v>
      </c>
      <c r="V757">
        <f t="shared" si="71"/>
        <v>2017</v>
      </c>
    </row>
    <row r="758" spans="1:22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4">
        <f t="shared" si="67"/>
        <v>67.817567567567565</v>
      </c>
      <c r="J758" t="s">
        <v>21</v>
      </c>
      <c r="K758" t="s">
        <v>22</v>
      </c>
      <c r="L758" s="10">
        <v>1421733600</v>
      </c>
      <c r="M758">
        <v>1422252000</v>
      </c>
      <c r="N758" s="7">
        <f t="shared" si="68"/>
        <v>42024.25</v>
      </c>
      <c r="O758" s="8">
        <f t="shared" si="69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  <c r="U758" t="str">
        <f t="shared" si="70"/>
        <v>January</v>
      </c>
      <c r="V758">
        <f t="shared" si="71"/>
        <v>2015</v>
      </c>
    </row>
    <row r="759" spans="1:22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4">
        <f t="shared" si="67"/>
        <v>49.964912280701753</v>
      </c>
      <c r="J759" t="s">
        <v>21</v>
      </c>
      <c r="K759" t="s">
        <v>22</v>
      </c>
      <c r="L759" s="10">
        <v>1305176400</v>
      </c>
      <c r="M759">
        <v>1305522000</v>
      </c>
      <c r="N759" s="7">
        <f t="shared" si="68"/>
        <v>40675.208333333336</v>
      </c>
      <c r="O759" s="8">
        <f t="shared" si="69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  <c r="U759" t="str">
        <f t="shared" si="70"/>
        <v>May</v>
      </c>
      <c r="V759">
        <f t="shared" si="71"/>
        <v>2011</v>
      </c>
    </row>
    <row r="760" spans="1:22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4">
        <f t="shared" si="67"/>
        <v>110.01646903820817</v>
      </c>
      <c r="J760" t="s">
        <v>15</v>
      </c>
      <c r="K760" t="s">
        <v>16</v>
      </c>
      <c r="L760" s="10">
        <v>1414126800</v>
      </c>
      <c r="M760">
        <v>1414904400</v>
      </c>
      <c r="N760" s="7">
        <f t="shared" si="68"/>
        <v>41936.208333333336</v>
      </c>
      <c r="O760" s="8">
        <f t="shared" si="69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  <c r="U760" t="str">
        <f t="shared" si="70"/>
        <v>October</v>
      </c>
      <c r="V760">
        <f t="shared" si="71"/>
        <v>2014</v>
      </c>
    </row>
    <row r="761" spans="1:22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4">
        <f t="shared" si="67"/>
        <v>89.964678178963894</v>
      </c>
      <c r="J761" t="s">
        <v>21</v>
      </c>
      <c r="K761" t="s">
        <v>22</v>
      </c>
      <c r="L761" s="10">
        <v>1517810400</v>
      </c>
      <c r="M761">
        <v>1520402400</v>
      </c>
      <c r="N761" s="7">
        <f t="shared" si="68"/>
        <v>43136.25</v>
      </c>
      <c r="O761" s="8">
        <f t="shared" si="69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  <c r="U761" t="str">
        <f t="shared" si="70"/>
        <v>February</v>
      </c>
      <c r="V761">
        <f t="shared" si="71"/>
        <v>2018</v>
      </c>
    </row>
    <row r="762" spans="1:22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4">
        <f t="shared" si="67"/>
        <v>79.009523809523813</v>
      </c>
      <c r="J762" t="s">
        <v>107</v>
      </c>
      <c r="K762" t="s">
        <v>108</v>
      </c>
      <c r="L762" s="10">
        <v>1564635600</v>
      </c>
      <c r="M762">
        <v>1567141200</v>
      </c>
      <c r="N762" s="7">
        <f t="shared" si="68"/>
        <v>43678.208333333328</v>
      </c>
      <c r="O762" s="8">
        <f t="shared" si="69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  <c r="U762" t="str">
        <f t="shared" si="70"/>
        <v>August</v>
      </c>
      <c r="V762">
        <f t="shared" si="71"/>
        <v>2019</v>
      </c>
    </row>
    <row r="763" spans="1:22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4">
        <f t="shared" si="67"/>
        <v>86.867469879518069</v>
      </c>
      <c r="J763" t="s">
        <v>21</v>
      </c>
      <c r="K763" t="s">
        <v>22</v>
      </c>
      <c r="L763" s="10">
        <v>1500699600</v>
      </c>
      <c r="M763">
        <v>1501131600</v>
      </c>
      <c r="N763" s="7">
        <f t="shared" si="68"/>
        <v>42938.208333333328</v>
      </c>
      <c r="O763" s="8">
        <f t="shared" si="69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  <c r="U763" t="str">
        <f t="shared" si="70"/>
        <v>July</v>
      </c>
      <c r="V763">
        <f t="shared" si="71"/>
        <v>2017</v>
      </c>
    </row>
    <row r="764" spans="1:22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4">
        <f t="shared" si="67"/>
        <v>62.04</v>
      </c>
      <c r="J764" t="s">
        <v>26</v>
      </c>
      <c r="K764" t="s">
        <v>27</v>
      </c>
      <c r="L764" s="10">
        <v>1354082400</v>
      </c>
      <c r="M764">
        <v>1355032800</v>
      </c>
      <c r="N764" s="7">
        <f t="shared" si="68"/>
        <v>41241.25</v>
      </c>
      <c r="O764" s="8">
        <f t="shared" si="69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  <c r="U764" t="str">
        <f t="shared" si="70"/>
        <v>November</v>
      </c>
      <c r="V764">
        <f t="shared" si="71"/>
        <v>2012</v>
      </c>
    </row>
    <row r="765" spans="1:22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4">
        <f t="shared" si="67"/>
        <v>26.970212765957445</v>
      </c>
      <c r="J765" t="s">
        <v>21</v>
      </c>
      <c r="K765" t="s">
        <v>22</v>
      </c>
      <c r="L765" s="10">
        <v>1336453200</v>
      </c>
      <c r="M765">
        <v>1339477200</v>
      </c>
      <c r="N765" s="7">
        <f t="shared" si="68"/>
        <v>41037.208333333336</v>
      </c>
      <c r="O765" s="8">
        <f t="shared" si="69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  <c r="U765" t="str">
        <f t="shared" si="70"/>
        <v>May</v>
      </c>
      <c r="V765">
        <f t="shared" si="71"/>
        <v>2012</v>
      </c>
    </row>
    <row r="766" spans="1:22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4">
        <f t="shared" si="67"/>
        <v>54.121621621621621</v>
      </c>
      <c r="J766" t="s">
        <v>21</v>
      </c>
      <c r="K766" t="s">
        <v>22</v>
      </c>
      <c r="L766" s="10">
        <v>1305262800</v>
      </c>
      <c r="M766">
        <v>1305954000</v>
      </c>
      <c r="N766" s="7">
        <f t="shared" si="68"/>
        <v>40676.208333333336</v>
      </c>
      <c r="O766" s="8">
        <f t="shared" si="69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  <c r="U766" t="str">
        <f t="shared" si="70"/>
        <v>May</v>
      </c>
      <c r="V766">
        <f t="shared" si="71"/>
        <v>2011</v>
      </c>
    </row>
    <row r="767" spans="1:22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4">
        <f t="shared" si="67"/>
        <v>41.035353535353536</v>
      </c>
      <c r="J767" t="s">
        <v>21</v>
      </c>
      <c r="K767" t="s">
        <v>22</v>
      </c>
      <c r="L767" s="10">
        <v>1492232400</v>
      </c>
      <c r="M767">
        <v>1494392400</v>
      </c>
      <c r="N767" s="7">
        <f t="shared" si="68"/>
        <v>42840.208333333328</v>
      </c>
      <c r="O767" s="8">
        <f t="shared" si="69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  <c r="U767" t="str">
        <f t="shared" si="70"/>
        <v>April</v>
      </c>
      <c r="V767">
        <f t="shared" si="71"/>
        <v>2017</v>
      </c>
    </row>
    <row r="768" spans="1:22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4">
        <f t="shared" si="67"/>
        <v>55.052419354838712</v>
      </c>
      <c r="J768" t="s">
        <v>26</v>
      </c>
      <c r="K768" t="s">
        <v>27</v>
      </c>
      <c r="L768" s="10">
        <v>1537333200</v>
      </c>
      <c r="M768">
        <v>1537419600</v>
      </c>
      <c r="N768" s="7">
        <f t="shared" si="68"/>
        <v>43362.208333333328</v>
      </c>
      <c r="O768" s="8">
        <f t="shared" si="69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  <c r="U768" t="str">
        <f t="shared" si="70"/>
        <v>September</v>
      </c>
      <c r="V768">
        <f t="shared" si="71"/>
        <v>2018</v>
      </c>
    </row>
    <row r="769" spans="1:22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4">
        <f t="shared" si="67"/>
        <v>107.93762183235867</v>
      </c>
      <c r="J769" t="s">
        <v>21</v>
      </c>
      <c r="K769" t="s">
        <v>22</v>
      </c>
      <c r="L769" s="10">
        <v>1444107600</v>
      </c>
      <c r="M769">
        <v>1447999200</v>
      </c>
      <c r="N769" s="7">
        <f t="shared" si="68"/>
        <v>42283.208333333328</v>
      </c>
      <c r="O769" s="8">
        <f t="shared" si="69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  <c r="U769" t="str">
        <f t="shared" si="70"/>
        <v>October</v>
      </c>
      <c r="V769">
        <f t="shared" si="71"/>
        <v>2015</v>
      </c>
    </row>
    <row r="770" spans="1:22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72">(E770/D770)*100</f>
        <v>231</v>
      </c>
      <c r="G770" t="s">
        <v>20</v>
      </c>
      <c r="H770">
        <v>150</v>
      </c>
      <c r="I770" s="4">
        <f t="shared" si="67"/>
        <v>73.92</v>
      </c>
      <c r="J770" t="s">
        <v>21</v>
      </c>
      <c r="K770" t="s">
        <v>22</v>
      </c>
      <c r="L770" s="10">
        <v>1386741600</v>
      </c>
      <c r="M770">
        <v>1388037600</v>
      </c>
      <c r="N770" s="7">
        <f t="shared" si="68"/>
        <v>41619.25</v>
      </c>
      <c r="O770" s="8">
        <f t="shared" si="69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  <c r="U770" t="str">
        <f t="shared" si="70"/>
        <v>December</v>
      </c>
      <c r="V770">
        <f t="shared" si="71"/>
        <v>2013</v>
      </c>
    </row>
    <row r="771" spans="1:22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72"/>
        <v>86.867834394904463</v>
      </c>
      <c r="G771" t="s">
        <v>14</v>
      </c>
      <c r="H771">
        <v>3410</v>
      </c>
      <c r="I771" s="4">
        <f t="shared" ref="I771:I834" si="73">AVERAGE(E771/H771)</f>
        <v>31.995894428152493</v>
      </c>
      <c r="J771" t="s">
        <v>21</v>
      </c>
      <c r="K771" t="s">
        <v>22</v>
      </c>
      <c r="L771" s="10">
        <v>1376542800</v>
      </c>
      <c r="M771">
        <v>1378789200</v>
      </c>
      <c r="N771" s="7">
        <f t="shared" ref="N771:N834" si="74">(((L771/60)/60)/24)+DATE(1970,1,1)</f>
        <v>41501.208333333336</v>
      </c>
      <c r="O771" s="8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  <c r="U771" t="str">
        <f t="shared" ref="U771:U834" si="76">TEXT(N771,"MMMM")</f>
        <v>August</v>
      </c>
      <c r="V771">
        <f t="shared" ref="V771:V834" si="77">YEAR(N771)</f>
        <v>2013</v>
      </c>
    </row>
    <row r="772" spans="1:22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4">
        <f t="shared" si="73"/>
        <v>53.898148148148145</v>
      </c>
      <c r="J772" t="s">
        <v>107</v>
      </c>
      <c r="K772" t="s">
        <v>108</v>
      </c>
      <c r="L772" s="10">
        <v>1397451600</v>
      </c>
      <c r="M772">
        <v>1398056400</v>
      </c>
      <c r="N772" s="7">
        <f t="shared" si="74"/>
        <v>41743.208333333336</v>
      </c>
      <c r="O772" s="8">
        <f t="shared" si="75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  <c r="U772" t="str">
        <f t="shared" si="76"/>
        <v>April</v>
      </c>
      <c r="V772">
        <f t="shared" si="77"/>
        <v>2014</v>
      </c>
    </row>
    <row r="773" spans="1:22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4">
        <f t="shared" si="73"/>
        <v>106.5</v>
      </c>
      <c r="J773" t="s">
        <v>21</v>
      </c>
      <c r="K773" t="s">
        <v>22</v>
      </c>
      <c r="L773" s="10">
        <v>1548482400</v>
      </c>
      <c r="M773">
        <v>1550815200</v>
      </c>
      <c r="N773" s="7">
        <f t="shared" si="74"/>
        <v>43491.25</v>
      </c>
      <c r="O773" s="8">
        <f t="shared" si="75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  <c r="U773" t="str">
        <f t="shared" si="76"/>
        <v>January</v>
      </c>
      <c r="V773">
        <f t="shared" si="77"/>
        <v>2019</v>
      </c>
    </row>
    <row r="774" spans="1:22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4">
        <f t="shared" si="73"/>
        <v>32.999805409612762</v>
      </c>
      <c r="J774" t="s">
        <v>21</v>
      </c>
      <c r="K774" t="s">
        <v>22</v>
      </c>
      <c r="L774" s="10">
        <v>1549692000</v>
      </c>
      <c r="M774">
        <v>1550037600</v>
      </c>
      <c r="N774" s="7">
        <f t="shared" si="74"/>
        <v>43505.25</v>
      </c>
      <c r="O774" s="8">
        <f t="shared" si="75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  <c r="U774" t="str">
        <f t="shared" si="76"/>
        <v>February</v>
      </c>
      <c r="V774">
        <f t="shared" si="77"/>
        <v>2019</v>
      </c>
    </row>
    <row r="775" spans="1:22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4">
        <f t="shared" si="73"/>
        <v>43.00254993625159</v>
      </c>
      <c r="J775" t="s">
        <v>21</v>
      </c>
      <c r="K775" t="s">
        <v>22</v>
      </c>
      <c r="L775" s="10">
        <v>1492059600</v>
      </c>
      <c r="M775">
        <v>1492923600</v>
      </c>
      <c r="N775" s="7">
        <f t="shared" si="74"/>
        <v>42838.208333333328</v>
      </c>
      <c r="O775" s="8">
        <f t="shared" si="75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  <c r="U775" t="str">
        <f t="shared" si="76"/>
        <v>April</v>
      </c>
      <c r="V775">
        <f t="shared" si="77"/>
        <v>2017</v>
      </c>
    </row>
    <row r="776" spans="1:22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4">
        <f t="shared" si="73"/>
        <v>86.858974358974365</v>
      </c>
      <c r="J776" t="s">
        <v>107</v>
      </c>
      <c r="K776" t="s">
        <v>108</v>
      </c>
      <c r="L776" s="10">
        <v>1463979600</v>
      </c>
      <c r="M776">
        <v>1467522000</v>
      </c>
      <c r="N776" s="7">
        <f t="shared" si="74"/>
        <v>42513.208333333328</v>
      </c>
      <c r="O776" s="8">
        <f t="shared" si="75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  <c r="U776" t="str">
        <f t="shared" si="76"/>
        <v>May</v>
      </c>
      <c r="V776">
        <f t="shared" si="77"/>
        <v>2016</v>
      </c>
    </row>
    <row r="777" spans="1:22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4">
        <f t="shared" si="73"/>
        <v>96.8</v>
      </c>
      <c r="J777" t="s">
        <v>21</v>
      </c>
      <c r="K777" t="s">
        <v>22</v>
      </c>
      <c r="L777" s="10">
        <v>1415253600</v>
      </c>
      <c r="M777">
        <v>1416117600</v>
      </c>
      <c r="N777" s="7">
        <f t="shared" si="74"/>
        <v>41949.25</v>
      </c>
      <c r="O777" s="8">
        <f t="shared" si="75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  <c r="U777" t="str">
        <f t="shared" si="76"/>
        <v>November</v>
      </c>
      <c r="V777">
        <f t="shared" si="77"/>
        <v>2014</v>
      </c>
    </row>
    <row r="778" spans="1:22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4">
        <f t="shared" si="73"/>
        <v>32.995456610631528</v>
      </c>
      <c r="J778" t="s">
        <v>21</v>
      </c>
      <c r="K778" t="s">
        <v>22</v>
      </c>
      <c r="L778" s="10">
        <v>1562216400</v>
      </c>
      <c r="M778">
        <v>1563771600</v>
      </c>
      <c r="N778" s="7">
        <f t="shared" si="74"/>
        <v>43650.208333333328</v>
      </c>
      <c r="O778" s="8">
        <f t="shared" si="75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  <c r="U778" t="str">
        <f t="shared" si="76"/>
        <v>July</v>
      </c>
      <c r="V778">
        <f t="shared" si="77"/>
        <v>2019</v>
      </c>
    </row>
    <row r="779" spans="1:22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4">
        <f t="shared" si="73"/>
        <v>68.028106508875737</v>
      </c>
      <c r="J779" t="s">
        <v>21</v>
      </c>
      <c r="K779" t="s">
        <v>22</v>
      </c>
      <c r="L779" s="10">
        <v>1316754000</v>
      </c>
      <c r="M779">
        <v>1319259600</v>
      </c>
      <c r="N779" s="7">
        <f t="shared" si="74"/>
        <v>40809.208333333336</v>
      </c>
      <c r="O779" s="8">
        <f t="shared" si="75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  <c r="U779" t="str">
        <f t="shared" si="76"/>
        <v>September</v>
      </c>
      <c r="V779">
        <f t="shared" si="77"/>
        <v>2011</v>
      </c>
    </row>
    <row r="780" spans="1:22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4">
        <f t="shared" si="73"/>
        <v>58.867816091954026</v>
      </c>
      <c r="J780" t="s">
        <v>98</v>
      </c>
      <c r="K780" t="s">
        <v>99</v>
      </c>
      <c r="L780" s="10">
        <v>1313211600</v>
      </c>
      <c r="M780">
        <v>1313643600</v>
      </c>
      <c r="N780" s="7">
        <f t="shared" si="74"/>
        <v>40768.208333333336</v>
      </c>
      <c r="O780" s="8">
        <f t="shared" si="75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  <c r="U780" t="str">
        <f t="shared" si="76"/>
        <v>August</v>
      </c>
      <c r="V780">
        <f t="shared" si="77"/>
        <v>2011</v>
      </c>
    </row>
    <row r="781" spans="1:22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4">
        <f t="shared" si="73"/>
        <v>105.04572803850782</v>
      </c>
      <c r="J781" t="s">
        <v>21</v>
      </c>
      <c r="K781" t="s">
        <v>22</v>
      </c>
      <c r="L781" s="10">
        <v>1439528400</v>
      </c>
      <c r="M781">
        <v>1440306000</v>
      </c>
      <c r="N781" s="7">
        <f t="shared" si="74"/>
        <v>42230.208333333328</v>
      </c>
      <c r="O781" s="8">
        <f t="shared" si="75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  <c r="U781" t="str">
        <f t="shared" si="76"/>
        <v>August</v>
      </c>
      <c r="V781">
        <f t="shared" si="77"/>
        <v>2015</v>
      </c>
    </row>
    <row r="782" spans="1:22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4">
        <f t="shared" si="73"/>
        <v>33.054878048780488</v>
      </c>
      <c r="J782" t="s">
        <v>21</v>
      </c>
      <c r="K782" t="s">
        <v>22</v>
      </c>
      <c r="L782" s="10">
        <v>1469163600</v>
      </c>
      <c r="M782">
        <v>1470805200</v>
      </c>
      <c r="N782" s="7">
        <f t="shared" si="74"/>
        <v>42573.208333333328</v>
      </c>
      <c r="O782" s="8">
        <f t="shared" si="75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  <c r="U782" t="str">
        <f t="shared" si="76"/>
        <v>July</v>
      </c>
      <c r="V782">
        <f t="shared" si="77"/>
        <v>2016</v>
      </c>
    </row>
    <row r="783" spans="1:22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4">
        <f t="shared" si="73"/>
        <v>78.821428571428569</v>
      </c>
      <c r="J783" t="s">
        <v>98</v>
      </c>
      <c r="K783" t="s">
        <v>99</v>
      </c>
      <c r="L783" s="10">
        <v>1288501200</v>
      </c>
      <c r="M783">
        <v>1292911200</v>
      </c>
      <c r="N783" s="7">
        <f t="shared" si="74"/>
        <v>40482.208333333336</v>
      </c>
      <c r="O783" s="8">
        <f t="shared" si="75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  <c r="U783" t="str">
        <f t="shared" si="76"/>
        <v>October</v>
      </c>
      <c r="V783">
        <f t="shared" si="77"/>
        <v>2010</v>
      </c>
    </row>
    <row r="784" spans="1:22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4">
        <f t="shared" si="73"/>
        <v>68.204968944099377</v>
      </c>
      <c r="J784" t="s">
        <v>21</v>
      </c>
      <c r="K784" t="s">
        <v>22</v>
      </c>
      <c r="L784" s="10">
        <v>1298959200</v>
      </c>
      <c r="M784">
        <v>1301374800</v>
      </c>
      <c r="N784" s="7">
        <f t="shared" si="74"/>
        <v>40603.25</v>
      </c>
      <c r="O784" s="8">
        <f t="shared" si="75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  <c r="U784" t="str">
        <f t="shared" si="76"/>
        <v>March</v>
      </c>
      <c r="V784">
        <f t="shared" si="77"/>
        <v>2011</v>
      </c>
    </row>
    <row r="785" spans="1:22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4">
        <f t="shared" si="73"/>
        <v>75.731884057971016</v>
      </c>
      <c r="J785" t="s">
        <v>21</v>
      </c>
      <c r="K785" t="s">
        <v>22</v>
      </c>
      <c r="L785" s="10">
        <v>1387260000</v>
      </c>
      <c r="M785">
        <v>1387864800</v>
      </c>
      <c r="N785" s="7">
        <f t="shared" si="74"/>
        <v>41625.25</v>
      </c>
      <c r="O785" s="8">
        <f t="shared" si="75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  <c r="U785" t="str">
        <f t="shared" si="76"/>
        <v>December</v>
      </c>
      <c r="V785">
        <f t="shared" si="77"/>
        <v>2013</v>
      </c>
    </row>
    <row r="786" spans="1:22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4">
        <f t="shared" si="73"/>
        <v>30.996070133010882</v>
      </c>
      <c r="J786" t="s">
        <v>21</v>
      </c>
      <c r="K786" t="s">
        <v>22</v>
      </c>
      <c r="L786" s="10">
        <v>1457244000</v>
      </c>
      <c r="M786">
        <v>1458190800</v>
      </c>
      <c r="N786" s="7">
        <f t="shared" si="74"/>
        <v>42435.25</v>
      </c>
      <c r="O786" s="8">
        <f t="shared" si="75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  <c r="U786" t="str">
        <f t="shared" si="76"/>
        <v>March</v>
      </c>
      <c r="V786">
        <f t="shared" si="77"/>
        <v>2016</v>
      </c>
    </row>
    <row r="787" spans="1:22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4">
        <f t="shared" si="73"/>
        <v>101.88188976377953</v>
      </c>
      <c r="J787" t="s">
        <v>26</v>
      </c>
      <c r="K787" t="s">
        <v>27</v>
      </c>
      <c r="L787" s="10">
        <v>1556341200</v>
      </c>
      <c r="M787">
        <v>1559278800</v>
      </c>
      <c r="N787" s="7">
        <f t="shared" si="74"/>
        <v>43582.208333333328</v>
      </c>
      <c r="O787" s="8">
        <f t="shared" si="75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  <c r="U787" t="str">
        <f t="shared" si="76"/>
        <v>April</v>
      </c>
      <c r="V787">
        <f t="shared" si="77"/>
        <v>2019</v>
      </c>
    </row>
    <row r="788" spans="1:22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4">
        <f t="shared" si="73"/>
        <v>52.879227053140099</v>
      </c>
      <c r="J788" t="s">
        <v>107</v>
      </c>
      <c r="K788" t="s">
        <v>108</v>
      </c>
      <c r="L788" s="10">
        <v>1522126800</v>
      </c>
      <c r="M788">
        <v>1522731600</v>
      </c>
      <c r="N788" s="7">
        <f t="shared" si="74"/>
        <v>43186.208333333328</v>
      </c>
      <c r="O788" s="8">
        <f t="shared" si="75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  <c r="U788" t="str">
        <f t="shared" si="76"/>
        <v>March</v>
      </c>
      <c r="V788">
        <f t="shared" si="77"/>
        <v>2018</v>
      </c>
    </row>
    <row r="789" spans="1:22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4">
        <f t="shared" si="73"/>
        <v>71.005820721769496</v>
      </c>
      <c r="J789" t="s">
        <v>15</v>
      </c>
      <c r="K789" t="s">
        <v>16</v>
      </c>
      <c r="L789" s="10">
        <v>1305954000</v>
      </c>
      <c r="M789">
        <v>1306731600</v>
      </c>
      <c r="N789" s="7">
        <f t="shared" si="74"/>
        <v>40684.208333333336</v>
      </c>
      <c r="O789" s="8">
        <f t="shared" si="75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  <c r="U789" t="str">
        <f t="shared" si="76"/>
        <v>May</v>
      </c>
      <c r="V789">
        <f t="shared" si="77"/>
        <v>2011</v>
      </c>
    </row>
    <row r="790" spans="1:22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4">
        <f t="shared" si="73"/>
        <v>102.38709677419355</v>
      </c>
      <c r="J790" t="s">
        <v>21</v>
      </c>
      <c r="K790" t="s">
        <v>22</v>
      </c>
      <c r="L790" s="10">
        <v>1350709200</v>
      </c>
      <c r="M790">
        <v>1352527200</v>
      </c>
      <c r="N790" s="7">
        <f t="shared" si="74"/>
        <v>41202.208333333336</v>
      </c>
      <c r="O790" s="8">
        <f t="shared" si="75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  <c r="U790" t="str">
        <f t="shared" si="76"/>
        <v>October</v>
      </c>
      <c r="V790">
        <f t="shared" si="77"/>
        <v>2012</v>
      </c>
    </row>
    <row r="791" spans="1:22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4">
        <f t="shared" si="73"/>
        <v>74.466666666666669</v>
      </c>
      <c r="J791" t="s">
        <v>21</v>
      </c>
      <c r="K791" t="s">
        <v>22</v>
      </c>
      <c r="L791" s="10">
        <v>1401166800</v>
      </c>
      <c r="M791">
        <v>1404363600</v>
      </c>
      <c r="N791" s="7">
        <f t="shared" si="74"/>
        <v>41786.208333333336</v>
      </c>
      <c r="O791" s="8">
        <f t="shared" si="75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  <c r="U791" t="str">
        <f t="shared" si="76"/>
        <v>May</v>
      </c>
      <c r="V791">
        <f t="shared" si="77"/>
        <v>2014</v>
      </c>
    </row>
    <row r="792" spans="1:22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4">
        <f t="shared" si="73"/>
        <v>51.009883198562441</v>
      </c>
      <c r="J792" t="s">
        <v>21</v>
      </c>
      <c r="K792" t="s">
        <v>22</v>
      </c>
      <c r="L792" s="10">
        <v>1266127200</v>
      </c>
      <c r="M792">
        <v>1266645600</v>
      </c>
      <c r="N792" s="7">
        <f t="shared" si="74"/>
        <v>40223.25</v>
      </c>
      <c r="O792" s="8">
        <f t="shared" si="75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  <c r="U792" t="str">
        <f t="shared" si="76"/>
        <v>February</v>
      </c>
      <c r="V792">
        <f t="shared" si="77"/>
        <v>2010</v>
      </c>
    </row>
    <row r="793" spans="1:22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4">
        <f t="shared" si="73"/>
        <v>90</v>
      </c>
      <c r="J793" t="s">
        <v>21</v>
      </c>
      <c r="K793" t="s">
        <v>22</v>
      </c>
      <c r="L793" s="10">
        <v>1481436000</v>
      </c>
      <c r="M793">
        <v>1482818400</v>
      </c>
      <c r="N793" s="7">
        <f t="shared" si="74"/>
        <v>42715.25</v>
      </c>
      <c r="O793" s="8">
        <f t="shared" si="75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  <c r="U793" t="str">
        <f t="shared" si="76"/>
        <v>December</v>
      </c>
      <c r="V793">
        <f t="shared" si="77"/>
        <v>2016</v>
      </c>
    </row>
    <row r="794" spans="1:22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4">
        <f t="shared" si="73"/>
        <v>97.142857142857139</v>
      </c>
      <c r="J794" t="s">
        <v>21</v>
      </c>
      <c r="K794" t="s">
        <v>22</v>
      </c>
      <c r="L794" s="10">
        <v>1372222800</v>
      </c>
      <c r="M794">
        <v>1374642000</v>
      </c>
      <c r="N794" s="7">
        <f t="shared" si="74"/>
        <v>41451.208333333336</v>
      </c>
      <c r="O794" s="8">
        <f t="shared" si="75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  <c r="U794" t="str">
        <f t="shared" si="76"/>
        <v>June</v>
      </c>
      <c r="V794">
        <f t="shared" si="77"/>
        <v>2013</v>
      </c>
    </row>
    <row r="795" spans="1:22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4">
        <f t="shared" si="73"/>
        <v>72.071823204419886</v>
      </c>
      <c r="J795" t="s">
        <v>98</v>
      </c>
      <c r="K795" t="s">
        <v>99</v>
      </c>
      <c r="L795" s="10">
        <v>1372136400</v>
      </c>
      <c r="M795">
        <v>1372482000</v>
      </c>
      <c r="N795" s="7">
        <f t="shared" si="74"/>
        <v>41450.208333333336</v>
      </c>
      <c r="O795" s="8">
        <f t="shared" si="75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  <c r="U795" t="str">
        <f t="shared" si="76"/>
        <v>June</v>
      </c>
      <c r="V795">
        <f t="shared" si="77"/>
        <v>2013</v>
      </c>
    </row>
    <row r="796" spans="1:22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4">
        <f t="shared" si="73"/>
        <v>75.236363636363635</v>
      </c>
      <c r="J796" t="s">
        <v>21</v>
      </c>
      <c r="K796" t="s">
        <v>22</v>
      </c>
      <c r="L796" s="10">
        <v>1513922400</v>
      </c>
      <c r="M796">
        <v>1514959200</v>
      </c>
      <c r="N796" s="7">
        <f t="shared" si="74"/>
        <v>43091.25</v>
      </c>
      <c r="O796" s="8">
        <f t="shared" si="75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  <c r="U796" t="str">
        <f t="shared" si="76"/>
        <v>December</v>
      </c>
      <c r="V796">
        <f t="shared" si="77"/>
        <v>2017</v>
      </c>
    </row>
    <row r="797" spans="1:22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4">
        <f t="shared" si="73"/>
        <v>32.967741935483872</v>
      </c>
      <c r="J797" t="s">
        <v>21</v>
      </c>
      <c r="K797" t="s">
        <v>22</v>
      </c>
      <c r="L797" s="10">
        <v>1477976400</v>
      </c>
      <c r="M797">
        <v>1478235600</v>
      </c>
      <c r="N797" s="7">
        <f t="shared" si="74"/>
        <v>42675.208333333328</v>
      </c>
      <c r="O797" s="8">
        <f t="shared" si="75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  <c r="U797" t="str">
        <f t="shared" si="76"/>
        <v>November</v>
      </c>
      <c r="V797">
        <f t="shared" si="77"/>
        <v>2016</v>
      </c>
    </row>
    <row r="798" spans="1:22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4">
        <f t="shared" si="73"/>
        <v>54.807692307692307</v>
      </c>
      <c r="J798" t="s">
        <v>21</v>
      </c>
      <c r="K798" t="s">
        <v>22</v>
      </c>
      <c r="L798" s="10">
        <v>1407474000</v>
      </c>
      <c r="M798">
        <v>1408078800</v>
      </c>
      <c r="N798" s="7">
        <f t="shared" si="74"/>
        <v>41859.208333333336</v>
      </c>
      <c r="O798" s="8">
        <f t="shared" si="75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  <c r="U798" t="str">
        <f t="shared" si="76"/>
        <v>August</v>
      </c>
      <c r="V798">
        <f t="shared" si="77"/>
        <v>2014</v>
      </c>
    </row>
    <row r="799" spans="1:22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4">
        <f t="shared" si="73"/>
        <v>45.037837837837834</v>
      </c>
      <c r="J799" t="s">
        <v>21</v>
      </c>
      <c r="K799" t="s">
        <v>22</v>
      </c>
      <c r="L799" s="10">
        <v>1546149600</v>
      </c>
      <c r="M799">
        <v>1548136800</v>
      </c>
      <c r="N799" s="7">
        <f t="shared" si="74"/>
        <v>43464.25</v>
      </c>
      <c r="O799" s="8">
        <f t="shared" si="75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  <c r="U799" t="str">
        <f t="shared" si="76"/>
        <v>December</v>
      </c>
      <c r="V799">
        <f t="shared" si="77"/>
        <v>2018</v>
      </c>
    </row>
    <row r="800" spans="1:22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4">
        <f t="shared" si="73"/>
        <v>52.958677685950413</v>
      </c>
      <c r="J800" t="s">
        <v>21</v>
      </c>
      <c r="K800" t="s">
        <v>22</v>
      </c>
      <c r="L800" s="10">
        <v>1338440400</v>
      </c>
      <c r="M800">
        <v>1340859600</v>
      </c>
      <c r="N800" s="7">
        <f t="shared" si="74"/>
        <v>41060.208333333336</v>
      </c>
      <c r="O800" s="8">
        <f t="shared" si="75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  <c r="U800" t="str">
        <f t="shared" si="76"/>
        <v>May</v>
      </c>
      <c r="V800">
        <f t="shared" si="77"/>
        <v>2012</v>
      </c>
    </row>
    <row r="801" spans="1:22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4">
        <f t="shared" si="73"/>
        <v>60.017959183673469</v>
      </c>
      <c r="J801" t="s">
        <v>40</v>
      </c>
      <c r="K801" t="s">
        <v>41</v>
      </c>
      <c r="L801" s="10">
        <v>1454133600</v>
      </c>
      <c r="M801">
        <v>1454479200</v>
      </c>
      <c r="N801" s="7">
        <f t="shared" si="74"/>
        <v>42399.25</v>
      </c>
      <c r="O801" s="8">
        <f t="shared" si="75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  <c r="U801" t="str">
        <f t="shared" si="76"/>
        <v>January</v>
      </c>
      <c r="V801">
        <f t="shared" si="77"/>
        <v>2016</v>
      </c>
    </row>
    <row r="802" spans="1:22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4">
        <f t="shared" si="73"/>
        <v>1</v>
      </c>
      <c r="J802" t="s">
        <v>98</v>
      </c>
      <c r="K802" t="s">
        <v>99</v>
      </c>
      <c r="L802" s="10">
        <v>1434085200</v>
      </c>
      <c r="M802">
        <v>1434430800</v>
      </c>
      <c r="N802" s="7">
        <f t="shared" si="74"/>
        <v>42167.208333333328</v>
      </c>
      <c r="O802" s="8">
        <f t="shared" si="75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  <c r="U802" t="str">
        <f t="shared" si="76"/>
        <v>June</v>
      </c>
      <c r="V802">
        <f t="shared" si="77"/>
        <v>2015</v>
      </c>
    </row>
    <row r="803" spans="1:22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4">
        <f t="shared" si="73"/>
        <v>44.028301886792455</v>
      </c>
      <c r="J803" t="s">
        <v>21</v>
      </c>
      <c r="K803" t="s">
        <v>22</v>
      </c>
      <c r="L803" s="10">
        <v>1577772000</v>
      </c>
      <c r="M803">
        <v>1579672800</v>
      </c>
      <c r="N803" s="7">
        <f t="shared" si="74"/>
        <v>43830.25</v>
      </c>
      <c r="O803" s="8">
        <f t="shared" si="75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  <c r="U803" t="str">
        <f t="shared" si="76"/>
        <v>December</v>
      </c>
      <c r="V803">
        <f t="shared" si="77"/>
        <v>2019</v>
      </c>
    </row>
    <row r="804" spans="1:22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4">
        <f t="shared" si="73"/>
        <v>86.028169014084511</v>
      </c>
      <c r="J804" t="s">
        <v>21</v>
      </c>
      <c r="K804" t="s">
        <v>22</v>
      </c>
      <c r="L804" s="10">
        <v>1562216400</v>
      </c>
      <c r="M804">
        <v>1562389200</v>
      </c>
      <c r="N804" s="7">
        <f t="shared" si="74"/>
        <v>43650.208333333328</v>
      </c>
      <c r="O804" s="8">
        <f t="shared" si="75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  <c r="U804" t="str">
        <f t="shared" si="76"/>
        <v>July</v>
      </c>
      <c r="V804">
        <f t="shared" si="77"/>
        <v>2019</v>
      </c>
    </row>
    <row r="805" spans="1:22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4">
        <f t="shared" si="73"/>
        <v>28.012875536480685</v>
      </c>
      <c r="J805" t="s">
        <v>21</v>
      </c>
      <c r="K805" t="s">
        <v>22</v>
      </c>
      <c r="L805" s="10">
        <v>1548568800</v>
      </c>
      <c r="M805">
        <v>1551506400</v>
      </c>
      <c r="N805" s="7">
        <f t="shared" si="74"/>
        <v>43492.25</v>
      </c>
      <c r="O805" s="8">
        <f t="shared" si="75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  <c r="U805" t="str">
        <f t="shared" si="76"/>
        <v>January</v>
      </c>
      <c r="V805">
        <f t="shared" si="77"/>
        <v>2019</v>
      </c>
    </row>
    <row r="806" spans="1:22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4">
        <f t="shared" si="73"/>
        <v>32.050458715596328</v>
      </c>
      <c r="J806" t="s">
        <v>21</v>
      </c>
      <c r="K806" t="s">
        <v>22</v>
      </c>
      <c r="L806" s="10">
        <v>1514872800</v>
      </c>
      <c r="M806">
        <v>1516600800</v>
      </c>
      <c r="N806" s="7">
        <f t="shared" si="74"/>
        <v>43102.25</v>
      </c>
      <c r="O806" s="8">
        <f t="shared" si="75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  <c r="U806" t="str">
        <f t="shared" si="76"/>
        <v>January</v>
      </c>
      <c r="V806">
        <f t="shared" si="77"/>
        <v>2018</v>
      </c>
    </row>
    <row r="807" spans="1:22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4">
        <f t="shared" si="73"/>
        <v>73.611940298507463</v>
      </c>
      <c r="J807" t="s">
        <v>26</v>
      </c>
      <c r="K807" t="s">
        <v>27</v>
      </c>
      <c r="L807" s="10">
        <v>1416031200</v>
      </c>
      <c r="M807">
        <v>1420437600</v>
      </c>
      <c r="N807" s="7">
        <f t="shared" si="74"/>
        <v>41958.25</v>
      </c>
      <c r="O807" s="8">
        <f t="shared" si="75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  <c r="U807" t="str">
        <f t="shared" si="76"/>
        <v>November</v>
      </c>
      <c r="V807">
        <f t="shared" si="77"/>
        <v>2014</v>
      </c>
    </row>
    <row r="808" spans="1:22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4">
        <f t="shared" si="73"/>
        <v>108.71052631578948</v>
      </c>
      <c r="J808" t="s">
        <v>21</v>
      </c>
      <c r="K808" t="s">
        <v>22</v>
      </c>
      <c r="L808" s="10">
        <v>1330927200</v>
      </c>
      <c r="M808">
        <v>1332997200</v>
      </c>
      <c r="N808" s="7">
        <f t="shared" si="74"/>
        <v>40973.25</v>
      </c>
      <c r="O808" s="8">
        <f t="shared" si="75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  <c r="U808" t="str">
        <f t="shared" si="76"/>
        <v>March</v>
      </c>
      <c r="V808">
        <f t="shared" si="77"/>
        <v>2012</v>
      </c>
    </row>
    <row r="809" spans="1:22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4">
        <f t="shared" si="73"/>
        <v>42.97674418604651</v>
      </c>
      <c r="J809" t="s">
        <v>21</v>
      </c>
      <c r="K809" t="s">
        <v>22</v>
      </c>
      <c r="L809" s="10">
        <v>1571115600</v>
      </c>
      <c r="M809">
        <v>1574920800</v>
      </c>
      <c r="N809" s="7">
        <f t="shared" si="74"/>
        <v>43753.208333333328</v>
      </c>
      <c r="O809" s="8">
        <f t="shared" si="75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  <c r="U809" t="str">
        <f t="shared" si="76"/>
        <v>October</v>
      </c>
      <c r="V809">
        <f t="shared" si="77"/>
        <v>2019</v>
      </c>
    </row>
    <row r="810" spans="1:22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4">
        <f t="shared" si="73"/>
        <v>83.315789473684205</v>
      </c>
      <c r="J810" t="s">
        <v>21</v>
      </c>
      <c r="K810" t="s">
        <v>22</v>
      </c>
      <c r="L810" s="10">
        <v>1463461200</v>
      </c>
      <c r="M810">
        <v>1464930000</v>
      </c>
      <c r="N810" s="7">
        <f t="shared" si="74"/>
        <v>42507.208333333328</v>
      </c>
      <c r="O810" s="8">
        <f t="shared" si="75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  <c r="U810" t="str">
        <f t="shared" si="76"/>
        <v>May</v>
      </c>
      <c r="V810">
        <f t="shared" si="77"/>
        <v>2016</v>
      </c>
    </row>
    <row r="811" spans="1:22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4">
        <f t="shared" si="73"/>
        <v>42</v>
      </c>
      <c r="J811" t="s">
        <v>98</v>
      </c>
      <c r="K811" t="s">
        <v>99</v>
      </c>
      <c r="L811" s="10">
        <v>1344920400</v>
      </c>
      <c r="M811">
        <v>1345006800</v>
      </c>
      <c r="N811" s="7">
        <f t="shared" si="74"/>
        <v>41135.208333333336</v>
      </c>
      <c r="O811" s="8">
        <f t="shared" si="75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  <c r="U811" t="str">
        <f t="shared" si="76"/>
        <v>August</v>
      </c>
      <c r="V811">
        <f t="shared" si="77"/>
        <v>2012</v>
      </c>
    </row>
    <row r="812" spans="1:22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4">
        <f t="shared" si="73"/>
        <v>55.927601809954751</v>
      </c>
      <c r="J812" t="s">
        <v>21</v>
      </c>
      <c r="K812" t="s">
        <v>22</v>
      </c>
      <c r="L812" s="10">
        <v>1511848800</v>
      </c>
      <c r="M812">
        <v>1512712800</v>
      </c>
      <c r="N812" s="7">
        <f t="shared" si="74"/>
        <v>43067.25</v>
      </c>
      <c r="O812" s="8">
        <f t="shared" si="75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  <c r="U812" t="str">
        <f t="shared" si="76"/>
        <v>November</v>
      </c>
      <c r="V812">
        <f t="shared" si="77"/>
        <v>2017</v>
      </c>
    </row>
    <row r="813" spans="1:22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4">
        <f t="shared" si="73"/>
        <v>105.03681885125184</v>
      </c>
      <c r="J813" t="s">
        <v>21</v>
      </c>
      <c r="K813" t="s">
        <v>22</v>
      </c>
      <c r="L813" s="10">
        <v>1452319200</v>
      </c>
      <c r="M813">
        <v>1452492000</v>
      </c>
      <c r="N813" s="7">
        <f t="shared" si="74"/>
        <v>42378.25</v>
      </c>
      <c r="O813" s="8">
        <f t="shared" si="75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  <c r="U813" t="str">
        <f t="shared" si="76"/>
        <v>January</v>
      </c>
      <c r="V813">
        <f t="shared" si="77"/>
        <v>2016</v>
      </c>
    </row>
    <row r="814" spans="1:22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4">
        <f t="shared" si="73"/>
        <v>48</v>
      </c>
      <c r="J814" t="s">
        <v>15</v>
      </c>
      <c r="K814" t="s">
        <v>16</v>
      </c>
      <c r="L814" s="10">
        <v>1523854800</v>
      </c>
      <c r="M814">
        <v>1524286800</v>
      </c>
      <c r="N814" s="7">
        <f t="shared" si="74"/>
        <v>43206.208333333328</v>
      </c>
      <c r="O814" s="8">
        <f t="shared" si="75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  <c r="U814" t="str">
        <f t="shared" si="76"/>
        <v>April</v>
      </c>
      <c r="V814">
        <f t="shared" si="77"/>
        <v>2018</v>
      </c>
    </row>
    <row r="815" spans="1:22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4">
        <f t="shared" si="73"/>
        <v>112.66176470588235</v>
      </c>
      <c r="J815" t="s">
        <v>21</v>
      </c>
      <c r="K815" t="s">
        <v>22</v>
      </c>
      <c r="L815" s="10">
        <v>1346043600</v>
      </c>
      <c r="M815">
        <v>1346907600</v>
      </c>
      <c r="N815" s="7">
        <f t="shared" si="74"/>
        <v>41148.208333333336</v>
      </c>
      <c r="O815" s="8">
        <f t="shared" si="75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  <c r="U815" t="str">
        <f t="shared" si="76"/>
        <v>August</v>
      </c>
      <c r="V815">
        <f t="shared" si="77"/>
        <v>2012</v>
      </c>
    </row>
    <row r="816" spans="1:22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4">
        <f t="shared" si="73"/>
        <v>81.944444444444443</v>
      </c>
      <c r="J816" t="s">
        <v>36</v>
      </c>
      <c r="K816" t="s">
        <v>37</v>
      </c>
      <c r="L816" s="10">
        <v>1464325200</v>
      </c>
      <c r="M816">
        <v>1464498000</v>
      </c>
      <c r="N816" s="7">
        <f t="shared" si="74"/>
        <v>42517.208333333328</v>
      </c>
      <c r="O816" s="8">
        <f t="shared" si="75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  <c r="U816" t="str">
        <f t="shared" si="76"/>
        <v>May</v>
      </c>
      <c r="V816">
        <f t="shared" si="77"/>
        <v>2016</v>
      </c>
    </row>
    <row r="817" spans="1:22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4">
        <f t="shared" si="73"/>
        <v>64.049180327868854</v>
      </c>
      <c r="J817" t="s">
        <v>15</v>
      </c>
      <c r="K817" t="s">
        <v>16</v>
      </c>
      <c r="L817" s="10">
        <v>1511935200</v>
      </c>
      <c r="M817">
        <v>1514181600</v>
      </c>
      <c r="N817" s="7">
        <f t="shared" si="74"/>
        <v>43068.25</v>
      </c>
      <c r="O817" s="8">
        <f t="shared" si="75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  <c r="U817" t="str">
        <f t="shared" si="76"/>
        <v>November</v>
      </c>
      <c r="V817">
        <f t="shared" si="77"/>
        <v>2017</v>
      </c>
    </row>
    <row r="818" spans="1:22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4">
        <f t="shared" si="73"/>
        <v>106.39097744360902</v>
      </c>
      <c r="J818" t="s">
        <v>21</v>
      </c>
      <c r="K818" t="s">
        <v>22</v>
      </c>
      <c r="L818" s="10">
        <v>1392012000</v>
      </c>
      <c r="M818">
        <v>1392184800</v>
      </c>
      <c r="N818" s="7">
        <f t="shared" si="74"/>
        <v>41680.25</v>
      </c>
      <c r="O818" s="8">
        <f t="shared" si="75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  <c r="U818" t="str">
        <f t="shared" si="76"/>
        <v>February</v>
      </c>
      <c r="V818">
        <f t="shared" si="77"/>
        <v>2014</v>
      </c>
    </row>
    <row r="819" spans="1:22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4">
        <f t="shared" si="73"/>
        <v>76.011249497790274</v>
      </c>
      <c r="J819" t="s">
        <v>107</v>
      </c>
      <c r="K819" t="s">
        <v>108</v>
      </c>
      <c r="L819" s="10">
        <v>1556946000</v>
      </c>
      <c r="M819">
        <v>1559365200</v>
      </c>
      <c r="N819" s="7">
        <f t="shared" si="74"/>
        <v>43589.208333333328</v>
      </c>
      <c r="O819" s="8">
        <f t="shared" si="75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  <c r="U819" t="str">
        <f t="shared" si="76"/>
        <v>May</v>
      </c>
      <c r="V819">
        <f t="shared" si="77"/>
        <v>2019</v>
      </c>
    </row>
    <row r="820" spans="1:22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4">
        <f t="shared" si="73"/>
        <v>111.07246376811594</v>
      </c>
      <c r="J820" t="s">
        <v>21</v>
      </c>
      <c r="K820" t="s">
        <v>22</v>
      </c>
      <c r="L820" s="10">
        <v>1548050400</v>
      </c>
      <c r="M820">
        <v>1549173600</v>
      </c>
      <c r="N820" s="7">
        <f t="shared" si="74"/>
        <v>43486.25</v>
      </c>
      <c r="O820" s="8">
        <f t="shared" si="75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  <c r="U820" t="str">
        <f t="shared" si="76"/>
        <v>January</v>
      </c>
      <c r="V820">
        <f t="shared" si="77"/>
        <v>2019</v>
      </c>
    </row>
    <row r="821" spans="1:22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4">
        <f t="shared" si="73"/>
        <v>95.936170212765958</v>
      </c>
      <c r="J821" t="s">
        <v>21</v>
      </c>
      <c r="K821" t="s">
        <v>22</v>
      </c>
      <c r="L821" s="10">
        <v>1353736800</v>
      </c>
      <c r="M821">
        <v>1355032800</v>
      </c>
      <c r="N821" s="7">
        <f t="shared" si="74"/>
        <v>41237.25</v>
      </c>
      <c r="O821" s="8">
        <f t="shared" si="75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  <c r="U821" t="str">
        <f t="shared" si="76"/>
        <v>November</v>
      </c>
      <c r="V821">
        <f t="shared" si="77"/>
        <v>2012</v>
      </c>
    </row>
    <row r="822" spans="1:22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4">
        <f t="shared" si="73"/>
        <v>43.043010752688176</v>
      </c>
      <c r="J822" t="s">
        <v>40</v>
      </c>
      <c r="K822" t="s">
        <v>41</v>
      </c>
      <c r="L822" s="10">
        <v>1532840400</v>
      </c>
      <c r="M822">
        <v>1533963600</v>
      </c>
      <c r="N822" s="7">
        <f t="shared" si="74"/>
        <v>43310.208333333328</v>
      </c>
      <c r="O822" s="8">
        <f t="shared" si="75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  <c r="U822" t="str">
        <f t="shared" si="76"/>
        <v>July</v>
      </c>
      <c r="V822">
        <f t="shared" si="77"/>
        <v>2018</v>
      </c>
    </row>
    <row r="823" spans="1:22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4">
        <f t="shared" si="73"/>
        <v>67.966666666666669</v>
      </c>
      <c r="J823" t="s">
        <v>21</v>
      </c>
      <c r="K823" t="s">
        <v>22</v>
      </c>
      <c r="L823" s="10">
        <v>1488261600</v>
      </c>
      <c r="M823">
        <v>1489381200</v>
      </c>
      <c r="N823" s="7">
        <f t="shared" si="74"/>
        <v>42794.25</v>
      </c>
      <c r="O823" s="8">
        <f t="shared" si="75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  <c r="U823" t="str">
        <f t="shared" si="76"/>
        <v>February</v>
      </c>
      <c r="V823">
        <f t="shared" si="77"/>
        <v>2017</v>
      </c>
    </row>
    <row r="824" spans="1:22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4">
        <f t="shared" si="73"/>
        <v>89.991428571428571</v>
      </c>
      <c r="J824" t="s">
        <v>21</v>
      </c>
      <c r="K824" t="s">
        <v>22</v>
      </c>
      <c r="L824" s="10">
        <v>1393567200</v>
      </c>
      <c r="M824">
        <v>1395032400</v>
      </c>
      <c r="N824" s="7">
        <f t="shared" si="74"/>
        <v>41698.25</v>
      </c>
      <c r="O824" s="8">
        <f t="shared" si="75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  <c r="U824" t="str">
        <f t="shared" si="76"/>
        <v>February</v>
      </c>
      <c r="V824">
        <f t="shared" si="77"/>
        <v>2014</v>
      </c>
    </row>
    <row r="825" spans="1:22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4">
        <f t="shared" si="73"/>
        <v>58.095238095238095</v>
      </c>
      <c r="J825" t="s">
        <v>21</v>
      </c>
      <c r="K825" t="s">
        <v>22</v>
      </c>
      <c r="L825" s="10">
        <v>1410325200</v>
      </c>
      <c r="M825">
        <v>1412485200</v>
      </c>
      <c r="N825" s="7">
        <f t="shared" si="74"/>
        <v>41892.208333333336</v>
      </c>
      <c r="O825" s="8">
        <f t="shared" si="75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  <c r="U825" t="str">
        <f t="shared" si="76"/>
        <v>September</v>
      </c>
      <c r="V825">
        <f t="shared" si="77"/>
        <v>2014</v>
      </c>
    </row>
    <row r="826" spans="1:22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4">
        <f t="shared" si="73"/>
        <v>83.996875000000003</v>
      </c>
      <c r="J826" t="s">
        <v>21</v>
      </c>
      <c r="K826" t="s">
        <v>22</v>
      </c>
      <c r="L826" s="10">
        <v>1276923600</v>
      </c>
      <c r="M826">
        <v>1279688400</v>
      </c>
      <c r="N826" s="7">
        <f t="shared" si="74"/>
        <v>40348.208333333336</v>
      </c>
      <c r="O826" s="8">
        <f t="shared" si="75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  <c r="U826" t="str">
        <f t="shared" si="76"/>
        <v>June</v>
      </c>
      <c r="V826">
        <f t="shared" si="77"/>
        <v>2010</v>
      </c>
    </row>
    <row r="827" spans="1:22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4">
        <f t="shared" si="73"/>
        <v>88.853503184713375</v>
      </c>
      <c r="J827" t="s">
        <v>40</v>
      </c>
      <c r="K827" t="s">
        <v>41</v>
      </c>
      <c r="L827" s="10">
        <v>1500958800</v>
      </c>
      <c r="M827">
        <v>1501995600</v>
      </c>
      <c r="N827" s="7">
        <f t="shared" si="74"/>
        <v>42941.208333333328</v>
      </c>
      <c r="O827" s="8">
        <f t="shared" si="75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  <c r="U827" t="str">
        <f t="shared" si="76"/>
        <v>July</v>
      </c>
      <c r="V827">
        <f t="shared" si="77"/>
        <v>2017</v>
      </c>
    </row>
    <row r="828" spans="1:22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4">
        <f t="shared" si="73"/>
        <v>65.963917525773198</v>
      </c>
      <c r="J828" t="s">
        <v>21</v>
      </c>
      <c r="K828" t="s">
        <v>22</v>
      </c>
      <c r="L828" s="10">
        <v>1292220000</v>
      </c>
      <c r="M828">
        <v>1294639200</v>
      </c>
      <c r="N828" s="7">
        <f t="shared" si="74"/>
        <v>40525.25</v>
      </c>
      <c r="O828" s="8">
        <f t="shared" si="75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  <c r="U828" t="str">
        <f t="shared" si="76"/>
        <v>December</v>
      </c>
      <c r="V828">
        <f t="shared" si="77"/>
        <v>2010</v>
      </c>
    </row>
    <row r="829" spans="1:22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4">
        <f t="shared" si="73"/>
        <v>74.804878048780495</v>
      </c>
      <c r="J829" t="s">
        <v>26</v>
      </c>
      <c r="K829" t="s">
        <v>27</v>
      </c>
      <c r="L829" s="10">
        <v>1304398800</v>
      </c>
      <c r="M829">
        <v>1305435600</v>
      </c>
      <c r="N829" s="7">
        <f t="shared" si="74"/>
        <v>40666.208333333336</v>
      </c>
      <c r="O829" s="8">
        <f t="shared" si="75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  <c r="U829" t="str">
        <f t="shared" si="76"/>
        <v>May</v>
      </c>
      <c r="V829">
        <f t="shared" si="77"/>
        <v>2011</v>
      </c>
    </row>
    <row r="830" spans="1:22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4">
        <f t="shared" si="73"/>
        <v>69.98571428571428</v>
      </c>
      <c r="J830" t="s">
        <v>21</v>
      </c>
      <c r="K830" t="s">
        <v>22</v>
      </c>
      <c r="L830" s="10">
        <v>1535432400</v>
      </c>
      <c r="M830">
        <v>1537592400</v>
      </c>
      <c r="N830" s="7">
        <f t="shared" si="74"/>
        <v>43340.208333333328</v>
      </c>
      <c r="O830" s="8">
        <f t="shared" si="75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  <c r="U830" t="str">
        <f t="shared" si="76"/>
        <v>August</v>
      </c>
      <c r="V830">
        <f t="shared" si="77"/>
        <v>2018</v>
      </c>
    </row>
    <row r="831" spans="1:22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4">
        <f t="shared" si="73"/>
        <v>32.006493506493506</v>
      </c>
      <c r="J831" t="s">
        <v>21</v>
      </c>
      <c r="K831" t="s">
        <v>22</v>
      </c>
      <c r="L831" s="10">
        <v>1433826000</v>
      </c>
      <c r="M831">
        <v>1435122000</v>
      </c>
      <c r="N831" s="7">
        <f t="shared" si="74"/>
        <v>42164.208333333328</v>
      </c>
      <c r="O831" s="8">
        <f t="shared" si="75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  <c r="U831" t="str">
        <f t="shared" si="76"/>
        <v>June</v>
      </c>
      <c r="V831">
        <f t="shared" si="77"/>
        <v>2015</v>
      </c>
    </row>
    <row r="832" spans="1:22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4">
        <f t="shared" si="73"/>
        <v>64.727272727272734</v>
      </c>
      <c r="J832" t="s">
        <v>21</v>
      </c>
      <c r="K832" t="s">
        <v>22</v>
      </c>
      <c r="L832" s="10">
        <v>1514959200</v>
      </c>
      <c r="M832">
        <v>1520056800</v>
      </c>
      <c r="N832" s="7">
        <f t="shared" si="74"/>
        <v>43103.25</v>
      </c>
      <c r="O832" s="8">
        <f t="shared" si="75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  <c r="U832" t="str">
        <f t="shared" si="76"/>
        <v>January</v>
      </c>
      <c r="V832">
        <f t="shared" si="77"/>
        <v>2018</v>
      </c>
    </row>
    <row r="833" spans="1:22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4">
        <f t="shared" si="73"/>
        <v>24.998110087408456</v>
      </c>
      <c r="J833" t="s">
        <v>21</v>
      </c>
      <c r="K833" t="s">
        <v>22</v>
      </c>
      <c r="L833" s="10">
        <v>1332738000</v>
      </c>
      <c r="M833">
        <v>1335675600</v>
      </c>
      <c r="N833" s="7">
        <f t="shared" si="74"/>
        <v>40994.208333333336</v>
      </c>
      <c r="O833" s="8">
        <f t="shared" si="75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  <c r="U833" t="str">
        <f t="shared" si="76"/>
        <v>March</v>
      </c>
      <c r="V833">
        <f t="shared" si="77"/>
        <v>2012</v>
      </c>
    </row>
    <row r="834" spans="1:22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78">(E834/D834)*100</f>
        <v>315.17592592592592</v>
      </c>
      <c r="G834" t="s">
        <v>20</v>
      </c>
      <c r="H834">
        <v>1297</v>
      </c>
      <c r="I834" s="4">
        <f t="shared" si="73"/>
        <v>104.97764070932922</v>
      </c>
      <c r="J834" t="s">
        <v>36</v>
      </c>
      <c r="K834" t="s">
        <v>37</v>
      </c>
      <c r="L834" s="10">
        <v>1445490000</v>
      </c>
      <c r="M834">
        <v>1448431200</v>
      </c>
      <c r="N834" s="7">
        <f t="shared" si="74"/>
        <v>42299.208333333328</v>
      </c>
      <c r="O834" s="8">
        <f t="shared" si="75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  <c r="U834" t="str">
        <f t="shared" si="76"/>
        <v>October</v>
      </c>
      <c r="V834">
        <f t="shared" si="77"/>
        <v>2015</v>
      </c>
    </row>
    <row r="835" spans="1:22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78"/>
        <v>157.69117647058823</v>
      </c>
      <c r="G835" t="s">
        <v>20</v>
      </c>
      <c r="H835">
        <v>165</v>
      </c>
      <c r="I835" s="4">
        <f t="shared" ref="I835:I898" si="79">AVERAGE(E835/H835)</f>
        <v>64.987878787878785</v>
      </c>
      <c r="J835" t="s">
        <v>36</v>
      </c>
      <c r="K835" t="s">
        <v>37</v>
      </c>
      <c r="L835" s="10">
        <v>1297663200</v>
      </c>
      <c r="M835">
        <v>1298613600</v>
      </c>
      <c r="N835" s="7">
        <f t="shared" ref="N835:N898" si="80">(((L835/60)/60)/24)+DATE(1970,1,1)</f>
        <v>40588.25</v>
      </c>
      <c r="O835" s="8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  <c r="U835" t="str">
        <f t="shared" ref="U835:U898" si="82">TEXT(N835,"MMMM")</f>
        <v>February</v>
      </c>
      <c r="V835">
        <f t="shared" ref="V835:V898" si="83">YEAR(N835)</f>
        <v>2011</v>
      </c>
    </row>
    <row r="836" spans="1:22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4">
        <f t="shared" si="79"/>
        <v>94.352941176470594</v>
      </c>
      <c r="J836" t="s">
        <v>21</v>
      </c>
      <c r="K836" t="s">
        <v>22</v>
      </c>
      <c r="L836" s="10">
        <v>1371963600</v>
      </c>
      <c r="M836">
        <v>1372482000</v>
      </c>
      <c r="N836" s="7">
        <f t="shared" si="80"/>
        <v>41448.208333333336</v>
      </c>
      <c r="O836" s="8">
        <f t="shared" si="81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  <c r="U836" t="str">
        <f t="shared" si="82"/>
        <v>June</v>
      </c>
      <c r="V836">
        <f t="shared" si="83"/>
        <v>2013</v>
      </c>
    </row>
    <row r="837" spans="1:22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4">
        <f t="shared" si="79"/>
        <v>44.001706484641637</v>
      </c>
      <c r="J837" t="s">
        <v>21</v>
      </c>
      <c r="K837" t="s">
        <v>22</v>
      </c>
      <c r="L837" s="10">
        <v>1425103200</v>
      </c>
      <c r="M837">
        <v>1425621600</v>
      </c>
      <c r="N837" s="7">
        <f t="shared" si="80"/>
        <v>42063.25</v>
      </c>
      <c r="O837" s="8">
        <f t="shared" si="81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  <c r="U837" t="str">
        <f t="shared" si="82"/>
        <v>February</v>
      </c>
      <c r="V837">
        <f t="shared" si="83"/>
        <v>2015</v>
      </c>
    </row>
    <row r="838" spans="1:22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4">
        <f t="shared" si="79"/>
        <v>64.744680851063833</v>
      </c>
      <c r="J838" t="s">
        <v>21</v>
      </c>
      <c r="K838" t="s">
        <v>22</v>
      </c>
      <c r="L838" s="10">
        <v>1265349600</v>
      </c>
      <c r="M838">
        <v>1266300000</v>
      </c>
      <c r="N838" s="7">
        <f t="shared" si="80"/>
        <v>40214.25</v>
      </c>
      <c r="O838" s="8">
        <f t="shared" si="81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  <c r="U838" t="str">
        <f t="shared" si="82"/>
        <v>February</v>
      </c>
      <c r="V838">
        <f t="shared" si="83"/>
        <v>2010</v>
      </c>
    </row>
    <row r="839" spans="1:22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4">
        <f t="shared" si="79"/>
        <v>84.00667779632721</v>
      </c>
      <c r="J839" t="s">
        <v>21</v>
      </c>
      <c r="K839" t="s">
        <v>22</v>
      </c>
      <c r="L839" s="10">
        <v>1301202000</v>
      </c>
      <c r="M839">
        <v>1305867600</v>
      </c>
      <c r="N839" s="7">
        <f t="shared" si="80"/>
        <v>40629.208333333336</v>
      </c>
      <c r="O839" s="8">
        <f t="shared" si="81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  <c r="U839" t="str">
        <f t="shared" si="82"/>
        <v>March</v>
      </c>
      <c r="V839">
        <f t="shared" si="83"/>
        <v>2011</v>
      </c>
    </row>
    <row r="840" spans="1:22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4">
        <f t="shared" si="79"/>
        <v>34.061302681992338</v>
      </c>
      <c r="J840" t="s">
        <v>21</v>
      </c>
      <c r="K840" t="s">
        <v>22</v>
      </c>
      <c r="L840" s="10">
        <v>1538024400</v>
      </c>
      <c r="M840">
        <v>1538802000</v>
      </c>
      <c r="N840" s="7">
        <f t="shared" si="80"/>
        <v>43370.208333333328</v>
      </c>
      <c r="O840" s="8">
        <f t="shared" si="81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  <c r="U840" t="str">
        <f t="shared" si="82"/>
        <v>September</v>
      </c>
      <c r="V840">
        <f t="shared" si="83"/>
        <v>2018</v>
      </c>
    </row>
    <row r="841" spans="1:22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4">
        <f t="shared" si="79"/>
        <v>93.273885350318466</v>
      </c>
      <c r="J841" t="s">
        <v>21</v>
      </c>
      <c r="K841" t="s">
        <v>22</v>
      </c>
      <c r="L841" s="10">
        <v>1395032400</v>
      </c>
      <c r="M841">
        <v>1398920400</v>
      </c>
      <c r="N841" s="7">
        <f t="shared" si="80"/>
        <v>41715.208333333336</v>
      </c>
      <c r="O841" s="8">
        <f t="shared" si="81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  <c r="U841" t="str">
        <f t="shared" si="82"/>
        <v>March</v>
      </c>
      <c r="V841">
        <f t="shared" si="83"/>
        <v>2014</v>
      </c>
    </row>
    <row r="842" spans="1:22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4">
        <f t="shared" si="79"/>
        <v>32.998301726577978</v>
      </c>
      <c r="J842" t="s">
        <v>21</v>
      </c>
      <c r="K842" t="s">
        <v>22</v>
      </c>
      <c r="L842" s="10">
        <v>1405486800</v>
      </c>
      <c r="M842">
        <v>1405659600</v>
      </c>
      <c r="N842" s="7">
        <f t="shared" si="80"/>
        <v>41836.208333333336</v>
      </c>
      <c r="O842" s="8">
        <f t="shared" si="81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  <c r="U842" t="str">
        <f t="shared" si="82"/>
        <v>July</v>
      </c>
      <c r="V842">
        <f t="shared" si="83"/>
        <v>2014</v>
      </c>
    </row>
    <row r="843" spans="1:22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4">
        <f t="shared" si="79"/>
        <v>83.812903225806451</v>
      </c>
      <c r="J843" t="s">
        <v>21</v>
      </c>
      <c r="K843" t="s">
        <v>22</v>
      </c>
      <c r="L843" s="10">
        <v>1455861600</v>
      </c>
      <c r="M843">
        <v>1457244000</v>
      </c>
      <c r="N843" s="7">
        <f t="shared" si="80"/>
        <v>42419.25</v>
      </c>
      <c r="O843" s="8">
        <f t="shared" si="81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  <c r="U843" t="str">
        <f t="shared" si="82"/>
        <v>February</v>
      </c>
      <c r="V843">
        <f t="shared" si="83"/>
        <v>2016</v>
      </c>
    </row>
    <row r="844" spans="1:22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4">
        <f t="shared" si="79"/>
        <v>63.992424242424242</v>
      </c>
      <c r="J844" t="s">
        <v>107</v>
      </c>
      <c r="K844" t="s">
        <v>108</v>
      </c>
      <c r="L844" s="10">
        <v>1529038800</v>
      </c>
      <c r="M844">
        <v>1529298000</v>
      </c>
      <c r="N844" s="7">
        <f t="shared" si="80"/>
        <v>43266.208333333328</v>
      </c>
      <c r="O844" s="8">
        <f t="shared" si="81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  <c r="U844" t="str">
        <f t="shared" si="82"/>
        <v>June</v>
      </c>
      <c r="V844">
        <f t="shared" si="83"/>
        <v>2018</v>
      </c>
    </row>
    <row r="845" spans="1:22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4">
        <f t="shared" si="79"/>
        <v>81.909090909090907</v>
      </c>
      <c r="J845" t="s">
        <v>21</v>
      </c>
      <c r="K845" t="s">
        <v>22</v>
      </c>
      <c r="L845" s="10">
        <v>1535259600</v>
      </c>
      <c r="M845">
        <v>1535778000</v>
      </c>
      <c r="N845" s="7">
        <f t="shared" si="80"/>
        <v>43338.208333333328</v>
      </c>
      <c r="O845" s="8">
        <f t="shared" si="81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  <c r="U845" t="str">
        <f t="shared" si="82"/>
        <v>August</v>
      </c>
      <c r="V845">
        <f t="shared" si="83"/>
        <v>2018</v>
      </c>
    </row>
    <row r="846" spans="1:22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4">
        <f t="shared" si="79"/>
        <v>93.053191489361708</v>
      </c>
      <c r="J846" t="s">
        <v>21</v>
      </c>
      <c r="K846" t="s">
        <v>22</v>
      </c>
      <c r="L846" s="10">
        <v>1327212000</v>
      </c>
      <c r="M846">
        <v>1327471200</v>
      </c>
      <c r="N846" s="7">
        <f t="shared" si="80"/>
        <v>40930.25</v>
      </c>
      <c r="O846" s="8">
        <f t="shared" si="81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  <c r="U846" t="str">
        <f t="shared" si="82"/>
        <v>January</v>
      </c>
      <c r="V846">
        <f t="shared" si="83"/>
        <v>2012</v>
      </c>
    </row>
    <row r="847" spans="1:22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4">
        <f t="shared" si="79"/>
        <v>101.98449039881831</v>
      </c>
      <c r="J847" t="s">
        <v>40</v>
      </c>
      <c r="K847" t="s">
        <v>41</v>
      </c>
      <c r="L847" s="10">
        <v>1526360400</v>
      </c>
      <c r="M847">
        <v>1529557200</v>
      </c>
      <c r="N847" s="7">
        <f t="shared" si="80"/>
        <v>43235.208333333328</v>
      </c>
      <c r="O847" s="8">
        <f t="shared" si="81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  <c r="U847" t="str">
        <f t="shared" si="82"/>
        <v>May</v>
      </c>
      <c r="V847">
        <f t="shared" si="83"/>
        <v>2018</v>
      </c>
    </row>
    <row r="848" spans="1:22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4">
        <f t="shared" si="79"/>
        <v>105.9375</v>
      </c>
      <c r="J848" t="s">
        <v>21</v>
      </c>
      <c r="K848" t="s">
        <v>22</v>
      </c>
      <c r="L848" s="10">
        <v>1532149200</v>
      </c>
      <c r="M848">
        <v>1535259600</v>
      </c>
      <c r="N848" s="7">
        <f t="shared" si="80"/>
        <v>43302.208333333328</v>
      </c>
      <c r="O848" s="8">
        <f t="shared" si="81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  <c r="U848" t="str">
        <f t="shared" si="82"/>
        <v>July</v>
      </c>
      <c r="V848">
        <f t="shared" si="83"/>
        <v>2018</v>
      </c>
    </row>
    <row r="849" spans="1:22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4">
        <f t="shared" si="79"/>
        <v>101.58181818181818</v>
      </c>
      <c r="J849" t="s">
        <v>21</v>
      </c>
      <c r="K849" t="s">
        <v>22</v>
      </c>
      <c r="L849" s="10">
        <v>1515304800</v>
      </c>
      <c r="M849">
        <v>1515564000</v>
      </c>
      <c r="N849" s="7">
        <f t="shared" si="80"/>
        <v>43107.25</v>
      </c>
      <c r="O849" s="8">
        <f t="shared" si="81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  <c r="U849" t="str">
        <f t="shared" si="82"/>
        <v>January</v>
      </c>
      <c r="V849">
        <f t="shared" si="83"/>
        <v>2018</v>
      </c>
    </row>
    <row r="850" spans="1:22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4">
        <f t="shared" si="79"/>
        <v>62.970930232558139</v>
      </c>
      <c r="J850" t="s">
        <v>21</v>
      </c>
      <c r="K850" t="s">
        <v>22</v>
      </c>
      <c r="L850" s="10">
        <v>1276318800</v>
      </c>
      <c r="M850">
        <v>1277096400</v>
      </c>
      <c r="N850" s="7">
        <f t="shared" si="80"/>
        <v>40341.208333333336</v>
      </c>
      <c r="O850" s="8">
        <f t="shared" si="81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  <c r="U850" t="str">
        <f t="shared" si="82"/>
        <v>June</v>
      </c>
      <c r="V850">
        <f t="shared" si="83"/>
        <v>2010</v>
      </c>
    </row>
    <row r="851" spans="1:22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4">
        <f t="shared" si="79"/>
        <v>29.045602605863191</v>
      </c>
      <c r="J851" t="s">
        <v>21</v>
      </c>
      <c r="K851" t="s">
        <v>22</v>
      </c>
      <c r="L851" s="10">
        <v>1328767200</v>
      </c>
      <c r="M851">
        <v>1329026400</v>
      </c>
      <c r="N851" s="7">
        <f t="shared" si="80"/>
        <v>40948.25</v>
      </c>
      <c r="O851" s="8">
        <f t="shared" si="81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  <c r="U851" t="str">
        <f t="shared" si="82"/>
        <v>February</v>
      </c>
      <c r="V851">
        <f t="shared" si="83"/>
        <v>2012</v>
      </c>
    </row>
    <row r="852" spans="1:22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4">
        <f t="shared" si="79"/>
        <v>1</v>
      </c>
      <c r="J852" t="s">
        <v>21</v>
      </c>
      <c r="K852" t="s">
        <v>22</v>
      </c>
      <c r="L852" s="10">
        <v>1321682400</v>
      </c>
      <c r="M852">
        <v>1322978400</v>
      </c>
      <c r="N852" s="7">
        <f t="shared" si="80"/>
        <v>40866.25</v>
      </c>
      <c r="O852" s="8">
        <f t="shared" si="81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  <c r="U852" t="str">
        <f t="shared" si="82"/>
        <v>November</v>
      </c>
      <c r="V852">
        <f t="shared" si="83"/>
        <v>2011</v>
      </c>
    </row>
    <row r="853" spans="1:22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4">
        <f t="shared" si="79"/>
        <v>77.924999999999997</v>
      </c>
      <c r="J853" t="s">
        <v>21</v>
      </c>
      <c r="K853" t="s">
        <v>22</v>
      </c>
      <c r="L853" s="10">
        <v>1335934800</v>
      </c>
      <c r="M853">
        <v>1338786000</v>
      </c>
      <c r="N853" s="7">
        <f t="shared" si="80"/>
        <v>41031.208333333336</v>
      </c>
      <c r="O853" s="8">
        <f t="shared" si="81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  <c r="U853" t="str">
        <f t="shared" si="82"/>
        <v>May</v>
      </c>
      <c r="V853">
        <f t="shared" si="83"/>
        <v>2012</v>
      </c>
    </row>
    <row r="854" spans="1:22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4">
        <f t="shared" si="79"/>
        <v>80.806451612903231</v>
      </c>
      <c r="J854" t="s">
        <v>21</v>
      </c>
      <c r="K854" t="s">
        <v>22</v>
      </c>
      <c r="L854" s="10">
        <v>1310792400</v>
      </c>
      <c r="M854">
        <v>1311656400</v>
      </c>
      <c r="N854" s="7">
        <f t="shared" si="80"/>
        <v>40740.208333333336</v>
      </c>
      <c r="O854" s="8">
        <f t="shared" si="81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  <c r="U854" t="str">
        <f t="shared" si="82"/>
        <v>July</v>
      </c>
      <c r="V854">
        <f t="shared" si="83"/>
        <v>2011</v>
      </c>
    </row>
    <row r="855" spans="1:22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4">
        <f t="shared" si="79"/>
        <v>76.006816632583508</v>
      </c>
      <c r="J855" t="s">
        <v>15</v>
      </c>
      <c r="K855" t="s">
        <v>16</v>
      </c>
      <c r="L855" s="10">
        <v>1308546000</v>
      </c>
      <c r="M855">
        <v>1308978000</v>
      </c>
      <c r="N855" s="7">
        <f t="shared" si="80"/>
        <v>40714.208333333336</v>
      </c>
      <c r="O855" s="8">
        <f t="shared" si="81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  <c r="U855" t="str">
        <f t="shared" si="82"/>
        <v>June</v>
      </c>
      <c r="V855">
        <f t="shared" si="83"/>
        <v>2011</v>
      </c>
    </row>
    <row r="856" spans="1:22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4">
        <f t="shared" si="79"/>
        <v>72.993613824192337</v>
      </c>
      <c r="J856" t="s">
        <v>15</v>
      </c>
      <c r="K856" t="s">
        <v>16</v>
      </c>
      <c r="L856" s="10">
        <v>1574056800</v>
      </c>
      <c r="M856">
        <v>1576389600</v>
      </c>
      <c r="N856" s="7">
        <f t="shared" si="80"/>
        <v>43787.25</v>
      </c>
      <c r="O856" s="8">
        <f t="shared" si="81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  <c r="U856" t="str">
        <f t="shared" si="82"/>
        <v>November</v>
      </c>
      <c r="V856">
        <f t="shared" si="83"/>
        <v>2019</v>
      </c>
    </row>
    <row r="857" spans="1:22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4">
        <f t="shared" si="79"/>
        <v>53</v>
      </c>
      <c r="J857" t="s">
        <v>26</v>
      </c>
      <c r="K857" t="s">
        <v>27</v>
      </c>
      <c r="L857" s="10">
        <v>1308373200</v>
      </c>
      <c r="M857">
        <v>1311051600</v>
      </c>
      <c r="N857" s="7">
        <f t="shared" si="80"/>
        <v>40712.208333333336</v>
      </c>
      <c r="O857" s="8">
        <f t="shared" si="81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  <c r="U857" t="str">
        <f t="shared" si="82"/>
        <v>June</v>
      </c>
      <c r="V857">
        <f t="shared" si="83"/>
        <v>2011</v>
      </c>
    </row>
    <row r="858" spans="1:22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4">
        <f t="shared" si="79"/>
        <v>54.164556962025316</v>
      </c>
      <c r="J858" t="s">
        <v>21</v>
      </c>
      <c r="K858" t="s">
        <v>22</v>
      </c>
      <c r="L858" s="10">
        <v>1335243600</v>
      </c>
      <c r="M858">
        <v>1336712400</v>
      </c>
      <c r="N858" s="7">
        <f t="shared" si="80"/>
        <v>41023.208333333336</v>
      </c>
      <c r="O858" s="8">
        <f t="shared" si="81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  <c r="U858" t="str">
        <f t="shared" si="82"/>
        <v>April</v>
      </c>
      <c r="V858">
        <f t="shared" si="83"/>
        <v>2012</v>
      </c>
    </row>
    <row r="859" spans="1:22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4">
        <f t="shared" si="79"/>
        <v>32.946666666666665</v>
      </c>
      <c r="J859" t="s">
        <v>98</v>
      </c>
      <c r="K859" t="s">
        <v>99</v>
      </c>
      <c r="L859" s="10">
        <v>1328421600</v>
      </c>
      <c r="M859">
        <v>1330408800</v>
      </c>
      <c r="N859" s="7">
        <f t="shared" si="80"/>
        <v>40944.25</v>
      </c>
      <c r="O859" s="8">
        <f t="shared" si="81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  <c r="U859" t="str">
        <f t="shared" si="82"/>
        <v>February</v>
      </c>
      <c r="V859">
        <f t="shared" si="83"/>
        <v>2012</v>
      </c>
    </row>
    <row r="860" spans="1:22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4">
        <f t="shared" si="79"/>
        <v>79.371428571428567</v>
      </c>
      <c r="J860" t="s">
        <v>21</v>
      </c>
      <c r="K860" t="s">
        <v>22</v>
      </c>
      <c r="L860" s="10">
        <v>1524286800</v>
      </c>
      <c r="M860">
        <v>1524891600</v>
      </c>
      <c r="N860" s="7">
        <f t="shared" si="80"/>
        <v>43211.208333333328</v>
      </c>
      <c r="O860" s="8">
        <f t="shared" si="81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  <c r="U860" t="str">
        <f t="shared" si="82"/>
        <v>April</v>
      </c>
      <c r="V860">
        <f t="shared" si="83"/>
        <v>2018</v>
      </c>
    </row>
    <row r="861" spans="1:22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4">
        <f t="shared" si="79"/>
        <v>41.174603174603178</v>
      </c>
      <c r="J861" t="s">
        <v>21</v>
      </c>
      <c r="K861" t="s">
        <v>22</v>
      </c>
      <c r="L861" s="10">
        <v>1362117600</v>
      </c>
      <c r="M861">
        <v>1363669200</v>
      </c>
      <c r="N861" s="7">
        <f t="shared" si="80"/>
        <v>41334.25</v>
      </c>
      <c r="O861" s="8">
        <f t="shared" si="81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  <c r="U861" t="str">
        <f t="shared" si="82"/>
        <v>March</v>
      </c>
      <c r="V861">
        <f t="shared" si="83"/>
        <v>2013</v>
      </c>
    </row>
    <row r="862" spans="1:22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4">
        <f t="shared" si="79"/>
        <v>77.430769230769229</v>
      </c>
      <c r="J862" t="s">
        <v>21</v>
      </c>
      <c r="K862" t="s">
        <v>22</v>
      </c>
      <c r="L862" s="10">
        <v>1550556000</v>
      </c>
      <c r="M862">
        <v>1551420000</v>
      </c>
      <c r="N862" s="7">
        <f t="shared" si="80"/>
        <v>43515.25</v>
      </c>
      <c r="O862" s="8">
        <f t="shared" si="81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  <c r="U862" t="str">
        <f t="shared" si="82"/>
        <v>February</v>
      </c>
      <c r="V862">
        <f t="shared" si="83"/>
        <v>2019</v>
      </c>
    </row>
    <row r="863" spans="1:22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4">
        <f t="shared" si="79"/>
        <v>57.159509202453989</v>
      </c>
      <c r="J863" t="s">
        <v>21</v>
      </c>
      <c r="K863" t="s">
        <v>22</v>
      </c>
      <c r="L863" s="10">
        <v>1269147600</v>
      </c>
      <c r="M863">
        <v>1269838800</v>
      </c>
      <c r="N863" s="7">
        <f t="shared" si="80"/>
        <v>40258.208333333336</v>
      </c>
      <c r="O863" s="8">
        <f t="shared" si="81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  <c r="U863" t="str">
        <f t="shared" si="82"/>
        <v>March</v>
      </c>
      <c r="V863">
        <f t="shared" si="83"/>
        <v>2010</v>
      </c>
    </row>
    <row r="864" spans="1:22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4">
        <f t="shared" si="79"/>
        <v>77.17647058823529</v>
      </c>
      <c r="J864" t="s">
        <v>21</v>
      </c>
      <c r="K864" t="s">
        <v>22</v>
      </c>
      <c r="L864" s="10">
        <v>1312174800</v>
      </c>
      <c r="M864">
        <v>1312520400</v>
      </c>
      <c r="N864" s="7">
        <f t="shared" si="80"/>
        <v>40756.208333333336</v>
      </c>
      <c r="O864" s="8">
        <f t="shared" si="81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  <c r="U864" t="str">
        <f t="shared" si="82"/>
        <v>August</v>
      </c>
      <c r="V864">
        <f t="shared" si="83"/>
        <v>2011</v>
      </c>
    </row>
    <row r="865" spans="1:22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4">
        <f t="shared" si="79"/>
        <v>24.953917050691246</v>
      </c>
      <c r="J865" t="s">
        <v>21</v>
      </c>
      <c r="K865" t="s">
        <v>22</v>
      </c>
      <c r="L865" s="10">
        <v>1434517200</v>
      </c>
      <c r="M865">
        <v>1436504400</v>
      </c>
      <c r="N865" s="7">
        <f t="shared" si="80"/>
        <v>42172.208333333328</v>
      </c>
      <c r="O865" s="8">
        <f t="shared" si="81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  <c r="U865" t="str">
        <f t="shared" si="82"/>
        <v>June</v>
      </c>
      <c r="V865">
        <f t="shared" si="83"/>
        <v>2015</v>
      </c>
    </row>
    <row r="866" spans="1:22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4">
        <f t="shared" si="79"/>
        <v>97.18</v>
      </c>
      <c r="J866" t="s">
        <v>21</v>
      </c>
      <c r="K866" t="s">
        <v>22</v>
      </c>
      <c r="L866" s="10">
        <v>1471582800</v>
      </c>
      <c r="M866">
        <v>1472014800</v>
      </c>
      <c r="N866" s="7">
        <f t="shared" si="80"/>
        <v>42601.208333333328</v>
      </c>
      <c r="O866" s="8">
        <f t="shared" si="81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  <c r="U866" t="str">
        <f t="shared" si="82"/>
        <v>August</v>
      </c>
      <c r="V866">
        <f t="shared" si="83"/>
        <v>2016</v>
      </c>
    </row>
    <row r="867" spans="1:22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4">
        <f t="shared" si="79"/>
        <v>46.000916870415651</v>
      </c>
      <c r="J867" t="s">
        <v>21</v>
      </c>
      <c r="K867" t="s">
        <v>22</v>
      </c>
      <c r="L867" s="10">
        <v>1410757200</v>
      </c>
      <c r="M867">
        <v>1411534800</v>
      </c>
      <c r="N867" s="7">
        <f t="shared" si="80"/>
        <v>41897.208333333336</v>
      </c>
      <c r="O867" s="8">
        <f t="shared" si="81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  <c r="U867" t="str">
        <f t="shared" si="82"/>
        <v>September</v>
      </c>
      <c r="V867">
        <f t="shared" si="83"/>
        <v>2014</v>
      </c>
    </row>
    <row r="868" spans="1:22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4">
        <f t="shared" si="79"/>
        <v>88.023385300668153</v>
      </c>
      <c r="J868" t="s">
        <v>21</v>
      </c>
      <c r="K868" t="s">
        <v>22</v>
      </c>
      <c r="L868" s="10">
        <v>1304830800</v>
      </c>
      <c r="M868">
        <v>1304917200</v>
      </c>
      <c r="N868" s="7">
        <f t="shared" si="80"/>
        <v>40671.208333333336</v>
      </c>
      <c r="O868" s="8">
        <f t="shared" si="81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  <c r="U868" t="str">
        <f t="shared" si="82"/>
        <v>May</v>
      </c>
      <c r="V868">
        <f t="shared" si="83"/>
        <v>2011</v>
      </c>
    </row>
    <row r="869" spans="1:22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4">
        <f t="shared" si="79"/>
        <v>25.99</v>
      </c>
      <c r="J869" t="s">
        <v>21</v>
      </c>
      <c r="K869" t="s">
        <v>22</v>
      </c>
      <c r="L869" s="10">
        <v>1539061200</v>
      </c>
      <c r="M869">
        <v>1539579600</v>
      </c>
      <c r="N869" s="7">
        <f t="shared" si="80"/>
        <v>43382.208333333328</v>
      </c>
      <c r="O869" s="8">
        <f t="shared" si="81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  <c r="U869" t="str">
        <f t="shared" si="82"/>
        <v>October</v>
      </c>
      <c r="V869">
        <f t="shared" si="83"/>
        <v>2018</v>
      </c>
    </row>
    <row r="870" spans="1:22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4">
        <f t="shared" si="79"/>
        <v>102.69047619047619</v>
      </c>
      <c r="J870" t="s">
        <v>21</v>
      </c>
      <c r="K870" t="s">
        <v>22</v>
      </c>
      <c r="L870" s="10">
        <v>1381554000</v>
      </c>
      <c r="M870">
        <v>1382504400</v>
      </c>
      <c r="N870" s="7">
        <f t="shared" si="80"/>
        <v>41559.208333333336</v>
      </c>
      <c r="O870" s="8">
        <f t="shared" si="81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  <c r="U870" t="str">
        <f t="shared" si="82"/>
        <v>October</v>
      </c>
      <c r="V870">
        <f t="shared" si="83"/>
        <v>2013</v>
      </c>
    </row>
    <row r="871" spans="1:22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4">
        <f t="shared" si="79"/>
        <v>72.958174904942965</v>
      </c>
      <c r="J871" t="s">
        <v>21</v>
      </c>
      <c r="K871" t="s">
        <v>22</v>
      </c>
      <c r="L871" s="10">
        <v>1277096400</v>
      </c>
      <c r="M871">
        <v>1278306000</v>
      </c>
      <c r="N871" s="7">
        <f t="shared" si="80"/>
        <v>40350.208333333336</v>
      </c>
      <c r="O871" s="8">
        <f t="shared" si="81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  <c r="U871" t="str">
        <f t="shared" si="82"/>
        <v>June</v>
      </c>
      <c r="V871">
        <f t="shared" si="83"/>
        <v>2010</v>
      </c>
    </row>
    <row r="872" spans="1:22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4">
        <f t="shared" si="79"/>
        <v>57.190082644628099</v>
      </c>
      <c r="J872" t="s">
        <v>21</v>
      </c>
      <c r="K872" t="s">
        <v>22</v>
      </c>
      <c r="L872" s="10">
        <v>1440392400</v>
      </c>
      <c r="M872">
        <v>1442552400</v>
      </c>
      <c r="N872" s="7">
        <f t="shared" si="80"/>
        <v>42240.208333333328</v>
      </c>
      <c r="O872" s="8">
        <f t="shared" si="81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  <c r="U872" t="str">
        <f t="shared" si="82"/>
        <v>August</v>
      </c>
      <c r="V872">
        <f t="shared" si="83"/>
        <v>2015</v>
      </c>
    </row>
    <row r="873" spans="1:22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4">
        <f t="shared" si="79"/>
        <v>84.013793103448279</v>
      </c>
      <c r="J873" t="s">
        <v>21</v>
      </c>
      <c r="K873" t="s">
        <v>22</v>
      </c>
      <c r="L873" s="10">
        <v>1509512400</v>
      </c>
      <c r="M873">
        <v>1511071200</v>
      </c>
      <c r="N873" s="7">
        <f t="shared" si="80"/>
        <v>43040.208333333328</v>
      </c>
      <c r="O873" s="8">
        <f t="shared" si="81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  <c r="U873" t="str">
        <f t="shared" si="82"/>
        <v>November</v>
      </c>
      <c r="V873">
        <f t="shared" si="83"/>
        <v>2017</v>
      </c>
    </row>
    <row r="874" spans="1:22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4">
        <f t="shared" si="79"/>
        <v>98.666666666666671</v>
      </c>
      <c r="J874" t="s">
        <v>26</v>
      </c>
      <c r="K874" t="s">
        <v>27</v>
      </c>
      <c r="L874" s="10">
        <v>1535950800</v>
      </c>
      <c r="M874">
        <v>1536382800</v>
      </c>
      <c r="N874" s="7">
        <f t="shared" si="80"/>
        <v>43346.208333333328</v>
      </c>
      <c r="O874" s="8">
        <f t="shared" si="81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  <c r="U874" t="str">
        <f t="shared" si="82"/>
        <v>September</v>
      </c>
      <c r="V874">
        <f t="shared" si="83"/>
        <v>2018</v>
      </c>
    </row>
    <row r="875" spans="1:22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4">
        <f t="shared" si="79"/>
        <v>42.007419183889773</v>
      </c>
      <c r="J875" t="s">
        <v>21</v>
      </c>
      <c r="K875" t="s">
        <v>22</v>
      </c>
      <c r="L875" s="10">
        <v>1389160800</v>
      </c>
      <c r="M875">
        <v>1389592800</v>
      </c>
      <c r="N875" s="7">
        <f t="shared" si="80"/>
        <v>41647.25</v>
      </c>
      <c r="O875" s="8">
        <f t="shared" si="81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  <c r="U875" t="str">
        <f t="shared" si="82"/>
        <v>January</v>
      </c>
      <c r="V875">
        <f t="shared" si="83"/>
        <v>2014</v>
      </c>
    </row>
    <row r="876" spans="1:22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4">
        <f t="shared" si="79"/>
        <v>32.002753556677376</v>
      </c>
      <c r="J876" t="s">
        <v>21</v>
      </c>
      <c r="K876" t="s">
        <v>22</v>
      </c>
      <c r="L876" s="10">
        <v>1271998800</v>
      </c>
      <c r="M876">
        <v>1275282000</v>
      </c>
      <c r="N876" s="7">
        <f t="shared" si="80"/>
        <v>40291.208333333336</v>
      </c>
      <c r="O876" s="8">
        <f t="shared" si="81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  <c r="U876" t="str">
        <f t="shared" si="82"/>
        <v>April</v>
      </c>
      <c r="V876">
        <f t="shared" si="83"/>
        <v>2010</v>
      </c>
    </row>
    <row r="877" spans="1:22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4">
        <f t="shared" si="79"/>
        <v>81.567164179104481</v>
      </c>
      <c r="J877" t="s">
        <v>21</v>
      </c>
      <c r="K877" t="s">
        <v>22</v>
      </c>
      <c r="L877" s="10">
        <v>1294898400</v>
      </c>
      <c r="M877">
        <v>1294984800</v>
      </c>
      <c r="N877" s="7">
        <f t="shared" si="80"/>
        <v>40556.25</v>
      </c>
      <c r="O877" s="8">
        <f t="shared" si="81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  <c r="U877" t="str">
        <f t="shared" si="82"/>
        <v>January</v>
      </c>
      <c r="V877">
        <f t="shared" si="83"/>
        <v>2011</v>
      </c>
    </row>
    <row r="878" spans="1:22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4">
        <f t="shared" si="79"/>
        <v>37.035087719298247</v>
      </c>
      <c r="J878" t="s">
        <v>15</v>
      </c>
      <c r="K878" t="s">
        <v>16</v>
      </c>
      <c r="L878" s="10">
        <v>1559970000</v>
      </c>
      <c r="M878">
        <v>1562043600</v>
      </c>
      <c r="N878" s="7">
        <f t="shared" si="80"/>
        <v>43624.208333333328</v>
      </c>
      <c r="O878" s="8">
        <f t="shared" si="81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  <c r="U878" t="str">
        <f t="shared" si="82"/>
        <v>June</v>
      </c>
      <c r="V878">
        <f t="shared" si="83"/>
        <v>2019</v>
      </c>
    </row>
    <row r="879" spans="1:22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4">
        <f t="shared" si="79"/>
        <v>103.033360455655</v>
      </c>
      <c r="J879" t="s">
        <v>21</v>
      </c>
      <c r="K879" t="s">
        <v>22</v>
      </c>
      <c r="L879" s="10">
        <v>1469509200</v>
      </c>
      <c r="M879">
        <v>1469595600</v>
      </c>
      <c r="N879" s="7">
        <f t="shared" si="80"/>
        <v>42577.208333333328</v>
      </c>
      <c r="O879" s="8">
        <f t="shared" si="81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  <c r="U879" t="str">
        <f t="shared" si="82"/>
        <v>July</v>
      </c>
      <c r="V879">
        <f t="shared" si="83"/>
        <v>2016</v>
      </c>
    </row>
    <row r="880" spans="1:22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4">
        <f t="shared" si="79"/>
        <v>84.333333333333329</v>
      </c>
      <c r="J880" t="s">
        <v>107</v>
      </c>
      <c r="K880" t="s">
        <v>108</v>
      </c>
      <c r="L880" s="10">
        <v>1579068000</v>
      </c>
      <c r="M880">
        <v>1581141600</v>
      </c>
      <c r="N880" s="7">
        <f t="shared" si="80"/>
        <v>43845.25</v>
      </c>
      <c r="O880" s="8">
        <f t="shared" si="81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  <c r="U880" t="str">
        <f t="shared" si="82"/>
        <v>January</v>
      </c>
      <c r="V880">
        <f t="shared" si="83"/>
        <v>2020</v>
      </c>
    </row>
    <row r="881" spans="1:22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4">
        <f t="shared" si="79"/>
        <v>102.60377358490567</v>
      </c>
      <c r="J881" t="s">
        <v>21</v>
      </c>
      <c r="K881" t="s">
        <v>22</v>
      </c>
      <c r="L881" s="10">
        <v>1487743200</v>
      </c>
      <c r="M881">
        <v>1488520800</v>
      </c>
      <c r="N881" s="7">
        <f t="shared" si="80"/>
        <v>42788.25</v>
      </c>
      <c r="O881" s="8">
        <f t="shared" si="81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  <c r="U881" t="str">
        <f t="shared" si="82"/>
        <v>February</v>
      </c>
      <c r="V881">
        <f t="shared" si="83"/>
        <v>2017</v>
      </c>
    </row>
    <row r="882" spans="1:22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4">
        <f t="shared" si="79"/>
        <v>79.992129246064621</v>
      </c>
      <c r="J882" t="s">
        <v>21</v>
      </c>
      <c r="K882" t="s">
        <v>22</v>
      </c>
      <c r="L882" s="10">
        <v>1563685200</v>
      </c>
      <c r="M882">
        <v>1563858000</v>
      </c>
      <c r="N882" s="7">
        <f t="shared" si="80"/>
        <v>43667.208333333328</v>
      </c>
      <c r="O882" s="8">
        <f t="shared" si="81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  <c r="U882" t="str">
        <f t="shared" si="82"/>
        <v>July</v>
      </c>
      <c r="V882">
        <f t="shared" si="83"/>
        <v>2019</v>
      </c>
    </row>
    <row r="883" spans="1:22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4">
        <f t="shared" si="79"/>
        <v>70.055309734513273</v>
      </c>
      <c r="J883" t="s">
        <v>21</v>
      </c>
      <c r="K883" t="s">
        <v>22</v>
      </c>
      <c r="L883" s="10">
        <v>1436418000</v>
      </c>
      <c r="M883">
        <v>1438923600</v>
      </c>
      <c r="N883" s="7">
        <f t="shared" si="80"/>
        <v>42194.208333333328</v>
      </c>
      <c r="O883" s="8">
        <f t="shared" si="81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  <c r="U883" t="str">
        <f t="shared" si="82"/>
        <v>July</v>
      </c>
      <c r="V883">
        <f t="shared" si="83"/>
        <v>2015</v>
      </c>
    </row>
    <row r="884" spans="1:22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4">
        <f t="shared" si="79"/>
        <v>37</v>
      </c>
      <c r="J884" t="s">
        <v>21</v>
      </c>
      <c r="K884" t="s">
        <v>22</v>
      </c>
      <c r="L884" s="10">
        <v>1421820000</v>
      </c>
      <c r="M884">
        <v>1422165600</v>
      </c>
      <c r="N884" s="7">
        <f t="shared" si="80"/>
        <v>42025.25</v>
      </c>
      <c r="O884" s="8">
        <f t="shared" si="81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  <c r="U884" t="str">
        <f t="shared" si="82"/>
        <v>January</v>
      </c>
      <c r="V884">
        <f t="shared" si="83"/>
        <v>2015</v>
      </c>
    </row>
    <row r="885" spans="1:22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4">
        <f t="shared" si="79"/>
        <v>41.911917098445599</v>
      </c>
      <c r="J885" t="s">
        <v>21</v>
      </c>
      <c r="K885" t="s">
        <v>22</v>
      </c>
      <c r="L885" s="10">
        <v>1274763600</v>
      </c>
      <c r="M885">
        <v>1277874000</v>
      </c>
      <c r="N885" s="7">
        <f t="shared" si="80"/>
        <v>40323.208333333336</v>
      </c>
      <c r="O885" s="8">
        <f t="shared" si="81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  <c r="U885" t="str">
        <f t="shared" si="82"/>
        <v>May</v>
      </c>
      <c r="V885">
        <f t="shared" si="83"/>
        <v>2010</v>
      </c>
    </row>
    <row r="886" spans="1:22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4">
        <f t="shared" si="79"/>
        <v>57.992576882290564</v>
      </c>
      <c r="J886" t="s">
        <v>21</v>
      </c>
      <c r="K886" t="s">
        <v>22</v>
      </c>
      <c r="L886" s="10">
        <v>1399179600</v>
      </c>
      <c r="M886">
        <v>1399352400</v>
      </c>
      <c r="N886" s="7">
        <f t="shared" si="80"/>
        <v>41763.208333333336</v>
      </c>
      <c r="O886" s="8">
        <f t="shared" si="81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  <c r="U886" t="str">
        <f t="shared" si="82"/>
        <v>May</v>
      </c>
      <c r="V886">
        <f t="shared" si="83"/>
        <v>2014</v>
      </c>
    </row>
    <row r="887" spans="1:22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4">
        <f t="shared" si="79"/>
        <v>40.942307692307693</v>
      </c>
      <c r="J887" t="s">
        <v>21</v>
      </c>
      <c r="K887" t="s">
        <v>22</v>
      </c>
      <c r="L887" s="10">
        <v>1275800400</v>
      </c>
      <c r="M887">
        <v>1279083600</v>
      </c>
      <c r="N887" s="7">
        <f t="shared" si="80"/>
        <v>40335.208333333336</v>
      </c>
      <c r="O887" s="8">
        <f t="shared" si="81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  <c r="U887" t="str">
        <f t="shared" si="82"/>
        <v>June</v>
      </c>
      <c r="V887">
        <f t="shared" si="83"/>
        <v>2010</v>
      </c>
    </row>
    <row r="888" spans="1:22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4">
        <f t="shared" si="79"/>
        <v>69.9972602739726</v>
      </c>
      <c r="J888" t="s">
        <v>21</v>
      </c>
      <c r="K888" t="s">
        <v>22</v>
      </c>
      <c r="L888" s="10">
        <v>1282798800</v>
      </c>
      <c r="M888">
        <v>1284354000</v>
      </c>
      <c r="N888" s="7">
        <f t="shared" si="80"/>
        <v>40416.208333333336</v>
      </c>
      <c r="O888" s="8">
        <f t="shared" si="81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  <c r="U888" t="str">
        <f t="shared" si="82"/>
        <v>August</v>
      </c>
      <c r="V888">
        <f t="shared" si="83"/>
        <v>2010</v>
      </c>
    </row>
    <row r="889" spans="1:22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4">
        <f t="shared" si="79"/>
        <v>73.838709677419359</v>
      </c>
      <c r="J889" t="s">
        <v>21</v>
      </c>
      <c r="K889" t="s">
        <v>22</v>
      </c>
      <c r="L889" s="10">
        <v>1437109200</v>
      </c>
      <c r="M889">
        <v>1441170000</v>
      </c>
      <c r="N889" s="7">
        <f t="shared" si="80"/>
        <v>42202.208333333328</v>
      </c>
      <c r="O889" s="8">
        <f t="shared" si="81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  <c r="U889" t="str">
        <f t="shared" si="82"/>
        <v>July</v>
      </c>
      <c r="V889">
        <f t="shared" si="83"/>
        <v>2015</v>
      </c>
    </row>
    <row r="890" spans="1:22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4">
        <f t="shared" si="79"/>
        <v>41.979310344827589</v>
      </c>
      <c r="J890" t="s">
        <v>21</v>
      </c>
      <c r="K890" t="s">
        <v>22</v>
      </c>
      <c r="L890" s="10">
        <v>1491886800</v>
      </c>
      <c r="M890">
        <v>1493528400</v>
      </c>
      <c r="N890" s="7">
        <f t="shared" si="80"/>
        <v>42836.208333333328</v>
      </c>
      <c r="O890" s="8">
        <f t="shared" si="81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  <c r="U890" t="str">
        <f t="shared" si="82"/>
        <v>April</v>
      </c>
      <c r="V890">
        <f t="shared" si="83"/>
        <v>2017</v>
      </c>
    </row>
    <row r="891" spans="1:22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4">
        <f t="shared" si="79"/>
        <v>77.93442622950819</v>
      </c>
      <c r="J891" t="s">
        <v>21</v>
      </c>
      <c r="K891" t="s">
        <v>22</v>
      </c>
      <c r="L891" s="10">
        <v>1394600400</v>
      </c>
      <c r="M891">
        <v>1395205200</v>
      </c>
      <c r="N891" s="7">
        <f t="shared" si="80"/>
        <v>41710.208333333336</v>
      </c>
      <c r="O891" s="8">
        <f t="shared" si="81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  <c r="U891" t="str">
        <f t="shared" si="82"/>
        <v>March</v>
      </c>
      <c r="V891">
        <f t="shared" si="83"/>
        <v>2014</v>
      </c>
    </row>
    <row r="892" spans="1:22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4">
        <f t="shared" si="79"/>
        <v>106.01972789115646</v>
      </c>
      <c r="J892" t="s">
        <v>21</v>
      </c>
      <c r="K892" t="s">
        <v>22</v>
      </c>
      <c r="L892" s="10">
        <v>1561352400</v>
      </c>
      <c r="M892">
        <v>1561438800</v>
      </c>
      <c r="N892" s="7">
        <f t="shared" si="80"/>
        <v>43640.208333333328</v>
      </c>
      <c r="O892" s="8">
        <f t="shared" si="81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  <c r="U892" t="str">
        <f t="shared" si="82"/>
        <v>June</v>
      </c>
      <c r="V892">
        <f t="shared" si="83"/>
        <v>2019</v>
      </c>
    </row>
    <row r="893" spans="1:22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4">
        <f t="shared" si="79"/>
        <v>47.018181818181816</v>
      </c>
      <c r="J893" t="s">
        <v>15</v>
      </c>
      <c r="K893" t="s">
        <v>16</v>
      </c>
      <c r="L893" s="10">
        <v>1322892000</v>
      </c>
      <c r="M893">
        <v>1326693600</v>
      </c>
      <c r="N893" s="7">
        <f t="shared" si="80"/>
        <v>40880.25</v>
      </c>
      <c r="O893" s="8">
        <f t="shared" si="81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  <c r="U893" t="str">
        <f t="shared" si="82"/>
        <v>December</v>
      </c>
      <c r="V893">
        <f t="shared" si="83"/>
        <v>2011</v>
      </c>
    </row>
    <row r="894" spans="1:22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4">
        <f t="shared" si="79"/>
        <v>76.016483516483518</v>
      </c>
      <c r="J894" t="s">
        <v>21</v>
      </c>
      <c r="K894" t="s">
        <v>22</v>
      </c>
      <c r="L894" s="10">
        <v>1274418000</v>
      </c>
      <c r="M894">
        <v>1277960400</v>
      </c>
      <c r="N894" s="7">
        <f t="shared" si="80"/>
        <v>40319.208333333336</v>
      </c>
      <c r="O894" s="8">
        <f t="shared" si="81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  <c r="U894" t="str">
        <f t="shared" si="82"/>
        <v>May</v>
      </c>
      <c r="V894">
        <f t="shared" si="83"/>
        <v>2010</v>
      </c>
    </row>
    <row r="895" spans="1:22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4">
        <f t="shared" si="79"/>
        <v>54.120603015075375</v>
      </c>
      <c r="J895" t="s">
        <v>107</v>
      </c>
      <c r="K895" t="s">
        <v>108</v>
      </c>
      <c r="L895" s="10">
        <v>1434344400</v>
      </c>
      <c r="M895">
        <v>1434690000</v>
      </c>
      <c r="N895" s="7">
        <f t="shared" si="80"/>
        <v>42170.208333333328</v>
      </c>
      <c r="O895" s="8">
        <f t="shared" si="81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  <c r="U895" t="str">
        <f t="shared" si="82"/>
        <v>June</v>
      </c>
      <c r="V895">
        <f t="shared" si="83"/>
        <v>2015</v>
      </c>
    </row>
    <row r="896" spans="1:22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4">
        <f t="shared" si="79"/>
        <v>57.285714285714285</v>
      </c>
      <c r="J896" t="s">
        <v>40</v>
      </c>
      <c r="K896" t="s">
        <v>41</v>
      </c>
      <c r="L896" s="10">
        <v>1373518800</v>
      </c>
      <c r="M896">
        <v>1376110800</v>
      </c>
      <c r="N896" s="7">
        <f t="shared" si="80"/>
        <v>41466.208333333336</v>
      </c>
      <c r="O896" s="8">
        <f t="shared" si="81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  <c r="U896" t="str">
        <f t="shared" si="82"/>
        <v>July</v>
      </c>
      <c r="V896">
        <f t="shared" si="83"/>
        <v>2013</v>
      </c>
    </row>
    <row r="897" spans="1:22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4">
        <f t="shared" si="79"/>
        <v>103.81308411214954</v>
      </c>
      <c r="J897" t="s">
        <v>21</v>
      </c>
      <c r="K897" t="s">
        <v>22</v>
      </c>
      <c r="L897" s="10">
        <v>1517637600</v>
      </c>
      <c r="M897">
        <v>1518415200</v>
      </c>
      <c r="N897" s="7">
        <f t="shared" si="80"/>
        <v>43134.25</v>
      </c>
      <c r="O897" s="8">
        <f t="shared" si="81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  <c r="U897" t="str">
        <f t="shared" si="82"/>
        <v>February</v>
      </c>
      <c r="V897">
        <f t="shared" si="83"/>
        <v>2018</v>
      </c>
    </row>
    <row r="898" spans="1:22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84">(E898/D898)*100</f>
        <v>774.43434343434342</v>
      </c>
      <c r="G898" t="s">
        <v>20</v>
      </c>
      <c r="H898">
        <v>1460</v>
      </c>
      <c r="I898" s="4">
        <f t="shared" si="79"/>
        <v>105.02602739726028</v>
      </c>
      <c r="J898" t="s">
        <v>26</v>
      </c>
      <c r="K898" t="s">
        <v>27</v>
      </c>
      <c r="L898" s="10">
        <v>1310619600</v>
      </c>
      <c r="M898">
        <v>1310878800</v>
      </c>
      <c r="N898" s="7">
        <f t="shared" si="80"/>
        <v>40738.208333333336</v>
      </c>
      <c r="O898" s="8">
        <f t="shared" si="81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  <c r="U898" t="str">
        <f t="shared" si="82"/>
        <v>July</v>
      </c>
      <c r="V898">
        <f t="shared" si="83"/>
        <v>2011</v>
      </c>
    </row>
    <row r="899" spans="1:22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84"/>
        <v>27.693181818181817</v>
      </c>
      <c r="G899" t="s">
        <v>14</v>
      </c>
      <c r="H899">
        <v>27</v>
      </c>
      <c r="I899" s="4">
        <f t="shared" ref="I899:I962" si="85">AVERAGE(E899/H899)</f>
        <v>90.259259259259252</v>
      </c>
      <c r="J899" t="s">
        <v>21</v>
      </c>
      <c r="K899" t="s">
        <v>22</v>
      </c>
      <c r="L899" s="10">
        <v>1556427600</v>
      </c>
      <c r="M899">
        <v>1556600400</v>
      </c>
      <c r="N899" s="7">
        <f t="shared" ref="N899:N962" si="86">(((L899/60)/60)/24)+DATE(1970,1,1)</f>
        <v>43583.208333333328</v>
      </c>
      <c r="O899" s="8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  <c r="U899" t="str">
        <f t="shared" ref="U899:U962" si="88">TEXT(N899,"MMMM")</f>
        <v>April</v>
      </c>
      <c r="V899">
        <f t="shared" ref="V899:V962" si="89">YEAR(N899)</f>
        <v>2019</v>
      </c>
    </row>
    <row r="900" spans="1:22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4">
        <f t="shared" si="85"/>
        <v>76.978705978705975</v>
      </c>
      <c r="J900" t="s">
        <v>21</v>
      </c>
      <c r="K900" t="s">
        <v>22</v>
      </c>
      <c r="L900" s="10">
        <v>1576476000</v>
      </c>
      <c r="M900">
        <v>1576994400</v>
      </c>
      <c r="N900" s="7">
        <f t="shared" si="86"/>
        <v>43815.25</v>
      </c>
      <c r="O900" s="8">
        <f t="shared" si="87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  <c r="U900" t="str">
        <f t="shared" si="88"/>
        <v>December</v>
      </c>
      <c r="V900">
        <f t="shared" si="89"/>
        <v>2019</v>
      </c>
    </row>
    <row r="901" spans="1:22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4">
        <f t="shared" si="85"/>
        <v>102.60162601626017</v>
      </c>
      <c r="J901" t="s">
        <v>98</v>
      </c>
      <c r="K901" t="s">
        <v>99</v>
      </c>
      <c r="L901" s="10">
        <v>1381122000</v>
      </c>
      <c r="M901">
        <v>1382677200</v>
      </c>
      <c r="N901" s="7">
        <f t="shared" si="86"/>
        <v>41554.208333333336</v>
      </c>
      <c r="O901" s="8">
        <f t="shared" si="87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  <c r="U901" t="str">
        <f t="shared" si="88"/>
        <v>October</v>
      </c>
      <c r="V901">
        <f t="shared" si="89"/>
        <v>2013</v>
      </c>
    </row>
    <row r="902" spans="1:22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4">
        <f t="shared" si="85"/>
        <v>2</v>
      </c>
      <c r="J902" t="s">
        <v>21</v>
      </c>
      <c r="K902" t="s">
        <v>22</v>
      </c>
      <c r="L902" s="10">
        <v>1411102800</v>
      </c>
      <c r="M902">
        <v>1411189200</v>
      </c>
      <c r="N902" s="7">
        <f t="shared" si="86"/>
        <v>41901.208333333336</v>
      </c>
      <c r="O902" s="8">
        <f t="shared" si="87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  <c r="U902" t="str">
        <f t="shared" si="88"/>
        <v>September</v>
      </c>
      <c r="V902">
        <f t="shared" si="89"/>
        <v>2014</v>
      </c>
    </row>
    <row r="903" spans="1:22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4">
        <f t="shared" si="85"/>
        <v>55.0062893081761</v>
      </c>
      <c r="J903" t="s">
        <v>21</v>
      </c>
      <c r="K903" t="s">
        <v>22</v>
      </c>
      <c r="L903" s="10">
        <v>1531803600</v>
      </c>
      <c r="M903">
        <v>1534654800</v>
      </c>
      <c r="N903" s="7">
        <f t="shared" si="86"/>
        <v>43298.208333333328</v>
      </c>
      <c r="O903" s="8">
        <f t="shared" si="87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  <c r="U903" t="str">
        <f t="shared" si="88"/>
        <v>July</v>
      </c>
      <c r="V903">
        <f t="shared" si="89"/>
        <v>2018</v>
      </c>
    </row>
    <row r="904" spans="1:22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4">
        <f t="shared" si="85"/>
        <v>32.127272727272725</v>
      </c>
      <c r="J904" t="s">
        <v>21</v>
      </c>
      <c r="K904" t="s">
        <v>22</v>
      </c>
      <c r="L904" s="10">
        <v>1454133600</v>
      </c>
      <c r="M904">
        <v>1457762400</v>
      </c>
      <c r="N904" s="7">
        <f t="shared" si="86"/>
        <v>42399.25</v>
      </c>
      <c r="O904" s="8">
        <f t="shared" si="87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  <c r="U904" t="str">
        <f t="shared" si="88"/>
        <v>January</v>
      </c>
      <c r="V904">
        <f t="shared" si="89"/>
        <v>2016</v>
      </c>
    </row>
    <row r="905" spans="1:22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4">
        <f t="shared" si="85"/>
        <v>50.642857142857146</v>
      </c>
      <c r="J905" t="s">
        <v>21</v>
      </c>
      <c r="K905" t="s">
        <v>22</v>
      </c>
      <c r="L905" s="10">
        <v>1336194000</v>
      </c>
      <c r="M905">
        <v>1337490000</v>
      </c>
      <c r="N905" s="7">
        <f t="shared" si="86"/>
        <v>41034.208333333336</v>
      </c>
      <c r="O905" s="8">
        <f t="shared" si="87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  <c r="U905" t="str">
        <f t="shared" si="88"/>
        <v>May</v>
      </c>
      <c r="V905">
        <f t="shared" si="89"/>
        <v>2012</v>
      </c>
    </row>
    <row r="906" spans="1:22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4">
        <f t="shared" si="85"/>
        <v>49.6875</v>
      </c>
      <c r="J906" t="s">
        <v>21</v>
      </c>
      <c r="K906" t="s">
        <v>22</v>
      </c>
      <c r="L906" s="10">
        <v>1349326800</v>
      </c>
      <c r="M906">
        <v>1349672400</v>
      </c>
      <c r="N906" s="7">
        <f t="shared" si="86"/>
        <v>41186.208333333336</v>
      </c>
      <c r="O906" s="8">
        <f t="shared" si="87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  <c r="U906" t="str">
        <f t="shared" si="88"/>
        <v>October</v>
      </c>
      <c r="V906">
        <f t="shared" si="89"/>
        <v>2012</v>
      </c>
    </row>
    <row r="907" spans="1:22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4">
        <f t="shared" si="85"/>
        <v>54.894067796610166</v>
      </c>
      <c r="J907" t="s">
        <v>21</v>
      </c>
      <c r="K907" t="s">
        <v>22</v>
      </c>
      <c r="L907" s="10">
        <v>1379566800</v>
      </c>
      <c r="M907">
        <v>1379826000</v>
      </c>
      <c r="N907" s="7">
        <f t="shared" si="86"/>
        <v>41536.208333333336</v>
      </c>
      <c r="O907" s="8">
        <f t="shared" si="87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  <c r="U907" t="str">
        <f t="shared" si="88"/>
        <v>September</v>
      </c>
      <c r="V907">
        <f t="shared" si="89"/>
        <v>2013</v>
      </c>
    </row>
    <row r="908" spans="1:22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4">
        <f t="shared" si="85"/>
        <v>46.931937172774866</v>
      </c>
      <c r="J908" t="s">
        <v>21</v>
      </c>
      <c r="K908" t="s">
        <v>22</v>
      </c>
      <c r="L908" s="10">
        <v>1494651600</v>
      </c>
      <c r="M908">
        <v>1497762000</v>
      </c>
      <c r="N908" s="7">
        <f t="shared" si="86"/>
        <v>42868.208333333328</v>
      </c>
      <c r="O908" s="8">
        <f t="shared" si="87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  <c r="U908" t="str">
        <f t="shared" si="88"/>
        <v>May</v>
      </c>
      <c r="V908">
        <f t="shared" si="89"/>
        <v>2017</v>
      </c>
    </row>
    <row r="909" spans="1:22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4">
        <f t="shared" si="85"/>
        <v>44.951219512195124</v>
      </c>
      <c r="J909" t="s">
        <v>21</v>
      </c>
      <c r="K909" t="s">
        <v>22</v>
      </c>
      <c r="L909" s="10">
        <v>1303880400</v>
      </c>
      <c r="M909">
        <v>1304485200</v>
      </c>
      <c r="N909" s="7">
        <f t="shared" si="86"/>
        <v>40660.208333333336</v>
      </c>
      <c r="O909" s="8">
        <f t="shared" si="87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  <c r="U909" t="str">
        <f t="shared" si="88"/>
        <v>April</v>
      </c>
      <c r="V909">
        <f t="shared" si="89"/>
        <v>2011</v>
      </c>
    </row>
    <row r="910" spans="1:22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4">
        <f t="shared" si="85"/>
        <v>30.99898322318251</v>
      </c>
      <c r="J910" t="s">
        <v>21</v>
      </c>
      <c r="K910" t="s">
        <v>22</v>
      </c>
      <c r="L910" s="10">
        <v>1335934800</v>
      </c>
      <c r="M910">
        <v>1336885200</v>
      </c>
      <c r="N910" s="7">
        <f t="shared" si="86"/>
        <v>41031.208333333336</v>
      </c>
      <c r="O910" s="8">
        <f t="shared" si="87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  <c r="U910" t="str">
        <f t="shared" si="88"/>
        <v>May</v>
      </c>
      <c r="V910">
        <f t="shared" si="89"/>
        <v>2012</v>
      </c>
    </row>
    <row r="911" spans="1:22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4">
        <f t="shared" si="85"/>
        <v>107.7625</v>
      </c>
      <c r="J911" t="s">
        <v>15</v>
      </c>
      <c r="K911" t="s">
        <v>16</v>
      </c>
      <c r="L911" s="10">
        <v>1528088400</v>
      </c>
      <c r="M911">
        <v>1530421200</v>
      </c>
      <c r="N911" s="7">
        <f t="shared" si="86"/>
        <v>43255.208333333328</v>
      </c>
      <c r="O911" s="8">
        <f t="shared" si="87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  <c r="U911" t="str">
        <f t="shared" si="88"/>
        <v>June</v>
      </c>
      <c r="V911">
        <f t="shared" si="89"/>
        <v>2018</v>
      </c>
    </row>
    <row r="912" spans="1:22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4">
        <f t="shared" si="85"/>
        <v>102.07770270270271</v>
      </c>
      <c r="J912" t="s">
        <v>21</v>
      </c>
      <c r="K912" t="s">
        <v>22</v>
      </c>
      <c r="L912" s="10">
        <v>1421906400</v>
      </c>
      <c r="M912">
        <v>1421992800</v>
      </c>
      <c r="N912" s="7">
        <f t="shared" si="86"/>
        <v>42026.25</v>
      </c>
      <c r="O912" s="8">
        <f t="shared" si="87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  <c r="U912" t="str">
        <f t="shared" si="88"/>
        <v>January</v>
      </c>
      <c r="V912">
        <f t="shared" si="89"/>
        <v>2015</v>
      </c>
    </row>
    <row r="913" spans="1:22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4">
        <f t="shared" si="85"/>
        <v>24.976190476190474</v>
      </c>
      <c r="J913" t="s">
        <v>21</v>
      </c>
      <c r="K913" t="s">
        <v>22</v>
      </c>
      <c r="L913" s="10">
        <v>1568005200</v>
      </c>
      <c r="M913">
        <v>1568178000</v>
      </c>
      <c r="N913" s="7">
        <f t="shared" si="86"/>
        <v>43717.208333333328</v>
      </c>
      <c r="O913" s="8">
        <f t="shared" si="87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  <c r="U913" t="str">
        <f t="shared" si="88"/>
        <v>September</v>
      </c>
      <c r="V913">
        <f t="shared" si="89"/>
        <v>2019</v>
      </c>
    </row>
    <row r="914" spans="1:22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4">
        <f t="shared" si="85"/>
        <v>79.944134078212286</v>
      </c>
      <c r="J914" t="s">
        <v>21</v>
      </c>
      <c r="K914" t="s">
        <v>22</v>
      </c>
      <c r="L914" s="10">
        <v>1346821200</v>
      </c>
      <c r="M914">
        <v>1347944400</v>
      </c>
      <c r="N914" s="7">
        <f t="shared" si="86"/>
        <v>41157.208333333336</v>
      </c>
      <c r="O914" s="8">
        <f t="shared" si="87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  <c r="U914" t="str">
        <f t="shared" si="88"/>
        <v>September</v>
      </c>
      <c r="V914">
        <f t="shared" si="89"/>
        <v>2012</v>
      </c>
    </row>
    <row r="915" spans="1:22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4">
        <f t="shared" si="85"/>
        <v>67.946462715105156</v>
      </c>
      <c r="J915" t="s">
        <v>26</v>
      </c>
      <c r="K915" t="s">
        <v>27</v>
      </c>
      <c r="L915" s="10">
        <v>1557637200</v>
      </c>
      <c r="M915">
        <v>1558760400</v>
      </c>
      <c r="N915" s="7">
        <f t="shared" si="86"/>
        <v>43597.208333333328</v>
      </c>
      <c r="O915" s="8">
        <f t="shared" si="87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  <c r="U915" t="str">
        <f t="shared" si="88"/>
        <v>May</v>
      </c>
      <c r="V915">
        <f t="shared" si="89"/>
        <v>2019</v>
      </c>
    </row>
    <row r="916" spans="1:22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4">
        <f t="shared" si="85"/>
        <v>26.070921985815602</v>
      </c>
      <c r="J916" t="s">
        <v>40</v>
      </c>
      <c r="K916" t="s">
        <v>41</v>
      </c>
      <c r="L916" s="10">
        <v>1375592400</v>
      </c>
      <c r="M916">
        <v>1376629200</v>
      </c>
      <c r="N916" s="7">
        <f t="shared" si="86"/>
        <v>41490.208333333336</v>
      </c>
      <c r="O916" s="8">
        <f t="shared" si="87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  <c r="U916" t="str">
        <f t="shared" si="88"/>
        <v>August</v>
      </c>
      <c r="V916">
        <f t="shared" si="89"/>
        <v>2013</v>
      </c>
    </row>
    <row r="917" spans="1:22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4">
        <f t="shared" si="85"/>
        <v>105.0032154340836</v>
      </c>
      <c r="J917" t="s">
        <v>40</v>
      </c>
      <c r="K917" t="s">
        <v>41</v>
      </c>
      <c r="L917" s="10">
        <v>1503982800</v>
      </c>
      <c r="M917">
        <v>1504760400</v>
      </c>
      <c r="N917" s="7">
        <f t="shared" si="86"/>
        <v>42976.208333333328</v>
      </c>
      <c r="O917" s="8">
        <f t="shared" si="87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  <c r="U917" t="str">
        <f t="shared" si="88"/>
        <v>August</v>
      </c>
      <c r="V917">
        <f t="shared" si="89"/>
        <v>2017</v>
      </c>
    </row>
    <row r="918" spans="1:22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4">
        <f t="shared" si="85"/>
        <v>25.826923076923077</v>
      </c>
      <c r="J918" t="s">
        <v>21</v>
      </c>
      <c r="K918" t="s">
        <v>22</v>
      </c>
      <c r="L918" s="10">
        <v>1418882400</v>
      </c>
      <c r="M918">
        <v>1419660000</v>
      </c>
      <c r="N918" s="7">
        <f t="shared" si="86"/>
        <v>41991.25</v>
      </c>
      <c r="O918" s="8">
        <f t="shared" si="87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  <c r="U918" t="str">
        <f t="shared" si="88"/>
        <v>December</v>
      </c>
      <c r="V918">
        <f t="shared" si="89"/>
        <v>2014</v>
      </c>
    </row>
    <row r="919" spans="1:22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4">
        <f t="shared" si="85"/>
        <v>77.666666666666671</v>
      </c>
      <c r="J919" t="s">
        <v>40</v>
      </c>
      <c r="K919" t="s">
        <v>41</v>
      </c>
      <c r="L919" s="10">
        <v>1309237200</v>
      </c>
      <c r="M919">
        <v>1311310800</v>
      </c>
      <c r="N919" s="7">
        <f t="shared" si="86"/>
        <v>40722.208333333336</v>
      </c>
      <c r="O919" s="8">
        <f t="shared" si="87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  <c r="U919" t="str">
        <f t="shared" si="88"/>
        <v>June</v>
      </c>
      <c r="V919">
        <f t="shared" si="89"/>
        <v>2011</v>
      </c>
    </row>
    <row r="920" spans="1:22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4">
        <f t="shared" si="85"/>
        <v>57.82692307692308</v>
      </c>
      <c r="J920" t="s">
        <v>98</v>
      </c>
      <c r="K920" t="s">
        <v>99</v>
      </c>
      <c r="L920" s="10">
        <v>1343365200</v>
      </c>
      <c r="M920">
        <v>1344315600</v>
      </c>
      <c r="N920" s="7">
        <f t="shared" si="86"/>
        <v>41117.208333333336</v>
      </c>
      <c r="O920" s="8">
        <f t="shared" si="87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  <c r="U920" t="str">
        <f t="shared" si="88"/>
        <v>July</v>
      </c>
      <c r="V920">
        <f t="shared" si="89"/>
        <v>2012</v>
      </c>
    </row>
    <row r="921" spans="1:22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4">
        <f t="shared" si="85"/>
        <v>92.955555555555549</v>
      </c>
      <c r="J921" t="s">
        <v>26</v>
      </c>
      <c r="K921" t="s">
        <v>27</v>
      </c>
      <c r="L921" s="10">
        <v>1507957200</v>
      </c>
      <c r="M921">
        <v>1510725600</v>
      </c>
      <c r="N921" s="7">
        <f t="shared" si="86"/>
        <v>43022.208333333328</v>
      </c>
      <c r="O921" s="8">
        <f t="shared" si="87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  <c r="U921" t="str">
        <f t="shared" si="88"/>
        <v>October</v>
      </c>
      <c r="V921">
        <f t="shared" si="89"/>
        <v>2017</v>
      </c>
    </row>
    <row r="922" spans="1:22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4">
        <f t="shared" si="85"/>
        <v>37.945098039215686</v>
      </c>
      <c r="J922" t="s">
        <v>21</v>
      </c>
      <c r="K922" t="s">
        <v>22</v>
      </c>
      <c r="L922" s="10">
        <v>1549519200</v>
      </c>
      <c r="M922">
        <v>1551247200</v>
      </c>
      <c r="N922" s="7">
        <f t="shared" si="86"/>
        <v>43503.25</v>
      </c>
      <c r="O922" s="8">
        <f t="shared" si="87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  <c r="U922" t="str">
        <f t="shared" si="88"/>
        <v>February</v>
      </c>
      <c r="V922">
        <f t="shared" si="89"/>
        <v>2019</v>
      </c>
    </row>
    <row r="923" spans="1:22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4">
        <f t="shared" si="85"/>
        <v>31.842105263157894</v>
      </c>
      <c r="J923" t="s">
        <v>21</v>
      </c>
      <c r="K923" t="s">
        <v>22</v>
      </c>
      <c r="L923" s="10">
        <v>1329026400</v>
      </c>
      <c r="M923">
        <v>1330236000</v>
      </c>
      <c r="N923" s="7">
        <f t="shared" si="86"/>
        <v>40951.25</v>
      </c>
      <c r="O923" s="8">
        <f t="shared" si="87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  <c r="U923" t="str">
        <f t="shared" si="88"/>
        <v>February</v>
      </c>
      <c r="V923">
        <f t="shared" si="89"/>
        <v>2012</v>
      </c>
    </row>
    <row r="924" spans="1:22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4">
        <f t="shared" si="85"/>
        <v>40</v>
      </c>
      <c r="J924" t="s">
        <v>21</v>
      </c>
      <c r="K924" t="s">
        <v>22</v>
      </c>
      <c r="L924" s="10">
        <v>1544335200</v>
      </c>
      <c r="M924">
        <v>1545112800</v>
      </c>
      <c r="N924" s="7">
        <f t="shared" si="86"/>
        <v>43443.25</v>
      </c>
      <c r="O924" s="8">
        <f t="shared" si="87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  <c r="U924" t="str">
        <f t="shared" si="88"/>
        <v>December</v>
      </c>
      <c r="V924">
        <f t="shared" si="89"/>
        <v>2018</v>
      </c>
    </row>
    <row r="925" spans="1:22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4">
        <f t="shared" si="85"/>
        <v>101.1</v>
      </c>
      <c r="J925" t="s">
        <v>21</v>
      </c>
      <c r="K925" t="s">
        <v>22</v>
      </c>
      <c r="L925" s="10">
        <v>1279083600</v>
      </c>
      <c r="M925">
        <v>1279170000</v>
      </c>
      <c r="N925" s="7">
        <f t="shared" si="86"/>
        <v>40373.208333333336</v>
      </c>
      <c r="O925" s="8">
        <f t="shared" si="87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  <c r="U925" t="str">
        <f t="shared" si="88"/>
        <v>July</v>
      </c>
      <c r="V925">
        <f t="shared" si="89"/>
        <v>2010</v>
      </c>
    </row>
    <row r="926" spans="1:22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4">
        <f t="shared" si="85"/>
        <v>84.006989951944078</v>
      </c>
      <c r="J926" t="s">
        <v>107</v>
      </c>
      <c r="K926" t="s">
        <v>108</v>
      </c>
      <c r="L926" s="10">
        <v>1572498000</v>
      </c>
      <c r="M926">
        <v>1573452000</v>
      </c>
      <c r="N926" s="7">
        <f t="shared" si="86"/>
        <v>43769.208333333328</v>
      </c>
      <c r="O926" s="8">
        <f t="shared" si="87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  <c r="U926" t="str">
        <f t="shared" si="88"/>
        <v>October</v>
      </c>
      <c r="V926">
        <f t="shared" si="89"/>
        <v>2019</v>
      </c>
    </row>
    <row r="927" spans="1:22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4">
        <f t="shared" si="85"/>
        <v>103.41538461538461</v>
      </c>
      <c r="J927" t="s">
        <v>21</v>
      </c>
      <c r="K927" t="s">
        <v>22</v>
      </c>
      <c r="L927" s="10">
        <v>1506056400</v>
      </c>
      <c r="M927">
        <v>1507093200</v>
      </c>
      <c r="N927" s="7">
        <f t="shared" si="86"/>
        <v>43000.208333333328</v>
      </c>
      <c r="O927" s="8">
        <f t="shared" si="87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  <c r="U927" t="str">
        <f t="shared" si="88"/>
        <v>September</v>
      </c>
      <c r="V927">
        <f t="shared" si="89"/>
        <v>2017</v>
      </c>
    </row>
    <row r="928" spans="1:22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4">
        <f t="shared" si="85"/>
        <v>105.13333333333334</v>
      </c>
      <c r="J928" t="s">
        <v>21</v>
      </c>
      <c r="K928" t="s">
        <v>22</v>
      </c>
      <c r="L928" s="10">
        <v>1463029200</v>
      </c>
      <c r="M928">
        <v>1463374800</v>
      </c>
      <c r="N928" s="7">
        <f t="shared" si="86"/>
        <v>42502.208333333328</v>
      </c>
      <c r="O928" s="8">
        <f t="shared" si="87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  <c r="U928" t="str">
        <f t="shared" si="88"/>
        <v>May</v>
      </c>
      <c r="V928">
        <f t="shared" si="89"/>
        <v>2016</v>
      </c>
    </row>
    <row r="929" spans="1:22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4">
        <f t="shared" si="85"/>
        <v>89.21621621621621</v>
      </c>
      <c r="J929" t="s">
        <v>21</v>
      </c>
      <c r="K929" t="s">
        <v>22</v>
      </c>
      <c r="L929" s="10">
        <v>1342069200</v>
      </c>
      <c r="M929">
        <v>1344574800</v>
      </c>
      <c r="N929" s="7">
        <f t="shared" si="86"/>
        <v>41102.208333333336</v>
      </c>
      <c r="O929" s="8">
        <f t="shared" si="87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  <c r="U929" t="str">
        <f t="shared" si="88"/>
        <v>July</v>
      </c>
      <c r="V929">
        <f t="shared" si="89"/>
        <v>2012</v>
      </c>
    </row>
    <row r="930" spans="1:22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4">
        <f t="shared" si="85"/>
        <v>51.995234312946785</v>
      </c>
      <c r="J930" t="s">
        <v>107</v>
      </c>
      <c r="K930" t="s">
        <v>108</v>
      </c>
      <c r="L930" s="10">
        <v>1388296800</v>
      </c>
      <c r="M930">
        <v>1389074400</v>
      </c>
      <c r="N930" s="7">
        <f t="shared" si="86"/>
        <v>41637.25</v>
      </c>
      <c r="O930" s="8">
        <f t="shared" si="87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  <c r="U930" t="str">
        <f t="shared" si="88"/>
        <v>December</v>
      </c>
      <c r="V930">
        <f t="shared" si="89"/>
        <v>2013</v>
      </c>
    </row>
    <row r="931" spans="1:22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4">
        <f t="shared" si="85"/>
        <v>64.956521739130437</v>
      </c>
      <c r="J931" t="s">
        <v>40</v>
      </c>
      <c r="K931" t="s">
        <v>41</v>
      </c>
      <c r="L931" s="10">
        <v>1493787600</v>
      </c>
      <c r="M931">
        <v>1494997200</v>
      </c>
      <c r="N931" s="7">
        <f t="shared" si="86"/>
        <v>42858.208333333328</v>
      </c>
      <c r="O931" s="8">
        <f t="shared" si="87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  <c r="U931" t="str">
        <f t="shared" si="88"/>
        <v>May</v>
      </c>
      <c r="V931">
        <f t="shared" si="89"/>
        <v>2017</v>
      </c>
    </row>
    <row r="932" spans="1:22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4">
        <f t="shared" si="85"/>
        <v>46.235294117647058</v>
      </c>
      <c r="J932" t="s">
        <v>21</v>
      </c>
      <c r="K932" t="s">
        <v>22</v>
      </c>
      <c r="L932" s="10">
        <v>1424844000</v>
      </c>
      <c r="M932">
        <v>1425448800</v>
      </c>
      <c r="N932" s="7">
        <f t="shared" si="86"/>
        <v>42060.25</v>
      </c>
      <c r="O932" s="8">
        <f t="shared" si="87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  <c r="U932" t="str">
        <f t="shared" si="88"/>
        <v>February</v>
      </c>
      <c r="V932">
        <f t="shared" si="89"/>
        <v>2015</v>
      </c>
    </row>
    <row r="933" spans="1:22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4">
        <f t="shared" si="85"/>
        <v>51.151785714285715</v>
      </c>
      <c r="J933" t="s">
        <v>21</v>
      </c>
      <c r="K933" t="s">
        <v>22</v>
      </c>
      <c r="L933" s="10">
        <v>1403931600</v>
      </c>
      <c r="M933">
        <v>1404104400</v>
      </c>
      <c r="N933" s="7">
        <f t="shared" si="86"/>
        <v>41818.208333333336</v>
      </c>
      <c r="O933" s="8">
        <f t="shared" si="87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  <c r="U933" t="str">
        <f t="shared" si="88"/>
        <v>June</v>
      </c>
      <c r="V933">
        <f t="shared" si="89"/>
        <v>2014</v>
      </c>
    </row>
    <row r="934" spans="1:22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4">
        <f t="shared" si="85"/>
        <v>33.909722222222221</v>
      </c>
      <c r="J934" t="s">
        <v>21</v>
      </c>
      <c r="K934" t="s">
        <v>22</v>
      </c>
      <c r="L934" s="10">
        <v>1394514000</v>
      </c>
      <c r="M934">
        <v>1394773200</v>
      </c>
      <c r="N934" s="7">
        <f t="shared" si="86"/>
        <v>41709.208333333336</v>
      </c>
      <c r="O934" s="8">
        <f t="shared" si="87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  <c r="U934" t="str">
        <f t="shared" si="88"/>
        <v>March</v>
      </c>
      <c r="V934">
        <f t="shared" si="89"/>
        <v>2014</v>
      </c>
    </row>
    <row r="935" spans="1:22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4">
        <f t="shared" si="85"/>
        <v>92.016298633017882</v>
      </c>
      <c r="J935" t="s">
        <v>21</v>
      </c>
      <c r="K935" t="s">
        <v>22</v>
      </c>
      <c r="L935" s="10">
        <v>1365397200</v>
      </c>
      <c r="M935">
        <v>1366520400</v>
      </c>
      <c r="N935" s="7">
        <f t="shared" si="86"/>
        <v>41372.208333333336</v>
      </c>
      <c r="O935" s="8">
        <f t="shared" si="87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  <c r="U935" t="str">
        <f t="shared" si="88"/>
        <v>April</v>
      </c>
      <c r="V935">
        <f t="shared" si="89"/>
        <v>2013</v>
      </c>
    </row>
    <row r="936" spans="1:22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4">
        <f t="shared" si="85"/>
        <v>107.42857142857143</v>
      </c>
      <c r="J936" t="s">
        <v>21</v>
      </c>
      <c r="K936" t="s">
        <v>22</v>
      </c>
      <c r="L936" s="10">
        <v>1456120800</v>
      </c>
      <c r="M936">
        <v>1456639200</v>
      </c>
      <c r="N936" s="7">
        <f t="shared" si="86"/>
        <v>42422.25</v>
      </c>
      <c r="O936" s="8">
        <f t="shared" si="87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  <c r="U936" t="str">
        <f t="shared" si="88"/>
        <v>February</v>
      </c>
      <c r="V936">
        <f t="shared" si="89"/>
        <v>2016</v>
      </c>
    </row>
    <row r="937" spans="1:22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4">
        <f t="shared" si="85"/>
        <v>75.848484848484844</v>
      </c>
      <c r="J937" t="s">
        <v>21</v>
      </c>
      <c r="K937" t="s">
        <v>22</v>
      </c>
      <c r="L937" s="10">
        <v>1437714000</v>
      </c>
      <c r="M937">
        <v>1438318800</v>
      </c>
      <c r="N937" s="7">
        <f t="shared" si="86"/>
        <v>42209.208333333328</v>
      </c>
      <c r="O937" s="8">
        <f t="shared" si="87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  <c r="U937" t="str">
        <f t="shared" si="88"/>
        <v>July</v>
      </c>
      <c r="V937">
        <f t="shared" si="89"/>
        <v>2015</v>
      </c>
    </row>
    <row r="938" spans="1:22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4">
        <f t="shared" si="85"/>
        <v>80.476190476190482</v>
      </c>
      <c r="J938" t="s">
        <v>21</v>
      </c>
      <c r="K938" t="s">
        <v>22</v>
      </c>
      <c r="L938" s="10">
        <v>1563771600</v>
      </c>
      <c r="M938">
        <v>1564030800</v>
      </c>
      <c r="N938" s="7">
        <f t="shared" si="86"/>
        <v>43668.208333333328</v>
      </c>
      <c r="O938" s="8">
        <f t="shared" si="87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  <c r="U938" t="str">
        <f t="shared" si="88"/>
        <v>July</v>
      </c>
      <c r="V938">
        <f t="shared" si="89"/>
        <v>2019</v>
      </c>
    </row>
    <row r="939" spans="1:22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4">
        <f t="shared" si="85"/>
        <v>86.978483606557376</v>
      </c>
      <c r="J939" t="s">
        <v>21</v>
      </c>
      <c r="K939" t="s">
        <v>22</v>
      </c>
      <c r="L939" s="10">
        <v>1448517600</v>
      </c>
      <c r="M939">
        <v>1449295200</v>
      </c>
      <c r="N939" s="7">
        <f t="shared" si="86"/>
        <v>42334.25</v>
      </c>
      <c r="O939" s="8">
        <f t="shared" si="87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  <c r="U939" t="str">
        <f t="shared" si="88"/>
        <v>November</v>
      </c>
      <c r="V939">
        <f t="shared" si="89"/>
        <v>2015</v>
      </c>
    </row>
    <row r="940" spans="1:22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4">
        <f t="shared" si="85"/>
        <v>105.13541666666667</v>
      </c>
      <c r="J940" t="s">
        <v>21</v>
      </c>
      <c r="K940" t="s">
        <v>22</v>
      </c>
      <c r="L940" s="10">
        <v>1528779600</v>
      </c>
      <c r="M940">
        <v>1531890000</v>
      </c>
      <c r="N940" s="7">
        <f t="shared" si="86"/>
        <v>43263.208333333328</v>
      </c>
      <c r="O940" s="8">
        <f t="shared" si="87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  <c r="U940" t="str">
        <f t="shared" si="88"/>
        <v>June</v>
      </c>
      <c r="V940">
        <f t="shared" si="89"/>
        <v>2018</v>
      </c>
    </row>
    <row r="941" spans="1:22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4">
        <f t="shared" si="85"/>
        <v>57.298507462686565</v>
      </c>
      <c r="J941" t="s">
        <v>21</v>
      </c>
      <c r="K941" t="s">
        <v>22</v>
      </c>
      <c r="L941" s="10">
        <v>1304744400</v>
      </c>
      <c r="M941">
        <v>1306213200</v>
      </c>
      <c r="N941" s="7">
        <f t="shared" si="86"/>
        <v>40670.208333333336</v>
      </c>
      <c r="O941" s="8">
        <f t="shared" si="87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  <c r="U941" t="str">
        <f t="shared" si="88"/>
        <v>May</v>
      </c>
      <c r="V941">
        <f t="shared" si="89"/>
        <v>2011</v>
      </c>
    </row>
    <row r="942" spans="1:22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4">
        <f t="shared" si="85"/>
        <v>93.348484848484844</v>
      </c>
      <c r="J942" t="s">
        <v>15</v>
      </c>
      <c r="K942" t="s">
        <v>16</v>
      </c>
      <c r="L942" s="10">
        <v>1354341600</v>
      </c>
      <c r="M942">
        <v>1356242400</v>
      </c>
      <c r="N942" s="7">
        <f t="shared" si="86"/>
        <v>41244.25</v>
      </c>
      <c r="O942" s="8">
        <f t="shared" si="87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  <c r="U942" t="str">
        <f t="shared" si="88"/>
        <v>December</v>
      </c>
      <c r="V942">
        <f t="shared" si="89"/>
        <v>2012</v>
      </c>
    </row>
    <row r="943" spans="1:22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4">
        <f t="shared" si="85"/>
        <v>71.987179487179489</v>
      </c>
      <c r="J943" t="s">
        <v>21</v>
      </c>
      <c r="K943" t="s">
        <v>22</v>
      </c>
      <c r="L943" s="10">
        <v>1294552800</v>
      </c>
      <c r="M943">
        <v>1297576800</v>
      </c>
      <c r="N943" s="7">
        <f t="shared" si="86"/>
        <v>40552.25</v>
      </c>
      <c r="O943" s="8">
        <f t="shared" si="87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  <c r="U943" t="str">
        <f t="shared" si="88"/>
        <v>January</v>
      </c>
      <c r="V943">
        <f t="shared" si="89"/>
        <v>2011</v>
      </c>
    </row>
    <row r="944" spans="1:22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4">
        <f t="shared" si="85"/>
        <v>92.611940298507463</v>
      </c>
      <c r="J944" t="s">
        <v>26</v>
      </c>
      <c r="K944" t="s">
        <v>27</v>
      </c>
      <c r="L944" s="10">
        <v>1295935200</v>
      </c>
      <c r="M944">
        <v>1296194400</v>
      </c>
      <c r="N944" s="7">
        <f t="shared" si="86"/>
        <v>40568.25</v>
      </c>
      <c r="O944" s="8">
        <f t="shared" si="87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  <c r="U944" t="str">
        <f t="shared" si="88"/>
        <v>January</v>
      </c>
      <c r="V944">
        <f t="shared" si="89"/>
        <v>2011</v>
      </c>
    </row>
    <row r="945" spans="1:22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4">
        <f t="shared" si="85"/>
        <v>104.99122807017544</v>
      </c>
      <c r="J945" t="s">
        <v>21</v>
      </c>
      <c r="K945" t="s">
        <v>22</v>
      </c>
      <c r="L945" s="10">
        <v>1411534800</v>
      </c>
      <c r="M945">
        <v>1414558800</v>
      </c>
      <c r="N945" s="7">
        <f t="shared" si="86"/>
        <v>41906.208333333336</v>
      </c>
      <c r="O945" s="8">
        <f t="shared" si="87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  <c r="U945" t="str">
        <f t="shared" si="88"/>
        <v>September</v>
      </c>
      <c r="V945">
        <f t="shared" si="89"/>
        <v>2014</v>
      </c>
    </row>
    <row r="946" spans="1:22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4">
        <f t="shared" si="85"/>
        <v>30.958174904942965</v>
      </c>
      <c r="J946" t="s">
        <v>26</v>
      </c>
      <c r="K946" t="s">
        <v>27</v>
      </c>
      <c r="L946" s="10">
        <v>1486706400</v>
      </c>
      <c r="M946">
        <v>1488348000</v>
      </c>
      <c r="N946" s="7">
        <f t="shared" si="86"/>
        <v>42776.25</v>
      </c>
      <c r="O946" s="8">
        <f t="shared" si="87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  <c r="U946" t="str">
        <f t="shared" si="88"/>
        <v>February</v>
      </c>
      <c r="V946">
        <f t="shared" si="89"/>
        <v>2017</v>
      </c>
    </row>
    <row r="947" spans="1:22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4">
        <f t="shared" si="85"/>
        <v>33.001182732111175</v>
      </c>
      <c r="J947" t="s">
        <v>21</v>
      </c>
      <c r="K947" t="s">
        <v>22</v>
      </c>
      <c r="L947" s="10">
        <v>1333602000</v>
      </c>
      <c r="M947">
        <v>1334898000</v>
      </c>
      <c r="N947" s="7">
        <f t="shared" si="86"/>
        <v>41004.208333333336</v>
      </c>
      <c r="O947" s="8">
        <f t="shared" si="8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  <c r="U947" t="str">
        <f t="shared" si="88"/>
        <v>April</v>
      </c>
      <c r="V947">
        <f t="shared" si="89"/>
        <v>2012</v>
      </c>
    </row>
    <row r="948" spans="1:22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4">
        <f t="shared" si="85"/>
        <v>84.187845303867405</v>
      </c>
      <c r="J948" t="s">
        <v>21</v>
      </c>
      <c r="K948" t="s">
        <v>22</v>
      </c>
      <c r="L948" s="10">
        <v>1308200400</v>
      </c>
      <c r="M948">
        <v>1308373200</v>
      </c>
      <c r="N948" s="7">
        <f t="shared" si="86"/>
        <v>40710.208333333336</v>
      </c>
      <c r="O948" s="8">
        <f t="shared" si="87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  <c r="U948" t="str">
        <f t="shared" si="88"/>
        <v>June</v>
      </c>
      <c r="V948">
        <f t="shared" si="89"/>
        <v>2011</v>
      </c>
    </row>
    <row r="949" spans="1:22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4">
        <f t="shared" si="85"/>
        <v>73.92307692307692</v>
      </c>
      <c r="J949" t="s">
        <v>21</v>
      </c>
      <c r="K949" t="s">
        <v>22</v>
      </c>
      <c r="L949" s="10">
        <v>1411707600</v>
      </c>
      <c r="M949">
        <v>1412312400</v>
      </c>
      <c r="N949" s="7">
        <f t="shared" si="86"/>
        <v>41908.208333333336</v>
      </c>
      <c r="O949" s="8">
        <f t="shared" si="87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  <c r="U949" t="str">
        <f t="shared" si="88"/>
        <v>September</v>
      </c>
      <c r="V949">
        <f t="shared" si="89"/>
        <v>2014</v>
      </c>
    </row>
    <row r="950" spans="1:22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4">
        <f t="shared" si="85"/>
        <v>36.987499999999997</v>
      </c>
      <c r="J950" t="s">
        <v>21</v>
      </c>
      <c r="K950" t="s">
        <v>22</v>
      </c>
      <c r="L950" s="10">
        <v>1418364000</v>
      </c>
      <c r="M950">
        <v>1419228000</v>
      </c>
      <c r="N950" s="7">
        <f t="shared" si="86"/>
        <v>41985.25</v>
      </c>
      <c r="O950" s="8">
        <f t="shared" si="87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  <c r="U950" t="str">
        <f t="shared" si="88"/>
        <v>December</v>
      </c>
      <c r="V950">
        <f t="shared" si="89"/>
        <v>2014</v>
      </c>
    </row>
    <row r="951" spans="1:22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4">
        <f t="shared" si="85"/>
        <v>46.896551724137929</v>
      </c>
      <c r="J951" t="s">
        <v>21</v>
      </c>
      <c r="K951" t="s">
        <v>22</v>
      </c>
      <c r="L951" s="10">
        <v>1429333200</v>
      </c>
      <c r="M951">
        <v>1430974800</v>
      </c>
      <c r="N951" s="7">
        <f t="shared" si="86"/>
        <v>42112.208333333328</v>
      </c>
      <c r="O951" s="8">
        <f t="shared" si="87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  <c r="U951" t="str">
        <f t="shared" si="88"/>
        <v>April</v>
      </c>
      <c r="V951">
        <f t="shared" si="89"/>
        <v>2015</v>
      </c>
    </row>
    <row r="952" spans="1:22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4">
        <f t="shared" si="85"/>
        <v>5</v>
      </c>
      <c r="J952" t="s">
        <v>21</v>
      </c>
      <c r="K952" t="s">
        <v>22</v>
      </c>
      <c r="L952" s="10">
        <v>1555390800</v>
      </c>
      <c r="M952">
        <v>1555822800</v>
      </c>
      <c r="N952" s="7">
        <f t="shared" si="86"/>
        <v>43571.208333333328</v>
      </c>
      <c r="O952" s="8">
        <f t="shared" si="87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  <c r="U952" t="str">
        <f t="shared" si="88"/>
        <v>April</v>
      </c>
      <c r="V952">
        <f t="shared" si="89"/>
        <v>2019</v>
      </c>
    </row>
    <row r="953" spans="1:22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4">
        <f t="shared" si="85"/>
        <v>102.02437459910199</v>
      </c>
      <c r="J953" t="s">
        <v>21</v>
      </c>
      <c r="K953" t="s">
        <v>22</v>
      </c>
      <c r="L953" s="10">
        <v>1482732000</v>
      </c>
      <c r="M953">
        <v>1482818400</v>
      </c>
      <c r="N953" s="7">
        <f t="shared" si="86"/>
        <v>42730.25</v>
      </c>
      <c r="O953" s="8">
        <f t="shared" si="87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  <c r="U953" t="str">
        <f t="shared" si="88"/>
        <v>December</v>
      </c>
      <c r="V953">
        <f t="shared" si="89"/>
        <v>2016</v>
      </c>
    </row>
    <row r="954" spans="1:22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4">
        <f t="shared" si="85"/>
        <v>45.007502206531335</v>
      </c>
      <c r="J954" t="s">
        <v>21</v>
      </c>
      <c r="K954" t="s">
        <v>22</v>
      </c>
      <c r="L954" s="10">
        <v>1470718800</v>
      </c>
      <c r="M954">
        <v>1471928400</v>
      </c>
      <c r="N954" s="7">
        <f t="shared" si="86"/>
        <v>42591.208333333328</v>
      </c>
      <c r="O954" s="8">
        <f t="shared" si="87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  <c r="U954" t="str">
        <f t="shared" si="88"/>
        <v>August</v>
      </c>
      <c r="V954">
        <f t="shared" si="89"/>
        <v>2016</v>
      </c>
    </row>
    <row r="955" spans="1:22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4">
        <f t="shared" si="85"/>
        <v>94.285714285714292</v>
      </c>
      <c r="J955" t="s">
        <v>21</v>
      </c>
      <c r="K955" t="s">
        <v>22</v>
      </c>
      <c r="L955" s="10">
        <v>1450591200</v>
      </c>
      <c r="M955">
        <v>1453701600</v>
      </c>
      <c r="N955" s="7">
        <f t="shared" si="86"/>
        <v>42358.25</v>
      </c>
      <c r="O955" s="8">
        <f t="shared" si="87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  <c r="U955" t="str">
        <f t="shared" si="88"/>
        <v>December</v>
      </c>
      <c r="V955">
        <f t="shared" si="89"/>
        <v>2015</v>
      </c>
    </row>
    <row r="956" spans="1:22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4">
        <f t="shared" si="85"/>
        <v>101.02325581395348</v>
      </c>
      <c r="J956" t="s">
        <v>26</v>
      </c>
      <c r="K956" t="s">
        <v>27</v>
      </c>
      <c r="L956" s="10">
        <v>1348290000</v>
      </c>
      <c r="M956">
        <v>1350363600</v>
      </c>
      <c r="N956" s="7">
        <f t="shared" si="86"/>
        <v>41174.208333333336</v>
      </c>
      <c r="O956" s="8">
        <f t="shared" si="87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  <c r="U956" t="str">
        <f t="shared" si="88"/>
        <v>September</v>
      </c>
      <c r="V956">
        <f t="shared" si="89"/>
        <v>2012</v>
      </c>
    </row>
    <row r="957" spans="1:22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4">
        <f t="shared" si="85"/>
        <v>97.037499999999994</v>
      </c>
      <c r="J957" t="s">
        <v>21</v>
      </c>
      <c r="K957" t="s">
        <v>22</v>
      </c>
      <c r="L957" s="10">
        <v>1353823200</v>
      </c>
      <c r="M957">
        <v>1353996000</v>
      </c>
      <c r="N957" s="7">
        <f t="shared" si="86"/>
        <v>41238.25</v>
      </c>
      <c r="O957" s="8">
        <f t="shared" si="87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  <c r="U957" t="str">
        <f t="shared" si="88"/>
        <v>November</v>
      </c>
      <c r="V957">
        <f t="shared" si="89"/>
        <v>2012</v>
      </c>
    </row>
    <row r="958" spans="1:22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4">
        <f t="shared" si="85"/>
        <v>43.00963855421687</v>
      </c>
      <c r="J958" t="s">
        <v>21</v>
      </c>
      <c r="K958" t="s">
        <v>22</v>
      </c>
      <c r="L958" s="10">
        <v>1450764000</v>
      </c>
      <c r="M958">
        <v>1451109600</v>
      </c>
      <c r="N958" s="7">
        <f t="shared" si="86"/>
        <v>42360.25</v>
      </c>
      <c r="O958" s="8">
        <f t="shared" si="87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  <c r="U958" t="str">
        <f t="shared" si="88"/>
        <v>December</v>
      </c>
      <c r="V958">
        <f t="shared" si="89"/>
        <v>2015</v>
      </c>
    </row>
    <row r="959" spans="1:22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4">
        <f t="shared" si="85"/>
        <v>94.916030534351151</v>
      </c>
      <c r="J959" t="s">
        <v>21</v>
      </c>
      <c r="K959" t="s">
        <v>22</v>
      </c>
      <c r="L959" s="10">
        <v>1329372000</v>
      </c>
      <c r="M959">
        <v>1329631200</v>
      </c>
      <c r="N959" s="7">
        <f t="shared" si="86"/>
        <v>40955.25</v>
      </c>
      <c r="O959" s="8">
        <f t="shared" si="87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  <c r="U959" t="str">
        <f t="shared" si="88"/>
        <v>February</v>
      </c>
      <c r="V959">
        <f t="shared" si="89"/>
        <v>2012</v>
      </c>
    </row>
    <row r="960" spans="1:22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4">
        <f t="shared" si="85"/>
        <v>72.151785714285708</v>
      </c>
      <c r="J960" t="s">
        <v>21</v>
      </c>
      <c r="K960" t="s">
        <v>22</v>
      </c>
      <c r="L960" s="10">
        <v>1277096400</v>
      </c>
      <c r="M960">
        <v>1278997200</v>
      </c>
      <c r="N960" s="7">
        <f t="shared" si="86"/>
        <v>40350.208333333336</v>
      </c>
      <c r="O960" s="8">
        <f t="shared" si="87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  <c r="U960" t="str">
        <f t="shared" si="88"/>
        <v>June</v>
      </c>
      <c r="V960">
        <f t="shared" si="89"/>
        <v>2010</v>
      </c>
    </row>
    <row r="961" spans="1:22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4">
        <f t="shared" si="85"/>
        <v>51.007692307692309</v>
      </c>
      <c r="J961" t="s">
        <v>21</v>
      </c>
      <c r="K961" t="s">
        <v>22</v>
      </c>
      <c r="L961" s="10">
        <v>1277701200</v>
      </c>
      <c r="M961">
        <v>1280120400</v>
      </c>
      <c r="N961" s="7">
        <f t="shared" si="86"/>
        <v>40357.208333333336</v>
      </c>
      <c r="O961" s="8">
        <f t="shared" si="87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  <c r="U961" t="str">
        <f t="shared" si="88"/>
        <v>June</v>
      </c>
      <c r="V961">
        <f t="shared" si="89"/>
        <v>2010</v>
      </c>
    </row>
    <row r="962" spans="1:22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90">(E962/D962)*100</f>
        <v>85.054545454545448</v>
      </c>
      <c r="G962" t="s">
        <v>14</v>
      </c>
      <c r="H962">
        <v>55</v>
      </c>
      <c r="I962" s="4">
        <f t="shared" si="85"/>
        <v>85.054545454545448</v>
      </c>
      <c r="J962" t="s">
        <v>21</v>
      </c>
      <c r="K962" t="s">
        <v>22</v>
      </c>
      <c r="L962" s="10">
        <v>1454911200</v>
      </c>
      <c r="M962">
        <v>1458104400</v>
      </c>
      <c r="N962" s="7">
        <f t="shared" si="86"/>
        <v>42408.25</v>
      </c>
      <c r="O962" s="8">
        <f t="shared" si="87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  <c r="U962" t="str">
        <f t="shared" si="88"/>
        <v>February</v>
      </c>
      <c r="V962">
        <f t="shared" si="89"/>
        <v>2016</v>
      </c>
    </row>
    <row r="963" spans="1:22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90"/>
        <v>119.29824561403508</v>
      </c>
      <c r="G963" t="s">
        <v>20</v>
      </c>
      <c r="H963">
        <v>155</v>
      </c>
      <c r="I963" s="4">
        <f t="shared" ref="I963:I1001" si="91">AVERAGE(E963/H963)</f>
        <v>43.87096774193548</v>
      </c>
      <c r="J963" t="s">
        <v>21</v>
      </c>
      <c r="K963" t="s">
        <v>22</v>
      </c>
      <c r="L963" s="10">
        <v>1297922400</v>
      </c>
      <c r="M963">
        <v>1298268000</v>
      </c>
      <c r="N963" s="7">
        <f t="shared" ref="N963:N1001" si="92">(((L963/60)/60)/24)+DATE(1970,1,1)</f>
        <v>40591.25</v>
      </c>
      <c r="O963" s="8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  <c r="U963" t="str">
        <f t="shared" ref="U963:U1001" si="94">TEXT(N963,"MMMM")</f>
        <v>February</v>
      </c>
      <c r="V963">
        <f t="shared" ref="V963:V1001" si="95">YEAR(N963)</f>
        <v>2011</v>
      </c>
    </row>
    <row r="964" spans="1:22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4">
        <f t="shared" si="91"/>
        <v>40.063909774436091</v>
      </c>
      <c r="J964" t="s">
        <v>21</v>
      </c>
      <c r="K964" t="s">
        <v>22</v>
      </c>
      <c r="L964" s="10">
        <v>1384408800</v>
      </c>
      <c r="M964">
        <v>1386223200</v>
      </c>
      <c r="N964" s="7">
        <f t="shared" si="92"/>
        <v>41592.25</v>
      </c>
      <c r="O964" s="8">
        <f t="shared" si="9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  <c r="U964" t="str">
        <f t="shared" si="94"/>
        <v>November</v>
      </c>
      <c r="V964">
        <f t="shared" si="95"/>
        <v>2013</v>
      </c>
    </row>
    <row r="965" spans="1:22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4">
        <f t="shared" si="91"/>
        <v>43.833333333333336</v>
      </c>
      <c r="J965" t="s">
        <v>107</v>
      </c>
      <c r="K965" t="s">
        <v>108</v>
      </c>
      <c r="L965" s="10">
        <v>1299304800</v>
      </c>
      <c r="M965">
        <v>1299823200</v>
      </c>
      <c r="N965" s="7">
        <f t="shared" si="92"/>
        <v>40607.25</v>
      </c>
      <c r="O965" s="8">
        <f t="shared" si="9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  <c r="U965" t="str">
        <f t="shared" si="94"/>
        <v>March</v>
      </c>
      <c r="V965">
        <f t="shared" si="95"/>
        <v>2011</v>
      </c>
    </row>
    <row r="966" spans="1:22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4">
        <f t="shared" si="91"/>
        <v>84.92903225806451</v>
      </c>
      <c r="J966" t="s">
        <v>21</v>
      </c>
      <c r="K966" t="s">
        <v>22</v>
      </c>
      <c r="L966" s="10">
        <v>1431320400</v>
      </c>
      <c r="M966">
        <v>1431752400</v>
      </c>
      <c r="N966" s="7">
        <f t="shared" si="92"/>
        <v>42135.208333333328</v>
      </c>
      <c r="O966" s="8">
        <f t="shared" si="9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  <c r="U966" t="str">
        <f t="shared" si="94"/>
        <v>May</v>
      </c>
      <c r="V966">
        <f t="shared" si="95"/>
        <v>2015</v>
      </c>
    </row>
    <row r="967" spans="1:22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4">
        <f t="shared" si="91"/>
        <v>41.067632850241544</v>
      </c>
      <c r="J967" t="s">
        <v>40</v>
      </c>
      <c r="K967" t="s">
        <v>41</v>
      </c>
      <c r="L967" s="10">
        <v>1264399200</v>
      </c>
      <c r="M967">
        <v>1267855200</v>
      </c>
      <c r="N967" s="7">
        <f t="shared" si="92"/>
        <v>40203.25</v>
      </c>
      <c r="O967" s="8">
        <f t="shared" si="9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  <c r="U967" t="str">
        <f t="shared" si="94"/>
        <v>January</v>
      </c>
      <c r="V967">
        <f t="shared" si="95"/>
        <v>2010</v>
      </c>
    </row>
    <row r="968" spans="1:22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4">
        <f t="shared" si="91"/>
        <v>54.971428571428568</v>
      </c>
      <c r="J968" t="s">
        <v>21</v>
      </c>
      <c r="K968" t="s">
        <v>22</v>
      </c>
      <c r="L968" s="10">
        <v>1497502800</v>
      </c>
      <c r="M968">
        <v>1497675600</v>
      </c>
      <c r="N968" s="7">
        <f t="shared" si="92"/>
        <v>42901.208333333328</v>
      </c>
      <c r="O968" s="8">
        <f t="shared" si="9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  <c r="U968" t="str">
        <f t="shared" si="94"/>
        <v>June</v>
      </c>
      <c r="V968">
        <f t="shared" si="95"/>
        <v>2017</v>
      </c>
    </row>
    <row r="969" spans="1:22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4">
        <f t="shared" si="91"/>
        <v>77.010807374443743</v>
      </c>
      <c r="J969" t="s">
        <v>21</v>
      </c>
      <c r="K969" t="s">
        <v>22</v>
      </c>
      <c r="L969" s="10">
        <v>1333688400</v>
      </c>
      <c r="M969">
        <v>1336885200</v>
      </c>
      <c r="N969" s="7">
        <f t="shared" si="92"/>
        <v>41005.208333333336</v>
      </c>
      <c r="O969" s="8">
        <f t="shared" si="9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  <c r="U969" t="str">
        <f t="shared" si="94"/>
        <v>April</v>
      </c>
      <c r="V969">
        <f t="shared" si="95"/>
        <v>2012</v>
      </c>
    </row>
    <row r="970" spans="1:22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4">
        <f t="shared" si="91"/>
        <v>71.201754385964918</v>
      </c>
      <c r="J970" t="s">
        <v>21</v>
      </c>
      <c r="K970" t="s">
        <v>22</v>
      </c>
      <c r="L970" s="10">
        <v>1293861600</v>
      </c>
      <c r="M970">
        <v>1295157600</v>
      </c>
      <c r="N970" s="7">
        <f t="shared" si="92"/>
        <v>40544.25</v>
      </c>
      <c r="O970" s="8">
        <f t="shared" si="9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  <c r="U970" t="str">
        <f t="shared" si="94"/>
        <v>January</v>
      </c>
      <c r="V970">
        <f t="shared" si="95"/>
        <v>2011</v>
      </c>
    </row>
    <row r="971" spans="1:22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4">
        <f t="shared" si="91"/>
        <v>91.935483870967744</v>
      </c>
      <c r="J971" t="s">
        <v>21</v>
      </c>
      <c r="K971" t="s">
        <v>22</v>
      </c>
      <c r="L971" s="10">
        <v>1576994400</v>
      </c>
      <c r="M971">
        <v>1577599200</v>
      </c>
      <c r="N971" s="7">
        <f t="shared" si="92"/>
        <v>43821.25</v>
      </c>
      <c r="O971" s="8">
        <f t="shared" si="9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  <c r="U971" t="str">
        <f t="shared" si="94"/>
        <v>December</v>
      </c>
      <c r="V971">
        <f t="shared" si="95"/>
        <v>2019</v>
      </c>
    </row>
    <row r="972" spans="1:22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4">
        <f t="shared" si="91"/>
        <v>97.069023569023571</v>
      </c>
      <c r="J972" t="s">
        <v>21</v>
      </c>
      <c r="K972" t="s">
        <v>22</v>
      </c>
      <c r="L972" s="10">
        <v>1304917200</v>
      </c>
      <c r="M972">
        <v>1305003600</v>
      </c>
      <c r="N972" s="7">
        <f t="shared" si="92"/>
        <v>40672.208333333336</v>
      </c>
      <c r="O972" s="8">
        <f t="shared" si="9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  <c r="U972" t="str">
        <f t="shared" si="94"/>
        <v>May</v>
      </c>
      <c r="V972">
        <f t="shared" si="95"/>
        <v>2011</v>
      </c>
    </row>
    <row r="973" spans="1:22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4">
        <f t="shared" si="91"/>
        <v>58.916666666666664</v>
      </c>
      <c r="J973" t="s">
        <v>21</v>
      </c>
      <c r="K973" t="s">
        <v>22</v>
      </c>
      <c r="L973" s="10">
        <v>1381208400</v>
      </c>
      <c r="M973">
        <v>1381726800</v>
      </c>
      <c r="N973" s="7">
        <f t="shared" si="92"/>
        <v>41555.208333333336</v>
      </c>
      <c r="O973" s="8">
        <f t="shared" si="9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  <c r="U973" t="str">
        <f t="shared" si="94"/>
        <v>October</v>
      </c>
      <c r="V973">
        <f t="shared" si="95"/>
        <v>2013</v>
      </c>
    </row>
    <row r="974" spans="1:22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4">
        <f t="shared" si="91"/>
        <v>58.015466983938133</v>
      </c>
      <c r="J974" t="s">
        <v>21</v>
      </c>
      <c r="K974" t="s">
        <v>22</v>
      </c>
      <c r="L974" s="10">
        <v>1401685200</v>
      </c>
      <c r="M974">
        <v>1402462800</v>
      </c>
      <c r="N974" s="7">
        <f t="shared" si="92"/>
        <v>41792.208333333336</v>
      </c>
      <c r="O974" s="8">
        <f t="shared" si="9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  <c r="U974" t="str">
        <f t="shared" si="94"/>
        <v>June</v>
      </c>
      <c r="V974">
        <f t="shared" si="95"/>
        <v>2014</v>
      </c>
    </row>
    <row r="975" spans="1:22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4">
        <f t="shared" si="91"/>
        <v>103.87301587301587</v>
      </c>
      <c r="J975" t="s">
        <v>21</v>
      </c>
      <c r="K975" t="s">
        <v>22</v>
      </c>
      <c r="L975" s="10">
        <v>1291960800</v>
      </c>
      <c r="M975">
        <v>1292133600</v>
      </c>
      <c r="N975" s="7">
        <f t="shared" si="92"/>
        <v>40522.25</v>
      </c>
      <c r="O975" s="8">
        <f t="shared" si="9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  <c r="U975" t="str">
        <f t="shared" si="94"/>
        <v>December</v>
      </c>
      <c r="V975">
        <f t="shared" si="95"/>
        <v>2010</v>
      </c>
    </row>
    <row r="976" spans="1:22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4">
        <f t="shared" si="91"/>
        <v>93.46875</v>
      </c>
      <c r="J976" t="s">
        <v>21</v>
      </c>
      <c r="K976" t="s">
        <v>22</v>
      </c>
      <c r="L976" s="10">
        <v>1368853200</v>
      </c>
      <c r="M976">
        <v>1368939600</v>
      </c>
      <c r="N976" s="7">
        <f t="shared" si="92"/>
        <v>41412.208333333336</v>
      </c>
      <c r="O976" s="8">
        <f t="shared" si="9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  <c r="U976" t="str">
        <f t="shared" si="94"/>
        <v>May</v>
      </c>
      <c r="V976">
        <f t="shared" si="95"/>
        <v>2013</v>
      </c>
    </row>
    <row r="977" spans="1:22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4">
        <f t="shared" si="91"/>
        <v>61.970370370370368</v>
      </c>
      <c r="J977" t="s">
        <v>21</v>
      </c>
      <c r="K977" t="s">
        <v>22</v>
      </c>
      <c r="L977" s="10">
        <v>1448776800</v>
      </c>
      <c r="M977">
        <v>1452146400</v>
      </c>
      <c r="N977" s="7">
        <f t="shared" si="92"/>
        <v>42337.25</v>
      </c>
      <c r="O977" s="8">
        <f t="shared" si="9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  <c r="U977" t="str">
        <f t="shared" si="94"/>
        <v>November</v>
      </c>
      <c r="V977">
        <f t="shared" si="95"/>
        <v>2015</v>
      </c>
    </row>
    <row r="978" spans="1:22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4">
        <f t="shared" si="91"/>
        <v>92.042857142857144</v>
      </c>
      <c r="J978" t="s">
        <v>21</v>
      </c>
      <c r="K978" t="s">
        <v>22</v>
      </c>
      <c r="L978" s="10">
        <v>1296194400</v>
      </c>
      <c r="M978">
        <v>1296712800</v>
      </c>
      <c r="N978" s="7">
        <f t="shared" si="92"/>
        <v>40571.25</v>
      </c>
      <c r="O978" s="8">
        <f t="shared" si="9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  <c r="U978" t="str">
        <f t="shared" si="94"/>
        <v>January</v>
      </c>
      <c r="V978">
        <f t="shared" si="95"/>
        <v>2011</v>
      </c>
    </row>
    <row r="979" spans="1:22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4">
        <f t="shared" si="91"/>
        <v>77.268656716417908</v>
      </c>
      <c r="J979" t="s">
        <v>21</v>
      </c>
      <c r="K979" t="s">
        <v>22</v>
      </c>
      <c r="L979" s="10">
        <v>1517983200</v>
      </c>
      <c r="M979">
        <v>1520748000</v>
      </c>
      <c r="N979" s="7">
        <f t="shared" si="92"/>
        <v>43138.25</v>
      </c>
      <c r="O979" s="8">
        <f t="shared" si="9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  <c r="U979" t="str">
        <f t="shared" si="94"/>
        <v>February</v>
      </c>
      <c r="V979">
        <f t="shared" si="95"/>
        <v>2018</v>
      </c>
    </row>
    <row r="980" spans="1:22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4">
        <f t="shared" si="91"/>
        <v>93.923913043478265</v>
      </c>
      <c r="J980" t="s">
        <v>21</v>
      </c>
      <c r="K980" t="s">
        <v>22</v>
      </c>
      <c r="L980" s="10">
        <v>1478930400</v>
      </c>
      <c r="M980">
        <v>1480831200</v>
      </c>
      <c r="N980" s="7">
        <f t="shared" si="92"/>
        <v>42686.25</v>
      </c>
      <c r="O980" s="8">
        <f t="shared" si="9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  <c r="U980" t="str">
        <f t="shared" si="94"/>
        <v>November</v>
      </c>
      <c r="V980">
        <f t="shared" si="95"/>
        <v>2016</v>
      </c>
    </row>
    <row r="981" spans="1:22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4">
        <f t="shared" si="91"/>
        <v>84.969458128078813</v>
      </c>
      <c r="J981" t="s">
        <v>40</v>
      </c>
      <c r="K981" t="s">
        <v>41</v>
      </c>
      <c r="L981" s="10">
        <v>1426395600</v>
      </c>
      <c r="M981">
        <v>1426914000</v>
      </c>
      <c r="N981" s="7">
        <f t="shared" si="92"/>
        <v>42078.208333333328</v>
      </c>
      <c r="O981" s="8">
        <f t="shared" si="9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  <c r="U981" t="str">
        <f t="shared" si="94"/>
        <v>March</v>
      </c>
      <c r="V981">
        <f t="shared" si="95"/>
        <v>2015</v>
      </c>
    </row>
    <row r="982" spans="1:22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4">
        <f t="shared" si="91"/>
        <v>105.97035040431267</v>
      </c>
      <c r="J982" t="s">
        <v>21</v>
      </c>
      <c r="K982" t="s">
        <v>22</v>
      </c>
      <c r="L982" s="10">
        <v>1446181200</v>
      </c>
      <c r="M982">
        <v>1446616800</v>
      </c>
      <c r="N982" s="7">
        <f t="shared" si="92"/>
        <v>42307.208333333328</v>
      </c>
      <c r="O982" s="8">
        <f t="shared" si="9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  <c r="U982" t="str">
        <f t="shared" si="94"/>
        <v>October</v>
      </c>
      <c r="V982">
        <f t="shared" si="95"/>
        <v>2015</v>
      </c>
    </row>
    <row r="983" spans="1:22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4">
        <f t="shared" si="91"/>
        <v>36.969040247678016</v>
      </c>
      <c r="J983" t="s">
        <v>21</v>
      </c>
      <c r="K983" t="s">
        <v>22</v>
      </c>
      <c r="L983" s="10">
        <v>1514181600</v>
      </c>
      <c r="M983">
        <v>1517032800</v>
      </c>
      <c r="N983" s="7">
        <f t="shared" si="92"/>
        <v>43094.25</v>
      </c>
      <c r="O983" s="8">
        <f t="shared" si="9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  <c r="U983" t="str">
        <f t="shared" si="94"/>
        <v>December</v>
      </c>
      <c r="V983">
        <f t="shared" si="95"/>
        <v>2017</v>
      </c>
    </row>
    <row r="984" spans="1:22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4">
        <f t="shared" si="91"/>
        <v>81.533333333333331</v>
      </c>
      <c r="J984" t="s">
        <v>21</v>
      </c>
      <c r="K984" t="s">
        <v>22</v>
      </c>
      <c r="L984" s="10">
        <v>1311051600</v>
      </c>
      <c r="M984">
        <v>1311224400</v>
      </c>
      <c r="N984" s="7">
        <f t="shared" si="92"/>
        <v>40743.208333333336</v>
      </c>
      <c r="O984" s="8">
        <f t="shared" si="9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  <c r="U984" t="str">
        <f t="shared" si="94"/>
        <v>July</v>
      </c>
      <c r="V984">
        <f t="shared" si="95"/>
        <v>2011</v>
      </c>
    </row>
    <row r="985" spans="1:22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4">
        <f t="shared" si="91"/>
        <v>80.999140154772135</v>
      </c>
      <c r="J985" t="s">
        <v>21</v>
      </c>
      <c r="K985" t="s">
        <v>22</v>
      </c>
      <c r="L985" s="10">
        <v>1564894800</v>
      </c>
      <c r="M985">
        <v>1566190800</v>
      </c>
      <c r="N985" s="7">
        <f t="shared" si="92"/>
        <v>43681.208333333328</v>
      </c>
      <c r="O985" s="8">
        <f t="shared" si="9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  <c r="U985" t="str">
        <f t="shared" si="94"/>
        <v>August</v>
      </c>
      <c r="V985">
        <f t="shared" si="95"/>
        <v>2019</v>
      </c>
    </row>
    <row r="986" spans="1:22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4">
        <f t="shared" si="91"/>
        <v>26.010498687664043</v>
      </c>
      <c r="J986" t="s">
        <v>21</v>
      </c>
      <c r="K986" t="s">
        <v>22</v>
      </c>
      <c r="L986" s="10">
        <v>1567918800</v>
      </c>
      <c r="M986">
        <v>1570165200</v>
      </c>
      <c r="N986" s="7">
        <f t="shared" si="92"/>
        <v>43716.208333333328</v>
      </c>
      <c r="O986" s="8">
        <f t="shared" si="9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  <c r="U986" t="str">
        <f t="shared" si="94"/>
        <v>September</v>
      </c>
      <c r="V986">
        <f t="shared" si="95"/>
        <v>2019</v>
      </c>
    </row>
    <row r="987" spans="1:22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4">
        <f t="shared" si="91"/>
        <v>25.998410896708286</v>
      </c>
      <c r="J987" t="s">
        <v>21</v>
      </c>
      <c r="K987" t="s">
        <v>22</v>
      </c>
      <c r="L987" s="10">
        <v>1386309600</v>
      </c>
      <c r="M987">
        <v>1388556000</v>
      </c>
      <c r="N987" s="7">
        <f t="shared" si="92"/>
        <v>41614.25</v>
      </c>
      <c r="O987" s="8">
        <f t="shared" si="9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  <c r="U987" t="str">
        <f t="shared" si="94"/>
        <v>December</v>
      </c>
      <c r="V987">
        <f t="shared" si="95"/>
        <v>2013</v>
      </c>
    </row>
    <row r="988" spans="1:22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4">
        <f t="shared" si="91"/>
        <v>34.173913043478258</v>
      </c>
      <c r="J988" t="s">
        <v>21</v>
      </c>
      <c r="K988" t="s">
        <v>22</v>
      </c>
      <c r="L988" s="10">
        <v>1301979600</v>
      </c>
      <c r="M988">
        <v>1303189200</v>
      </c>
      <c r="N988" s="7">
        <f t="shared" si="92"/>
        <v>40638.208333333336</v>
      </c>
      <c r="O988" s="8">
        <f t="shared" si="9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  <c r="U988" t="str">
        <f t="shared" si="94"/>
        <v>April</v>
      </c>
      <c r="V988">
        <f t="shared" si="95"/>
        <v>2011</v>
      </c>
    </row>
    <row r="989" spans="1:22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4">
        <f t="shared" si="91"/>
        <v>28.002083333333335</v>
      </c>
      <c r="J989" t="s">
        <v>21</v>
      </c>
      <c r="K989" t="s">
        <v>22</v>
      </c>
      <c r="L989" s="10">
        <v>1493269200</v>
      </c>
      <c r="M989">
        <v>1494478800</v>
      </c>
      <c r="N989" s="7">
        <f t="shared" si="92"/>
        <v>42852.208333333328</v>
      </c>
      <c r="O989" s="8">
        <f t="shared" si="9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  <c r="U989" t="str">
        <f t="shared" si="94"/>
        <v>April</v>
      </c>
      <c r="V989">
        <f t="shared" si="95"/>
        <v>2017</v>
      </c>
    </row>
    <row r="990" spans="1:22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4">
        <f t="shared" si="91"/>
        <v>76.546875</v>
      </c>
      <c r="J990" t="s">
        <v>21</v>
      </c>
      <c r="K990" t="s">
        <v>22</v>
      </c>
      <c r="L990" s="10">
        <v>1478930400</v>
      </c>
      <c r="M990">
        <v>1480744800</v>
      </c>
      <c r="N990" s="7">
        <f t="shared" si="92"/>
        <v>42686.25</v>
      </c>
      <c r="O990" s="8">
        <f t="shared" si="9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  <c r="U990" t="str">
        <f t="shared" si="94"/>
        <v>November</v>
      </c>
      <c r="V990">
        <f t="shared" si="95"/>
        <v>2016</v>
      </c>
    </row>
    <row r="991" spans="1:22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4">
        <f t="shared" si="91"/>
        <v>53.053097345132741</v>
      </c>
      <c r="J991" t="s">
        <v>21</v>
      </c>
      <c r="K991" t="s">
        <v>22</v>
      </c>
      <c r="L991" s="10">
        <v>1555390800</v>
      </c>
      <c r="M991">
        <v>1555822800</v>
      </c>
      <c r="N991" s="7">
        <f t="shared" si="92"/>
        <v>43571.208333333328</v>
      </c>
      <c r="O991" s="8">
        <f t="shared" si="9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  <c r="U991" t="str">
        <f t="shared" si="94"/>
        <v>April</v>
      </c>
      <c r="V991">
        <f t="shared" si="95"/>
        <v>2019</v>
      </c>
    </row>
    <row r="992" spans="1:22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4">
        <f t="shared" si="91"/>
        <v>106.859375</v>
      </c>
      <c r="J992" t="s">
        <v>21</v>
      </c>
      <c r="K992" t="s">
        <v>22</v>
      </c>
      <c r="L992" s="10">
        <v>1456984800</v>
      </c>
      <c r="M992">
        <v>1458882000</v>
      </c>
      <c r="N992" s="7">
        <f t="shared" si="92"/>
        <v>42432.25</v>
      </c>
      <c r="O992" s="8">
        <f t="shared" si="9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  <c r="U992" t="str">
        <f t="shared" si="94"/>
        <v>March</v>
      </c>
      <c r="V992">
        <f t="shared" si="95"/>
        <v>2016</v>
      </c>
    </row>
    <row r="993" spans="1:22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4">
        <f t="shared" si="91"/>
        <v>46.020746887966808</v>
      </c>
      <c r="J993" t="s">
        <v>21</v>
      </c>
      <c r="K993" t="s">
        <v>22</v>
      </c>
      <c r="L993" s="10">
        <v>1411621200</v>
      </c>
      <c r="M993">
        <v>1411966800</v>
      </c>
      <c r="N993" s="7">
        <f t="shared" si="92"/>
        <v>41907.208333333336</v>
      </c>
      <c r="O993" s="8">
        <f t="shared" si="9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  <c r="U993" t="str">
        <f t="shared" si="94"/>
        <v>September</v>
      </c>
      <c r="V993">
        <f t="shared" si="95"/>
        <v>2014</v>
      </c>
    </row>
    <row r="994" spans="1:22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4">
        <f t="shared" si="91"/>
        <v>100.17424242424242</v>
      </c>
      <c r="J994" t="s">
        <v>21</v>
      </c>
      <c r="K994" t="s">
        <v>22</v>
      </c>
      <c r="L994" s="10">
        <v>1525669200</v>
      </c>
      <c r="M994">
        <v>1526878800</v>
      </c>
      <c r="N994" s="7">
        <f t="shared" si="92"/>
        <v>43227.208333333328</v>
      </c>
      <c r="O994" s="8">
        <f t="shared" si="9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  <c r="U994" t="str">
        <f t="shared" si="94"/>
        <v>May</v>
      </c>
      <c r="V994">
        <f t="shared" si="95"/>
        <v>2018</v>
      </c>
    </row>
    <row r="995" spans="1:22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4">
        <f t="shared" si="91"/>
        <v>101.44</v>
      </c>
      <c r="J995" t="s">
        <v>107</v>
      </c>
      <c r="K995" t="s">
        <v>108</v>
      </c>
      <c r="L995" s="10">
        <v>1450936800</v>
      </c>
      <c r="M995">
        <v>1452405600</v>
      </c>
      <c r="N995" s="7">
        <f t="shared" si="92"/>
        <v>42362.25</v>
      </c>
      <c r="O995" s="8">
        <f t="shared" si="9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  <c r="U995" t="str">
        <f t="shared" si="94"/>
        <v>December</v>
      </c>
      <c r="V995">
        <f t="shared" si="95"/>
        <v>2015</v>
      </c>
    </row>
    <row r="996" spans="1:22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4">
        <f t="shared" si="91"/>
        <v>87.972684085510693</v>
      </c>
      <c r="J996" t="s">
        <v>21</v>
      </c>
      <c r="K996" t="s">
        <v>22</v>
      </c>
      <c r="L996" s="10">
        <v>1413522000</v>
      </c>
      <c r="M996">
        <v>1414040400</v>
      </c>
      <c r="N996" s="7">
        <f t="shared" si="92"/>
        <v>41929.208333333336</v>
      </c>
      <c r="O996" s="8">
        <f t="shared" si="9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  <c r="U996" t="str">
        <f t="shared" si="94"/>
        <v>October</v>
      </c>
      <c r="V996">
        <f t="shared" si="95"/>
        <v>2014</v>
      </c>
    </row>
    <row r="997" spans="1:22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4">
        <f t="shared" si="91"/>
        <v>74.995594713656388</v>
      </c>
      <c r="J997" t="s">
        <v>21</v>
      </c>
      <c r="K997" t="s">
        <v>22</v>
      </c>
      <c r="L997" s="10">
        <v>1541307600</v>
      </c>
      <c r="M997">
        <v>1543816800</v>
      </c>
      <c r="N997" s="7">
        <f t="shared" si="92"/>
        <v>43408.208333333328</v>
      </c>
      <c r="O997" s="8">
        <f t="shared" si="9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  <c r="U997" t="str">
        <f t="shared" si="94"/>
        <v>November</v>
      </c>
      <c r="V997">
        <f t="shared" si="95"/>
        <v>2018</v>
      </c>
    </row>
    <row r="998" spans="1:22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4">
        <f t="shared" si="91"/>
        <v>42.982142857142854</v>
      </c>
      <c r="J998" t="s">
        <v>21</v>
      </c>
      <c r="K998" t="s">
        <v>22</v>
      </c>
      <c r="L998" s="10">
        <v>1357106400</v>
      </c>
      <c r="M998">
        <v>1359698400</v>
      </c>
      <c r="N998" s="7">
        <f t="shared" si="92"/>
        <v>41276.25</v>
      </c>
      <c r="O998" s="8">
        <f t="shared" si="9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  <c r="U998" t="str">
        <f t="shared" si="94"/>
        <v>January</v>
      </c>
      <c r="V998">
        <f t="shared" si="95"/>
        <v>2013</v>
      </c>
    </row>
    <row r="999" spans="1:22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4">
        <f t="shared" si="91"/>
        <v>33.115107913669064</v>
      </c>
      <c r="J999" t="s">
        <v>107</v>
      </c>
      <c r="K999" t="s">
        <v>108</v>
      </c>
      <c r="L999" s="10">
        <v>1390197600</v>
      </c>
      <c r="M999">
        <v>1390629600</v>
      </c>
      <c r="N999" s="7">
        <f t="shared" si="92"/>
        <v>41659.25</v>
      </c>
      <c r="O999" s="8">
        <f t="shared" si="9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  <c r="U999" t="str">
        <f t="shared" si="94"/>
        <v>January</v>
      </c>
      <c r="V999">
        <f t="shared" si="95"/>
        <v>2014</v>
      </c>
    </row>
    <row r="1000" spans="1:22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4">
        <f t="shared" si="91"/>
        <v>101.13101604278074</v>
      </c>
      <c r="J1000" t="s">
        <v>21</v>
      </c>
      <c r="K1000" t="s">
        <v>22</v>
      </c>
      <c r="L1000" s="10">
        <v>1265868000</v>
      </c>
      <c r="M1000">
        <v>1267077600</v>
      </c>
      <c r="N1000" s="7">
        <f t="shared" si="92"/>
        <v>40220.25</v>
      </c>
      <c r="O1000" s="8">
        <f t="shared" si="9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  <c r="U1000" t="str">
        <f t="shared" si="94"/>
        <v>February</v>
      </c>
      <c r="V1000">
        <f t="shared" si="95"/>
        <v>2010</v>
      </c>
    </row>
    <row r="1001" spans="1:22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4">
        <f t="shared" si="91"/>
        <v>55.98841354723708</v>
      </c>
      <c r="J1001" t="s">
        <v>21</v>
      </c>
      <c r="K1001" t="s">
        <v>22</v>
      </c>
      <c r="L1001" s="10">
        <v>1467176400</v>
      </c>
      <c r="M1001">
        <v>1467781200</v>
      </c>
      <c r="N1001" s="7">
        <f t="shared" si="92"/>
        <v>42550.208333333328</v>
      </c>
      <c r="O1001" s="8">
        <f t="shared" si="9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  <c r="U1001" t="str">
        <f t="shared" si="94"/>
        <v>June</v>
      </c>
      <c r="V1001">
        <f t="shared" si="95"/>
        <v>2016</v>
      </c>
    </row>
  </sheetData>
  <autoFilter ref="A1:V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G1:G1048576">
    <cfRule type="containsText" dxfId="15" priority="2" operator="containsText" text="live">
      <formula>NOT(ISERROR(SEARCH("live",G1)))</formula>
    </cfRule>
    <cfRule type="containsText" dxfId="14" priority="3" operator="containsText" text="canceled">
      <formula>NOT(ISERROR(SEARCH("canceled",G1)))</formula>
    </cfRule>
    <cfRule type="containsText" dxfId="13" priority="4" operator="containsText" text="successful">
      <formula>NOT(ISERROR(SEARCH("successful",G1)))</formula>
    </cfRule>
    <cfRule type="containsText" dxfId="12" priority="5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EB13-999C-46BD-B0EA-2A95BDFA1672}">
  <sheetPr codeName="Sheet2"/>
  <dimension ref="A1:F14"/>
  <sheetViews>
    <sheetView topLeftCell="B1" zoomScale="123" workbookViewId="0">
      <selection activeCell="F18" sqref="F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55" width="15.25" bestFit="1" customWidth="1"/>
    <col min="56" max="56" width="13.375" bestFit="1" customWidth="1"/>
    <col min="57" max="310" width="7.375" bestFit="1" customWidth="1"/>
    <col min="311" max="311" width="10.5" bestFit="1" customWidth="1"/>
    <col min="312" max="325" width="5.625" bestFit="1" customWidth="1"/>
    <col min="326" max="326" width="8.75" bestFit="1" customWidth="1"/>
    <col min="327" max="715" width="11" bestFit="1" customWidth="1"/>
    <col min="716" max="716" width="14.25" bestFit="1" customWidth="1"/>
    <col min="717" max="717" width="11" bestFit="1" customWidth="1"/>
  </cols>
  <sheetData>
    <row r="1" spans="1:6" x14ac:dyDescent="0.25">
      <c r="A1" s="5" t="s">
        <v>6</v>
      </c>
      <c r="B1" t="s">
        <v>2066</v>
      </c>
    </row>
    <row r="3" spans="1:6" x14ac:dyDescent="0.25">
      <c r="A3" s="5" t="s">
        <v>2070</v>
      </c>
      <c r="B3" s="5" t="s">
        <v>2069</v>
      </c>
    </row>
    <row r="4" spans="1:6" x14ac:dyDescent="0.25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2064</v>
      </c>
      <c r="E8">
        <v>4</v>
      </c>
      <c r="F8">
        <v>4</v>
      </c>
    </row>
    <row r="9" spans="1:6" x14ac:dyDescent="0.25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B6B4-927A-4CFC-BD49-A6E335AA6C7C}">
  <sheetPr codeName="Sheet3"/>
  <dimension ref="A2:F31"/>
  <sheetViews>
    <sheetView topLeftCell="B8" zoomScale="94" zoomScaleNormal="70" workbookViewId="0">
      <selection activeCell="H39" sqref="H39"/>
    </sheetView>
  </sheetViews>
  <sheetFormatPr defaultRowHeight="15.75" x14ac:dyDescent="0.25"/>
  <cols>
    <col min="1" max="1" width="24.625" bestFit="1" customWidth="1"/>
    <col min="2" max="2" width="17.625" bestFit="1" customWidth="1"/>
    <col min="3" max="3" width="5.875" bestFit="1" customWidth="1"/>
    <col min="4" max="4" width="4.25" bestFit="1" customWidth="1"/>
    <col min="5" max="5" width="9.375" bestFit="1" customWidth="1"/>
    <col min="6" max="6" width="11" bestFit="1" customWidth="1"/>
    <col min="7" max="7" width="6.5" bestFit="1" customWidth="1"/>
    <col min="8" max="8" width="10.625" bestFit="1" customWidth="1"/>
    <col min="9" max="9" width="9.375" bestFit="1" customWidth="1"/>
    <col min="10" max="10" width="4" bestFit="1" customWidth="1"/>
    <col min="11" max="11" width="6" bestFit="1" customWidth="1"/>
    <col min="12" max="12" width="12.6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75" bestFit="1" customWidth="1"/>
    <col min="17" max="17" width="4.75" bestFit="1" customWidth="1"/>
    <col min="18" max="18" width="13.125" bestFit="1" customWidth="1"/>
    <col min="19" max="19" width="6.25" bestFit="1" customWidth="1"/>
    <col min="20" max="20" width="9.375" bestFit="1" customWidth="1"/>
    <col min="21" max="21" width="11" bestFit="1" customWidth="1"/>
    <col min="22" max="22" width="11.5" bestFit="1" customWidth="1"/>
    <col min="23" max="23" width="9.625" bestFit="1" customWidth="1"/>
    <col min="24" max="24" width="4.75" bestFit="1" customWidth="1"/>
    <col min="25" max="25" width="11.25" bestFit="1" customWidth="1"/>
    <col min="26" max="26" width="11" bestFit="1" customWidth="1"/>
  </cols>
  <sheetData>
    <row r="2" spans="1:6" x14ac:dyDescent="0.25">
      <c r="A2" s="5" t="s">
        <v>6</v>
      </c>
      <c r="B2" t="s">
        <v>2066</v>
      </c>
    </row>
    <row r="3" spans="1:6" x14ac:dyDescent="0.25">
      <c r="A3" s="5" t="s">
        <v>2031</v>
      </c>
      <c r="B3" t="s">
        <v>2071</v>
      </c>
    </row>
    <row r="5" spans="1:6" x14ac:dyDescent="0.25">
      <c r="A5" s="5" t="s">
        <v>2072</v>
      </c>
      <c r="B5" s="5" t="s">
        <v>2069</v>
      </c>
    </row>
    <row r="6" spans="1:6" x14ac:dyDescent="0.25">
      <c r="A6" s="5" t="s">
        <v>2067</v>
      </c>
      <c r="B6" t="s">
        <v>74</v>
      </c>
      <c r="C6" t="s">
        <v>14</v>
      </c>
      <c r="D6" t="s">
        <v>47</v>
      </c>
      <c r="E6" t="s">
        <v>20</v>
      </c>
      <c r="F6" t="s">
        <v>2068</v>
      </c>
    </row>
    <row r="7" spans="1:6" x14ac:dyDescent="0.25">
      <c r="A7" s="6" t="s">
        <v>2049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5">
      <c r="A8" s="6" t="s">
        <v>2065</v>
      </c>
      <c r="E8">
        <v>4</v>
      </c>
      <c r="F8">
        <v>4</v>
      </c>
    </row>
    <row r="9" spans="1:6" x14ac:dyDescent="0.25">
      <c r="A9" s="6" t="s">
        <v>2042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5">
      <c r="A10" s="6" t="s">
        <v>2044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5">
      <c r="A11" s="6" t="s">
        <v>2043</v>
      </c>
      <c r="C11">
        <v>8</v>
      </c>
      <c r="E11">
        <v>10</v>
      </c>
      <c r="F11">
        <v>18</v>
      </c>
    </row>
    <row r="12" spans="1:6" x14ac:dyDescent="0.25">
      <c r="A12" s="6" t="s">
        <v>2053</v>
      </c>
      <c r="B12">
        <v>1</v>
      </c>
      <c r="C12">
        <v>7</v>
      </c>
      <c r="E12">
        <v>9</v>
      </c>
      <c r="F12">
        <v>17</v>
      </c>
    </row>
    <row r="13" spans="1:6" x14ac:dyDescent="0.25">
      <c r="A13" s="6" t="s">
        <v>2034</v>
      </c>
      <c r="B13">
        <v>4</v>
      </c>
      <c r="C13">
        <v>20</v>
      </c>
      <c r="E13">
        <v>22</v>
      </c>
      <c r="F13">
        <v>46</v>
      </c>
    </row>
    <row r="14" spans="1:6" x14ac:dyDescent="0.25">
      <c r="A14" s="6" t="s">
        <v>2045</v>
      </c>
      <c r="B14">
        <v>3</v>
      </c>
      <c r="C14">
        <v>19</v>
      </c>
      <c r="E14">
        <v>23</v>
      </c>
      <c r="F14">
        <v>45</v>
      </c>
    </row>
    <row r="15" spans="1:6" x14ac:dyDescent="0.25">
      <c r="A15" s="6" t="s">
        <v>2058</v>
      </c>
      <c r="B15">
        <v>1</v>
      </c>
      <c r="C15">
        <v>6</v>
      </c>
      <c r="E15">
        <v>10</v>
      </c>
      <c r="F15">
        <v>17</v>
      </c>
    </row>
    <row r="16" spans="1:6" x14ac:dyDescent="0.25">
      <c r="A16" s="6" t="s">
        <v>2057</v>
      </c>
      <c r="C16">
        <v>3</v>
      </c>
      <c r="E16">
        <v>4</v>
      </c>
      <c r="F16">
        <v>7</v>
      </c>
    </row>
    <row r="17" spans="1:6" x14ac:dyDescent="0.25">
      <c r="A17" s="6" t="s">
        <v>2061</v>
      </c>
      <c r="C17">
        <v>8</v>
      </c>
      <c r="D17">
        <v>1</v>
      </c>
      <c r="E17">
        <v>4</v>
      </c>
      <c r="F17">
        <v>13</v>
      </c>
    </row>
    <row r="18" spans="1:6" x14ac:dyDescent="0.25">
      <c r="A18" s="6" t="s">
        <v>2048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5">
      <c r="A19" s="6" t="s">
        <v>2055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5">
      <c r="A20" s="6" t="s">
        <v>2040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5">
      <c r="A21" s="6" t="s">
        <v>2056</v>
      </c>
      <c r="C21">
        <v>4</v>
      </c>
      <c r="E21">
        <v>4</v>
      </c>
      <c r="F21">
        <v>8</v>
      </c>
    </row>
    <row r="22" spans="1:6" x14ac:dyDescent="0.25">
      <c r="A22" s="6" t="s">
        <v>2036</v>
      </c>
      <c r="B22">
        <v>6</v>
      </c>
      <c r="C22">
        <v>30</v>
      </c>
      <c r="E22">
        <v>49</v>
      </c>
      <c r="F22">
        <v>85</v>
      </c>
    </row>
    <row r="23" spans="1:6" x14ac:dyDescent="0.25">
      <c r="A23" s="6" t="s">
        <v>2063</v>
      </c>
      <c r="C23">
        <v>9</v>
      </c>
      <c r="E23">
        <v>5</v>
      </c>
      <c r="F23">
        <v>14</v>
      </c>
    </row>
    <row r="24" spans="1:6" x14ac:dyDescent="0.25">
      <c r="A24" s="6" t="s">
        <v>2052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5">
      <c r="A25" s="6" t="s">
        <v>2060</v>
      </c>
      <c r="B25">
        <v>3</v>
      </c>
      <c r="C25">
        <v>3</v>
      </c>
      <c r="E25">
        <v>11</v>
      </c>
      <c r="F25">
        <v>17</v>
      </c>
    </row>
    <row r="26" spans="1:6" x14ac:dyDescent="0.25">
      <c r="A26" s="6" t="s">
        <v>2059</v>
      </c>
      <c r="C26">
        <v>7</v>
      </c>
      <c r="E26">
        <v>14</v>
      </c>
      <c r="F26">
        <v>21</v>
      </c>
    </row>
    <row r="27" spans="1:6" x14ac:dyDescent="0.25">
      <c r="A27" s="6" t="s">
        <v>2051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5">
      <c r="A28" s="6" t="s">
        <v>2046</v>
      </c>
      <c r="C28">
        <v>16</v>
      </c>
      <c r="D28">
        <v>1</v>
      </c>
      <c r="E28">
        <v>28</v>
      </c>
      <c r="F28">
        <v>45</v>
      </c>
    </row>
    <row r="29" spans="1:6" x14ac:dyDescent="0.25">
      <c r="A29" s="6" t="s">
        <v>2038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5">
      <c r="A30" s="6" t="s">
        <v>2062</v>
      </c>
      <c r="E30">
        <v>3</v>
      </c>
      <c r="F30">
        <v>3</v>
      </c>
    </row>
    <row r="31" spans="1:6" x14ac:dyDescent="0.25">
      <c r="A31" s="6" t="s">
        <v>2068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6E7E-ECE7-470C-9B79-C9450A133FB2}">
  <sheetPr codeName="Sheet4"/>
  <dimension ref="A1:C7"/>
  <sheetViews>
    <sheetView zoomScale="95" workbookViewId="0">
      <selection activeCell="D7" sqref="D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11" bestFit="1" customWidth="1"/>
    <col min="4" max="4" width="9.25" bestFit="1" customWidth="1"/>
    <col min="5" max="7" width="11" bestFit="1" customWidth="1"/>
  </cols>
  <sheetData>
    <row r="1" spans="1:3" x14ac:dyDescent="0.25">
      <c r="A1" s="5" t="s">
        <v>2031</v>
      </c>
      <c r="B1" t="s">
        <v>2066</v>
      </c>
    </row>
    <row r="2" spans="1:3" x14ac:dyDescent="0.25">
      <c r="A2" s="5" t="s">
        <v>2097</v>
      </c>
      <c r="B2" t="s">
        <v>2066</v>
      </c>
    </row>
    <row r="4" spans="1:3" x14ac:dyDescent="0.25">
      <c r="A4" s="5" t="s">
        <v>2095</v>
      </c>
      <c r="B4" s="5" t="s">
        <v>2069</v>
      </c>
    </row>
    <row r="5" spans="1:3" x14ac:dyDescent="0.25">
      <c r="A5" s="5" t="s">
        <v>2067</v>
      </c>
      <c r="B5" t="s">
        <v>20</v>
      </c>
      <c r="C5" t="s">
        <v>2068</v>
      </c>
    </row>
    <row r="6" spans="1:3" x14ac:dyDescent="0.25">
      <c r="A6" s="6" t="s">
        <v>2098</v>
      </c>
      <c r="B6">
        <v>49</v>
      </c>
      <c r="C6">
        <v>49</v>
      </c>
    </row>
    <row r="7" spans="1:3" x14ac:dyDescent="0.25">
      <c r="A7" s="6" t="s">
        <v>2068</v>
      </c>
      <c r="B7">
        <v>49</v>
      </c>
      <c r="C7">
        <v>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821-4DB9-4159-B141-1F965E0066F2}">
  <sheetPr codeName="Sheet5"/>
  <dimension ref="A1:H16"/>
  <sheetViews>
    <sheetView tabSelected="1" workbookViewId="0">
      <selection activeCell="B13" sqref="B13"/>
    </sheetView>
  </sheetViews>
  <sheetFormatPr defaultRowHeight="15.75" x14ac:dyDescent="0.25"/>
  <cols>
    <col min="1" max="1" width="25.625" customWidth="1"/>
    <col min="2" max="2" width="17.25" customWidth="1"/>
    <col min="3" max="3" width="13.375" customWidth="1"/>
    <col min="4" max="4" width="15.375" customWidth="1"/>
    <col min="5" max="5" width="13.75" customWidth="1"/>
    <col min="6" max="6" width="16.75" customWidth="1"/>
    <col min="7" max="7" width="16.375" customWidth="1"/>
    <col min="8" max="8" width="18" customWidth="1"/>
  </cols>
  <sheetData>
    <row r="1" spans="1:8" x14ac:dyDescent="0.25">
      <c r="A1" s="9" t="s">
        <v>2075</v>
      </c>
      <c r="B1" s="9" t="s">
        <v>2076</v>
      </c>
      <c r="C1" s="9" t="s">
        <v>2077</v>
      </c>
      <c r="D1" s="9" t="s">
        <v>2078</v>
      </c>
      <c r="E1" s="9" t="s">
        <v>2079</v>
      </c>
      <c r="F1" s="9" t="s">
        <v>2080</v>
      </c>
      <c r="G1" s="9" t="s">
        <v>2081</v>
      </c>
      <c r="H1" s="9" t="s">
        <v>2082</v>
      </c>
    </row>
    <row r="2" spans="1:8" x14ac:dyDescent="0.25">
      <c r="A2" t="s">
        <v>2083</v>
      </c>
      <c r="B2">
        <f>COUNTIFS(Crowdfunding!$G:$G,"=successful",Crowdfunding!$D:$D,"&lt;1000")</f>
        <v>30</v>
      </c>
      <c r="C2">
        <f>COUNTIFS(Crowdfunding!$G:$G,"=failed",Crowdfunding!$D:$D,"&lt;1000")</f>
        <v>20</v>
      </c>
      <c r="D2">
        <f>COUNTIFS(Crowdfunding!$G:$G,"=canceled",Crowdfunding!$D:$D,"&lt;1000")</f>
        <v>1</v>
      </c>
      <c r="E2">
        <f>SUM(B2:D2)</f>
        <v>51</v>
      </c>
      <c r="F2" s="12">
        <f>F12</f>
        <v>0</v>
      </c>
      <c r="G2" s="11" cm="1">
        <f t="array" ref="G2:G13">(C2:C13/E2:E13)*1</f>
        <v>0.39215686274509803</v>
      </c>
      <c r="H2" s="11" cm="1">
        <f t="array" ref="H2:H13">(D2:D13/E2:E13)*1</f>
        <v>1.9607843137254902E-2</v>
      </c>
    </row>
    <row r="3" spans="1:8" x14ac:dyDescent="0.25">
      <c r="A3" t="s">
        <v>2084</v>
      </c>
      <c r="B3">
        <f>COUNTIFS(Crowdfunding!$G:$G,"=successful",Crowdfunding!$D:$D,"&gt;=1000", Crowdfunding!$G:$G,"=successful",Crowdfunding!$D:$D,"&lt;=4999")</f>
        <v>191</v>
      </c>
      <c r="C3">
        <f>COUNTIFS(Crowdfunding!$G:$G,"=failed",Crowdfunding!$D:$D,"&gt;=1000", Crowdfunding!$G:$G,"=failed",Crowdfunding!$D:$D,"&lt;=4999")</f>
        <v>38</v>
      </c>
      <c r="D3">
        <f>COUNTIFS(Crowdfunding!$G:$G,"=canceled",Crowdfunding!$D:$D,"&gt;=1000", Crowdfunding!$G:$G,"=canceled",Crowdfunding!$D:$D,"&lt;=4999")</f>
        <v>2</v>
      </c>
      <c r="E3">
        <f t="shared" ref="E3:E13" si="0">SUM(B3:D3)</f>
        <v>231</v>
      </c>
      <c r="F3" s="12"/>
      <c r="G3" s="11">
        <v>0.16450216450216451</v>
      </c>
      <c r="H3" s="11">
        <v>8.658008658008658E-3</v>
      </c>
    </row>
    <row r="4" spans="1:8" x14ac:dyDescent="0.25">
      <c r="A4" t="s">
        <v>2085</v>
      </c>
      <c r="B4">
        <f>COUNTIFS(Crowdfunding!$G:$G,"=successful",Crowdfunding!$D:$D,"&gt;=5000", Crowdfunding!$G:$G,"=successful",Crowdfunding!$D:$D,"&lt;=9999")</f>
        <v>164</v>
      </c>
      <c r="C4">
        <f>COUNTIFS(Crowdfunding!$G:$G,"=failed",Crowdfunding!$D:$D,"&gt;=5000", Crowdfunding!$G:$G,"=failed",Crowdfunding!$D:$D,"&lt;=9999")</f>
        <v>126</v>
      </c>
      <c r="D4">
        <f>COUNTIFS(Crowdfunding!$G:$G,"=canceled",Crowdfunding!$D:$D,"&gt;=5000", Crowdfunding!$G:$G,"=canceled",Crowdfunding!$D:$D,"&lt;=9999")</f>
        <v>25</v>
      </c>
      <c r="E4">
        <f t="shared" si="0"/>
        <v>315</v>
      </c>
      <c r="F4" s="12"/>
      <c r="G4" s="11">
        <v>0.4</v>
      </c>
      <c r="H4" s="11">
        <v>7.9365079365079361E-2</v>
      </c>
    </row>
    <row r="5" spans="1:8" x14ac:dyDescent="0.25">
      <c r="A5" t="s">
        <v>2086</v>
      </c>
      <c r="B5">
        <f>COUNTIFS(Crowdfunding!$G:$G,"=successful",Crowdfunding!$D:$D,"&gt;=10000", Crowdfunding!$G:$G,"=successful",Crowdfunding!$D:$D,"&lt;=14999")</f>
        <v>4</v>
      </c>
      <c r="C5">
        <f>COUNTIFS(Crowdfunding!$G:$G,"=failed",Crowdfunding!$D:$D,"&gt;=10000", Crowdfunding!$G:$G,"=failed",Crowdfunding!$D:$D,"&lt;=14999")</f>
        <v>5</v>
      </c>
      <c r="D5">
        <f>COUNTIFS(Crowdfunding!$G:$G,"=canceled",Crowdfunding!$D:$D,"&gt;=10000", Crowdfunding!$G:$G,"=canceled",Crowdfunding!$D:$D,"&lt;=14999")</f>
        <v>0</v>
      </c>
      <c r="E5">
        <f t="shared" si="0"/>
        <v>9</v>
      </c>
      <c r="F5" s="12"/>
      <c r="G5" s="11">
        <v>0.55555555555555558</v>
      </c>
      <c r="H5" s="11">
        <v>0</v>
      </c>
    </row>
    <row r="6" spans="1:8" x14ac:dyDescent="0.25">
      <c r="A6" t="s">
        <v>2087</v>
      </c>
      <c r="B6">
        <f>COUNTIFS(Crowdfunding!$G:$G,"=successful",Crowdfunding!$D:$D,"&gt;=15000", Crowdfunding!$G:$G,"=successful",Crowdfunding!$D:$D,"&lt;=19999")</f>
        <v>10</v>
      </c>
      <c r="C6">
        <f>COUNTIFS(Crowdfunding!$G:$G,"=failed",Crowdfunding!$D:$D,"&gt;=15000", Crowdfunding!$G:$G,"=failed",Crowdfunding!$D:$D,"&lt;=19999")</f>
        <v>0</v>
      </c>
      <c r="D6">
        <f>COUNTIFS(Crowdfunding!$G:$G,"=canceled",Crowdfunding!$D:$D,"&gt;=15000", Crowdfunding!$G:$G,"=canceled",Crowdfunding!$D:$D,"&lt;=19999")</f>
        <v>0</v>
      </c>
      <c r="E6">
        <f t="shared" si="0"/>
        <v>10</v>
      </c>
      <c r="F6" s="12"/>
      <c r="G6" s="11">
        <v>0</v>
      </c>
      <c r="H6" s="11">
        <v>0</v>
      </c>
    </row>
    <row r="7" spans="1:8" x14ac:dyDescent="0.25">
      <c r="A7" t="s">
        <v>2088</v>
      </c>
      <c r="B7">
        <f>COUNTIFS(Crowdfunding!$G:$G,"=successful",Crowdfunding!$D:$D,"&gt;=20000", Crowdfunding!$G:$G,"=successful",Crowdfunding!$D:$D,"&lt;=24999")</f>
        <v>7</v>
      </c>
      <c r="C7">
        <f>COUNTIFS(Crowdfunding!$G:$G,"=failed",Crowdfunding!$D:$D,"&gt;=20000", Crowdfunding!$G:$G,"=failed",Crowdfunding!$D:$D,"&lt;=24999")</f>
        <v>0</v>
      </c>
      <c r="D7">
        <f>COUNTIFS(Crowdfunding!$G:$G,"=canceled",Crowdfunding!$D:$D,"&gt;=20000", Crowdfunding!$G:$G,"=canceled",Crowdfunding!$D:$D,"&lt;=24999")</f>
        <v>0</v>
      </c>
      <c r="E7">
        <f t="shared" si="0"/>
        <v>7</v>
      </c>
      <c r="F7" s="12"/>
      <c r="G7" s="11">
        <v>0</v>
      </c>
      <c r="H7" s="11">
        <v>0</v>
      </c>
    </row>
    <row r="8" spans="1:8" x14ac:dyDescent="0.25">
      <c r="A8" t="s">
        <v>2089</v>
      </c>
      <c r="B8">
        <f>COUNTIFS(Crowdfunding!$G:$G,"=successful",Crowdfunding!$D:$D,"&gt;=25000", Crowdfunding!$G:$G,"=successful",Crowdfunding!$D:$D,"&lt;=29999")</f>
        <v>11</v>
      </c>
      <c r="C8">
        <f>COUNTIFS(Crowdfunding!$G:$G,"=failed",Crowdfunding!$D:$D,"&gt;=25000", Crowdfunding!$G:$G,"=failed",Crowdfunding!$D:$D,"&lt;=29999")</f>
        <v>3</v>
      </c>
      <c r="D8">
        <f>COUNTIFS(Crowdfunding!$G:$G,"=canceled",Crowdfunding!$D:$D,"&gt;=25000", Crowdfunding!$G:$G,"=canceled",Crowdfunding!$D:$D,"&lt;=29999")</f>
        <v>0</v>
      </c>
      <c r="E8">
        <f t="shared" si="0"/>
        <v>14</v>
      </c>
      <c r="F8" s="12"/>
      <c r="G8" s="11">
        <v>0.21428571428571427</v>
      </c>
      <c r="H8" s="11">
        <v>0</v>
      </c>
    </row>
    <row r="9" spans="1:8" x14ac:dyDescent="0.25">
      <c r="A9" t="s">
        <v>2090</v>
      </c>
      <c r="B9">
        <f>COUNTIFS(Crowdfunding!$G:$G,"=successful",Crowdfunding!$D:$D,"&gt;=30000", Crowdfunding!$G:$G,"=successful",Crowdfunding!$D:$D,"&lt;=34999")</f>
        <v>7</v>
      </c>
      <c r="C9">
        <f>COUNTIFS(Crowdfunding!$G:$G,"=failed",Crowdfunding!$D:$D,"&gt;=30000", Crowdfunding!$G:$G,"=failed",Crowdfunding!$D:$D,"&lt;=34999")</f>
        <v>0</v>
      </c>
      <c r="D9">
        <f>COUNTIFS(Crowdfunding!$G:$G,"=canceled",Crowdfunding!$D:$D,"&gt;=30000", Crowdfunding!$G:$G,"=canceled",Crowdfunding!$D:$D,"&lt;=34999")</f>
        <v>0</v>
      </c>
      <c r="E9">
        <f t="shared" si="0"/>
        <v>7</v>
      </c>
      <c r="F9" s="12"/>
      <c r="G9" s="11">
        <v>0</v>
      </c>
      <c r="H9" s="11">
        <v>0</v>
      </c>
    </row>
    <row r="10" spans="1:8" x14ac:dyDescent="0.25">
      <c r="A10" t="s">
        <v>2091</v>
      </c>
      <c r="B10">
        <f>COUNTIFS(Crowdfunding!$G:$G,"=successful",Crowdfunding!$D:$D,"&gt;=35000", Crowdfunding!$G:$G,"=successful",Crowdfunding!$D:$D,"&lt;=39999")</f>
        <v>8</v>
      </c>
      <c r="C10">
        <f>COUNTIFS(Crowdfunding!$G:$G,"=failed",Crowdfunding!$D:$D,"&gt;=35000", Crowdfunding!$G:$G,"=failed",Crowdfunding!$D:$D,"&lt;=39999")</f>
        <v>3</v>
      </c>
      <c r="D10">
        <f>COUNTIFS(Crowdfunding!$G:$G,"=canceled",Crowdfunding!$D:$D,"&gt;=35000", Crowdfunding!$G:$G,"=canceled",Crowdfunding!$D:$D,"&lt;=39999")</f>
        <v>1</v>
      </c>
      <c r="E10">
        <f t="shared" si="0"/>
        <v>12</v>
      </c>
      <c r="F10" s="12"/>
      <c r="G10" s="11">
        <v>0.25</v>
      </c>
      <c r="H10" s="11">
        <v>8.3333333333333329E-2</v>
      </c>
    </row>
    <row r="11" spans="1:8" x14ac:dyDescent="0.25">
      <c r="A11" t="s">
        <v>2092</v>
      </c>
      <c r="B11">
        <f>COUNTIFS(Crowdfunding!$G:$G,"=successful",Crowdfunding!$D:$D,"&gt;=40000", Crowdfunding!$G:$G,"=successful",Crowdfunding!$D:$D,"&lt;=44999")</f>
        <v>11</v>
      </c>
      <c r="C11">
        <f>COUNTIFS(Crowdfunding!$G:$G,"=failed",Crowdfunding!$D:$D,"&gt;=40000", Crowdfunding!$G:$G,"=failed",Crowdfunding!$D:$D,"&lt;=44999")</f>
        <v>3</v>
      </c>
      <c r="D11">
        <f>COUNTIFS(Crowdfunding!$G:$G,"=canceled",Crowdfunding!$D:$D,"&gt;=40000", Crowdfunding!$G:$G,"=canceled",Crowdfunding!$D:$D,"&lt;=44999")</f>
        <v>0</v>
      </c>
      <c r="E11">
        <f t="shared" si="0"/>
        <v>14</v>
      </c>
      <c r="F11" s="12"/>
      <c r="G11" s="11">
        <v>0.21428571428571427</v>
      </c>
      <c r="H11" s="11">
        <v>0</v>
      </c>
    </row>
    <row r="12" spans="1:8" x14ac:dyDescent="0.25">
      <c r="A12" t="s">
        <v>2093</v>
      </c>
      <c r="B12">
        <f>COUNTIFS(Crowdfunding!$G:$G,"=successful",Crowdfunding!$D:$D,"&gt;=45000", Crowdfunding!$G:$G,"=successful",Crowdfunding!$D:$D,"&lt;=49999")</f>
        <v>8</v>
      </c>
      <c r="C12">
        <f>COUNTIFS(Crowdfunding!$G:$G,"=failed",Crowdfunding!$D:$D,"&gt;=45000", Crowdfunding!$G:$G,"=failed",Crowdfunding!$D:$D,"&lt;=49999")</f>
        <v>3</v>
      </c>
      <c r="D12">
        <f>COUNTIFS(Crowdfunding!$G:$G,"=canceled",Crowdfunding!$D:$D,"&gt;=45000", Crowdfunding!$G:$G,"=canceled",Crowdfunding!$D:$D,"&lt;=49999")</f>
        <v>0</v>
      </c>
      <c r="E12">
        <f t="shared" si="0"/>
        <v>11</v>
      </c>
      <c r="F12" s="12"/>
      <c r="G12" s="11">
        <v>0.27272727272727271</v>
      </c>
      <c r="H12" s="11">
        <v>0</v>
      </c>
    </row>
    <row r="13" spans="1:8" x14ac:dyDescent="0.25">
      <c r="A13" t="s">
        <v>2094</v>
      </c>
      <c r="B13">
        <f>COUNTIFS(Crowdfunding!$G:$G,"=successful",Crowdfunding!$D:$D,"&gt;=50000")</f>
        <v>114</v>
      </c>
      <c r="C13">
        <f>COUNTIFS(Crowdfunding!$G:$G,"=failed",Crowdfunding!$D:$D,"&gt;=50000")</f>
        <v>163</v>
      </c>
      <c r="D13">
        <f>COUNTIFS(Crowdfunding!$G:$G,"=canceled",Crowdfunding!$D:$D,"&gt;=50000")</f>
        <v>28</v>
      </c>
      <c r="E13">
        <f t="shared" si="0"/>
        <v>305</v>
      </c>
      <c r="F13" s="12"/>
      <c r="G13" s="11">
        <v>0.53442622950819674</v>
      </c>
      <c r="H13" s="11">
        <v>9.1803278688524587E-2</v>
      </c>
    </row>
    <row r="14" spans="1:8" x14ac:dyDescent="0.25">
      <c r="F14" s="13"/>
    </row>
    <row r="16" spans="1:8" x14ac:dyDescent="0.25">
      <c r="F16" s="1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3E90-E02D-40F5-9B71-2A30B21A5373}">
  <sheetPr codeName="Sheet6"/>
  <dimension ref="A1:L566"/>
  <sheetViews>
    <sheetView workbookViewId="0">
      <selection activeCell="M111" sqref="M111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8.75" customWidth="1"/>
    <col min="4" max="4" width="8.5" bestFit="1" customWidth="1"/>
    <col min="5" max="5" width="13.5" bestFit="1" customWidth="1"/>
    <col min="7" max="7" width="5.75" bestFit="1" customWidth="1"/>
    <col min="8" max="8" width="7.375" bestFit="1" customWidth="1"/>
    <col min="9" max="9" width="9.125" bestFit="1" customWidth="1"/>
    <col min="10" max="10" width="9.375" bestFit="1" customWidth="1"/>
    <col min="11" max="11" width="8.75" bestFit="1" customWidth="1"/>
    <col min="12" max="12" width="18.25" bestFit="1" customWidth="1"/>
  </cols>
  <sheetData>
    <row r="1" spans="1:12" x14ac:dyDescent="0.25">
      <c r="A1" s="1" t="s">
        <v>4</v>
      </c>
      <c r="B1" t="s">
        <v>2099</v>
      </c>
      <c r="D1" s="9" t="s">
        <v>4</v>
      </c>
      <c r="E1" s="9" t="s">
        <v>5</v>
      </c>
      <c r="G1" s="14" t="s">
        <v>2100</v>
      </c>
      <c r="H1" s="9" t="s">
        <v>2101</v>
      </c>
      <c r="I1" s="9" t="s">
        <v>2102</v>
      </c>
      <c r="J1" s="9" t="s">
        <v>2103</v>
      </c>
      <c r="K1" s="9" t="s">
        <v>2104</v>
      </c>
      <c r="L1" s="9" t="s">
        <v>2105</v>
      </c>
    </row>
    <row r="2" spans="1:12" x14ac:dyDescent="0.25">
      <c r="A2" t="s">
        <v>20</v>
      </c>
      <c r="B2">
        <v>158</v>
      </c>
      <c r="D2" t="s">
        <v>14</v>
      </c>
      <c r="E2">
        <v>0</v>
      </c>
      <c r="G2" s="4">
        <f>AVERAGE(B2:B566,E2:E365)</f>
        <v>747.1065662002153</v>
      </c>
      <c r="H2" s="4">
        <f>MEDIAN(B2:B566,E2:E365)</f>
        <v>186</v>
      </c>
      <c r="I2">
        <f>MIN(B2:B566,E2:E365)</f>
        <v>0</v>
      </c>
      <c r="J2">
        <f>MAX(B2:B566,E2:E365)</f>
        <v>7295</v>
      </c>
      <c r="K2" s="4">
        <f>_xlfn.VAR.P(G2:G566)</f>
        <v>5946.50063882839</v>
      </c>
      <c r="L2" s="4">
        <f>_xlfn.STDEV.P(G2:G566)</f>
        <v>77.113556777186659</v>
      </c>
    </row>
    <row r="3" spans="1:12" x14ac:dyDescent="0.25">
      <c r="A3" t="s">
        <v>20</v>
      </c>
      <c r="B3">
        <v>1425</v>
      </c>
      <c r="D3" t="s">
        <v>14</v>
      </c>
      <c r="E3">
        <v>24</v>
      </c>
      <c r="G3" s="4">
        <f t="shared" ref="G3:G66" si="0">AVERAGE(B3:B567,E3:E366)</f>
        <v>748.54800431499461</v>
      </c>
      <c r="H3" s="4">
        <f t="shared" ref="H3:H66" si="1">MEDIAN(B3:B567,E3:E366)</f>
        <v>186</v>
      </c>
      <c r="I3">
        <f t="shared" ref="I3:I66" si="2">MIN(B3:B567,E3:E366)</f>
        <v>0</v>
      </c>
      <c r="J3">
        <f t="shared" ref="J3:J66" si="3">MAX(B3:B567,E3:E366)</f>
        <v>7295</v>
      </c>
      <c r="K3" s="4">
        <f t="shared" ref="K3:K66" si="4">_xlfn.VAR.P(G3:G567)</f>
        <v>5956.4976918960347</v>
      </c>
      <c r="L3" s="4">
        <f t="shared" ref="L3:L66" si="5">_xlfn.STDEV.P(G3:G567)</f>
        <v>77.178349890989736</v>
      </c>
    </row>
    <row r="4" spans="1:12" x14ac:dyDescent="0.25">
      <c r="A4" t="s">
        <v>20</v>
      </c>
      <c r="B4">
        <v>174</v>
      </c>
      <c r="D4" t="s">
        <v>14</v>
      </c>
      <c r="E4">
        <v>53</v>
      </c>
      <c r="G4" s="4">
        <f t="shared" si="0"/>
        <v>748.6</v>
      </c>
      <c r="H4" s="4">
        <f t="shared" si="1"/>
        <v>186</v>
      </c>
      <c r="I4">
        <f t="shared" si="2"/>
        <v>0</v>
      </c>
      <c r="J4">
        <f t="shared" si="3"/>
        <v>7295</v>
      </c>
      <c r="K4" s="4">
        <f t="shared" si="4"/>
        <v>5966.4344883147232</v>
      </c>
      <c r="L4" s="4">
        <f t="shared" si="5"/>
        <v>77.242698608442751</v>
      </c>
    </row>
    <row r="5" spans="1:12" x14ac:dyDescent="0.25">
      <c r="A5" t="s">
        <v>20</v>
      </c>
      <c r="B5">
        <v>227</v>
      </c>
      <c r="D5" t="s">
        <v>14</v>
      </c>
      <c r="E5">
        <v>18</v>
      </c>
      <c r="G5" s="4">
        <f t="shared" si="0"/>
        <v>749.97616468039007</v>
      </c>
      <c r="H5" s="4">
        <f t="shared" si="1"/>
        <v>186</v>
      </c>
      <c r="I5">
        <f t="shared" si="2"/>
        <v>0</v>
      </c>
      <c r="J5">
        <f t="shared" si="3"/>
        <v>7295</v>
      </c>
      <c r="K5" s="4">
        <f t="shared" si="4"/>
        <v>5976.4008190131699</v>
      </c>
      <c r="L5" s="4">
        <f t="shared" si="5"/>
        <v>77.307184782613646</v>
      </c>
    </row>
    <row r="6" spans="1:12" x14ac:dyDescent="0.25">
      <c r="A6" t="s">
        <v>20</v>
      </c>
      <c r="B6">
        <v>220</v>
      </c>
      <c r="D6" t="s">
        <v>14</v>
      </c>
      <c r="E6">
        <v>44</v>
      </c>
      <c r="G6" s="4">
        <f t="shared" si="0"/>
        <v>751.33876221498372</v>
      </c>
      <c r="H6" s="4">
        <f t="shared" si="1"/>
        <v>186</v>
      </c>
      <c r="I6">
        <f t="shared" si="2"/>
        <v>0</v>
      </c>
      <c r="J6">
        <f t="shared" si="3"/>
        <v>7295</v>
      </c>
      <c r="K6" s="4">
        <f t="shared" si="4"/>
        <v>5986.3029490543095</v>
      </c>
      <c r="L6" s="4">
        <f t="shared" si="5"/>
        <v>77.371202323954549</v>
      </c>
    </row>
    <row r="7" spans="1:12" x14ac:dyDescent="0.25">
      <c r="A7" t="s">
        <v>20</v>
      </c>
      <c r="B7">
        <v>98</v>
      </c>
      <c r="D7" t="s">
        <v>14</v>
      </c>
      <c r="E7">
        <v>27</v>
      </c>
      <c r="G7" s="4">
        <f t="shared" si="0"/>
        <v>752.68661588683347</v>
      </c>
      <c r="H7" s="4">
        <f t="shared" si="1"/>
        <v>186</v>
      </c>
      <c r="I7">
        <f t="shared" si="2"/>
        <v>0</v>
      </c>
      <c r="J7">
        <f t="shared" si="3"/>
        <v>7295</v>
      </c>
      <c r="K7" s="4">
        <f t="shared" si="4"/>
        <v>5996.134281174699</v>
      </c>
      <c r="L7" s="4">
        <f t="shared" si="5"/>
        <v>77.434709795896438</v>
      </c>
    </row>
    <row r="8" spans="1:12" x14ac:dyDescent="0.25">
      <c r="A8" t="s">
        <v>20</v>
      </c>
      <c r="B8">
        <v>100</v>
      </c>
      <c r="D8" t="s">
        <v>14</v>
      </c>
      <c r="E8">
        <v>55</v>
      </c>
      <c r="G8" s="4">
        <f t="shared" si="0"/>
        <v>754.1919302071974</v>
      </c>
      <c r="H8" s="4">
        <f t="shared" si="1"/>
        <v>186</v>
      </c>
      <c r="I8">
        <f t="shared" si="2"/>
        <v>0</v>
      </c>
      <c r="J8">
        <f t="shared" si="3"/>
        <v>7295</v>
      </c>
      <c r="K8" s="4">
        <f t="shared" si="4"/>
        <v>6005.888435341576</v>
      </c>
      <c r="L8" s="4">
        <f t="shared" si="5"/>
        <v>77.497667289677665</v>
      </c>
    </row>
    <row r="9" spans="1:12" x14ac:dyDescent="0.25">
      <c r="A9" t="s">
        <v>20</v>
      </c>
      <c r="B9">
        <v>1249</v>
      </c>
      <c r="D9" t="s">
        <v>14</v>
      </c>
      <c r="E9">
        <v>200</v>
      </c>
      <c r="G9" s="4">
        <f t="shared" si="0"/>
        <v>755.6710382513661</v>
      </c>
      <c r="H9" s="4">
        <f t="shared" si="1"/>
        <v>187</v>
      </c>
      <c r="I9">
        <f t="shared" si="2"/>
        <v>0</v>
      </c>
      <c r="J9">
        <f t="shared" si="3"/>
        <v>7295</v>
      </c>
      <c r="K9" s="4">
        <f t="shared" si="4"/>
        <v>6015.5438624687686</v>
      </c>
      <c r="L9" s="4">
        <f t="shared" si="5"/>
        <v>77.559937225791828</v>
      </c>
    </row>
    <row r="10" spans="1:12" x14ac:dyDescent="0.25">
      <c r="A10" t="s">
        <v>20</v>
      </c>
      <c r="B10">
        <v>1396</v>
      </c>
      <c r="D10" t="s">
        <v>14</v>
      </c>
      <c r="E10">
        <v>452</v>
      </c>
      <c r="G10" s="4">
        <f t="shared" si="0"/>
        <v>755.73932092004384</v>
      </c>
      <c r="H10" s="4">
        <f t="shared" si="1"/>
        <v>186</v>
      </c>
      <c r="I10">
        <f t="shared" si="2"/>
        <v>0</v>
      </c>
      <c r="J10">
        <f t="shared" si="3"/>
        <v>7295</v>
      </c>
      <c r="K10" s="4">
        <f t="shared" si="4"/>
        <v>6025.0936377295748</v>
      </c>
      <c r="L10" s="4">
        <f t="shared" si="5"/>
        <v>77.621476652596442</v>
      </c>
    </row>
    <row r="11" spans="1:12" x14ac:dyDescent="0.25">
      <c r="A11" t="s">
        <v>20</v>
      </c>
      <c r="B11">
        <v>890</v>
      </c>
      <c r="D11" t="s">
        <v>14</v>
      </c>
      <c r="E11">
        <v>674</v>
      </c>
      <c r="G11" s="4">
        <f t="shared" si="0"/>
        <v>755.36992316136116</v>
      </c>
      <c r="H11" s="4">
        <f t="shared" si="1"/>
        <v>186</v>
      </c>
      <c r="I11">
        <f t="shared" si="2"/>
        <v>0</v>
      </c>
      <c r="J11">
        <f t="shared" si="3"/>
        <v>7295</v>
      </c>
      <c r="K11" s="4">
        <f t="shared" si="4"/>
        <v>6034.6667524642517</v>
      </c>
      <c r="L11" s="4">
        <f t="shared" si="5"/>
        <v>77.6831175511401</v>
      </c>
    </row>
    <row r="12" spans="1:12" x14ac:dyDescent="0.25">
      <c r="A12" t="s">
        <v>20</v>
      </c>
      <c r="B12">
        <v>142</v>
      </c>
      <c r="D12" t="s">
        <v>14</v>
      </c>
      <c r="E12">
        <v>558</v>
      </c>
      <c r="G12" s="4">
        <f t="shared" si="0"/>
        <v>755.3113311331133</v>
      </c>
      <c r="H12" s="4">
        <f t="shared" si="1"/>
        <v>186</v>
      </c>
      <c r="I12">
        <f t="shared" si="2"/>
        <v>0</v>
      </c>
      <c r="J12">
        <f t="shared" si="3"/>
        <v>7295</v>
      </c>
      <c r="K12" s="4">
        <f t="shared" si="4"/>
        <v>6044.3049336403546</v>
      </c>
      <c r="L12" s="4">
        <f t="shared" si="5"/>
        <v>77.745128037970034</v>
      </c>
    </row>
    <row r="13" spans="1:12" x14ac:dyDescent="0.25">
      <c r="A13" t="s">
        <v>20</v>
      </c>
      <c r="B13">
        <v>2673</v>
      </c>
      <c r="D13" t="s">
        <v>14</v>
      </c>
      <c r="E13">
        <v>15</v>
      </c>
      <c r="G13" s="4">
        <f t="shared" si="0"/>
        <v>756.20507166482912</v>
      </c>
      <c r="H13" s="4">
        <f t="shared" si="1"/>
        <v>186</v>
      </c>
      <c r="I13">
        <f t="shared" si="2"/>
        <v>0</v>
      </c>
      <c r="J13">
        <f t="shared" si="3"/>
        <v>7295</v>
      </c>
      <c r="K13" s="4">
        <f t="shared" si="4"/>
        <v>6053.978989639405</v>
      </c>
      <c r="L13" s="4">
        <f t="shared" si="5"/>
        <v>77.80731964050301</v>
      </c>
    </row>
    <row r="14" spans="1:12" x14ac:dyDescent="0.25">
      <c r="A14" t="s">
        <v>20</v>
      </c>
      <c r="B14">
        <v>163</v>
      </c>
      <c r="D14" t="s">
        <v>14</v>
      </c>
      <c r="E14">
        <v>2307</v>
      </c>
      <c r="G14" s="4">
        <f t="shared" si="0"/>
        <v>754.90607734806633</v>
      </c>
      <c r="H14" s="4">
        <f t="shared" si="1"/>
        <v>186</v>
      </c>
      <c r="I14">
        <f t="shared" si="2"/>
        <v>0</v>
      </c>
      <c r="J14">
        <f t="shared" si="3"/>
        <v>7295</v>
      </c>
      <c r="K14" s="4">
        <f t="shared" si="4"/>
        <v>6063.5972868442914</v>
      </c>
      <c r="L14" s="4">
        <f t="shared" si="5"/>
        <v>77.869103544629894</v>
      </c>
    </row>
    <row r="15" spans="1:12" x14ac:dyDescent="0.25">
      <c r="A15" t="s">
        <v>20</v>
      </c>
      <c r="B15">
        <v>2220</v>
      </c>
      <c r="D15" t="s">
        <v>14</v>
      </c>
      <c r="E15">
        <v>88</v>
      </c>
      <c r="G15" s="4">
        <f t="shared" si="0"/>
        <v>753.84274640088597</v>
      </c>
      <c r="H15" s="4">
        <f t="shared" si="1"/>
        <v>186</v>
      </c>
      <c r="I15">
        <f t="shared" si="2"/>
        <v>0</v>
      </c>
      <c r="J15">
        <f t="shared" si="3"/>
        <v>7295</v>
      </c>
      <c r="K15" s="4">
        <f t="shared" si="4"/>
        <v>6073.3704951639265</v>
      </c>
      <c r="L15" s="4">
        <f t="shared" si="5"/>
        <v>77.931832361134212</v>
      </c>
    </row>
    <row r="16" spans="1:12" x14ac:dyDescent="0.25">
      <c r="A16" t="s">
        <v>20</v>
      </c>
      <c r="B16">
        <v>1606</v>
      </c>
      <c r="D16" t="s">
        <v>14</v>
      </c>
      <c r="E16">
        <v>48</v>
      </c>
      <c r="G16" s="4">
        <f t="shared" si="0"/>
        <v>752.95449500554935</v>
      </c>
      <c r="H16" s="4">
        <f t="shared" si="1"/>
        <v>186</v>
      </c>
      <c r="I16">
        <f t="shared" si="2"/>
        <v>0</v>
      </c>
      <c r="J16">
        <f t="shared" si="3"/>
        <v>7295</v>
      </c>
      <c r="K16" s="4">
        <f t="shared" si="4"/>
        <v>6083.2728019412625</v>
      </c>
      <c r="L16" s="4">
        <f t="shared" si="5"/>
        <v>77.995338334680383</v>
      </c>
    </row>
    <row r="17" spans="1:12" x14ac:dyDescent="0.25">
      <c r="A17" t="s">
        <v>20</v>
      </c>
      <c r="B17">
        <v>129</v>
      </c>
      <c r="D17" t="s">
        <v>14</v>
      </c>
      <c r="E17">
        <v>1</v>
      </c>
      <c r="G17" s="4">
        <f t="shared" si="0"/>
        <v>752.78976640711903</v>
      </c>
      <c r="H17" s="4">
        <f t="shared" si="1"/>
        <v>186</v>
      </c>
      <c r="I17">
        <f t="shared" si="2"/>
        <v>0</v>
      </c>
      <c r="J17">
        <f t="shared" si="3"/>
        <v>7295</v>
      </c>
      <c r="K17" s="4">
        <f t="shared" si="4"/>
        <v>6093.2860627579621</v>
      </c>
      <c r="L17" s="4">
        <f t="shared" si="5"/>
        <v>78.059503346856886</v>
      </c>
    </row>
    <row r="18" spans="1:12" x14ac:dyDescent="0.25">
      <c r="A18" t="s">
        <v>20</v>
      </c>
      <c r="B18">
        <v>226</v>
      </c>
      <c r="D18" t="s">
        <v>14</v>
      </c>
      <c r="E18">
        <v>1467</v>
      </c>
      <c r="G18" s="4">
        <f t="shared" si="0"/>
        <v>754.32329988851723</v>
      </c>
      <c r="H18" s="4">
        <f t="shared" si="1"/>
        <v>186</v>
      </c>
      <c r="I18">
        <f t="shared" si="2"/>
        <v>0</v>
      </c>
      <c r="J18">
        <f t="shared" si="3"/>
        <v>7295</v>
      </c>
      <c r="K18" s="4">
        <f t="shared" si="4"/>
        <v>6103.3463718120256</v>
      </c>
      <c r="L18" s="4">
        <f t="shared" si="5"/>
        <v>78.123916772087313</v>
      </c>
    </row>
    <row r="19" spans="1:12" x14ac:dyDescent="0.25">
      <c r="A19" t="s">
        <v>20</v>
      </c>
      <c r="B19">
        <v>5419</v>
      </c>
      <c r="D19" t="s">
        <v>14</v>
      </c>
      <c r="E19">
        <v>75</v>
      </c>
      <c r="G19" s="4">
        <f t="shared" si="0"/>
        <v>754.11731843575421</v>
      </c>
      <c r="H19" s="4">
        <f t="shared" si="1"/>
        <v>186</v>
      </c>
      <c r="I19">
        <f t="shared" si="2"/>
        <v>0</v>
      </c>
      <c r="J19">
        <f t="shared" si="3"/>
        <v>7295</v>
      </c>
      <c r="K19" s="4">
        <f t="shared" si="4"/>
        <v>6113.3012915994432</v>
      </c>
      <c r="L19" s="4">
        <f t="shared" si="5"/>
        <v>78.187603183621405</v>
      </c>
    </row>
    <row r="20" spans="1:12" x14ac:dyDescent="0.25">
      <c r="A20" t="s">
        <v>20</v>
      </c>
      <c r="B20">
        <v>165</v>
      </c>
      <c r="D20" t="s">
        <v>14</v>
      </c>
      <c r="E20">
        <v>120</v>
      </c>
      <c r="G20" s="4">
        <f t="shared" si="0"/>
        <v>749.65397536394175</v>
      </c>
      <c r="H20" s="4">
        <f t="shared" si="1"/>
        <v>186</v>
      </c>
      <c r="I20">
        <f t="shared" si="2"/>
        <v>0</v>
      </c>
      <c r="J20">
        <f t="shared" si="3"/>
        <v>7295</v>
      </c>
      <c r="K20" s="4">
        <f t="shared" si="4"/>
        <v>6123.3074250750269</v>
      </c>
      <c r="L20" s="4">
        <f t="shared" si="5"/>
        <v>78.251565000803836</v>
      </c>
    </row>
    <row r="21" spans="1:12" x14ac:dyDescent="0.25">
      <c r="A21" t="s">
        <v>20</v>
      </c>
      <c r="B21">
        <v>1965</v>
      </c>
      <c r="D21" t="s">
        <v>14</v>
      </c>
      <c r="E21">
        <v>2253</v>
      </c>
      <c r="G21" s="4">
        <f t="shared" si="0"/>
        <v>751.01683501683499</v>
      </c>
      <c r="H21" s="4">
        <f t="shared" si="1"/>
        <v>186</v>
      </c>
      <c r="I21">
        <f t="shared" si="2"/>
        <v>0</v>
      </c>
      <c r="J21">
        <f t="shared" si="3"/>
        <v>7295</v>
      </c>
      <c r="K21" s="4">
        <f t="shared" si="4"/>
        <v>6133.7240902671228</v>
      </c>
      <c r="L21" s="4">
        <f t="shared" si="5"/>
        <v>78.318095548009353</v>
      </c>
    </row>
    <row r="22" spans="1:12" x14ac:dyDescent="0.25">
      <c r="A22" t="s">
        <v>20</v>
      </c>
      <c r="B22">
        <v>16</v>
      </c>
      <c r="D22" t="s">
        <v>14</v>
      </c>
      <c r="E22">
        <v>5</v>
      </c>
      <c r="G22" s="4">
        <f t="shared" si="0"/>
        <v>747.96175478065243</v>
      </c>
      <c r="H22" s="4">
        <f t="shared" si="1"/>
        <v>186</v>
      </c>
      <c r="I22">
        <f t="shared" si="2"/>
        <v>0</v>
      </c>
      <c r="J22">
        <f t="shared" si="3"/>
        <v>7295</v>
      </c>
      <c r="K22" s="4">
        <f t="shared" si="4"/>
        <v>6144.067937991179</v>
      </c>
      <c r="L22" s="4">
        <f t="shared" si="5"/>
        <v>78.384105136125513</v>
      </c>
    </row>
    <row r="23" spans="1:12" x14ac:dyDescent="0.25">
      <c r="A23" t="s">
        <v>20</v>
      </c>
      <c r="B23">
        <v>107</v>
      </c>
      <c r="D23" t="s">
        <v>14</v>
      </c>
      <c r="E23">
        <v>38</v>
      </c>
      <c r="G23" s="4">
        <f t="shared" si="0"/>
        <v>749.62457722660656</v>
      </c>
      <c r="H23" s="4">
        <f t="shared" si="1"/>
        <v>186</v>
      </c>
      <c r="I23">
        <f t="shared" si="2"/>
        <v>0</v>
      </c>
      <c r="J23">
        <f t="shared" si="3"/>
        <v>7295</v>
      </c>
      <c r="K23" s="4">
        <f t="shared" si="4"/>
        <v>6154.6801904446111</v>
      </c>
      <c r="L23" s="4">
        <f t="shared" si="5"/>
        <v>78.451769836279738</v>
      </c>
    </row>
    <row r="24" spans="1:12" x14ac:dyDescent="0.25">
      <c r="A24" t="s">
        <v>20</v>
      </c>
      <c r="B24">
        <v>134</v>
      </c>
      <c r="D24" t="s">
        <v>14</v>
      </c>
      <c r="E24">
        <v>12</v>
      </c>
      <c r="G24" s="4">
        <f t="shared" si="0"/>
        <v>751.15480225988699</v>
      </c>
      <c r="H24" s="4">
        <f t="shared" si="1"/>
        <v>186</v>
      </c>
      <c r="I24">
        <f t="shared" si="2"/>
        <v>0</v>
      </c>
      <c r="J24">
        <f t="shared" si="3"/>
        <v>7295</v>
      </c>
      <c r="K24" s="4">
        <f t="shared" si="4"/>
        <v>6165.2056184931062</v>
      </c>
      <c r="L24" s="4">
        <f t="shared" si="5"/>
        <v>78.518823338694432</v>
      </c>
    </row>
    <row r="25" spans="1:12" x14ac:dyDescent="0.25">
      <c r="A25" t="s">
        <v>20</v>
      </c>
      <c r="B25">
        <v>198</v>
      </c>
      <c r="D25" t="s">
        <v>14</v>
      </c>
      <c r="E25">
        <v>1684</v>
      </c>
      <c r="G25" s="4">
        <f t="shared" si="0"/>
        <v>752.69082672706679</v>
      </c>
      <c r="H25" s="4">
        <f t="shared" si="1"/>
        <v>187</v>
      </c>
      <c r="I25">
        <f t="shared" si="2"/>
        <v>0</v>
      </c>
      <c r="J25">
        <f t="shared" si="3"/>
        <v>7295</v>
      </c>
      <c r="K25" s="4">
        <f t="shared" si="4"/>
        <v>6175.6438793189072</v>
      </c>
      <c r="L25" s="4">
        <f t="shared" si="5"/>
        <v>78.585265026714183</v>
      </c>
    </row>
    <row r="26" spans="1:12" x14ac:dyDescent="0.25">
      <c r="A26" t="s">
        <v>20</v>
      </c>
      <c r="B26">
        <v>111</v>
      </c>
      <c r="D26" t="s">
        <v>14</v>
      </c>
      <c r="E26">
        <v>56</v>
      </c>
      <c r="G26" s="4">
        <f t="shared" si="0"/>
        <v>752.26333711691257</v>
      </c>
      <c r="H26" s="4">
        <f t="shared" si="1"/>
        <v>186</v>
      </c>
      <c r="I26">
        <f t="shared" si="2"/>
        <v>0</v>
      </c>
      <c r="J26">
        <f t="shared" si="3"/>
        <v>7295</v>
      </c>
      <c r="K26" s="4">
        <f t="shared" si="4"/>
        <v>6185.9845916622817</v>
      </c>
      <c r="L26" s="4">
        <f t="shared" si="5"/>
        <v>78.651030455183999</v>
      </c>
    </row>
    <row r="27" spans="1:12" x14ac:dyDescent="0.25">
      <c r="A27" t="s">
        <v>20</v>
      </c>
      <c r="B27">
        <v>222</v>
      </c>
      <c r="D27" t="s">
        <v>14</v>
      </c>
      <c r="E27">
        <v>838</v>
      </c>
      <c r="G27" s="4">
        <f t="shared" si="0"/>
        <v>753.78498293515361</v>
      </c>
      <c r="H27" s="4">
        <f t="shared" si="1"/>
        <v>187</v>
      </c>
      <c r="I27">
        <f t="shared" si="2"/>
        <v>0</v>
      </c>
      <c r="J27">
        <f t="shared" si="3"/>
        <v>7295</v>
      </c>
      <c r="K27" s="4">
        <f t="shared" si="4"/>
        <v>6196.3975569260629</v>
      </c>
      <c r="L27" s="4">
        <f t="shared" si="5"/>
        <v>78.717199879861468</v>
      </c>
    </row>
    <row r="28" spans="1:12" x14ac:dyDescent="0.25">
      <c r="A28" t="s">
        <v>20</v>
      </c>
      <c r="B28">
        <v>6212</v>
      </c>
      <c r="D28" t="s">
        <v>14</v>
      </c>
      <c r="E28">
        <v>1000</v>
      </c>
      <c r="G28" s="4">
        <f t="shared" si="0"/>
        <v>754.29532497149376</v>
      </c>
      <c r="H28" s="4">
        <f t="shared" si="1"/>
        <v>186</v>
      </c>
      <c r="I28">
        <f t="shared" si="2"/>
        <v>0</v>
      </c>
      <c r="J28">
        <f t="shared" si="3"/>
        <v>7295</v>
      </c>
      <c r="K28" s="4">
        <f t="shared" si="4"/>
        <v>6206.7066396518485</v>
      </c>
      <c r="L28" s="4">
        <f t="shared" si="5"/>
        <v>78.78265443390346</v>
      </c>
    </row>
    <row r="29" spans="1:12" x14ac:dyDescent="0.25">
      <c r="A29" t="s">
        <v>20</v>
      </c>
      <c r="B29">
        <v>98</v>
      </c>
      <c r="D29" t="s">
        <v>14</v>
      </c>
      <c r="E29">
        <v>1482</v>
      </c>
      <c r="G29" s="4">
        <f t="shared" si="0"/>
        <v>747.77714285714285</v>
      </c>
      <c r="H29" s="4">
        <f t="shared" si="1"/>
        <v>186</v>
      </c>
      <c r="I29">
        <f t="shared" si="2"/>
        <v>0</v>
      </c>
      <c r="J29">
        <f t="shared" si="3"/>
        <v>7295</v>
      </c>
      <c r="K29" s="4">
        <f t="shared" si="4"/>
        <v>6217.0010185105157</v>
      </c>
      <c r="L29" s="4">
        <f t="shared" si="5"/>
        <v>78.847961409985203</v>
      </c>
    </row>
    <row r="30" spans="1:12" x14ac:dyDescent="0.25">
      <c r="A30" t="s">
        <v>20</v>
      </c>
      <c r="B30">
        <v>92</v>
      </c>
      <c r="D30" t="s">
        <v>14</v>
      </c>
      <c r="E30">
        <v>106</v>
      </c>
      <c r="G30" s="4">
        <f t="shared" si="0"/>
        <v>747.68041237113403</v>
      </c>
      <c r="H30" s="4">
        <f t="shared" si="1"/>
        <v>186</v>
      </c>
      <c r="I30">
        <f t="shared" si="2"/>
        <v>0</v>
      </c>
      <c r="J30">
        <f t="shared" si="3"/>
        <v>7295</v>
      </c>
      <c r="K30" s="4">
        <f t="shared" si="4"/>
        <v>6227.8791820667047</v>
      </c>
      <c r="L30" s="4">
        <f t="shared" si="5"/>
        <v>78.9169131559687</v>
      </c>
    </row>
    <row r="31" spans="1:12" x14ac:dyDescent="0.25">
      <c r="A31" t="s">
        <v>20</v>
      </c>
      <c r="B31">
        <v>149</v>
      </c>
      <c r="D31" t="s">
        <v>14</v>
      </c>
      <c r="E31">
        <v>679</v>
      </c>
      <c r="G31" s="4">
        <f t="shared" si="0"/>
        <v>749.16991963260625</v>
      </c>
      <c r="H31" s="4">
        <f t="shared" si="1"/>
        <v>186</v>
      </c>
      <c r="I31">
        <f t="shared" si="2"/>
        <v>0</v>
      </c>
      <c r="J31">
        <f t="shared" si="3"/>
        <v>7295</v>
      </c>
      <c r="K31" s="4">
        <f t="shared" si="4"/>
        <v>6238.8023177920431</v>
      </c>
      <c r="L31" s="4">
        <f t="shared" si="5"/>
        <v>78.986089394222091</v>
      </c>
    </row>
    <row r="32" spans="1:12" x14ac:dyDescent="0.25">
      <c r="A32" t="s">
        <v>20</v>
      </c>
      <c r="B32">
        <v>2431</v>
      </c>
      <c r="D32" t="s">
        <v>14</v>
      </c>
      <c r="E32">
        <v>1220</v>
      </c>
      <c r="G32" s="4">
        <f t="shared" si="0"/>
        <v>749.9413118527043</v>
      </c>
      <c r="H32" s="4">
        <f t="shared" si="1"/>
        <v>186</v>
      </c>
      <c r="I32">
        <f t="shared" si="2"/>
        <v>0</v>
      </c>
      <c r="J32">
        <f t="shared" si="3"/>
        <v>7295</v>
      </c>
      <c r="K32" s="4">
        <f t="shared" si="4"/>
        <v>6249.6516724482581</v>
      </c>
      <c r="L32" s="4">
        <f t="shared" si="5"/>
        <v>79.054738456643179</v>
      </c>
    </row>
    <row r="33" spans="1:12" x14ac:dyDescent="0.25">
      <c r="A33" t="s">
        <v>20</v>
      </c>
      <c r="B33">
        <v>303</v>
      </c>
      <c r="D33" t="s">
        <v>14</v>
      </c>
      <c r="E33">
        <v>1</v>
      </c>
      <c r="G33" s="4">
        <f t="shared" si="0"/>
        <v>747.46020761245677</v>
      </c>
      <c r="H33" s="4">
        <f t="shared" si="1"/>
        <v>186</v>
      </c>
      <c r="I33">
        <f t="shared" si="2"/>
        <v>0</v>
      </c>
      <c r="J33">
        <f t="shared" si="3"/>
        <v>7295</v>
      </c>
      <c r="K33" s="4">
        <f t="shared" si="4"/>
        <v>6260.477113716237</v>
      </c>
      <c r="L33" s="4">
        <f t="shared" si="5"/>
        <v>79.123176842921552</v>
      </c>
    </row>
    <row r="34" spans="1:12" x14ac:dyDescent="0.25">
      <c r="A34" t="s">
        <v>20</v>
      </c>
      <c r="B34">
        <v>209</v>
      </c>
      <c r="D34" t="s">
        <v>14</v>
      </c>
      <c r="E34">
        <v>37</v>
      </c>
      <c r="G34" s="4">
        <f t="shared" si="0"/>
        <v>748.83699421965321</v>
      </c>
      <c r="H34" s="4">
        <f t="shared" si="1"/>
        <v>186</v>
      </c>
      <c r="I34">
        <f t="shared" si="2"/>
        <v>0</v>
      </c>
      <c r="J34">
        <f t="shared" si="3"/>
        <v>7295</v>
      </c>
      <c r="K34" s="4">
        <f t="shared" si="4"/>
        <v>6271.5304625063191</v>
      </c>
      <c r="L34" s="4">
        <f t="shared" si="5"/>
        <v>79.192995034323076</v>
      </c>
    </row>
    <row r="35" spans="1:12" x14ac:dyDescent="0.25">
      <c r="A35" t="s">
        <v>20</v>
      </c>
      <c r="B35">
        <v>131</v>
      </c>
      <c r="D35" t="s">
        <v>14</v>
      </c>
      <c r="E35">
        <v>60</v>
      </c>
      <c r="G35" s="4">
        <f t="shared" si="0"/>
        <v>750.28736964078792</v>
      </c>
      <c r="H35" s="4">
        <f t="shared" si="1"/>
        <v>186</v>
      </c>
      <c r="I35">
        <f t="shared" si="2"/>
        <v>0</v>
      </c>
      <c r="J35">
        <f t="shared" si="3"/>
        <v>7295</v>
      </c>
      <c r="K35" s="4">
        <f t="shared" si="4"/>
        <v>6282.5194760587337</v>
      </c>
      <c r="L35" s="4">
        <f t="shared" si="5"/>
        <v>79.262345890458818</v>
      </c>
    </row>
    <row r="36" spans="1:12" x14ac:dyDescent="0.25">
      <c r="A36" t="s">
        <v>20</v>
      </c>
      <c r="B36">
        <v>164</v>
      </c>
      <c r="D36" t="s">
        <v>14</v>
      </c>
      <c r="E36">
        <v>296</v>
      </c>
      <c r="G36" s="4">
        <f t="shared" si="0"/>
        <v>751.80836236933794</v>
      </c>
      <c r="H36" s="4">
        <f t="shared" si="1"/>
        <v>186</v>
      </c>
      <c r="I36">
        <f t="shared" si="2"/>
        <v>0</v>
      </c>
      <c r="J36">
        <f t="shared" si="3"/>
        <v>7295</v>
      </c>
      <c r="K36" s="4">
        <f t="shared" si="4"/>
        <v>6293.4299066143731</v>
      </c>
      <c r="L36" s="4">
        <f t="shared" si="5"/>
        <v>79.331140837721307</v>
      </c>
    </row>
    <row r="37" spans="1:12" x14ac:dyDescent="0.25">
      <c r="A37" t="s">
        <v>20</v>
      </c>
      <c r="B37">
        <v>201</v>
      </c>
      <c r="D37" t="s">
        <v>14</v>
      </c>
      <c r="E37">
        <v>3304</v>
      </c>
      <c r="G37" s="4">
        <f t="shared" si="0"/>
        <v>753.02328288707804</v>
      </c>
      <c r="H37" s="4">
        <f t="shared" si="1"/>
        <v>186</v>
      </c>
      <c r="I37">
        <f t="shared" si="2"/>
        <v>0</v>
      </c>
      <c r="J37">
        <f t="shared" si="3"/>
        <v>7295</v>
      </c>
      <c r="K37" s="4">
        <f t="shared" si="4"/>
        <v>6304.2463618643606</v>
      </c>
      <c r="L37" s="4">
        <f t="shared" si="5"/>
        <v>79.399284391387056</v>
      </c>
    </row>
    <row r="38" spans="1:12" x14ac:dyDescent="0.25">
      <c r="A38" t="s">
        <v>20</v>
      </c>
      <c r="B38">
        <v>211</v>
      </c>
      <c r="D38" t="s">
        <v>14</v>
      </c>
      <c r="E38">
        <v>73</v>
      </c>
      <c r="G38" s="4">
        <f t="shared" si="0"/>
        <v>750.69078179696612</v>
      </c>
      <c r="H38" s="4">
        <f t="shared" si="1"/>
        <v>186</v>
      </c>
      <c r="I38">
        <f t="shared" si="2"/>
        <v>0</v>
      </c>
      <c r="J38">
        <f t="shared" si="3"/>
        <v>7295</v>
      </c>
      <c r="K38" s="4">
        <f t="shared" si="4"/>
        <v>6314.9878344710469</v>
      </c>
      <c r="L38" s="4">
        <f t="shared" si="5"/>
        <v>79.466897727739735</v>
      </c>
    </row>
    <row r="39" spans="1:12" x14ac:dyDescent="0.25">
      <c r="A39" t="s">
        <v>20</v>
      </c>
      <c r="B39">
        <v>128</v>
      </c>
      <c r="D39" t="s">
        <v>14</v>
      </c>
      <c r="E39">
        <v>3387</v>
      </c>
      <c r="G39" s="4">
        <f t="shared" si="0"/>
        <v>752.11461988304097</v>
      </c>
      <c r="H39" s="4">
        <f t="shared" si="1"/>
        <v>186</v>
      </c>
      <c r="I39">
        <f t="shared" si="2"/>
        <v>0</v>
      </c>
      <c r="J39">
        <f t="shared" si="3"/>
        <v>7295</v>
      </c>
      <c r="K39" s="4">
        <f t="shared" si="4"/>
        <v>6325.9761858123284</v>
      </c>
      <c r="L39" s="4">
        <f t="shared" si="5"/>
        <v>79.536005593770724</v>
      </c>
    </row>
    <row r="40" spans="1:12" x14ac:dyDescent="0.25">
      <c r="A40" t="s">
        <v>20</v>
      </c>
      <c r="B40">
        <v>1600</v>
      </c>
      <c r="D40" t="s">
        <v>14</v>
      </c>
      <c r="E40">
        <v>662</v>
      </c>
      <c r="G40" s="4">
        <f t="shared" si="0"/>
        <v>749.75732708089095</v>
      </c>
      <c r="H40" s="4">
        <f t="shared" si="1"/>
        <v>186</v>
      </c>
      <c r="I40">
        <f t="shared" si="2"/>
        <v>0</v>
      </c>
      <c r="J40">
        <f t="shared" si="3"/>
        <v>7295</v>
      </c>
      <c r="K40" s="4">
        <f t="shared" si="4"/>
        <v>6336.8759364381076</v>
      </c>
      <c r="L40" s="4">
        <f t="shared" si="5"/>
        <v>79.604496961152307</v>
      </c>
    </row>
    <row r="41" spans="1:12" x14ac:dyDescent="0.25">
      <c r="A41" t="s">
        <v>20</v>
      </c>
      <c r="B41">
        <v>249</v>
      </c>
      <c r="D41" t="s">
        <v>14</v>
      </c>
      <c r="E41">
        <v>774</v>
      </c>
      <c r="G41" s="4">
        <f t="shared" si="0"/>
        <v>748.86133960047005</v>
      </c>
      <c r="H41" s="4">
        <f t="shared" si="1"/>
        <v>186</v>
      </c>
      <c r="I41">
        <f t="shared" si="2"/>
        <v>0</v>
      </c>
      <c r="J41">
        <f t="shared" si="3"/>
        <v>7295</v>
      </c>
      <c r="K41" s="4">
        <f t="shared" si="4"/>
        <v>6348.0191532312538</v>
      </c>
      <c r="L41" s="4">
        <f t="shared" si="5"/>
        <v>79.674457345069214</v>
      </c>
    </row>
    <row r="42" spans="1:12" x14ac:dyDescent="0.25">
      <c r="A42" t="s">
        <v>20</v>
      </c>
      <c r="B42">
        <v>236</v>
      </c>
      <c r="D42" t="s">
        <v>14</v>
      </c>
      <c r="E42">
        <v>672</v>
      </c>
      <c r="G42" s="4">
        <f t="shared" si="0"/>
        <v>749.42049469964661</v>
      </c>
      <c r="H42" s="4">
        <f t="shared" si="1"/>
        <v>186</v>
      </c>
      <c r="I42">
        <f t="shared" si="2"/>
        <v>0</v>
      </c>
      <c r="J42">
        <f t="shared" si="3"/>
        <v>7295</v>
      </c>
      <c r="K42" s="4">
        <f t="shared" si="4"/>
        <v>6359.2744837201935</v>
      </c>
      <c r="L42" s="4">
        <f t="shared" si="5"/>
        <v>79.745059306017154</v>
      </c>
    </row>
    <row r="43" spans="1:12" x14ac:dyDescent="0.25">
      <c r="A43" t="s">
        <v>20</v>
      </c>
      <c r="B43">
        <v>4065</v>
      </c>
      <c r="D43" t="s">
        <v>14</v>
      </c>
      <c r="E43">
        <v>940</v>
      </c>
      <c r="G43" s="4">
        <f t="shared" si="0"/>
        <v>750.11806375442734</v>
      </c>
      <c r="H43" s="4">
        <f t="shared" si="1"/>
        <v>186</v>
      </c>
      <c r="I43">
        <f t="shared" si="2"/>
        <v>0</v>
      </c>
      <c r="J43">
        <f t="shared" si="3"/>
        <v>7295</v>
      </c>
      <c r="K43" s="4">
        <f t="shared" si="4"/>
        <v>6370.524135718194</v>
      </c>
      <c r="L43" s="4">
        <f t="shared" si="5"/>
        <v>79.81556324250424</v>
      </c>
    </row>
    <row r="44" spans="1:12" x14ac:dyDescent="0.25">
      <c r="A44" t="s">
        <v>20</v>
      </c>
      <c r="B44">
        <v>246</v>
      </c>
      <c r="D44" t="s">
        <v>14</v>
      </c>
      <c r="E44">
        <v>117</v>
      </c>
      <c r="G44" s="4">
        <f t="shared" si="0"/>
        <v>745.97041420118342</v>
      </c>
      <c r="H44" s="4">
        <f t="shared" si="1"/>
        <v>186</v>
      </c>
      <c r="I44">
        <f t="shared" si="2"/>
        <v>0</v>
      </c>
      <c r="J44">
        <f t="shared" si="3"/>
        <v>7295</v>
      </c>
      <c r="K44" s="4">
        <f t="shared" si="4"/>
        <v>6381.7548248862367</v>
      </c>
      <c r="L44" s="4">
        <f t="shared" si="5"/>
        <v>79.885886268390593</v>
      </c>
    </row>
    <row r="45" spans="1:12" x14ac:dyDescent="0.25">
      <c r="A45" t="s">
        <v>20</v>
      </c>
      <c r="B45">
        <v>2475</v>
      </c>
      <c r="D45" t="s">
        <v>14</v>
      </c>
      <c r="E45">
        <v>115</v>
      </c>
      <c r="G45" s="4">
        <f t="shared" si="0"/>
        <v>747.3096085409253</v>
      </c>
      <c r="H45" s="4">
        <f t="shared" si="1"/>
        <v>186</v>
      </c>
      <c r="I45">
        <f t="shared" si="2"/>
        <v>0</v>
      </c>
      <c r="J45">
        <f t="shared" si="3"/>
        <v>7295</v>
      </c>
      <c r="K45" s="4">
        <f t="shared" si="4"/>
        <v>6393.3471245509418</v>
      </c>
      <c r="L45" s="4">
        <f t="shared" si="5"/>
        <v>79.95840871697574</v>
      </c>
    </row>
    <row r="46" spans="1:12" x14ac:dyDescent="0.25">
      <c r="A46" t="s">
        <v>20</v>
      </c>
      <c r="B46">
        <v>76</v>
      </c>
      <c r="D46" t="s">
        <v>14</v>
      </c>
      <c r="E46">
        <v>326</v>
      </c>
      <c r="G46" s="4">
        <f t="shared" si="0"/>
        <v>746.00713436385251</v>
      </c>
      <c r="H46" s="4">
        <f t="shared" si="1"/>
        <v>186</v>
      </c>
      <c r="I46">
        <f t="shared" si="2"/>
        <v>0</v>
      </c>
      <c r="J46">
        <f t="shared" si="3"/>
        <v>7295</v>
      </c>
      <c r="K46" s="4">
        <f t="shared" si="4"/>
        <v>6404.8843011080007</v>
      </c>
      <c r="L46" s="4">
        <f t="shared" si="5"/>
        <v>80.030521059830676</v>
      </c>
    </row>
    <row r="47" spans="1:12" x14ac:dyDescent="0.25">
      <c r="A47" t="s">
        <v>20</v>
      </c>
      <c r="B47">
        <v>54</v>
      </c>
      <c r="D47" t="s">
        <v>14</v>
      </c>
      <c r="E47">
        <v>1</v>
      </c>
      <c r="G47" s="4">
        <f t="shared" si="0"/>
        <v>747.30631704410007</v>
      </c>
      <c r="H47" s="4">
        <f t="shared" si="1"/>
        <v>186</v>
      </c>
      <c r="I47">
        <f t="shared" si="2"/>
        <v>0</v>
      </c>
      <c r="J47">
        <f t="shared" si="3"/>
        <v>7295</v>
      </c>
      <c r="K47" s="4">
        <f t="shared" si="4"/>
        <v>6416.5580076964789</v>
      </c>
      <c r="L47" s="4">
        <f t="shared" si="5"/>
        <v>80.103420699096731</v>
      </c>
    </row>
    <row r="48" spans="1:12" x14ac:dyDescent="0.25">
      <c r="A48" t="s">
        <v>20</v>
      </c>
      <c r="B48">
        <v>88</v>
      </c>
      <c r="D48" t="s">
        <v>14</v>
      </c>
      <c r="E48">
        <v>1467</v>
      </c>
      <c r="G48" s="4">
        <f t="shared" si="0"/>
        <v>749.02628434886503</v>
      </c>
      <c r="H48" s="4">
        <f t="shared" si="1"/>
        <v>186</v>
      </c>
      <c r="I48">
        <f t="shared" si="2"/>
        <v>0</v>
      </c>
      <c r="J48">
        <f t="shared" si="3"/>
        <v>7295</v>
      </c>
      <c r="K48" s="4">
        <f t="shared" si="4"/>
        <v>6428.1791194499538</v>
      </c>
      <c r="L48" s="4">
        <f t="shared" si="5"/>
        <v>80.175926059197806</v>
      </c>
    </row>
    <row r="49" spans="1:12" x14ac:dyDescent="0.25">
      <c r="A49" t="s">
        <v>20</v>
      </c>
      <c r="B49">
        <v>85</v>
      </c>
      <c r="D49" t="s">
        <v>14</v>
      </c>
      <c r="E49">
        <v>5681</v>
      </c>
      <c r="G49" s="4">
        <f t="shared" si="0"/>
        <v>748.95808383233532</v>
      </c>
      <c r="H49" s="4">
        <f t="shared" si="1"/>
        <v>186</v>
      </c>
      <c r="I49">
        <f t="shared" si="2"/>
        <v>0</v>
      </c>
      <c r="J49">
        <f t="shared" si="3"/>
        <v>7295</v>
      </c>
      <c r="K49" s="4">
        <f t="shared" si="4"/>
        <v>6439.70579390906</v>
      </c>
      <c r="L49" s="4">
        <f t="shared" si="5"/>
        <v>80.247777501367977</v>
      </c>
    </row>
    <row r="50" spans="1:12" x14ac:dyDescent="0.25">
      <c r="A50" t="s">
        <v>20</v>
      </c>
      <c r="B50">
        <v>170</v>
      </c>
      <c r="D50" t="s">
        <v>14</v>
      </c>
      <c r="E50">
        <v>1059</v>
      </c>
      <c r="G50" s="4">
        <f t="shared" si="0"/>
        <v>743.83433373349339</v>
      </c>
      <c r="H50" s="4">
        <f t="shared" si="1"/>
        <v>186</v>
      </c>
      <c r="I50">
        <f t="shared" si="2"/>
        <v>0</v>
      </c>
      <c r="J50">
        <f t="shared" si="3"/>
        <v>7295</v>
      </c>
      <c r="K50" s="4">
        <f t="shared" si="4"/>
        <v>6451.2792864228986</v>
      </c>
      <c r="L50" s="4">
        <f t="shared" si="5"/>
        <v>80.319856115551516</v>
      </c>
    </row>
    <row r="51" spans="1:12" x14ac:dyDescent="0.25">
      <c r="A51" t="s">
        <v>20</v>
      </c>
      <c r="B51">
        <v>330</v>
      </c>
      <c r="D51" t="s">
        <v>14</v>
      </c>
      <c r="E51">
        <v>1194</v>
      </c>
      <c r="G51" s="4">
        <f t="shared" si="0"/>
        <v>744.14560770156436</v>
      </c>
      <c r="H51" s="4">
        <f t="shared" si="1"/>
        <v>186</v>
      </c>
      <c r="I51">
        <f t="shared" si="2"/>
        <v>0</v>
      </c>
      <c r="J51">
        <f t="shared" si="3"/>
        <v>7295</v>
      </c>
      <c r="K51" s="4">
        <f t="shared" si="4"/>
        <v>6463.2686478297492</v>
      </c>
      <c r="L51" s="4">
        <f t="shared" si="5"/>
        <v>80.394456574006085</v>
      </c>
    </row>
    <row r="52" spans="1:12" x14ac:dyDescent="0.25">
      <c r="A52" t="s">
        <v>20</v>
      </c>
      <c r="B52">
        <v>127</v>
      </c>
      <c r="D52" t="s">
        <v>14</v>
      </c>
      <c r="E52">
        <v>30</v>
      </c>
      <c r="G52" s="4">
        <f t="shared" si="0"/>
        <v>744.10253317249703</v>
      </c>
      <c r="H52" s="4">
        <f t="shared" si="1"/>
        <v>186</v>
      </c>
      <c r="I52">
        <f t="shared" si="2"/>
        <v>0</v>
      </c>
      <c r="J52">
        <f t="shared" si="3"/>
        <v>7295</v>
      </c>
      <c r="K52" s="4">
        <f t="shared" si="4"/>
        <v>6475.2826577619271</v>
      </c>
      <c r="L52" s="4">
        <f t="shared" si="5"/>
        <v>80.469141027861895</v>
      </c>
    </row>
    <row r="53" spans="1:12" x14ac:dyDescent="0.25">
      <c r="A53" t="s">
        <v>20</v>
      </c>
      <c r="B53">
        <v>411</v>
      </c>
      <c r="D53" t="s">
        <v>14</v>
      </c>
      <c r="E53">
        <v>75</v>
      </c>
      <c r="G53" s="4">
        <f t="shared" si="0"/>
        <v>745.71221281741236</v>
      </c>
      <c r="H53" s="4">
        <f t="shared" si="1"/>
        <v>186</v>
      </c>
      <c r="I53">
        <f t="shared" si="2"/>
        <v>0</v>
      </c>
      <c r="J53">
        <f t="shared" si="3"/>
        <v>7295</v>
      </c>
      <c r="K53" s="4">
        <f t="shared" si="4"/>
        <v>6487.3441142962247</v>
      </c>
      <c r="L53" s="4">
        <f t="shared" si="5"/>
        <v>80.544050769105382</v>
      </c>
    </row>
    <row r="54" spans="1:12" x14ac:dyDescent="0.25">
      <c r="A54" t="s">
        <v>20</v>
      </c>
      <c r="B54">
        <v>180</v>
      </c>
      <c r="D54" t="s">
        <v>14</v>
      </c>
      <c r="E54">
        <v>955</v>
      </c>
      <c r="G54" s="4">
        <f t="shared" si="0"/>
        <v>746.93090909090904</v>
      </c>
      <c r="H54" s="4">
        <f t="shared" si="1"/>
        <v>186</v>
      </c>
      <c r="I54">
        <f t="shared" si="2"/>
        <v>0</v>
      </c>
      <c r="J54">
        <f t="shared" si="3"/>
        <v>7295</v>
      </c>
      <c r="K54" s="4">
        <f t="shared" si="4"/>
        <v>6499.3409340524577</v>
      </c>
      <c r="L54" s="4">
        <f t="shared" si="5"/>
        <v>80.618490025877179</v>
      </c>
    </row>
    <row r="55" spans="1:12" x14ac:dyDescent="0.25">
      <c r="A55" t="s">
        <v>20</v>
      </c>
      <c r="B55">
        <v>374</v>
      </c>
      <c r="D55" t="s">
        <v>14</v>
      </c>
      <c r="E55">
        <v>67</v>
      </c>
      <c r="G55" s="4">
        <f t="shared" si="0"/>
        <v>747.36695018225998</v>
      </c>
      <c r="H55" s="4">
        <f t="shared" si="1"/>
        <v>186</v>
      </c>
      <c r="I55">
        <f t="shared" si="2"/>
        <v>0</v>
      </c>
      <c r="J55">
        <f t="shared" si="3"/>
        <v>7295</v>
      </c>
      <c r="K55" s="4">
        <f t="shared" si="4"/>
        <v>6511.2920466632349</v>
      </c>
      <c r="L55" s="4">
        <f t="shared" si="5"/>
        <v>80.692577395094006</v>
      </c>
    </row>
    <row r="56" spans="1:12" x14ac:dyDescent="0.25">
      <c r="A56" t="s">
        <v>20</v>
      </c>
      <c r="B56">
        <v>71</v>
      </c>
      <c r="D56" t="s">
        <v>14</v>
      </c>
      <c r="E56">
        <v>5</v>
      </c>
      <c r="G56" s="4">
        <f t="shared" si="0"/>
        <v>748.65042630937876</v>
      </c>
      <c r="H56" s="4">
        <f t="shared" si="1"/>
        <v>186</v>
      </c>
      <c r="I56">
        <f t="shared" si="2"/>
        <v>0</v>
      </c>
      <c r="J56">
        <f t="shared" si="3"/>
        <v>7295</v>
      </c>
      <c r="K56" s="4">
        <f t="shared" si="4"/>
        <v>6523.2532664281443</v>
      </c>
      <c r="L56" s="4">
        <f t="shared" si="5"/>
        <v>80.766659373952962</v>
      </c>
    </row>
    <row r="57" spans="1:12" x14ac:dyDescent="0.25">
      <c r="A57" t="s">
        <v>20</v>
      </c>
      <c r="B57">
        <v>203</v>
      </c>
      <c r="D57" t="s">
        <v>14</v>
      </c>
      <c r="E57">
        <v>26</v>
      </c>
      <c r="G57" s="4">
        <f t="shared" si="0"/>
        <v>750.38583638583634</v>
      </c>
      <c r="H57" s="4">
        <f t="shared" si="1"/>
        <v>186</v>
      </c>
      <c r="I57">
        <f t="shared" si="2"/>
        <v>0</v>
      </c>
      <c r="J57">
        <f t="shared" si="3"/>
        <v>7295</v>
      </c>
      <c r="K57" s="4">
        <f t="shared" si="4"/>
        <v>6535.1542394163025</v>
      </c>
      <c r="L57" s="4">
        <f t="shared" si="5"/>
        <v>80.84030083699777</v>
      </c>
    </row>
    <row r="58" spans="1:12" x14ac:dyDescent="0.25">
      <c r="A58" t="s">
        <v>20</v>
      </c>
      <c r="B58">
        <v>113</v>
      </c>
      <c r="D58" t="s">
        <v>14</v>
      </c>
      <c r="E58">
        <v>1130</v>
      </c>
      <c r="G58" s="4">
        <f t="shared" si="0"/>
        <v>751.9424724602203</v>
      </c>
      <c r="H58" s="4">
        <f t="shared" si="1"/>
        <v>186</v>
      </c>
      <c r="I58">
        <f t="shared" si="2"/>
        <v>0</v>
      </c>
      <c r="J58">
        <f t="shared" si="3"/>
        <v>7295</v>
      </c>
      <c r="K58" s="4">
        <f t="shared" si="4"/>
        <v>6546.9468620507869</v>
      </c>
      <c r="L58" s="4">
        <f t="shared" si="5"/>
        <v>80.913205733370788</v>
      </c>
    </row>
    <row r="59" spans="1:12" x14ac:dyDescent="0.25">
      <c r="A59" t="s">
        <v>20</v>
      </c>
      <c r="B59">
        <v>96</v>
      </c>
      <c r="D59" t="s">
        <v>14</v>
      </c>
      <c r="E59">
        <v>782</v>
      </c>
      <c r="G59" s="4">
        <f t="shared" si="0"/>
        <v>752.26257668711662</v>
      </c>
      <c r="H59" s="4">
        <f t="shared" si="1"/>
        <v>186</v>
      </c>
      <c r="I59">
        <f t="shared" si="2"/>
        <v>0</v>
      </c>
      <c r="J59">
        <f t="shared" si="3"/>
        <v>7295</v>
      </c>
      <c r="K59" s="4">
        <f t="shared" si="4"/>
        <v>6558.6351383733572</v>
      </c>
      <c r="L59" s="4">
        <f t="shared" si="5"/>
        <v>80.985400773061301</v>
      </c>
    </row>
    <row r="60" spans="1:12" x14ac:dyDescent="0.25">
      <c r="A60" t="s">
        <v>20</v>
      </c>
      <c r="B60">
        <v>498</v>
      </c>
      <c r="D60" t="s">
        <v>14</v>
      </c>
      <c r="E60">
        <v>210</v>
      </c>
      <c r="G60" s="4">
        <f t="shared" si="0"/>
        <v>753.03321033210329</v>
      </c>
      <c r="H60" s="4">
        <f t="shared" si="1"/>
        <v>186</v>
      </c>
      <c r="I60">
        <f t="shared" si="2"/>
        <v>0</v>
      </c>
      <c r="J60">
        <f t="shared" si="3"/>
        <v>7295</v>
      </c>
      <c r="K60" s="4">
        <f t="shared" si="4"/>
        <v>6570.3333173341298</v>
      </c>
      <c r="L60" s="4">
        <f t="shared" si="5"/>
        <v>81.057592595229039</v>
      </c>
    </row>
    <row r="61" spans="1:12" x14ac:dyDescent="0.25">
      <c r="A61" t="s">
        <v>20</v>
      </c>
      <c r="B61">
        <v>180</v>
      </c>
      <c r="D61" t="s">
        <v>14</v>
      </c>
      <c r="E61">
        <v>136</v>
      </c>
      <c r="G61" s="4">
        <f t="shared" si="0"/>
        <v>754.01726263871763</v>
      </c>
      <c r="H61" s="4">
        <f t="shared" si="1"/>
        <v>186</v>
      </c>
      <c r="I61">
        <f t="shared" si="2"/>
        <v>0</v>
      </c>
      <c r="J61">
        <f t="shared" si="3"/>
        <v>7295</v>
      </c>
      <c r="K61" s="4">
        <f t="shared" si="4"/>
        <v>6581.9951177471685</v>
      </c>
      <c r="L61" s="4">
        <f t="shared" si="5"/>
        <v>81.129495978633869</v>
      </c>
    </row>
    <row r="62" spans="1:12" x14ac:dyDescent="0.25">
      <c r="A62" t="s">
        <v>20</v>
      </c>
      <c r="B62">
        <v>27</v>
      </c>
      <c r="D62" t="s">
        <v>14</v>
      </c>
      <c r="E62">
        <v>86</v>
      </c>
      <c r="G62" s="4">
        <f t="shared" si="0"/>
        <v>755.49072929542649</v>
      </c>
      <c r="H62" s="4">
        <f t="shared" si="1"/>
        <v>186</v>
      </c>
      <c r="I62">
        <f t="shared" si="2"/>
        <v>0</v>
      </c>
      <c r="J62">
        <f t="shared" si="3"/>
        <v>7295</v>
      </c>
      <c r="K62" s="4">
        <f t="shared" si="4"/>
        <v>6593.5947955443125</v>
      </c>
      <c r="L62" s="4">
        <f t="shared" si="5"/>
        <v>81.200953168939535</v>
      </c>
    </row>
    <row r="63" spans="1:12" x14ac:dyDescent="0.25">
      <c r="A63" t="s">
        <v>20</v>
      </c>
      <c r="B63">
        <v>2331</v>
      </c>
      <c r="D63" t="s">
        <v>14</v>
      </c>
      <c r="E63">
        <v>19</v>
      </c>
      <c r="G63" s="4">
        <f t="shared" si="0"/>
        <v>757.22304832713758</v>
      </c>
      <c r="H63" s="4">
        <f t="shared" si="1"/>
        <v>186</v>
      </c>
      <c r="I63">
        <f t="shared" si="2"/>
        <v>0</v>
      </c>
      <c r="J63">
        <f t="shared" si="3"/>
        <v>7295</v>
      </c>
      <c r="K63" s="4">
        <f t="shared" si="4"/>
        <v>6605.0726713827862</v>
      </c>
      <c r="L63" s="4">
        <f t="shared" si="5"/>
        <v>81.271598184007587</v>
      </c>
    </row>
    <row r="64" spans="1:12" x14ac:dyDescent="0.25">
      <c r="A64" t="s">
        <v>20</v>
      </c>
      <c r="B64">
        <v>113</v>
      </c>
      <c r="D64" t="s">
        <v>14</v>
      </c>
      <c r="E64">
        <v>886</v>
      </c>
      <c r="G64" s="4">
        <f t="shared" si="0"/>
        <v>756.18509316770189</v>
      </c>
      <c r="H64" s="4">
        <f t="shared" si="1"/>
        <v>186</v>
      </c>
      <c r="I64">
        <f t="shared" si="2"/>
        <v>0</v>
      </c>
      <c r="J64">
        <f t="shared" si="3"/>
        <v>7295</v>
      </c>
      <c r="K64" s="4">
        <f t="shared" si="4"/>
        <v>6616.3873473431877</v>
      </c>
      <c r="L64" s="4">
        <f t="shared" si="5"/>
        <v>81.34117866949795</v>
      </c>
    </row>
    <row r="65" spans="1:12" x14ac:dyDescent="0.25">
      <c r="A65" t="s">
        <v>20</v>
      </c>
      <c r="B65">
        <v>164</v>
      </c>
      <c r="D65" t="s">
        <v>14</v>
      </c>
      <c r="E65">
        <v>35</v>
      </c>
      <c r="G65" s="4">
        <f t="shared" si="0"/>
        <v>756.82440846824409</v>
      </c>
      <c r="H65" s="4">
        <f t="shared" si="1"/>
        <v>186</v>
      </c>
      <c r="I65">
        <f t="shared" si="2"/>
        <v>0</v>
      </c>
      <c r="J65">
        <f t="shared" si="3"/>
        <v>7295</v>
      </c>
      <c r="K65" s="4">
        <f t="shared" si="4"/>
        <v>6627.863077812518</v>
      </c>
      <c r="L65" s="4">
        <f t="shared" si="5"/>
        <v>81.411688827910439</v>
      </c>
    </row>
    <row r="66" spans="1:12" x14ac:dyDescent="0.25">
      <c r="A66" t="s">
        <v>20</v>
      </c>
      <c r="B66">
        <v>164</v>
      </c>
      <c r="D66" t="s">
        <v>14</v>
      </c>
      <c r="E66">
        <v>24</v>
      </c>
      <c r="G66" s="4">
        <f t="shared" si="0"/>
        <v>758.46566791510611</v>
      </c>
      <c r="H66" s="4">
        <f t="shared" si="1"/>
        <v>186</v>
      </c>
      <c r="I66">
        <f t="shared" si="2"/>
        <v>0</v>
      </c>
      <c r="J66">
        <f t="shared" si="3"/>
        <v>7295</v>
      </c>
      <c r="K66" s="4">
        <f t="shared" si="4"/>
        <v>6639.3021104542331</v>
      </c>
      <c r="L66" s="4">
        <f t="shared" si="5"/>
        <v>81.481912781022956</v>
      </c>
    </row>
    <row r="67" spans="1:12" x14ac:dyDescent="0.25">
      <c r="A67" t="s">
        <v>20</v>
      </c>
      <c r="B67">
        <v>336</v>
      </c>
      <c r="D67" t="s">
        <v>14</v>
      </c>
      <c r="E67">
        <v>86</v>
      </c>
      <c r="G67" s="4">
        <f t="shared" ref="G67:G130" si="6">AVERAGE(B67:B631,E67:E430)</f>
        <v>760.12891113892363</v>
      </c>
      <c r="H67" s="4">
        <f t="shared" ref="H67:H130" si="7">MEDIAN(B67:B631,E67:E430)</f>
        <v>186</v>
      </c>
      <c r="I67">
        <f t="shared" ref="I67:I130" si="8">MIN(B67:B631,E67:E430)</f>
        <v>0</v>
      </c>
      <c r="J67">
        <f t="shared" ref="J67:J130" si="9">MAX(B67:B631,E67:E430)</f>
        <v>7295</v>
      </c>
      <c r="K67" s="4">
        <f t="shared" ref="K67:K130" si="10">_xlfn.VAR.P(G67:G631)</f>
        <v>6650.5771234908443</v>
      </c>
      <c r="L67" s="4">
        <f t="shared" ref="L67:L130" si="11">_xlfn.STDEV.P(G67:G631)</f>
        <v>81.551070645889396</v>
      </c>
    </row>
    <row r="68" spans="1:12" x14ac:dyDescent="0.25">
      <c r="A68" t="s">
        <v>20</v>
      </c>
      <c r="B68">
        <v>1917</v>
      </c>
      <c r="D68" t="s">
        <v>14</v>
      </c>
      <c r="E68">
        <v>243</v>
      </c>
      <c r="G68" s="4">
        <f t="shared" si="6"/>
        <v>761.50690087829355</v>
      </c>
      <c r="H68" s="4">
        <f t="shared" si="7"/>
        <v>186</v>
      </c>
      <c r="I68">
        <f t="shared" si="8"/>
        <v>0</v>
      </c>
      <c r="J68">
        <f t="shared" si="9"/>
        <v>7295</v>
      </c>
      <c r="K68" s="4">
        <f t="shared" si="10"/>
        <v>6661.6720950700737</v>
      </c>
      <c r="L68" s="4">
        <f t="shared" si="11"/>
        <v>81.619066982354525</v>
      </c>
    </row>
    <row r="69" spans="1:12" x14ac:dyDescent="0.25">
      <c r="A69" t="s">
        <v>20</v>
      </c>
      <c r="B69">
        <v>95</v>
      </c>
      <c r="D69" t="s">
        <v>14</v>
      </c>
      <c r="E69">
        <v>65</v>
      </c>
      <c r="G69" s="4">
        <f t="shared" si="6"/>
        <v>760.70566037735853</v>
      </c>
      <c r="H69" s="4">
        <f t="shared" si="7"/>
        <v>186</v>
      </c>
      <c r="I69">
        <f t="shared" si="8"/>
        <v>0</v>
      </c>
      <c r="J69">
        <f t="shared" si="9"/>
        <v>7295</v>
      </c>
      <c r="K69" s="4">
        <f t="shared" si="10"/>
        <v>6672.6135376675384</v>
      </c>
      <c r="L69" s="4">
        <f t="shared" si="11"/>
        <v>81.686066973918741</v>
      </c>
    </row>
    <row r="70" spans="1:12" x14ac:dyDescent="0.25">
      <c r="A70" t="s">
        <v>20</v>
      </c>
      <c r="B70">
        <v>147</v>
      </c>
      <c r="D70" t="s">
        <v>14</v>
      </c>
      <c r="E70">
        <v>100</v>
      </c>
      <c r="G70" s="4">
        <f t="shared" si="6"/>
        <v>762.42244640605293</v>
      </c>
      <c r="H70" s="4">
        <f t="shared" si="7"/>
        <v>186</v>
      </c>
      <c r="I70">
        <f t="shared" si="8"/>
        <v>0</v>
      </c>
      <c r="J70">
        <f t="shared" si="9"/>
        <v>7295</v>
      </c>
      <c r="K70" s="4">
        <f t="shared" si="10"/>
        <v>6683.7005235558881</v>
      </c>
      <c r="L70" s="4">
        <f t="shared" si="11"/>
        <v>81.753902191613392</v>
      </c>
    </row>
    <row r="71" spans="1:12" x14ac:dyDescent="0.25">
      <c r="A71" t="s">
        <v>20</v>
      </c>
      <c r="B71">
        <v>86</v>
      </c>
      <c r="D71" t="s">
        <v>14</v>
      </c>
      <c r="E71">
        <v>168</v>
      </c>
      <c r="G71" s="4">
        <f t="shared" si="6"/>
        <v>764.03792667509481</v>
      </c>
      <c r="H71" s="4">
        <f t="shared" si="7"/>
        <v>187</v>
      </c>
      <c r="I71">
        <f t="shared" si="8"/>
        <v>0</v>
      </c>
      <c r="J71">
        <f t="shared" si="9"/>
        <v>7295</v>
      </c>
      <c r="K71" s="4">
        <f t="shared" si="10"/>
        <v>6694.5800829434247</v>
      </c>
      <c r="L71" s="4">
        <f t="shared" si="11"/>
        <v>81.820413607750879</v>
      </c>
    </row>
    <row r="72" spans="1:12" x14ac:dyDescent="0.25">
      <c r="A72" t="s">
        <v>20</v>
      </c>
      <c r="B72">
        <v>83</v>
      </c>
      <c r="D72" t="s">
        <v>14</v>
      </c>
      <c r="E72">
        <v>13</v>
      </c>
      <c r="G72" s="4">
        <f t="shared" si="6"/>
        <v>765.65272496831437</v>
      </c>
      <c r="H72" s="4">
        <f t="shared" si="7"/>
        <v>189</v>
      </c>
      <c r="I72">
        <f t="shared" si="8"/>
        <v>0</v>
      </c>
      <c r="J72">
        <f t="shared" si="9"/>
        <v>7295</v>
      </c>
      <c r="K72" s="4">
        <f t="shared" si="10"/>
        <v>6705.2528974360157</v>
      </c>
      <c r="L72" s="4">
        <f t="shared" si="11"/>
        <v>81.885608610036087</v>
      </c>
    </row>
    <row r="73" spans="1:12" x14ac:dyDescent="0.25">
      <c r="A73" t="s">
        <v>20</v>
      </c>
      <c r="B73">
        <v>676</v>
      </c>
      <c r="D73" t="s">
        <v>14</v>
      </c>
      <c r="E73">
        <v>1</v>
      </c>
      <c r="G73" s="4">
        <f t="shared" si="6"/>
        <v>767.47649301143588</v>
      </c>
      <c r="H73" s="4">
        <f t="shared" si="7"/>
        <v>189</v>
      </c>
      <c r="I73">
        <f t="shared" si="8"/>
        <v>0</v>
      </c>
      <c r="J73">
        <f t="shared" si="9"/>
        <v>7295</v>
      </c>
      <c r="K73" s="4">
        <f t="shared" si="10"/>
        <v>6715.7056964669246</v>
      </c>
      <c r="L73" s="4">
        <f t="shared" si="11"/>
        <v>81.949409372288486</v>
      </c>
    </row>
    <row r="74" spans="1:12" x14ac:dyDescent="0.25">
      <c r="A74" t="s">
        <v>20</v>
      </c>
      <c r="B74">
        <v>361</v>
      </c>
      <c r="D74" t="s">
        <v>14</v>
      </c>
      <c r="E74">
        <v>40</v>
      </c>
      <c r="G74" s="4">
        <f t="shared" si="6"/>
        <v>768.56942675159235</v>
      </c>
      <c r="H74" s="4">
        <f t="shared" si="7"/>
        <v>189</v>
      </c>
      <c r="I74">
        <f t="shared" si="8"/>
        <v>0</v>
      </c>
      <c r="J74">
        <f t="shared" si="9"/>
        <v>7295</v>
      </c>
      <c r="K74" s="4">
        <f t="shared" si="10"/>
        <v>6725.8900788984683</v>
      </c>
      <c r="L74" s="4">
        <f t="shared" si="11"/>
        <v>82.011524061551668</v>
      </c>
    </row>
    <row r="75" spans="1:12" x14ac:dyDescent="0.25">
      <c r="A75" t="s">
        <v>20</v>
      </c>
      <c r="B75">
        <v>131</v>
      </c>
      <c r="D75" t="s">
        <v>14</v>
      </c>
      <c r="E75">
        <v>226</v>
      </c>
      <c r="G75" s="4">
        <f t="shared" si="6"/>
        <v>770.02043422733072</v>
      </c>
      <c r="H75" s="4">
        <f t="shared" si="7"/>
        <v>189</v>
      </c>
      <c r="I75">
        <f t="shared" si="8"/>
        <v>0</v>
      </c>
      <c r="J75">
        <f t="shared" si="9"/>
        <v>7295</v>
      </c>
      <c r="K75" s="4">
        <f t="shared" si="10"/>
        <v>6735.9159659173183</v>
      </c>
      <c r="L75" s="4">
        <f t="shared" si="11"/>
        <v>82.07262616681227</v>
      </c>
    </row>
    <row r="76" spans="1:12" x14ac:dyDescent="0.25">
      <c r="A76" t="s">
        <v>20</v>
      </c>
      <c r="B76">
        <v>126</v>
      </c>
      <c r="D76" t="s">
        <v>14</v>
      </c>
      <c r="E76">
        <v>1625</v>
      </c>
      <c r="G76" s="4">
        <f t="shared" si="6"/>
        <v>771.53521126760563</v>
      </c>
      <c r="H76" s="4">
        <f t="shared" si="7"/>
        <v>189</v>
      </c>
      <c r="I76">
        <f t="shared" si="8"/>
        <v>0</v>
      </c>
      <c r="J76">
        <f t="shared" si="9"/>
        <v>7295</v>
      </c>
      <c r="K76" s="4">
        <f t="shared" si="10"/>
        <v>6745.7124739596311</v>
      </c>
      <c r="L76" s="4">
        <f t="shared" si="11"/>
        <v>82.132286428417601</v>
      </c>
    </row>
    <row r="77" spans="1:12" x14ac:dyDescent="0.25">
      <c r="A77" t="s">
        <v>20</v>
      </c>
      <c r="B77">
        <v>275</v>
      </c>
      <c r="D77" t="s">
        <v>14</v>
      </c>
      <c r="E77">
        <v>143</v>
      </c>
      <c r="G77" s="4">
        <f t="shared" si="6"/>
        <v>771.26829268292681</v>
      </c>
      <c r="H77" s="4">
        <f t="shared" si="7"/>
        <v>189</v>
      </c>
      <c r="I77">
        <f t="shared" si="8"/>
        <v>0</v>
      </c>
      <c r="J77">
        <f t="shared" si="9"/>
        <v>7295</v>
      </c>
      <c r="K77" s="4">
        <f t="shared" si="10"/>
        <v>6755.2560769296797</v>
      </c>
      <c r="L77" s="4">
        <f t="shared" si="11"/>
        <v>82.190364866751139</v>
      </c>
    </row>
    <row r="78" spans="1:12" x14ac:dyDescent="0.25">
      <c r="A78" t="s">
        <v>20</v>
      </c>
      <c r="B78">
        <v>67</v>
      </c>
      <c r="D78" t="s">
        <v>14</v>
      </c>
      <c r="E78">
        <v>934</v>
      </c>
      <c r="G78" s="4">
        <f t="shared" si="6"/>
        <v>772.71557271557276</v>
      </c>
      <c r="H78" s="4">
        <f t="shared" si="7"/>
        <v>189</v>
      </c>
      <c r="I78">
        <f t="shared" si="8"/>
        <v>0</v>
      </c>
      <c r="J78">
        <f t="shared" si="9"/>
        <v>7295</v>
      </c>
      <c r="K78" s="4">
        <f t="shared" si="10"/>
        <v>6764.8710725379979</v>
      </c>
      <c r="L78" s="4">
        <f t="shared" si="11"/>
        <v>82.248836298989659</v>
      </c>
    </row>
    <row r="79" spans="1:12" x14ac:dyDescent="0.25">
      <c r="A79" t="s">
        <v>20</v>
      </c>
      <c r="B79">
        <v>154</v>
      </c>
      <c r="D79" t="s">
        <v>14</v>
      </c>
      <c r="E79">
        <v>17</v>
      </c>
      <c r="G79" s="4">
        <f t="shared" si="6"/>
        <v>773.41806451612899</v>
      </c>
      <c r="H79" s="4">
        <f t="shared" si="7"/>
        <v>189</v>
      </c>
      <c r="I79">
        <f t="shared" si="8"/>
        <v>0</v>
      </c>
      <c r="J79">
        <f t="shared" si="9"/>
        <v>7295</v>
      </c>
      <c r="K79" s="4">
        <f t="shared" si="10"/>
        <v>6774.2343110400034</v>
      </c>
      <c r="L79" s="4">
        <f t="shared" si="11"/>
        <v>82.305736805158389</v>
      </c>
    </row>
    <row r="80" spans="1:12" x14ac:dyDescent="0.25">
      <c r="A80" t="s">
        <v>20</v>
      </c>
      <c r="B80">
        <v>1782</v>
      </c>
      <c r="D80" t="s">
        <v>14</v>
      </c>
      <c r="E80">
        <v>2179</v>
      </c>
      <c r="G80" s="4">
        <f t="shared" si="6"/>
        <v>775.19793014230277</v>
      </c>
      <c r="H80" s="4">
        <f t="shared" si="7"/>
        <v>190</v>
      </c>
      <c r="I80">
        <f t="shared" si="8"/>
        <v>0</v>
      </c>
      <c r="J80">
        <f t="shared" si="9"/>
        <v>7295</v>
      </c>
      <c r="K80" s="4">
        <f t="shared" si="10"/>
        <v>6783.480873050039</v>
      </c>
      <c r="L80" s="4">
        <f t="shared" si="11"/>
        <v>82.361889688435625</v>
      </c>
    </row>
    <row r="81" spans="1:12" x14ac:dyDescent="0.25">
      <c r="A81" t="s">
        <v>20</v>
      </c>
      <c r="B81">
        <v>903</v>
      </c>
      <c r="D81" t="s">
        <v>14</v>
      </c>
      <c r="E81">
        <v>931</v>
      </c>
      <c r="G81" s="4">
        <f t="shared" si="6"/>
        <v>772.07133592736704</v>
      </c>
      <c r="H81" s="4">
        <f t="shared" si="7"/>
        <v>189</v>
      </c>
      <c r="I81">
        <f t="shared" si="8"/>
        <v>0</v>
      </c>
      <c r="J81">
        <f t="shared" si="9"/>
        <v>7295</v>
      </c>
      <c r="K81" s="4">
        <f t="shared" si="10"/>
        <v>6792.3895829883959</v>
      </c>
      <c r="L81" s="4">
        <f t="shared" si="11"/>
        <v>82.415954662846659</v>
      </c>
    </row>
    <row r="82" spans="1:12" x14ac:dyDescent="0.25">
      <c r="A82" t="s">
        <v>20</v>
      </c>
      <c r="B82">
        <v>94</v>
      </c>
      <c r="D82" t="s">
        <v>14</v>
      </c>
      <c r="E82">
        <v>92</v>
      </c>
      <c r="G82" s="4">
        <f t="shared" si="6"/>
        <v>771.69440832249677</v>
      </c>
      <c r="H82" s="4">
        <f t="shared" si="7"/>
        <v>189</v>
      </c>
      <c r="I82">
        <f t="shared" si="8"/>
        <v>0</v>
      </c>
      <c r="J82">
        <f t="shared" si="9"/>
        <v>7295</v>
      </c>
      <c r="K82" s="4">
        <f t="shared" si="10"/>
        <v>6801.9346239895112</v>
      </c>
      <c r="L82" s="4">
        <f t="shared" si="11"/>
        <v>82.473842059100846</v>
      </c>
    </row>
    <row r="83" spans="1:12" x14ac:dyDescent="0.25">
      <c r="A83" t="s">
        <v>20</v>
      </c>
      <c r="B83">
        <v>180</v>
      </c>
      <c r="D83" t="s">
        <v>14</v>
      </c>
      <c r="E83">
        <v>57</v>
      </c>
      <c r="G83" s="4">
        <f t="shared" si="6"/>
        <v>773.46414602346806</v>
      </c>
      <c r="H83" s="4">
        <f t="shared" si="7"/>
        <v>189</v>
      </c>
      <c r="I83">
        <f t="shared" si="8"/>
        <v>0</v>
      </c>
      <c r="J83">
        <f t="shared" si="9"/>
        <v>7295</v>
      </c>
      <c r="K83" s="4">
        <f t="shared" si="10"/>
        <v>6811.5730097464348</v>
      </c>
      <c r="L83" s="4">
        <f t="shared" si="11"/>
        <v>82.532254360016339</v>
      </c>
    </row>
    <row r="84" spans="1:12" x14ac:dyDescent="0.25">
      <c r="A84" t="s">
        <v>20</v>
      </c>
      <c r="B84">
        <v>533</v>
      </c>
      <c r="D84" t="s">
        <v>14</v>
      </c>
      <c r="E84">
        <v>41</v>
      </c>
      <c r="G84" s="4">
        <f t="shared" si="6"/>
        <v>775.17647058823525</v>
      </c>
      <c r="H84" s="4">
        <f t="shared" si="7"/>
        <v>190</v>
      </c>
      <c r="I84">
        <f t="shared" si="8"/>
        <v>0</v>
      </c>
      <c r="J84">
        <f t="shared" si="9"/>
        <v>7295</v>
      </c>
      <c r="K84" s="4">
        <f t="shared" si="10"/>
        <v>6820.8866780644739</v>
      </c>
      <c r="L84" s="4">
        <f t="shared" si="11"/>
        <v>82.588659500348314</v>
      </c>
    </row>
    <row r="85" spans="1:12" x14ac:dyDescent="0.25">
      <c r="A85" t="s">
        <v>20</v>
      </c>
      <c r="B85">
        <v>2443</v>
      </c>
      <c r="D85" t="s">
        <v>14</v>
      </c>
      <c r="E85">
        <v>1</v>
      </c>
      <c r="G85" s="4">
        <f t="shared" si="6"/>
        <v>776.4560943643512</v>
      </c>
      <c r="H85" s="4">
        <f t="shared" si="7"/>
        <v>190</v>
      </c>
      <c r="I85">
        <f t="shared" si="8"/>
        <v>0</v>
      </c>
      <c r="J85">
        <f t="shared" si="9"/>
        <v>7295</v>
      </c>
      <c r="K85" s="4">
        <f t="shared" si="10"/>
        <v>6829.870206273531</v>
      </c>
      <c r="L85" s="4">
        <f t="shared" si="11"/>
        <v>82.643028782066864</v>
      </c>
    </row>
    <row r="86" spans="1:12" x14ac:dyDescent="0.25">
      <c r="A86" t="s">
        <v>20</v>
      </c>
      <c r="B86">
        <v>89</v>
      </c>
      <c r="D86" t="s">
        <v>14</v>
      </c>
      <c r="E86">
        <v>101</v>
      </c>
      <c r="G86" s="4">
        <f t="shared" si="6"/>
        <v>775.2851511169514</v>
      </c>
      <c r="H86" s="4">
        <f t="shared" si="7"/>
        <v>190</v>
      </c>
      <c r="I86">
        <f t="shared" si="8"/>
        <v>0</v>
      </c>
      <c r="J86">
        <f t="shared" si="9"/>
        <v>7295</v>
      </c>
      <c r="K86" s="4">
        <f t="shared" si="10"/>
        <v>6838.5997713262695</v>
      </c>
      <c r="L86" s="4">
        <f t="shared" si="11"/>
        <v>82.695826807199097</v>
      </c>
    </row>
    <row r="87" spans="1:12" x14ac:dyDescent="0.25">
      <c r="A87" t="s">
        <v>20</v>
      </c>
      <c r="B87">
        <v>159</v>
      </c>
      <c r="D87" t="s">
        <v>14</v>
      </c>
      <c r="E87">
        <v>1335</v>
      </c>
      <c r="G87" s="4">
        <f t="shared" si="6"/>
        <v>777.07773386034251</v>
      </c>
      <c r="H87" s="4">
        <f t="shared" si="7"/>
        <v>190</v>
      </c>
      <c r="I87">
        <f t="shared" si="8"/>
        <v>0</v>
      </c>
      <c r="J87">
        <f t="shared" si="9"/>
        <v>7295</v>
      </c>
      <c r="K87" s="4">
        <f t="shared" si="10"/>
        <v>6847.5910448459781</v>
      </c>
      <c r="L87" s="4">
        <f t="shared" si="11"/>
        <v>82.750172476231</v>
      </c>
    </row>
    <row r="88" spans="1:12" x14ac:dyDescent="0.25">
      <c r="A88" t="s">
        <v>20</v>
      </c>
      <c r="B88">
        <v>50</v>
      </c>
      <c r="D88" t="s">
        <v>14</v>
      </c>
      <c r="E88">
        <v>15</v>
      </c>
      <c r="G88" s="4">
        <f t="shared" si="6"/>
        <v>777.15719947159846</v>
      </c>
      <c r="H88" s="4">
        <f t="shared" si="7"/>
        <v>190</v>
      </c>
      <c r="I88">
        <f t="shared" si="8"/>
        <v>0</v>
      </c>
      <c r="J88">
        <f t="shared" si="9"/>
        <v>7295</v>
      </c>
      <c r="K88" s="4">
        <f t="shared" si="10"/>
        <v>6856.2140337931451</v>
      </c>
      <c r="L88" s="4">
        <f t="shared" si="11"/>
        <v>82.802258627365632</v>
      </c>
    </row>
    <row r="89" spans="1:12" x14ac:dyDescent="0.25">
      <c r="A89" t="s">
        <v>20</v>
      </c>
      <c r="B89">
        <v>186</v>
      </c>
      <c r="D89" t="s">
        <v>14</v>
      </c>
      <c r="E89">
        <v>454</v>
      </c>
      <c r="G89" s="4">
        <f t="shared" si="6"/>
        <v>779.12980132450332</v>
      </c>
      <c r="H89" s="4">
        <f t="shared" si="7"/>
        <v>191</v>
      </c>
      <c r="I89">
        <f t="shared" si="8"/>
        <v>0</v>
      </c>
      <c r="J89">
        <f t="shared" si="9"/>
        <v>7295</v>
      </c>
      <c r="K89" s="4">
        <f t="shared" si="10"/>
        <v>6864.8319184855291</v>
      </c>
      <c r="L89" s="4">
        <f t="shared" si="11"/>
        <v>82.854281232085583</v>
      </c>
    </row>
    <row r="90" spans="1:12" x14ac:dyDescent="0.25">
      <c r="A90" t="s">
        <v>20</v>
      </c>
      <c r="B90">
        <v>1071</v>
      </c>
      <c r="D90" t="s">
        <v>14</v>
      </c>
      <c r="E90">
        <v>3182</v>
      </c>
      <c r="G90" s="4">
        <f t="shared" si="6"/>
        <v>780.3492695883134</v>
      </c>
      <c r="H90" s="4">
        <f t="shared" si="7"/>
        <v>191</v>
      </c>
      <c r="I90">
        <f t="shared" si="8"/>
        <v>0</v>
      </c>
      <c r="J90">
        <f t="shared" si="9"/>
        <v>7295</v>
      </c>
      <c r="K90" s="4">
        <f t="shared" si="10"/>
        <v>6873.0196535963441</v>
      </c>
      <c r="L90" s="4">
        <f t="shared" si="11"/>
        <v>82.903676960653229</v>
      </c>
    </row>
    <row r="91" spans="1:12" x14ac:dyDescent="0.25">
      <c r="A91" t="s">
        <v>20</v>
      </c>
      <c r="B91">
        <v>117</v>
      </c>
      <c r="D91" t="s">
        <v>14</v>
      </c>
      <c r="E91">
        <v>15</v>
      </c>
      <c r="G91" s="4">
        <f t="shared" si="6"/>
        <v>776.76431424766974</v>
      </c>
      <c r="H91" s="4">
        <f t="shared" si="7"/>
        <v>190</v>
      </c>
      <c r="I91">
        <f t="shared" si="8"/>
        <v>0</v>
      </c>
      <c r="J91">
        <f t="shared" si="9"/>
        <v>7295</v>
      </c>
      <c r="K91" s="4">
        <f t="shared" si="10"/>
        <v>6880.9329283171965</v>
      </c>
      <c r="L91" s="4">
        <f t="shared" si="11"/>
        <v>82.951388947486564</v>
      </c>
    </row>
    <row r="92" spans="1:12" x14ac:dyDescent="0.25">
      <c r="A92" t="s">
        <v>20</v>
      </c>
      <c r="B92">
        <v>70</v>
      </c>
      <c r="D92" t="s">
        <v>14</v>
      </c>
      <c r="E92">
        <v>133</v>
      </c>
      <c r="G92" s="4">
        <f t="shared" si="6"/>
        <v>778.66221628838446</v>
      </c>
      <c r="H92" s="4">
        <f t="shared" si="7"/>
        <v>191</v>
      </c>
      <c r="I92">
        <f t="shared" si="8"/>
        <v>0</v>
      </c>
      <c r="J92">
        <f t="shared" si="9"/>
        <v>7295</v>
      </c>
      <c r="K92" s="4">
        <f t="shared" si="10"/>
        <v>6889.668812206558</v>
      </c>
      <c r="L92" s="4">
        <f t="shared" si="11"/>
        <v>83.004028891413199</v>
      </c>
    </row>
    <row r="93" spans="1:12" x14ac:dyDescent="0.25">
      <c r="A93" t="s">
        <v>20</v>
      </c>
      <c r="B93">
        <v>135</v>
      </c>
      <c r="D93" t="s">
        <v>14</v>
      </c>
      <c r="E93">
        <v>2062</v>
      </c>
      <c r="G93" s="4">
        <f t="shared" si="6"/>
        <v>780.47523427041494</v>
      </c>
      <c r="H93" s="4">
        <f t="shared" si="7"/>
        <v>191</v>
      </c>
      <c r="I93">
        <f t="shared" si="8"/>
        <v>0</v>
      </c>
      <c r="J93">
        <f t="shared" si="9"/>
        <v>7295</v>
      </c>
      <c r="K93" s="4">
        <f t="shared" si="10"/>
        <v>6897.9897819899634</v>
      </c>
      <c r="L93" s="4">
        <f t="shared" si="11"/>
        <v>83.054137657253193</v>
      </c>
    </row>
    <row r="94" spans="1:12" x14ac:dyDescent="0.25">
      <c r="A94" t="s">
        <v>20</v>
      </c>
      <c r="B94">
        <v>768</v>
      </c>
      <c r="D94" t="s">
        <v>14</v>
      </c>
      <c r="E94">
        <v>29</v>
      </c>
      <c r="G94" s="4">
        <f t="shared" si="6"/>
        <v>779.62147651006717</v>
      </c>
      <c r="H94" s="4">
        <f t="shared" si="7"/>
        <v>191</v>
      </c>
      <c r="I94">
        <f t="shared" si="8"/>
        <v>0</v>
      </c>
      <c r="J94">
        <f t="shared" si="9"/>
        <v>7295</v>
      </c>
      <c r="K94" s="4">
        <f t="shared" si="10"/>
        <v>6905.8952643396415</v>
      </c>
      <c r="L94" s="4">
        <f t="shared" si="11"/>
        <v>83.10171637421</v>
      </c>
    </row>
    <row r="95" spans="1:12" x14ac:dyDescent="0.25">
      <c r="A95" t="s">
        <v>20</v>
      </c>
      <c r="B95">
        <v>199</v>
      </c>
      <c r="D95" t="s">
        <v>14</v>
      </c>
      <c r="E95">
        <v>132</v>
      </c>
      <c r="G95" s="4">
        <f t="shared" si="6"/>
        <v>780.64737550471068</v>
      </c>
      <c r="H95" s="4">
        <f t="shared" si="7"/>
        <v>191</v>
      </c>
      <c r="I95">
        <f t="shared" si="8"/>
        <v>0</v>
      </c>
      <c r="J95">
        <f t="shared" si="9"/>
        <v>7295</v>
      </c>
      <c r="K95" s="4">
        <f t="shared" si="10"/>
        <v>6914.008304750464</v>
      </c>
      <c r="L95" s="4">
        <f t="shared" si="11"/>
        <v>83.150515962021927</v>
      </c>
    </row>
    <row r="96" spans="1:12" x14ac:dyDescent="0.25">
      <c r="A96" t="s">
        <v>20</v>
      </c>
      <c r="B96">
        <v>107</v>
      </c>
      <c r="D96" t="s">
        <v>14</v>
      </c>
      <c r="E96">
        <v>137</v>
      </c>
      <c r="G96" s="4">
        <f t="shared" si="6"/>
        <v>782.30769230769226</v>
      </c>
      <c r="H96" s="4">
        <f t="shared" si="7"/>
        <v>191</v>
      </c>
      <c r="I96">
        <f t="shared" si="8"/>
        <v>0</v>
      </c>
      <c r="J96">
        <f t="shared" si="9"/>
        <v>7295</v>
      </c>
      <c r="K96" s="4">
        <f t="shared" si="10"/>
        <v>6921.88342359744</v>
      </c>
      <c r="L96" s="4">
        <f t="shared" si="11"/>
        <v>83.197857085368724</v>
      </c>
    </row>
    <row r="97" spans="1:12" x14ac:dyDescent="0.25">
      <c r="A97" t="s">
        <v>20</v>
      </c>
      <c r="B97">
        <v>195</v>
      </c>
      <c r="D97" t="s">
        <v>14</v>
      </c>
      <c r="E97">
        <v>908</v>
      </c>
      <c r="G97" s="4">
        <f t="shared" si="6"/>
        <v>784.09472259810559</v>
      </c>
      <c r="H97" s="4">
        <f t="shared" si="7"/>
        <v>191</v>
      </c>
      <c r="I97">
        <f t="shared" si="8"/>
        <v>0</v>
      </c>
      <c r="J97">
        <f t="shared" si="9"/>
        <v>7295</v>
      </c>
      <c r="K97" s="4">
        <f t="shared" si="10"/>
        <v>6929.3559153735123</v>
      </c>
      <c r="L97" s="4">
        <f t="shared" si="11"/>
        <v>83.242752930050983</v>
      </c>
    </row>
    <row r="98" spans="1:12" x14ac:dyDescent="0.25">
      <c r="A98" t="s">
        <v>20</v>
      </c>
      <c r="B98">
        <v>3376</v>
      </c>
      <c r="D98" t="s">
        <v>14</v>
      </c>
      <c r="E98">
        <v>10</v>
      </c>
      <c r="G98" s="4">
        <f t="shared" si="6"/>
        <v>784.72591587516956</v>
      </c>
      <c r="H98" s="4">
        <f t="shared" si="7"/>
        <v>191</v>
      </c>
      <c r="I98">
        <f t="shared" si="8"/>
        <v>0</v>
      </c>
      <c r="J98">
        <f t="shared" si="9"/>
        <v>7295</v>
      </c>
      <c r="K98" s="4">
        <f t="shared" si="10"/>
        <v>6936.3760282370877</v>
      </c>
      <c r="L98" s="4">
        <f t="shared" si="11"/>
        <v>83.284908766457136</v>
      </c>
    </row>
    <row r="99" spans="1:12" x14ac:dyDescent="0.25">
      <c r="A99" t="s">
        <v>20</v>
      </c>
      <c r="B99">
        <v>41</v>
      </c>
      <c r="D99" t="s">
        <v>14</v>
      </c>
      <c r="E99">
        <v>1910</v>
      </c>
      <c r="G99" s="4">
        <f t="shared" si="6"/>
        <v>782.25442176870752</v>
      </c>
      <c r="H99" s="4">
        <f t="shared" si="7"/>
        <v>191</v>
      </c>
      <c r="I99">
        <f t="shared" si="8"/>
        <v>0</v>
      </c>
      <c r="J99">
        <f t="shared" si="9"/>
        <v>7295</v>
      </c>
      <c r="K99" s="4">
        <f t="shared" si="10"/>
        <v>6943.228884627084</v>
      </c>
      <c r="L99" s="4">
        <f t="shared" si="11"/>
        <v>83.326039655242724</v>
      </c>
    </row>
    <row r="100" spans="1:12" x14ac:dyDescent="0.25">
      <c r="A100" t="s">
        <v>20</v>
      </c>
      <c r="B100">
        <v>1821</v>
      </c>
      <c r="D100" t="s">
        <v>14</v>
      </c>
      <c r="E100">
        <v>38</v>
      </c>
      <c r="G100" s="4">
        <f t="shared" si="6"/>
        <v>781.72714870395635</v>
      </c>
      <c r="H100" s="4">
        <f t="shared" si="7"/>
        <v>191</v>
      </c>
      <c r="I100">
        <f t="shared" si="8"/>
        <v>0</v>
      </c>
      <c r="J100">
        <f t="shared" si="9"/>
        <v>7295</v>
      </c>
      <c r="K100" s="4">
        <f t="shared" si="10"/>
        <v>6950.712230545887</v>
      </c>
      <c r="L100" s="4">
        <f t="shared" si="11"/>
        <v>83.370931568178406</v>
      </c>
    </row>
    <row r="101" spans="1:12" x14ac:dyDescent="0.25">
      <c r="A101" t="s">
        <v>20</v>
      </c>
      <c r="B101">
        <v>164</v>
      </c>
      <c r="D101" t="s">
        <v>14</v>
      </c>
      <c r="E101">
        <v>104</v>
      </c>
      <c r="G101" s="4">
        <f t="shared" si="6"/>
        <v>781.32284541723664</v>
      </c>
      <c r="H101" s="4">
        <f t="shared" si="7"/>
        <v>191</v>
      </c>
      <c r="I101">
        <f t="shared" si="8"/>
        <v>0</v>
      </c>
      <c r="J101">
        <f t="shared" si="9"/>
        <v>7295</v>
      </c>
      <c r="K101" s="4">
        <f t="shared" si="10"/>
        <v>6958.3286538746206</v>
      </c>
      <c r="L101" s="4">
        <f t="shared" si="11"/>
        <v>83.416596992892366</v>
      </c>
    </row>
    <row r="102" spans="1:12" x14ac:dyDescent="0.25">
      <c r="A102" t="s">
        <v>20</v>
      </c>
      <c r="B102">
        <v>157</v>
      </c>
      <c r="D102" t="s">
        <v>14</v>
      </c>
      <c r="E102">
        <v>49</v>
      </c>
      <c r="G102" s="4">
        <f t="shared" si="6"/>
        <v>783.09876543209873</v>
      </c>
      <c r="H102" s="4">
        <f t="shared" si="7"/>
        <v>191</v>
      </c>
      <c r="I102">
        <f t="shared" si="8"/>
        <v>0</v>
      </c>
      <c r="J102">
        <f t="shared" si="9"/>
        <v>7295</v>
      </c>
      <c r="K102" s="4">
        <f t="shared" si="10"/>
        <v>6966.0477670503678</v>
      </c>
      <c r="L102" s="4">
        <f t="shared" si="11"/>
        <v>83.462852617499053</v>
      </c>
    </row>
    <row r="103" spans="1:12" x14ac:dyDescent="0.25">
      <c r="A103" t="s">
        <v>20</v>
      </c>
      <c r="B103">
        <v>246</v>
      </c>
      <c r="D103" t="s">
        <v>14</v>
      </c>
      <c r="E103">
        <v>1</v>
      </c>
      <c r="G103" s="4">
        <f t="shared" si="6"/>
        <v>784.96973865199448</v>
      </c>
      <c r="H103" s="4">
        <f t="shared" si="7"/>
        <v>191</v>
      </c>
      <c r="I103">
        <f t="shared" si="8"/>
        <v>0</v>
      </c>
      <c r="J103">
        <f t="shared" si="9"/>
        <v>7295</v>
      </c>
      <c r="K103" s="4">
        <f t="shared" si="10"/>
        <v>6973.3163025172234</v>
      </c>
      <c r="L103" s="4">
        <f t="shared" si="11"/>
        <v>83.506384800907426</v>
      </c>
    </row>
    <row r="104" spans="1:12" x14ac:dyDescent="0.25">
      <c r="A104" t="s">
        <v>20</v>
      </c>
      <c r="B104">
        <v>1396</v>
      </c>
      <c r="D104" t="s">
        <v>14</v>
      </c>
      <c r="E104">
        <v>245</v>
      </c>
      <c r="G104" s="4">
        <f t="shared" si="6"/>
        <v>786.79448275862069</v>
      </c>
      <c r="H104" s="4">
        <f t="shared" si="7"/>
        <v>191</v>
      </c>
      <c r="I104">
        <f t="shared" si="8"/>
        <v>0</v>
      </c>
      <c r="J104">
        <f t="shared" si="9"/>
        <v>7295</v>
      </c>
      <c r="K104" s="4">
        <f t="shared" si="10"/>
        <v>6980.0890876037538</v>
      </c>
      <c r="L104" s="4">
        <f t="shared" si="11"/>
        <v>83.546927457589689</v>
      </c>
    </row>
    <row r="105" spans="1:12" x14ac:dyDescent="0.25">
      <c r="A105" t="s">
        <v>20</v>
      </c>
      <c r="B105">
        <v>2506</v>
      </c>
      <c r="D105" t="s">
        <v>14</v>
      </c>
      <c r="E105">
        <v>32</v>
      </c>
      <c r="G105" s="4">
        <f t="shared" si="6"/>
        <v>786.70124481327798</v>
      </c>
      <c r="H105" s="4">
        <f t="shared" si="7"/>
        <v>191</v>
      </c>
      <c r="I105">
        <f t="shared" si="8"/>
        <v>0</v>
      </c>
      <c r="J105">
        <f t="shared" si="9"/>
        <v>7295</v>
      </c>
      <c r="K105" s="4">
        <f t="shared" si="10"/>
        <v>6986.3570778417215</v>
      </c>
      <c r="L105" s="4">
        <f t="shared" si="11"/>
        <v>83.58443083398798</v>
      </c>
    </row>
    <row r="106" spans="1:12" x14ac:dyDescent="0.25">
      <c r="A106" t="s">
        <v>20</v>
      </c>
      <c r="B106">
        <v>244</v>
      </c>
      <c r="D106" t="s">
        <v>14</v>
      </c>
      <c r="E106">
        <v>7</v>
      </c>
      <c r="G106" s="4">
        <f t="shared" si="6"/>
        <v>785.36338418862692</v>
      </c>
      <c r="H106" s="4">
        <f t="shared" si="7"/>
        <v>191</v>
      </c>
      <c r="I106">
        <f t="shared" si="8"/>
        <v>0</v>
      </c>
      <c r="J106">
        <f t="shared" si="9"/>
        <v>7295</v>
      </c>
      <c r="K106" s="4">
        <f t="shared" si="10"/>
        <v>6992.6397409570791</v>
      </c>
      <c r="L106" s="4">
        <f t="shared" si="11"/>
        <v>83.622005123992807</v>
      </c>
    </row>
    <row r="107" spans="1:12" x14ac:dyDescent="0.25">
      <c r="A107" t="s">
        <v>20</v>
      </c>
      <c r="B107">
        <v>146</v>
      </c>
      <c r="D107" t="s">
        <v>14</v>
      </c>
      <c r="E107">
        <v>803</v>
      </c>
      <c r="G107" s="4">
        <f t="shared" si="6"/>
        <v>787.19888734353265</v>
      </c>
      <c r="H107" s="4">
        <f t="shared" si="7"/>
        <v>191</v>
      </c>
      <c r="I107">
        <f t="shared" si="8"/>
        <v>0</v>
      </c>
      <c r="J107">
        <f t="shared" si="9"/>
        <v>7295</v>
      </c>
      <c r="K107" s="4">
        <f t="shared" si="10"/>
        <v>6999.2803787859539</v>
      </c>
      <c r="L107" s="4">
        <f t="shared" si="11"/>
        <v>83.661701983559681</v>
      </c>
    </row>
    <row r="108" spans="1:12" x14ac:dyDescent="0.25">
      <c r="A108" t="s">
        <v>20</v>
      </c>
      <c r="B108">
        <v>1267</v>
      </c>
      <c r="D108" t="s">
        <v>14</v>
      </c>
      <c r="E108">
        <v>16</v>
      </c>
      <c r="G108" s="4">
        <f t="shared" si="6"/>
        <v>788.07112970711296</v>
      </c>
      <c r="H108" s="4">
        <f t="shared" si="7"/>
        <v>191</v>
      </c>
      <c r="I108">
        <f t="shared" si="8"/>
        <v>0</v>
      </c>
      <c r="J108">
        <f t="shared" si="9"/>
        <v>7295</v>
      </c>
      <c r="K108" s="4">
        <f t="shared" si="10"/>
        <v>7005.4016843406644</v>
      </c>
      <c r="L108" s="4">
        <f t="shared" si="11"/>
        <v>83.698277666512737</v>
      </c>
    </row>
    <row r="109" spans="1:12" x14ac:dyDescent="0.25">
      <c r="A109" t="s">
        <v>20</v>
      </c>
      <c r="B109">
        <v>1561</v>
      </c>
      <c r="D109" t="s">
        <v>14</v>
      </c>
      <c r="E109">
        <v>31</v>
      </c>
      <c r="G109" s="4">
        <f t="shared" si="6"/>
        <v>788.48111888111885</v>
      </c>
      <c r="H109" s="4">
        <f t="shared" si="7"/>
        <v>191</v>
      </c>
      <c r="I109">
        <f t="shared" si="8"/>
        <v>0</v>
      </c>
      <c r="J109">
        <f t="shared" si="9"/>
        <v>7295</v>
      </c>
      <c r="K109" s="4">
        <f t="shared" si="10"/>
        <v>7011.2607621914376</v>
      </c>
      <c r="L109" s="4">
        <f t="shared" si="11"/>
        <v>83.733271536417575</v>
      </c>
    </row>
    <row r="110" spans="1:12" x14ac:dyDescent="0.25">
      <c r="A110" t="s">
        <v>20</v>
      </c>
      <c r="B110">
        <v>48</v>
      </c>
      <c r="D110" t="s">
        <v>14</v>
      </c>
      <c r="E110">
        <v>108</v>
      </c>
      <c r="G110" s="4">
        <f t="shared" si="6"/>
        <v>788.46002805049091</v>
      </c>
      <c r="H110" s="4">
        <f t="shared" si="7"/>
        <v>191</v>
      </c>
      <c r="I110">
        <f t="shared" si="8"/>
        <v>0</v>
      </c>
      <c r="J110">
        <f t="shared" si="9"/>
        <v>7295</v>
      </c>
      <c r="K110" s="4">
        <f t="shared" si="10"/>
        <v>7016.9853800315841</v>
      </c>
      <c r="L110" s="4">
        <f t="shared" si="11"/>
        <v>83.767448212486357</v>
      </c>
    </row>
    <row r="111" spans="1:12" x14ac:dyDescent="0.25">
      <c r="A111" t="s">
        <v>20</v>
      </c>
      <c r="B111">
        <v>2739</v>
      </c>
      <c r="D111" t="s">
        <v>14</v>
      </c>
      <c r="E111">
        <v>30</v>
      </c>
      <c r="G111" s="4">
        <f t="shared" si="6"/>
        <v>790.45850914205346</v>
      </c>
      <c r="H111" s="4">
        <f t="shared" si="7"/>
        <v>191</v>
      </c>
      <c r="I111">
        <f t="shared" si="8"/>
        <v>0</v>
      </c>
      <c r="J111">
        <f t="shared" si="9"/>
        <v>7295</v>
      </c>
      <c r="K111" s="4">
        <f t="shared" si="10"/>
        <v>7022.6989839391072</v>
      </c>
      <c r="L111" s="4">
        <f t="shared" si="11"/>
        <v>83.801545235986595</v>
      </c>
    </row>
    <row r="112" spans="1:12" x14ac:dyDescent="0.25">
      <c r="A112" t="s">
        <v>20</v>
      </c>
      <c r="B112">
        <v>3537</v>
      </c>
      <c r="D112" t="s">
        <v>14</v>
      </c>
      <c r="E112">
        <v>17</v>
      </c>
      <c r="G112" s="4">
        <f t="shared" si="6"/>
        <v>788.78279266572633</v>
      </c>
      <c r="H112" s="4">
        <f t="shared" si="7"/>
        <v>191</v>
      </c>
      <c r="I112">
        <f t="shared" si="8"/>
        <v>0</v>
      </c>
      <c r="J112">
        <f t="shared" si="9"/>
        <v>7295</v>
      </c>
      <c r="K112" s="4">
        <f t="shared" si="10"/>
        <v>7027.8008970802948</v>
      </c>
      <c r="L112" s="4">
        <f t="shared" si="11"/>
        <v>83.831980157218609</v>
      </c>
    </row>
    <row r="113" spans="1:12" x14ac:dyDescent="0.25">
      <c r="A113" t="s">
        <v>20</v>
      </c>
      <c r="B113">
        <v>2107</v>
      </c>
      <c r="D113" t="s">
        <v>14</v>
      </c>
      <c r="E113">
        <v>80</v>
      </c>
      <c r="G113" s="4">
        <f t="shared" si="6"/>
        <v>785.987270155587</v>
      </c>
      <c r="H113" s="4">
        <f t="shared" si="7"/>
        <v>191</v>
      </c>
      <c r="I113">
        <f t="shared" si="8"/>
        <v>0</v>
      </c>
      <c r="J113">
        <f t="shared" si="9"/>
        <v>7295</v>
      </c>
      <c r="K113" s="4">
        <f t="shared" si="10"/>
        <v>7033.3812973377653</v>
      </c>
      <c r="L113" s="4">
        <f t="shared" si="11"/>
        <v>83.865256795277062</v>
      </c>
    </row>
    <row r="114" spans="1:12" x14ac:dyDescent="0.25">
      <c r="A114" t="s">
        <v>20</v>
      </c>
      <c r="B114">
        <v>3318</v>
      </c>
      <c r="D114" t="s">
        <v>14</v>
      </c>
      <c r="E114">
        <v>2468</v>
      </c>
      <c r="G114" s="4">
        <f t="shared" si="6"/>
        <v>785.11489361702127</v>
      </c>
      <c r="H114" s="4">
        <f t="shared" si="7"/>
        <v>191</v>
      </c>
      <c r="I114">
        <f t="shared" si="8"/>
        <v>0</v>
      </c>
      <c r="J114">
        <f t="shared" si="9"/>
        <v>7295</v>
      </c>
      <c r="K114" s="4">
        <f t="shared" si="10"/>
        <v>7039.7554021859614</v>
      </c>
      <c r="L114" s="4">
        <f t="shared" si="11"/>
        <v>83.903250248044387</v>
      </c>
    </row>
    <row r="115" spans="1:12" x14ac:dyDescent="0.25">
      <c r="A115" t="s">
        <v>20</v>
      </c>
      <c r="B115">
        <v>340</v>
      </c>
      <c r="D115" t="s">
        <v>14</v>
      </c>
      <c r="E115">
        <v>26</v>
      </c>
      <c r="G115" s="4">
        <f t="shared" si="6"/>
        <v>779.11806543385489</v>
      </c>
      <c r="H115" s="4">
        <f t="shared" si="7"/>
        <v>191</v>
      </c>
      <c r="I115">
        <f t="shared" si="8"/>
        <v>0</v>
      </c>
      <c r="J115">
        <f t="shared" si="9"/>
        <v>7295</v>
      </c>
      <c r="K115" s="4">
        <f t="shared" si="10"/>
        <v>7046.3648078544129</v>
      </c>
      <c r="L115" s="4">
        <f t="shared" si="11"/>
        <v>83.94262807331215</v>
      </c>
    </row>
    <row r="116" spans="1:12" x14ac:dyDescent="0.25">
      <c r="A116" t="s">
        <v>20</v>
      </c>
      <c r="B116">
        <v>1442</v>
      </c>
      <c r="D116" t="s">
        <v>14</v>
      </c>
      <c r="E116">
        <v>73</v>
      </c>
      <c r="G116" s="4">
        <f t="shared" si="6"/>
        <v>780.81883024251067</v>
      </c>
      <c r="H116" s="4">
        <f t="shared" si="7"/>
        <v>191</v>
      </c>
      <c r="I116">
        <f t="shared" si="8"/>
        <v>0</v>
      </c>
      <c r="J116">
        <f t="shared" si="9"/>
        <v>7295</v>
      </c>
      <c r="K116" s="4">
        <f t="shared" si="10"/>
        <v>7054.5822719912476</v>
      </c>
      <c r="L116" s="4">
        <f t="shared" si="11"/>
        <v>83.991560718867746</v>
      </c>
    </row>
    <row r="117" spans="1:12" x14ac:dyDescent="0.25">
      <c r="A117" t="s">
        <v>20</v>
      </c>
      <c r="B117">
        <v>126</v>
      </c>
      <c r="D117" t="s">
        <v>14</v>
      </c>
      <c r="E117">
        <v>128</v>
      </c>
      <c r="G117" s="4">
        <f t="shared" si="6"/>
        <v>780.88555078683839</v>
      </c>
      <c r="H117" s="4">
        <f t="shared" si="7"/>
        <v>191</v>
      </c>
      <c r="I117">
        <f t="shared" si="8"/>
        <v>0</v>
      </c>
      <c r="J117">
        <f t="shared" si="9"/>
        <v>7295</v>
      </c>
      <c r="K117" s="4">
        <f t="shared" si="10"/>
        <v>7062.3584979133511</v>
      </c>
      <c r="L117" s="4">
        <f t="shared" si="11"/>
        <v>84.037839679000257</v>
      </c>
    </row>
    <row r="118" spans="1:12" x14ac:dyDescent="0.25">
      <c r="A118" t="s">
        <v>20</v>
      </c>
      <c r="B118">
        <v>524</v>
      </c>
      <c r="D118" t="s">
        <v>14</v>
      </c>
      <c r="E118">
        <v>33</v>
      </c>
      <c r="G118" s="4">
        <f t="shared" si="6"/>
        <v>782.76183644189382</v>
      </c>
      <c r="H118" s="4">
        <f t="shared" si="7"/>
        <v>191</v>
      </c>
      <c r="I118">
        <f t="shared" si="8"/>
        <v>0</v>
      </c>
      <c r="J118">
        <f t="shared" si="9"/>
        <v>7295</v>
      </c>
      <c r="K118" s="4">
        <f t="shared" si="10"/>
        <v>7070.1163015494321</v>
      </c>
      <c r="L118" s="4">
        <f t="shared" si="11"/>
        <v>84.083983620838467</v>
      </c>
    </row>
    <row r="119" spans="1:12" x14ac:dyDescent="0.25">
      <c r="A119" t="s">
        <v>20</v>
      </c>
      <c r="B119">
        <v>1989</v>
      </c>
      <c r="D119" t="s">
        <v>14</v>
      </c>
      <c r="E119">
        <v>1072</v>
      </c>
      <c r="G119" s="4">
        <f t="shared" si="6"/>
        <v>784.21294964028777</v>
      </c>
      <c r="H119" s="4">
        <f t="shared" si="7"/>
        <v>191</v>
      </c>
      <c r="I119">
        <f t="shared" si="8"/>
        <v>0</v>
      </c>
      <c r="J119">
        <f t="shared" si="9"/>
        <v>7295</v>
      </c>
      <c r="K119" s="4">
        <f t="shared" si="10"/>
        <v>7077.3624036680831</v>
      </c>
      <c r="L119" s="4">
        <f t="shared" si="11"/>
        <v>84.127061066389828</v>
      </c>
    </row>
    <row r="120" spans="1:12" x14ac:dyDescent="0.25">
      <c r="A120" t="s">
        <v>20</v>
      </c>
      <c r="B120">
        <v>157</v>
      </c>
      <c r="D120" t="s">
        <v>14</v>
      </c>
      <c r="E120">
        <v>393</v>
      </c>
      <c r="G120" s="4">
        <f t="shared" si="6"/>
        <v>782.0591630591631</v>
      </c>
      <c r="H120" s="4">
        <f t="shared" si="7"/>
        <v>191</v>
      </c>
      <c r="I120">
        <f t="shared" si="8"/>
        <v>0</v>
      </c>
      <c r="J120">
        <f t="shared" si="9"/>
        <v>7295</v>
      </c>
      <c r="K120" s="4">
        <f t="shared" si="10"/>
        <v>7084.195093115989</v>
      </c>
      <c r="L120" s="4">
        <f t="shared" si="11"/>
        <v>84.167660613302004</v>
      </c>
    </row>
    <row r="121" spans="1:12" x14ac:dyDescent="0.25">
      <c r="A121" t="s">
        <v>20</v>
      </c>
      <c r="B121">
        <v>4498</v>
      </c>
      <c r="D121" t="s">
        <v>14</v>
      </c>
      <c r="E121">
        <v>1257</v>
      </c>
      <c r="G121" s="4">
        <f t="shared" si="6"/>
        <v>783.52677279305351</v>
      </c>
      <c r="H121" s="4">
        <f t="shared" si="7"/>
        <v>191</v>
      </c>
      <c r="I121">
        <f t="shared" si="8"/>
        <v>0</v>
      </c>
      <c r="J121">
        <f t="shared" si="9"/>
        <v>7295</v>
      </c>
      <c r="K121" s="4">
        <f t="shared" si="10"/>
        <v>7091.6222129726966</v>
      </c>
      <c r="L121" s="4">
        <f t="shared" si="11"/>
        <v>84.211770038235727</v>
      </c>
    </row>
    <row r="122" spans="1:12" x14ac:dyDescent="0.25">
      <c r="A122" t="s">
        <v>20</v>
      </c>
      <c r="B122">
        <v>80</v>
      </c>
      <c r="D122" t="s">
        <v>14</v>
      </c>
      <c r="E122">
        <v>328</v>
      </c>
      <c r="G122" s="4">
        <f t="shared" si="6"/>
        <v>777.44847605224959</v>
      </c>
      <c r="H122" s="4">
        <f t="shared" si="7"/>
        <v>191</v>
      </c>
      <c r="I122">
        <f t="shared" si="8"/>
        <v>0</v>
      </c>
      <c r="J122">
        <f t="shared" si="9"/>
        <v>7295</v>
      </c>
      <c r="K122" s="4">
        <f t="shared" si="10"/>
        <v>7098.6333159570513</v>
      </c>
      <c r="L122" s="4">
        <f t="shared" si="11"/>
        <v>84.253387563688207</v>
      </c>
    </row>
    <row r="123" spans="1:12" x14ac:dyDescent="0.25">
      <c r="A123" t="s">
        <v>20</v>
      </c>
      <c r="B123">
        <v>43</v>
      </c>
      <c r="D123" t="s">
        <v>14</v>
      </c>
      <c r="E123">
        <v>147</v>
      </c>
      <c r="G123" s="4">
        <f t="shared" si="6"/>
        <v>779.11790393013098</v>
      </c>
      <c r="H123" s="4">
        <f t="shared" si="7"/>
        <v>191</v>
      </c>
      <c r="I123">
        <f t="shared" si="8"/>
        <v>0</v>
      </c>
      <c r="J123">
        <f t="shared" si="9"/>
        <v>7295</v>
      </c>
      <c r="K123" s="4">
        <f t="shared" si="10"/>
        <v>7107.2836411663993</v>
      </c>
      <c r="L123" s="4">
        <f t="shared" si="11"/>
        <v>84.304707111562877</v>
      </c>
    </row>
    <row r="124" spans="1:12" x14ac:dyDescent="0.25">
      <c r="A124" t="s">
        <v>20</v>
      </c>
      <c r="B124">
        <v>2053</v>
      </c>
      <c r="D124" t="s">
        <v>14</v>
      </c>
      <c r="E124">
        <v>830</v>
      </c>
      <c r="G124" s="4">
        <f t="shared" si="6"/>
        <v>781.11532846715329</v>
      </c>
      <c r="H124" s="4">
        <f t="shared" si="7"/>
        <v>191</v>
      </c>
      <c r="I124">
        <f t="shared" si="8"/>
        <v>0</v>
      </c>
      <c r="J124">
        <f t="shared" si="9"/>
        <v>7295</v>
      </c>
      <c r="K124" s="4">
        <f t="shared" si="10"/>
        <v>7115.5018647054458</v>
      </c>
      <c r="L124" s="4">
        <f t="shared" si="11"/>
        <v>84.353434219985644</v>
      </c>
    </row>
    <row r="125" spans="1:12" x14ac:dyDescent="0.25">
      <c r="A125" t="s">
        <v>20</v>
      </c>
      <c r="B125">
        <v>168</v>
      </c>
      <c r="D125" t="s">
        <v>14</v>
      </c>
      <c r="E125">
        <v>331</v>
      </c>
      <c r="G125" s="4">
        <f t="shared" si="6"/>
        <v>779.18155197657393</v>
      </c>
      <c r="H125" s="4">
        <f t="shared" si="7"/>
        <v>191</v>
      </c>
      <c r="I125">
        <f t="shared" si="8"/>
        <v>0</v>
      </c>
      <c r="J125">
        <f t="shared" si="9"/>
        <v>7295</v>
      </c>
      <c r="K125" s="4">
        <f t="shared" si="10"/>
        <v>7123.1787877538854</v>
      </c>
      <c r="L125" s="4">
        <f t="shared" si="11"/>
        <v>84.398926460908768</v>
      </c>
    </row>
    <row r="126" spans="1:12" x14ac:dyDescent="0.25">
      <c r="A126" t="s">
        <v>20</v>
      </c>
      <c r="B126">
        <v>4289</v>
      </c>
      <c r="D126" t="s">
        <v>14</v>
      </c>
      <c r="E126">
        <v>25</v>
      </c>
      <c r="G126" s="4">
        <f t="shared" si="6"/>
        <v>780.73715124816442</v>
      </c>
      <c r="H126" s="4">
        <f t="shared" si="7"/>
        <v>191</v>
      </c>
      <c r="I126">
        <f t="shared" si="8"/>
        <v>0</v>
      </c>
      <c r="J126">
        <f t="shared" si="9"/>
        <v>7295</v>
      </c>
      <c r="K126" s="4">
        <f t="shared" si="10"/>
        <v>7131.3806294586821</v>
      </c>
      <c r="L126" s="4">
        <f t="shared" si="11"/>
        <v>84.447502209708261</v>
      </c>
    </row>
    <row r="127" spans="1:12" x14ac:dyDescent="0.25">
      <c r="A127" t="s">
        <v>20</v>
      </c>
      <c r="B127">
        <v>165</v>
      </c>
      <c r="D127" t="s">
        <v>14</v>
      </c>
      <c r="E127">
        <v>3483</v>
      </c>
      <c r="G127" s="4">
        <f t="shared" si="6"/>
        <v>776.68335787923422</v>
      </c>
      <c r="H127" s="4">
        <f t="shared" si="7"/>
        <v>191</v>
      </c>
      <c r="I127">
        <f t="shared" si="8"/>
        <v>0</v>
      </c>
      <c r="J127">
        <f t="shared" si="9"/>
        <v>7295</v>
      </c>
      <c r="K127" s="4">
        <f t="shared" si="10"/>
        <v>7139.15790342528</v>
      </c>
      <c r="L127" s="4">
        <f t="shared" si="11"/>
        <v>84.493537642977643</v>
      </c>
    </row>
    <row r="128" spans="1:12" x14ac:dyDescent="0.25">
      <c r="A128" t="s">
        <v>20</v>
      </c>
      <c r="B128">
        <v>1815</v>
      </c>
      <c r="D128" t="s">
        <v>14</v>
      </c>
      <c r="E128">
        <v>923</v>
      </c>
      <c r="G128" s="4">
        <f t="shared" si="6"/>
        <v>773.58936484490403</v>
      </c>
      <c r="H128" s="4">
        <f t="shared" si="7"/>
        <v>191</v>
      </c>
      <c r="I128">
        <f t="shared" si="8"/>
        <v>0</v>
      </c>
      <c r="J128">
        <f t="shared" si="9"/>
        <v>7295</v>
      </c>
      <c r="K128" s="4">
        <f t="shared" si="10"/>
        <v>7148.0232446279906</v>
      </c>
      <c r="L128" s="4">
        <f t="shared" si="11"/>
        <v>84.545983018875532</v>
      </c>
    </row>
    <row r="129" spans="1:12" x14ac:dyDescent="0.25">
      <c r="A129" t="s">
        <v>20</v>
      </c>
      <c r="B129">
        <v>397</v>
      </c>
      <c r="D129" t="s">
        <v>14</v>
      </c>
      <c r="E129">
        <v>1</v>
      </c>
      <c r="G129" s="4">
        <f t="shared" si="6"/>
        <v>771.82518518518521</v>
      </c>
      <c r="H129" s="4">
        <f t="shared" si="7"/>
        <v>191</v>
      </c>
      <c r="I129">
        <f t="shared" si="8"/>
        <v>0</v>
      </c>
      <c r="J129">
        <f t="shared" si="9"/>
        <v>7295</v>
      </c>
      <c r="K129" s="4">
        <f t="shared" si="10"/>
        <v>7157.6811363754869</v>
      </c>
      <c r="L129" s="4">
        <f t="shared" si="11"/>
        <v>84.603079946154949</v>
      </c>
    </row>
    <row r="130" spans="1:12" x14ac:dyDescent="0.25">
      <c r="A130" t="s">
        <v>20</v>
      </c>
      <c r="B130">
        <v>1539</v>
      </c>
      <c r="D130" t="s">
        <v>14</v>
      </c>
      <c r="E130">
        <v>33</v>
      </c>
      <c r="G130" s="4">
        <f t="shared" si="6"/>
        <v>773.52748885586925</v>
      </c>
      <c r="H130" s="4">
        <f t="shared" si="7"/>
        <v>191</v>
      </c>
      <c r="I130">
        <f t="shared" si="8"/>
        <v>0</v>
      </c>
      <c r="J130">
        <f t="shared" si="9"/>
        <v>7295</v>
      </c>
      <c r="K130" s="4">
        <f t="shared" si="10"/>
        <v>7167.7831670496844</v>
      </c>
      <c r="L130" s="4">
        <f t="shared" si="11"/>
        <v>84.662761395135732</v>
      </c>
    </row>
    <row r="131" spans="1:12" x14ac:dyDescent="0.25">
      <c r="A131" t="s">
        <v>20</v>
      </c>
      <c r="B131">
        <v>138</v>
      </c>
      <c r="D131" t="s">
        <v>14</v>
      </c>
      <c r="E131">
        <v>40</v>
      </c>
      <c r="G131" s="4">
        <f t="shared" ref="G131:G194" si="12">AVERAGE(B131:B695,E131:E494)</f>
        <v>773.49031296572275</v>
      </c>
      <c r="H131" s="4">
        <f t="shared" ref="H131:H194" si="13">MEDIAN(B131:B695,E131:E494)</f>
        <v>191</v>
      </c>
      <c r="I131">
        <f t="shared" ref="I131:I194" si="14">MIN(B131:B695,E131:E494)</f>
        <v>0</v>
      </c>
      <c r="J131">
        <f t="shared" ref="J131:J194" si="15">MAX(B131:B695,E131:E494)</f>
        <v>7295</v>
      </c>
      <c r="K131" s="4">
        <f t="shared" ref="K131:K194" si="16">_xlfn.VAR.P(G131:G695)</f>
        <v>7177.4856299292051</v>
      </c>
      <c r="L131" s="4">
        <f t="shared" ref="L131:L194" si="17">_xlfn.STDEV.P(G131:G695)</f>
        <v>84.720042669543105</v>
      </c>
    </row>
    <row r="132" spans="1:12" x14ac:dyDescent="0.25">
      <c r="A132" t="s">
        <v>20</v>
      </c>
      <c r="B132">
        <v>3594</v>
      </c>
      <c r="D132" t="s">
        <v>14</v>
      </c>
      <c r="E132">
        <v>23</v>
      </c>
      <c r="G132" s="4">
        <f t="shared" si="12"/>
        <v>775.53662182361734</v>
      </c>
      <c r="H132" s="4">
        <f t="shared" si="13"/>
        <v>191</v>
      </c>
      <c r="I132">
        <f t="shared" si="14"/>
        <v>0</v>
      </c>
      <c r="J132">
        <f t="shared" si="15"/>
        <v>7295</v>
      </c>
      <c r="K132" s="4">
        <f t="shared" si="16"/>
        <v>7187.2109466487418</v>
      </c>
      <c r="L132" s="4">
        <f t="shared" si="17"/>
        <v>84.77742002826426</v>
      </c>
    </row>
    <row r="133" spans="1:12" x14ac:dyDescent="0.25">
      <c r="A133" t="s">
        <v>20</v>
      </c>
      <c r="B133">
        <v>5880</v>
      </c>
      <c r="D133" t="s">
        <v>14</v>
      </c>
      <c r="E133">
        <v>75</v>
      </c>
      <c r="G133" s="4">
        <f t="shared" si="12"/>
        <v>772.43928035982015</v>
      </c>
      <c r="H133" s="4">
        <f t="shared" si="13"/>
        <v>191</v>
      </c>
      <c r="I133">
        <f t="shared" si="14"/>
        <v>0</v>
      </c>
      <c r="J133">
        <f t="shared" si="15"/>
        <v>7295</v>
      </c>
      <c r="K133" s="4">
        <f t="shared" si="16"/>
        <v>7196.4264324834448</v>
      </c>
      <c r="L133" s="4">
        <f t="shared" si="17"/>
        <v>84.831753680349223</v>
      </c>
    </row>
    <row r="134" spans="1:12" x14ac:dyDescent="0.25">
      <c r="A134" t="s">
        <v>20</v>
      </c>
      <c r="B134">
        <v>112</v>
      </c>
      <c r="D134" t="s">
        <v>14</v>
      </c>
      <c r="E134">
        <v>2176</v>
      </c>
      <c r="G134" s="4">
        <f t="shared" si="12"/>
        <v>765.80751879699244</v>
      </c>
      <c r="H134" s="4">
        <f t="shared" si="13"/>
        <v>191</v>
      </c>
      <c r="I134">
        <f t="shared" si="14"/>
        <v>0</v>
      </c>
      <c r="J134">
        <f t="shared" si="15"/>
        <v>7295</v>
      </c>
      <c r="K134" s="4">
        <f t="shared" si="16"/>
        <v>7206.4388061747732</v>
      </c>
      <c r="L134" s="4">
        <f t="shared" si="17"/>
        <v>84.890746292954532</v>
      </c>
    </row>
    <row r="135" spans="1:12" x14ac:dyDescent="0.25">
      <c r="A135" t="s">
        <v>20</v>
      </c>
      <c r="B135">
        <v>943</v>
      </c>
      <c r="D135" t="s">
        <v>14</v>
      </c>
      <c r="E135">
        <v>441</v>
      </c>
      <c r="G135" s="4">
        <f t="shared" si="12"/>
        <v>764.66666666666663</v>
      </c>
      <c r="H135" s="4">
        <f t="shared" si="13"/>
        <v>191</v>
      </c>
      <c r="I135">
        <f t="shared" si="14"/>
        <v>0</v>
      </c>
      <c r="J135">
        <f t="shared" si="15"/>
        <v>7295</v>
      </c>
      <c r="K135" s="4">
        <f t="shared" si="16"/>
        <v>7218.0127815428423</v>
      </c>
      <c r="L135" s="4">
        <f t="shared" si="17"/>
        <v>84.95888877299916</v>
      </c>
    </row>
    <row r="136" spans="1:12" x14ac:dyDescent="0.25">
      <c r="A136" t="s">
        <v>20</v>
      </c>
      <c r="B136">
        <v>2468</v>
      </c>
      <c r="D136" t="s">
        <v>14</v>
      </c>
      <c r="E136">
        <v>25</v>
      </c>
      <c r="G136" s="4">
        <f t="shared" si="12"/>
        <v>764.88653555219366</v>
      </c>
      <c r="H136" s="4">
        <f t="shared" si="13"/>
        <v>191</v>
      </c>
      <c r="I136">
        <f t="shared" si="14"/>
        <v>0</v>
      </c>
      <c r="J136">
        <f t="shared" si="15"/>
        <v>7295</v>
      </c>
      <c r="K136" s="4">
        <f t="shared" si="16"/>
        <v>7229.8632218383809</v>
      </c>
      <c r="L136" s="4">
        <f t="shared" si="17"/>
        <v>85.028602374956051</v>
      </c>
    </row>
    <row r="137" spans="1:12" x14ac:dyDescent="0.25">
      <c r="A137" t="s">
        <v>20</v>
      </c>
      <c r="B137">
        <v>2551</v>
      </c>
      <c r="D137" t="s">
        <v>14</v>
      </c>
      <c r="E137">
        <v>127</v>
      </c>
      <c r="G137" s="4">
        <f t="shared" si="12"/>
        <v>763.42488619119877</v>
      </c>
      <c r="H137" s="4">
        <f t="shared" si="13"/>
        <v>191</v>
      </c>
      <c r="I137">
        <f t="shared" si="14"/>
        <v>0</v>
      </c>
      <c r="J137">
        <f t="shared" si="15"/>
        <v>7295</v>
      </c>
      <c r="K137" s="4">
        <f t="shared" si="16"/>
        <v>7241.6986954199965</v>
      </c>
      <c r="L137" s="4">
        <f t="shared" si="17"/>
        <v>85.098170928757312</v>
      </c>
    </row>
    <row r="138" spans="1:12" x14ac:dyDescent="0.25">
      <c r="A138" t="s">
        <v>20</v>
      </c>
      <c r="B138">
        <v>101</v>
      </c>
      <c r="D138" t="s">
        <v>14</v>
      </c>
      <c r="E138">
        <v>355</v>
      </c>
      <c r="G138" s="4">
        <f t="shared" si="12"/>
        <v>761.67275494672754</v>
      </c>
      <c r="H138" s="4">
        <f t="shared" si="13"/>
        <v>191</v>
      </c>
      <c r="I138">
        <f t="shared" si="14"/>
        <v>0</v>
      </c>
      <c r="J138">
        <f t="shared" si="15"/>
        <v>7295</v>
      </c>
      <c r="K138" s="4">
        <f t="shared" si="16"/>
        <v>7253.8774656960641</v>
      </c>
      <c r="L138" s="4">
        <f t="shared" si="17"/>
        <v>85.169698048637372</v>
      </c>
    </row>
    <row r="139" spans="1:12" x14ac:dyDescent="0.25">
      <c r="A139" t="s">
        <v>20</v>
      </c>
      <c r="B139">
        <v>92</v>
      </c>
      <c r="D139" t="s">
        <v>14</v>
      </c>
      <c r="E139">
        <v>44</v>
      </c>
      <c r="G139" s="4">
        <f t="shared" si="12"/>
        <v>763.30229007633591</v>
      </c>
      <c r="H139" s="4">
        <f t="shared" si="13"/>
        <v>191</v>
      </c>
      <c r="I139">
        <f t="shared" si="14"/>
        <v>0</v>
      </c>
      <c r="J139">
        <f t="shared" si="15"/>
        <v>7295</v>
      </c>
      <c r="K139" s="4">
        <f t="shared" si="16"/>
        <v>7266.4529342379819</v>
      </c>
      <c r="L139" s="4">
        <f t="shared" si="17"/>
        <v>85.243492034512414</v>
      </c>
    </row>
    <row r="140" spans="1:12" x14ac:dyDescent="0.25">
      <c r="A140" t="s">
        <v>20</v>
      </c>
      <c r="B140">
        <v>62</v>
      </c>
      <c r="D140" t="s">
        <v>14</v>
      </c>
      <c r="E140">
        <v>67</v>
      </c>
      <c r="G140" s="4">
        <f t="shared" si="12"/>
        <v>765.43185298621745</v>
      </c>
      <c r="H140" s="4">
        <f t="shared" si="13"/>
        <v>191</v>
      </c>
      <c r="I140">
        <f t="shared" si="14"/>
        <v>0</v>
      </c>
      <c r="J140">
        <f t="shared" si="15"/>
        <v>7295</v>
      </c>
      <c r="K140" s="4">
        <f t="shared" si="16"/>
        <v>7278.7291872429496</v>
      </c>
      <c r="L140" s="4">
        <f t="shared" si="17"/>
        <v>85.315468628162321</v>
      </c>
    </row>
    <row r="141" spans="1:12" x14ac:dyDescent="0.25">
      <c r="A141" t="s">
        <v>20</v>
      </c>
      <c r="B141">
        <v>149</v>
      </c>
      <c r="D141" t="s">
        <v>14</v>
      </c>
      <c r="E141">
        <v>1068</v>
      </c>
      <c r="G141" s="4">
        <f t="shared" si="12"/>
        <v>767.58525345622115</v>
      </c>
      <c r="H141" s="4">
        <f t="shared" si="13"/>
        <v>191</v>
      </c>
      <c r="I141">
        <f t="shared" si="14"/>
        <v>0</v>
      </c>
      <c r="J141">
        <f t="shared" si="15"/>
        <v>7295</v>
      </c>
      <c r="K141" s="4">
        <f t="shared" si="16"/>
        <v>7290.5786582119244</v>
      </c>
      <c r="L141" s="4">
        <f t="shared" si="17"/>
        <v>85.38488542014872</v>
      </c>
    </row>
    <row r="142" spans="1:12" x14ac:dyDescent="0.25">
      <c r="A142" t="s">
        <v>20</v>
      </c>
      <c r="B142">
        <v>329</v>
      </c>
      <c r="D142" t="s">
        <v>14</v>
      </c>
      <c r="E142">
        <v>424</v>
      </c>
      <c r="G142" s="4">
        <f t="shared" si="12"/>
        <v>768.07550077041606</v>
      </c>
      <c r="H142" s="4">
        <f t="shared" si="13"/>
        <v>191</v>
      </c>
      <c r="I142">
        <f t="shared" si="14"/>
        <v>0</v>
      </c>
      <c r="J142">
        <f t="shared" si="15"/>
        <v>7295</v>
      </c>
      <c r="K142" s="4">
        <f t="shared" si="16"/>
        <v>7301.967932617019</v>
      </c>
      <c r="L142" s="4">
        <f t="shared" si="17"/>
        <v>85.451553131684037</v>
      </c>
    </row>
    <row r="143" spans="1:12" x14ac:dyDescent="0.25">
      <c r="A143" t="s">
        <v>20</v>
      </c>
      <c r="B143">
        <v>97</v>
      </c>
      <c r="D143" t="s">
        <v>14</v>
      </c>
      <c r="E143">
        <v>151</v>
      </c>
      <c r="G143" s="4">
        <f t="shared" si="12"/>
        <v>769.28593508500774</v>
      </c>
      <c r="H143" s="4">
        <f t="shared" si="13"/>
        <v>191</v>
      </c>
      <c r="I143">
        <f t="shared" si="14"/>
        <v>0</v>
      </c>
      <c r="J143">
        <f t="shared" si="15"/>
        <v>7295</v>
      </c>
      <c r="K143" s="4">
        <f t="shared" si="16"/>
        <v>7313.2682338137774</v>
      </c>
      <c r="L143" s="4">
        <f t="shared" si="17"/>
        <v>85.517648668644867</v>
      </c>
    </row>
    <row r="144" spans="1:12" x14ac:dyDescent="0.25">
      <c r="A144" t="s">
        <v>20</v>
      </c>
      <c r="B144">
        <v>1784</v>
      </c>
      <c r="D144" t="s">
        <v>14</v>
      </c>
      <c r="E144">
        <v>1608</v>
      </c>
      <c r="G144" s="4">
        <f t="shared" si="12"/>
        <v>771.28682170542641</v>
      </c>
      <c r="H144" s="4">
        <f t="shared" si="13"/>
        <v>191</v>
      </c>
      <c r="I144">
        <f t="shared" si="14"/>
        <v>0</v>
      </c>
      <c r="J144">
        <f t="shared" si="15"/>
        <v>7295</v>
      </c>
      <c r="K144" s="4">
        <f t="shared" si="16"/>
        <v>7324.3026497720339</v>
      </c>
      <c r="L144" s="4">
        <f t="shared" si="17"/>
        <v>85.582139782620729</v>
      </c>
    </row>
    <row r="145" spans="1:12" x14ac:dyDescent="0.25">
      <c r="A145" t="s">
        <v>20</v>
      </c>
      <c r="B145">
        <v>1684</v>
      </c>
      <c r="D145" t="s">
        <v>14</v>
      </c>
      <c r="E145">
        <v>941</v>
      </c>
      <c r="G145" s="4">
        <f t="shared" si="12"/>
        <v>768.41057542768272</v>
      </c>
      <c r="H145" s="4">
        <f t="shared" si="13"/>
        <v>191</v>
      </c>
      <c r="I145">
        <f t="shared" si="14"/>
        <v>0</v>
      </c>
      <c r="J145">
        <f t="shared" si="15"/>
        <v>7295</v>
      </c>
      <c r="K145" s="4">
        <f t="shared" si="16"/>
        <v>7334.8606398984675</v>
      </c>
      <c r="L145" s="4">
        <f t="shared" si="17"/>
        <v>85.643800942616195</v>
      </c>
    </row>
    <row r="146" spans="1:12" x14ac:dyDescent="0.25">
      <c r="A146" t="s">
        <v>20</v>
      </c>
      <c r="B146">
        <v>250</v>
      </c>
      <c r="D146" t="s">
        <v>14</v>
      </c>
      <c r="E146">
        <v>1</v>
      </c>
      <c r="G146" s="4">
        <f t="shared" si="12"/>
        <v>766.71294851794073</v>
      </c>
      <c r="H146" s="4">
        <f t="shared" si="13"/>
        <v>191</v>
      </c>
      <c r="I146">
        <f t="shared" si="14"/>
        <v>0</v>
      </c>
      <c r="J146">
        <f t="shared" si="15"/>
        <v>7295</v>
      </c>
      <c r="K146" s="4">
        <f t="shared" si="16"/>
        <v>7346.1511820457299</v>
      </c>
      <c r="L146" s="4">
        <f t="shared" si="17"/>
        <v>85.709691295942321</v>
      </c>
    </row>
    <row r="147" spans="1:12" x14ac:dyDescent="0.25">
      <c r="A147" t="s">
        <v>20</v>
      </c>
      <c r="B147">
        <v>238</v>
      </c>
      <c r="D147" t="s">
        <v>14</v>
      </c>
      <c r="E147">
        <v>40</v>
      </c>
      <c r="G147" s="4">
        <f t="shared" si="12"/>
        <v>768.7198748043819</v>
      </c>
      <c r="H147" s="4">
        <f t="shared" si="13"/>
        <v>191</v>
      </c>
      <c r="I147">
        <f t="shared" si="14"/>
        <v>0</v>
      </c>
      <c r="J147">
        <f t="shared" si="15"/>
        <v>7295</v>
      </c>
      <c r="K147" s="4">
        <f t="shared" si="16"/>
        <v>7357.8715438491581</v>
      </c>
      <c r="L147" s="4">
        <f t="shared" si="17"/>
        <v>85.778036488655758</v>
      </c>
    </row>
    <row r="148" spans="1:12" x14ac:dyDescent="0.25">
      <c r="A148" t="s">
        <v>20</v>
      </c>
      <c r="B148">
        <v>53</v>
      </c>
      <c r="D148" t="s">
        <v>14</v>
      </c>
      <c r="E148">
        <v>3015</v>
      </c>
      <c r="G148" s="4">
        <f t="shared" si="12"/>
        <v>770.69701726844585</v>
      </c>
      <c r="H148" s="4">
        <f t="shared" si="13"/>
        <v>191</v>
      </c>
      <c r="I148">
        <f t="shared" si="14"/>
        <v>0</v>
      </c>
      <c r="J148">
        <f t="shared" si="15"/>
        <v>7295</v>
      </c>
      <c r="K148" s="4">
        <f t="shared" si="16"/>
        <v>7369.1373122844843</v>
      </c>
      <c r="L148" s="4">
        <f t="shared" si="17"/>
        <v>85.843679512731072</v>
      </c>
    </row>
    <row r="149" spans="1:12" x14ac:dyDescent="0.25">
      <c r="A149" t="s">
        <v>20</v>
      </c>
      <c r="B149">
        <v>214</v>
      </c>
      <c r="D149" t="s">
        <v>14</v>
      </c>
      <c r="E149">
        <v>435</v>
      </c>
      <c r="G149" s="4">
        <f t="shared" si="12"/>
        <v>768.29291338582675</v>
      </c>
      <c r="H149" s="4">
        <f t="shared" si="13"/>
        <v>191</v>
      </c>
      <c r="I149">
        <f t="shared" si="14"/>
        <v>0</v>
      </c>
      <c r="J149">
        <f t="shared" si="15"/>
        <v>7295</v>
      </c>
      <c r="K149" s="4">
        <f t="shared" si="16"/>
        <v>7379.9298405795635</v>
      </c>
      <c r="L149" s="4">
        <f t="shared" si="17"/>
        <v>85.90651803314789</v>
      </c>
    </row>
    <row r="150" spans="1:12" x14ac:dyDescent="0.25">
      <c r="A150" t="s">
        <v>20</v>
      </c>
      <c r="B150">
        <v>222</v>
      </c>
      <c r="D150" t="s">
        <v>14</v>
      </c>
      <c r="E150">
        <v>714</v>
      </c>
      <c r="G150" s="4">
        <f t="shared" si="12"/>
        <v>769.69510268562397</v>
      </c>
      <c r="H150" s="4">
        <f t="shared" si="13"/>
        <v>190</v>
      </c>
      <c r="I150">
        <f t="shared" si="14"/>
        <v>0</v>
      </c>
      <c r="J150">
        <f t="shared" si="15"/>
        <v>7295</v>
      </c>
      <c r="K150" s="4">
        <f t="shared" si="16"/>
        <v>7391.3459922143329</v>
      </c>
      <c r="L150" s="4">
        <f t="shared" si="17"/>
        <v>85.972937557200709</v>
      </c>
    </row>
    <row r="151" spans="1:12" x14ac:dyDescent="0.25">
      <c r="A151" t="s">
        <v>20</v>
      </c>
      <c r="B151">
        <v>1884</v>
      </c>
      <c r="D151" t="s">
        <v>14</v>
      </c>
      <c r="E151">
        <v>5497</v>
      </c>
      <c r="G151" s="4">
        <f t="shared" si="12"/>
        <v>770.65134706814581</v>
      </c>
      <c r="H151" s="4">
        <f t="shared" si="13"/>
        <v>190</v>
      </c>
      <c r="I151">
        <f t="shared" si="14"/>
        <v>0</v>
      </c>
      <c r="J151">
        <f t="shared" si="15"/>
        <v>7295</v>
      </c>
      <c r="K151" s="4">
        <f t="shared" si="16"/>
        <v>7402.435755905668</v>
      </c>
      <c r="L151" s="4">
        <f t="shared" si="17"/>
        <v>86.037409049236643</v>
      </c>
    </row>
    <row r="152" spans="1:12" x14ac:dyDescent="0.25">
      <c r="A152" t="s">
        <v>20</v>
      </c>
      <c r="B152">
        <v>218</v>
      </c>
      <c r="D152" t="s">
        <v>14</v>
      </c>
      <c r="E152">
        <v>418</v>
      </c>
      <c r="G152" s="4">
        <f t="shared" si="12"/>
        <v>761.36724960254367</v>
      </c>
      <c r="H152" s="4">
        <f t="shared" si="13"/>
        <v>189</v>
      </c>
      <c r="I152">
        <f t="shared" si="14"/>
        <v>0</v>
      </c>
      <c r="J152">
        <f t="shared" si="15"/>
        <v>7295</v>
      </c>
      <c r="K152" s="4">
        <f t="shared" si="16"/>
        <v>7413.3007233600729</v>
      </c>
      <c r="L152" s="4">
        <f t="shared" si="17"/>
        <v>86.100526847169021</v>
      </c>
    </row>
    <row r="153" spans="1:12" x14ac:dyDescent="0.25">
      <c r="A153" t="s">
        <v>20</v>
      </c>
      <c r="B153">
        <v>6465</v>
      </c>
      <c r="D153" t="s">
        <v>14</v>
      </c>
      <c r="E153">
        <v>1439</v>
      </c>
      <c r="G153" s="4">
        <f t="shared" si="12"/>
        <v>762.7814992025518</v>
      </c>
      <c r="H153" s="4">
        <f t="shared" si="13"/>
        <v>189</v>
      </c>
      <c r="I153">
        <f t="shared" si="14"/>
        <v>0</v>
      </c>
      <c r="J153">
        <f t="shared" si="15"/>
        <v>7295</v>
      </c>
      <c r="K153" s="4">
        <f t="shared" si="16"/>
        <v>7426.3970180497145</v>
      </c>
      <c r="L153" s="4">
        <f t="shared" si="17"/>
        <v>86.176545637718121</v>
      </c>
    </row>
    <row r="154" spans="1:12" x14ac:dyDescent="0.25">
      <c r="A154" t="s">
        <v>20</v>
      </c>
      <c r="B154">
        <v>59</v>
      </c>
      <c r="D154" t="s">
        <v>14</v>
      </c>
      <c r="E154">
        <v>15</v>
      </c>
      <c r="G154" s="4">
        <f t="shared" si="12"/>
        <v>752.57600000000002</v>
      </c>
      <c r="H154" s="4">
        <f t="shared" si="13"/>
        <v>187</v>
      </c>
      <c r="I154">
        <f t="shared" si="14"/>
        <v>0</v>
      </c>
      <c r="J154">
        <f t="shared" si="15"/>
        <v>7295</v>
      </c>
      <c r="K154" s="4">
        <f t="shared" si="16"/>
        <v>7439.2217930614061</v>
      </c>
      <c r="L154" s="4">
        <f t="shared" si="17"/>
        <v>86.250923433093789</v>
      </c>
    </row>
    <row r="155" spans="1:12" x14ac:dyDescent="0.25">
      <c r="A155" t="s">
        <v>20</v>
      </c>
      <c r="B155">
        <v>88</v>
      </c>
      <c r="D155" t="s">
        <v>14</v>
      </c>
      <c r="E155">
        <v>1999</v>
      </c>
      <c r="G155" s="4">
        <f t="shared" si="12"/>
        <v>754.87319422150881</v>
      </c>
      <c r="H155" s="4">
        <f t="shared" si="13"/>
        <v>189</v>
      </c>
      <c r="I155">
        <f t="shared" si="14"/>
        <v>0</v>
      </c>
      <c r="J155">
        <f t="shared" si="15"/>
        <v>7295</v>
      </c>
      <c r="K155" s="4">
        <f t="shared" si="16"/>
        <v>7454.1249405925355</v>
      </c>
      <c r="L155" s="4">
        <f t="shared" si="17"/>
        <v>86.337274340765092</v>
      </c>
    </row>
    <row r="156" spans="1:12" x14ac:dyDescent="0.25">
      <c r="A156" t="s">
        <v>20</v>
      </c>
      <c r="B156">
        <v>1697</v>
      </c>
      <c r="D156" t="s">
        <v>14</v>
      </c>
      <c r="E156">
        <v>118</v>
      </c>
      <c r="G156" s="4">
        <f t="shared" si="12"/>
        <v>753.94363929146539</v>
      </c>
      <c r="H156" s="4">
        <f t="shared" si="13"/>
        <v>189</v>
      </c>
      <c r="I156">
        <f t="shared" si="14"/>
        <v>0</v>
      </c>
      <c r="J156">
        <f t="shared" si="15"/>
        <v>7295</v>
      </c>
      <c r="K156" s="4">
        <f t="shared" si="16"/>
        <v>7468.6679739061792</v>
      </c>
      <c r="L156" s="4">
        <f t="shared" si="17"/>
        <v>86.421455518327036</v>
      </c>
    </row>
    <row r="157" spans="1:12" x14ac:dyDescent="0.25">
      <c r="A157" t="s">
        <v>20</v>
      </c>
      <c r="B157">
        <v>92</v>
      </c>
      <c r="D157" t="s">
        <v>14</v>
      </c>
      <c r="E157">
        <v>162</v>
      </c>
      <c r="G157" s="4">
        <f t="shared" si="12"/>
        <v>753.44749596122779</v>
      </c>
      <c r="H157" s="4">
        <f t="shared" si="13"/>
        <v>189</v>
      </c>
      <c r="I157">
        <f t="shared" si="14"/>
        <v>0</v>
      </c>
      <c r="J157">
        <f t="shared" si="15"/>
        <v>7295</v>
      </c>
      <c r="K157" s="4">
        <f t="shared" si="16"/>
        <v>7483.4371633565288</v>
      </c>
      <c r="L157" s="4">
        <f t="shared" si="17"/>
        <v>86.506861943758707</v>
      </c>
    </row>
    <row r="158" spans="1:12" x14ac:dyDescent="0.25">
      <c r="A158" t="s">
        <v>20</v>
      </c>
      <c r="B158">
        <v>186</v>
      </c>
      <c r="D158" t="s">
        <v>14</v>
      </c>
      <c r="E158">
        <v>83</v>
      </c>
      <c r="G158" s="4">
        <f t="shared" si="12"/>
        <v>755.47811993517018</v>
      </c>
      <c r="H158" s="4">
        <f t="shared" si="13"/>
        <v>189</v>
      </c>
      <c r="I158">
        <f t="shared" si="14"/>
        <v>0</v>
      </c>
      <c r="J158">
        <f t="shared" si="15"/>
        <v>7295</v>
      </c>
      <c r="K158" s="4">
        <f t="shared" si="16"/>
        <v>7498.3526151794849</v>
      </c>
      <c r="L158" s="4">
        <f t="shared" si="17"/>
        <v>86.593028675404838</v>
      </c>
    </row>
    <row r="159" spans="1:12" x14ac:dyDescent="0.25">
      <c r="A159" t="s">
        <v>20</v>
      </c>
      <c r="B159">
        <v>138</v>
      </c>
      <c r="D159" t="s">
        <v>14</v>
      </c>
      <c r="E159">
        <v>747</v>
      </c>
      <c r="G159" s="4">
        <f t="shared" si="12"/>
        <v>757.49756097560976</v>
      </c>
      <c r="H159" s="4">
        <f t="shared" si="13"/>
        <v>190</v>
      </c>
      <c r="I159">
        <f t="shared" si="14"/>
        <v>0</v>
      </c>
      <c r="J159">
        <f t="shared" si="15"/>
        <v>7295</v>
      </c>
      <c r="K159" s="4">
        <f t="shared" si="16"/>
        <v>7512.9428934660473</v>
      </c>
      <c r="L159" s="4">
        <f t="shared" si="17"/>
        <v>86.677233997550061</v>
      </c>
    </row>
    <row r="160" spans="1:12" x14ac:dyDescent="0.25">
      <c r="A160" t="s">
        <v>20</v>
      </c>
      <c r="B160">
        <v>261</v>
      </c>
      <c r="D160" t="s">
        <v>14</v>
      </c>
      <c r="E160">
        <v>84</v>
      </c>
      <c r="G160" s="4">
        <f t="shared" si="12"/>
        <v>758.52528548123985</v>
      </c>
      <c r="H160" s="4">
        <f t="shared" si="13"/>
        <v>190</v>
      </c>
      <c r="I160">
        <f t="shared" si="14"/>
        <v>0</v>
      </c>
      <c r="J160">
        <f t="shared" si="15"/>
        <v>7295</v>
      </c>
      <c r="K160" s="4">
        <f t="shared" si="16"/>
        <v>7527.1846009946876</v>
      </c>
      <c r="L160" s="4">
        <f t="shared" si="17"/>
        <v>86.759348781527208</v>
      </c>
    </row>
    <row r="161" spans="1:12" x14ac:dyDescent="0.25">
      <c r="A161" t="s">
        <v>20</v>
      </c>
      <c r="B161">
        <v>107</v>
      </c>
      <c r="D161" t="s">
        <v>14</v>
      </c>
      <c r="E161">
        <v>91</v>
      </c>
      <c r="G161" s="4">
        <f t="shared" si="12"/>
        <v>760.44353518821606</v>
      </c>
      <c r="H161" s="4">
        <f t="shared" si="13"/>
        <v>190</v>
      </c>
      <c r="I161">
        <f t="shared" si="14"/>
        <v>0</v>
      </c>
      <c r="J161">
        <f t="shared" si="15"/>
        <v>7295</v>
      </c>
      <c r="K161" s="4">
        <f t="shared" si="16"/>
        <v>7541.2624999631389</v>
      </c>
      <c r="L161" s="4">
        <f t="shared" si="17"/>
        <v>86.840442766968536</v>
      </c>
    </row>
    <row r="162" spans="1:12" x14ac:dyDescent="0.25">
      <c r="A162" t="s">
        <v>20</v>
      </c>
      <c r="B162">
        <v>199</v>
      </c>
      <c r="D162" t="s">
        <v>14</v>
      </c>
      <c r="E162">
        <v>792</v>
      </c>
      <c r="G162" s="4">
        <f t="shared" si="12"/>
        <v>762.61576354679801</v>
      </c>
      <c r="H162" s="4">
        <f t="shared" si="13"/>
        <v>190</v>
      </c>
      <c r="I162">
        <f t="shared" si="14"/>
        <v>0</v>
      </c>
      <c r="J162">
        <f t="shared" si="15"/>
        <v>7295</v>
      </c>
      <c r="K162" s="4">
        <f t="shared" si="16"/>
        <v>7554.9740428830719</v>
      </c>
      <c r="L162" s="4">
        <f t="shared" si="17"/>
        <v>86.919353672718202</v>
      </c>
    </row>
    <row r="163" spans="1:12" x14ac:dyDescent="0.25">
      <c r="A163" t="s">
        <v>20</v>
      </c>
      <c r="B163">
        <v>5512</v>
      </c>
      <c r="D163" t="s">
        <v>14</v>
      </c>
      <c r="E163">
        <v>32</v>
      </c>
      <c r="G163" s="4">
        <f t="shared" si="12"/>
        <v>763.49588138385502</v>
      </c>
      <c r="H163" s="4">
        <f t="shared" si="13"/>
        <v>190</v>
      </c>
      <c r="I163">
        <f t="shared" si="14"/>
        <v>0</v>
      </c>
      <c r="J163">
        <f t="shared" si="15"/>
        <v>7295</v>
      </c>
      <c r="K163" s="4">
        <f t="shared" si="16"/>
        <v>7568.2361333413446</v>
      </c>
      <c r="L163" s="4">
        <f t="shared" si="17"/>
        <v>86.995609850965153</v>
      </c>
    </row>
    <row r="164" spans="1:12" x14ac:dyDescent="0.25">
      <c r="A164" t="s">
        <v>20</v>
      </c>
      <c r="B164">
        <v>86</v>
      </c>
      <c r="D164" t="s">
        <v>14</v>
      </c>
      <c r="E164">
        <v>186</v>
      </c>
      <c r="G164" s="4">
        <f t="shared" si="12"/>
        <v>756.85619834710747</v>
      </c>
      <c r="H164" s="4">
        <f t="shared" si="13"/>
        <v>190</v>
      </c>
      <c r="I164">
        <f t="shared" si="14"/>
        <v>0</v>
      </c>
      <c r="J164">
        <f t="shared" si="15"/>
        <v>7295</v>
      </c>
      <c r="K164" s="4">
        <f t="shared" si="16"/>
        <v>7581.3295617735494</v>
      </c>
      <c r="L164" s="4">
        <f t="shared" si="17"/>
        <v>87.07083071714402</v>
      </c>
    </row>
    <row r="165" spans="1:12" x14ac:dyDescent="0.25">
      <c r="A165" t="s">
        <v>20</v>
      </c>
      <c r="B165">
        <v>2768</v>
      </c>
      <c r="D165" t="s">
        <v>14</v>
      </c>
      <c r="E165">
        <v>605</v>
      </c>
      <c r="G165" s="4">
        <f t="shared" si="12"/>
        <v>758.91542288557218</v>
      </c>
      <c r="H165" s="4">
        <f t="shared" si="13"/>
        <v>190</v>
      </c>
      <c r="I165">
        <f t="shared" si="14"/>
        <v>0</v>
      </c>
      <c r="J165">
        <f t="shared" si="15"/>
        <v>7295</v>
      </c>
      <c r="K165" s="4">
        <f t="shared" si="16"/>
        <v>7595.9370504624621</v>
      </c>
      <c r="L165" s="4">
        <f t="shared" si="17"/>
        <v>87.154673141848576</v>
      </c>
    </row>
    <row r="166" spans="1:12" x14ac:dyDescent="0.25">
      <c r="A166" t="s">
        <v>20</v>
      </c>
      <c r="B166">
        <v>48</v>
      </c>
      <c r="D166" t="s">
        <v>14</v>
      </c>
      <c r="E166">
        <v>1</v>
      </c>
      <c r="G166" s="4">
        <f t="shared" si="12"/>
        <v>755.82861896838597</v>
      </c>
      <c r="H166" s="4">
        <f t="shared" si="13"/>
        <v>190</v>
      </c>
      <c r="I166">
        <f t="shared" si="14"/>
        <v>0</v>
      </c>
      <c r="J166">
        <f t="shared" si="15"/>
        <v>7295</v>
      </c>
      <c r="K166" s="4">
        <f t="shared" si="16"/>
        <v>7610.1593524021582</v>
      </c>
      <c r="L166" s="4">
        <f t="shared" si="17"/>
        <v>87.236227293494068</v>
      </c>
    </row>
    <row r="167" spans="1:12" x14ac:dyDescent="0.25">
      <c r="A167" t="s">
        <v>20</v>
      </c>
      <c r="B167">
        <v>87</v>
      </c>
      <c r="D167" t="s">
        <v>14</v>
      </c>
      <c r="E167">
        <v>31</v>
      </c>
      <c r="G167" s="4">
        <f t="shared" si="12"/>
        <v>758.27045075125204</v>
      </c>
      <c r="H167" s="4">
        <f t="shared" si="13"/>
        <v>190</v>
      </c>
      <c r="I167">
        <f t="shared" si="14"/>
        <v>0</v>
      </c>
      <c r="J167">
        <f t="shared" si="15"/>
        <v>7295</v>
      </c>
      <c r="K167" s="4">
        <f t="shared" si="16"/>
        <v>7625.0792193398474</v>
      </c>
      <c r="L167" s="4">
        <f t="shared" si="17"/>
        <v>87.321699590307148</v>
      </c>
    </row>
    <row r="168" spans="1:12" x14ac:dyDescent="0.25">
      <c r="A168" t="s">
        <v>20</v>
      </c>
      <c r="B168">
        <v>1894</v>
      </c>
      <c r="D168" t="s">
        <v>14</v>
      </c>
      <c r="E168">
        <v>1181</v>
      </c>
      <c r="G168" s="4">
        <f t="shared" si="12"/>
        <v>760.6130653266332</v>
      </c>
      <c r="H168" s="4">
        <f t="shared" si="13"/>
        <v>191</v>
      </c>
      <c r="I168">
        <f t="shared" si="14"/>
        <v>0</v>
      </c>
      <c r="J168">
        <f t="shared" si="15"/>
        <v>7295</v>
      </c>
      <c r="K168" s="4">
        <f t="shared" si="16"/>
        <v>7639.5403897446504</v>
      </c>
      <c r="L168" s="4">
        <f t="shared" si="17"/>
        <v>87.40446435820455</v>
      </c>
    </row>
    <row r="169" spans="1:12" x14ac:dyDescent="0.25">
      <c r="A169" t="s">
        <v>20</v>
      </c>
      <c r="B169">
        <v>282</v>
      </c>
      <c r="D169" t="s">
        <v>14</v>
      </c>
      <c r="E169">
        <v>39</v>
      </c>
      <c r="G169" s="4">
        <f t="shared" si="12"/>
        <v>758.00168067226889</v>
      </c>
      <c r="H169" s="4">
        <f t="shared" si="13"/>
        <v>190</v>
      </c>
      <c r="I169">
        <f t="shared" si="14"/>
        <v>0</v>
      </c>
      <c r="J169">
        <f t="shared" si="15"/>
        <v>7295</v>
      </c>
      <c r="K169" s="4">
        <f t="shared" si="16"/>
        <v>7653.5280500181616</v>
      </c>
      <c r="L169" s="4">
        <f t="shared" si="17"/>
        <v>87.484444617418475</v>
      </c>
    </row>
    <row r="170" spans="1:12" x14ac:dyDescent="0.25">
      <c r="A170" t="s">
        <v>20</v>
      </c>
      <c r="B170">
        <v>116</v>
      </c>
      <c r="D170" t="s">
        <v>14</v>
      </c>
      <c r="E170">
        <v>46</v>
      </c>
      <c r="G170" s="4">
        <f t="shared" si="12"/>
        <v>760.01686340640811</v>
      </c>
      <c r="H170" s="4">
        <f t="shared" si="13"/>
        <v>190</v>
      </c>
      <c r="I170">
        <f t="shared" si="14"/>
        <v>0</v>
      </c>
      <c r="J170">
        <f t="shared" si="15"/>
        <v>7295</v>
      </c>
      <c r="K170" s="4">
        <f t="shared" si="16"/>
        <v>7668.143817940022</v>
      </c>
      <c r="L170" s="4">
        <f t="shared" si="17"/>
        <v>87.567938299014571</v>
      </c>
    </row>
    <row r="171" spans="1:12" x14ac:dyDescent="0.25">
      <c r="A171" t="s">
        <v>20</v>
      </c>
      <c r="B171">
        <v>83</v>
      </c>
      <c r="D171" t="s">
        <v>14</v>
      </c>
      <c r="E171">
        <v>105</v>
      </c>
      <c r="G171" s="4">
        <f t="shared" si="12"/>
        <v>762.31472081218271</v>
      </c>
      <c r="H171" s="4">
        <f t="shared" si="13"/>
        <v>191</v>
      </c>
      <c r="I171">
        <f t="shared" si="14"/>
        <v>0</v>
      </c>
      <c r="J171">
        <f t="shared" si="15"/>
        <v>7295</v>
      </c>
      <c r="K171" s="4">
        <f t="shared" si="16"/>
        <v>7682.3599701723679</v>
      </c>
      <c r="L171" s="4">
        <f t="shared" si="17"/>
        <v>87.649072842628328</v>
      </c>
    </row>
    <row r="172" spans="1:12" x14ac:dyDescent="0.25">
      <c r="A172" t="s">
        <v>20</v>
      </c>
      <c r="B172">
        <v>91</v>
      </c>
      <c r="D172" t="s">
        <v>14</v>
      </c>
      <c r="E172">
        <v>535</v>
      </c>
      <c r="G172" s="4">
        <f t="shared" si="12"/>
        <v>764.58404074702889</v>
      </c>
      <c r="H172" s="4">
        <f t="shared" si="13"/>
        <v>191</v>
      </c>
      <c r="I172">
        <f t="shared" si="14"/>
        <v>0</v>
      </c>
      <c r="J172">
        <f t="shared" si="15"/>
        <v>7295</v>
      </c>
      <c r="K172" s="4">
        <f t="shared" si="16"/>
        <v>7696.0812652659279</v>
      </c>
      <c r="L172" s="4">
        <f t="shared" si="17"/>
        <v>87.727311968770181</v>
      </c>
    </row>
    <row r="173" spans="1:12" x14ac:dyDescent="0.25">
      <c r="A173" t="s">
        <v>20</v>
      </c>
      <c r="B173">
        <v>546</v>
      </c>
      <c r="D173" t="s">
        <v>14</v>
      </c>
      <c r="E173">
        <v>16</v>
      </c>
      <c r="G173" s="4">
        <f t="shared" si="12"/>
        <v>766.12265758091996</v>
      </c>
      <c r="H173" s="4">
        <f t="shared" si="13"/>
        <v>191</v>
      </c>
      <c r="I173">
        <f t="shared" si="14"/>
        <v>0</v>
      </c>
      <c r="J173">
        <f t="shared" si="15"/>
        <v>7295</v>
      </c>
      <c r="K173" s="4">
        <f t="shared" si="16"/>
        <v>7709.2799516445048</v>
      </c>
      <c r="L173" s="4">
        <f t="shared" si="17"/>
        <v>87.802505383642128</v>
      </c>
    </row>
    <row r="174" spans="1:12" x14ac:dyDescent="0.25">
      <c r="A174" t="s">
        <v>20</v>
      </c>
      <c r="B174">
        <v>393</v>
      </c>
      <c r="D174" t="s">
        <v>14</v>
      </c>
      <c r="E174">
        <v>575</v>
      </c>
      <c r="G174" s="4">
        <f t="shared" si="12"/>
        <v>767.78119658119658</v>
      </c>
      <c r="H174" s="4">
        <f t="shared" si="13"/>
        <v>191</v>
      </c>
      <c r="I174">
        <f t="shared" si="14"/>
        <v>0</v>
      </c>
      <c r="J174">
        <f t="shared" si="15"/>
        <v>7295</v>
      </c>
      <c r="K174" s="4">
        <f t="shared" si="16"/>
        <v>7722.1147798826278</v>
      </c>
      <c r="L174" s="4">
        <f t="shared" si="17"/>
        <v>87.875564179597887</v>
      </c>
    </row>
    <row r="175" spans="1:12" x14ac:dyDescent="0.25">
      <c r="A175" t="s">
        <v>20</v>
      </c>
      <c r="B175">
        <v>133</v>
      </c>
      <c r="D175" t="s">
        <v>14</v>
      </c>
      <c r="E175">
        <v>1120</v>
      </c>
      <c r="G175" s="4">
        <f t="shared" si="12"/>
        <v>768.75471698113211</v>
      </c>
      <c r="H175" s="4">
        <f t="shared" si="13"/>
        <v>191</v>
      </c>
      <c r="I175">
        <f t="shared" si="14"/>
        <v>0</v>
      </c>
      <c r="J175">
        <f t="shared" si="15"/>
        <v>7295</v>
      </c>
      <c r="K175" s="4">
        <f t="shared" si="16"/>
        <v>7734.5348453950701</v>
      </c>
      <c r="L175" s="4">
        <f t="shared" si="17"/>
        <v>87.946204269400226</v>
      </c>
    </row>
    <row r="176" spans="1:12" x14ac:dyDescent="0.25">
      <c r="A176" t="s">
        <v>20</v>
      </c>
      <c r="B176">
        <v>254</v>
      </c>
      <c r="D176" t="s">
        <v>14</v>
      </c>
      <c r="E176">
        <v>113</v>
      </c>
      <c r="G176" s="4">
        <f t="shared" si="12"/>
        <v>769.24440619621339</v>
      </c>
      <c r="H176" s="4">
        <f t="shared" si="13"/>
        <v>191</v>
      </c>
      <c r="I176">
        <f t="shared" si="14"/>
        <v>0</v>
      </c>
      <c r="J176">
        <f t="shared" si="15"/>
        <v>7295</v>
      </c>
      <c r="K176" s="4">
        <f t="shared" si="16"/>
        <v>7746.7116602378774</v>
      </c>
      <c r="L176" s="4">
        <f t="shared" si="17"/>
        <v>88.015405811925206</v>
      </c>
    </row>
    <row r="177" spans="1:12" x14ac:dyDescent="0.25">
      <c r="A177" t="s">
        <v>20</v>
      </c>
      <c r="B177">
        <v>176</v>
      </c>
      <c r="D177" t="s">
        <v>14</v>
      </c>
      <c r="E177">
        <v>1538</v>
      </c>
      <c r="G177" s="4">
        <f t="shared" si="12"/>
        <v>771.26770293609673</v>
      </c>
      <c r="H177" s="4">
        <f t="shared" si="13"/>
        <v>191</v>
      </c>
      <c r="I177">
        <f t="shared" si="14"/>
        <v>0</v>
      </c>
      <c r="J177">
        <f t="shared" si="15"/>
        <v>7295</v>
      </c>
      <c r="K177" s="4">
        <f t="shared" si="16"/>
        <v>7758.7737449079186</v>
      </c>
      <c r="L177" s="4">
        <f t="shared" si="17"/>
        <v>88.083901735265556</v>
      </c>
    </row>
    <row r="178" spans="1:12" x14ac:dyDescent="0.25">
      <c r="A178" t="s">
        <v>20</v>
      </c>
      <c r="B178">
        <v>337</v>
      </c>
      <c r="D178" t="s">
        <v>14</v>
      </c>
      <c r="E178">
        <v>9</v>
      </c>
      <c r="G178" s="4">
        <f t="shared" si="12"/>
        <v>770.9705372616985</v>
      </c>
      <c r="H178" s="4">
        <f t="shared" si="13"/>
        <v>191</v>
      </c>
      <c r="I178">
        <f t="shared" si="14"/>
        <v>0</v>
      </c>
      <c r="J178">
        <f t="shared" si="15"/>
        <v>7295</v>
      </c>
      <c r="K178" s="4">
        <f t="shared" si="16"/>
        <v>7770.271077147414</v>
      </c>
      <c r="L178" s="4">
        <f t="shared" si="17"/>
        <v>88.149141102720989</v>
      </c>
    </row>
    <row r="179" spans="1:12" x14ac:dyDescent="0.25">
      <c r="A179" t="s">
        <v>20</v>
      </c>
      <c r="B179">
        <v>107</v>
      </c>
      <c r="D179" t="s">
        <v>14</v>
      </c>
      <c r="E179">
        <v>554</v>
      </c>
      <c r="G179" s="4">
        <f t="shared" si="12"/>
        <v>773.0504347826087</v>
      </c>
      <c r="H179" s="4">
        <f t="shared" si="13"/>
        <v>191</v>
      </c>
      <c r="I179">
        <f t="shared" si="14"/>
        <v>0</v>
      </c>
      <c r="J179">
        <f t="shared" si="15"/>
        <v>7295</v>
      </c>
      <c r="K179" s="4">
        <f t="shared" si="16"/>
        <v>7781.8719375337496</v>
      </c>
      <c r="L179" s="4">
        <f t="shared" si="17"/>
        <v>88.214919019028457</v>
      </c>
    </row>
    <row r="180" spans="1:12" x14ac:dyDescent="0.25">
      <c r="A180" t="s">
        <v>20</v>
      </c>
      <c r="B180">
        <v>183</v>
      </c>
      <c r="D180" t="s">
        <v>14</v>
      </c>
      <c r="E180">
        <v>648</v>
      </c>
      <c r="G180" s="4">
        <f t="shared" si="12"/>
        <v>774.59511343804536</v>
      </c>
      <c r="H180" s="4">
        <f t="shared" si="13"/>
        <v>191</v>
      </c>
      <c r="I180">
        <f t="shared" si="14"/>
        <v>0</v>
      </c>
      <c r="J180">
        <f t="shared" si="15"/>
        <v>7295</v>
      </c>
      <c r="K180" s="4">
        <f t="shared" si="16"/>
        <v>7792.8609275154877</v>
      </c>
      <c r="L180" s="4">
        <f t="shared" si="17"/>
        <v>88.277182371864853</v>
      </c>
    </row>
    <row r="181" spans="1:12" x14ac:dyDescent="0.25">
      <c r="A181" t="s">
        <v>20</v>
      </c>
      <c r="B181">
        <v>72</v>
      </c>
      <c r="D181" t="s">
        <v>14</v>
      </c>
      <c r="E181">
        <v>21</v>
      </c>
      <c r="G181" s="4">
        <f t="shared" si="12"/>
        <v>775.85288966725045</v>
      </c>
      <c r="H181" s="4">
        <f t="shared" si="13"/>
        <v>191</v>
      </c>
      <c r="I181">
        <f t="shared" si="14"/>
        <v>0</v>
      </c>
      <c r="J181">
        <f t="shared" si="15"/>
        <v>7295</v>
      </c>
      <c r="K181" s="4">
        <f t="shared" si="16"/>
        <v>7803.3759774611544</v>
      </c>
      <c r="L181" s="4">
        <f t="shared" si="17"/>
        <v>88.336719304381887</v>
      </c>
    </row>
    <row r="182" spans="1:12" x14ac:dyDescent="0.25">
      <c r="A182" t="s">
        <v>20</v>
      </c>
      <c r="B182">
        <v>295</v>
      </c>
      <c r="D182" t="s">
        <v>14</v>
      </c>
      <c r="E182">
        <v>54</v>
      </c>
      <c r="G182" s="4">
        <f t="shared" si="12"/>
        <v>778.41652021089635</v>
      </c>
      <c r="H182" s="4">
        <f t="shared" si="13"/>
        <v>191</v>
      </c>
      <c r="I182">
        <f t="shared" si="14"/>
        <v>0</v>
      </c>
      <c r="J182">
        <f t="shared" si="15"/>
        <v>7295</v>
      </c>
      <c r="K182" s="4">
        <f t="shared" si="16"/>
        <v>7813.4903260257361</v>
      </c>
      <c r="L182" s="4">
        <f t="shared" si="17"/>
        <v>88.393949600782832</v>
      </c>
    </row>
    <row r="183" spans="1:12" x14ac:dyDescent="0.25">
      <c r="A183" t="s">
        <v>20</v>
      </c>
      <c r="B183">
        <v>142</v>
      </c>
      <c r="D183" t="s">
        <v>14</v>
      </c>
      <c r="E183">
        <v>120</v>
      </c>
      <c r="G183" s="4">
        <f t="shared" si="12"/>
        <v>780.54673721340384</v>
      </c>
      <c r="H183" s="4">
        <f t="shared" si="13"/>
        <v>191</v>
      </c>
      <c r="I183">
        <f t="shared" si="14"/>
        <v>0</v>
      </c>
      <c r="J183">
        <f t="shared" si="15"/>
        <v>7295</v>
      </c>
      <c r="K183" s="4">
        <f t="shared" si="16"/>
        <v>7822.7490630085686</v>
      </c>
      <c r="L183" s="4">
        <f t="shared" si="17"/>
        <v>88.446306101547108</v>
      </c>
    </row>
    <row r="184" spans="1:12" x14ac:dyDescent="0.25">
      <c r="A184" t="s">
        <v>20</v>
      </c>
      <c r="B184">
        <v>85</v>
      </c>
      <c r="D184" t="s">
        <v>14</v>
      </c>
      <c r="E184">
        <v>579</v>
      </c>
      <c r="G184" s="4">
        <f t="shared" si="12"/>
        <v>782.84601769911501</v>
      </c>
      <c r="H184" s="4">
        <f t="shared" si="13"/>
        <v>191</v>
      </c>
      <c r="I184">
        <f t="shared" si="14"/>
        <v>0</v>
      </c>
      <c r="J184">
        <f t="shared" si="15"/>
        <v>7295</v>
      </c>
      <c r="K184" s="4">
        <f t="shared" si="16"/>
        <v>7831.2574906039299</v>
      </c>
      <c r="L184" s="4">
        <f t="shared" si="17"/>
        <v>88.494392424627279</v>
      </c>
    </row>
    <row r="185" spans="1:12" x14ac:dyDescent="0.25">
      <c r="A185" t="s">
        <v>20</v>
      </c>
      <c r="B185">
        <v>659</v>
      </c>
      <c r="D185" t="s">
        <v>14</v>
      </c>
      <c r="E185">
        <v>2072</v>
      </c>
      <c r="G185" s="4">
        <f t="shared" si="12"/>
        <v>784.44760213143877</v>
      </c>
      <c r="H185" s="4">
        <f t="shared" si="13"/>
        <v>191</v>
      </c>
      <c r="I185">
        <f t="shared" si="14"/>
        <v>0</v>
      </c>
      <c r="J185">
        <f t="shared" si="15"/>
        <v>7295</v>
      </c>
      <c r="K185" s="4">
        <f t="shared" si="16"/>
        <v>7838.917577420576</v>
      </c>
      <c r="L185" s="4">
        <f t="shared" si="17"/>
        <v>88.537661915258283</v>
      </c>
    </row>
    <row r="186" spans="1:12" x14ac:dyDescent="0.25">
      <c r="A186" t="s">
        <v>20</v>
      </c>
      <c r="B186">
        <v>121</v>
      </c>
      <c r="D186" t="s">
        <v>14</v>
      </c>
      <c r="E186">
        <v>0</v>
      </c>
      <c r="G186" s="4">
        <f t="shared" si="12"/>
        <v>782.37611408199643</v>
      </c>
      <c r="H186" s="4">
        <f t="shared" si="13"/>
        <v>191</v>
      </c>
      <c r="I186">
        <f t="shared" si="14"/>
        <v>0</v>
      </c>
      <c r="J186">
        <f t="shared" si="15"/>
        <v>7295</v>
      </c>
      <c r="K186" s="4">
        <f t="shared" si="16"/>
        <v>7845.9524101244551</v>
      </c>
      <c r="L186" s="4">
        <f t="shared" si="17"/>
        <v>88.577380917051585</v>
      </c>
    </row>
    <row r="187" spans="1:12" x14ac:dyDescent="0.25">
      <c r="A187" t="s">
        <v>20</v>
      </c>
      <c r="B187">
        <v>3742</v>
      </c>
      <c r="D187" t="s">
        <v>14</v>
      </c>
      <c r="E187">
        <v>1796</v>
      </c>
      <c r="G187" s="4">
        <f t="shared" si="12"/>
        <v>784.95885509839002</v>
      </c>
      <c r="H187" s="4">
        <f t="shared" si="13"/>
        <v>191</v>
      </c>
      <c r="I187">
        <f t="shared" si="14"/>
        <v>1</v>
      </c>
      <c r="J187">
        <f t="shared" si="15"/>
        <v>7295</v>
      </c>
      <c r="K187" s="4">
        <f t="shared" si="16"/>
        <v>7853.727650251838</v>
      </c>
      <c r="L187" s="4">
        <f t="shared" si="17"/>
        <v>88.621259583983786</v>
      </c>
    </row>
    <row r="188" spans="1:12" x14ac:dyDescent="0.25">
      <c r="A188" t="s">
        <v>20</v>
      </c>
      <c r="B188">
        <v>223</v>
      </c>
      <c r="D188" t="s">
        <v>14</v>
      </c>
      <c r="E188">
        <v>62</v>
      </c>
      <c r="G188" s="4">
        <f t="shared" si="12"/>
        <v>777.83482944344701</v>
      </c>
      <c r="H188" s="4">
        <f t="shared" si="13"/>
        <v>191</v>
      </c>
      <c r="I188">
        <f t="shared" si="14"/>
        <v>1</v>
      </c>
      <c r="J188">
        <f t="shared" si="15"/>
        <v>7295</v>
      </c>
      <c r="K188" s="4">
        <f t="shared" si="16"/>
        <v>7860.5011912786395</v>
      </c>
      <c r="L188" s="4">
        <f t="shared" si="17"/>
        <v>88.659467578362097</v>
      </c>
    </row>
    <row r="189" spans="1:12" x14ac:dyDescent="0.25">
      <c r="A189" t="s">
        <v>20</v>
      </c>
      <c r="B189">
        <v>133</v>
      </c>
      <c r="D189" t="s">
        <v>14</v>
      </c>
      <c r="E189">
        <v>347</v>
      </c>
      <c r="G189" s="4">
        <f t="shared" si="12"/>
        <v>780.12432432432433</v>
      </c>
      <c r="H189" s="4">
        <f t="shared" si="13"/>
        <v>191</v>
      </c>
      <c r="I189">
        <f t="shared" si="14"/>
        <v>1</v>
      </c>
      <c r="J189">
        <f t="shared" si="15"/>
        <v>7295</v>
      </c>
      <c r="K189" s="4">
        <f t="shared" si="16"/>
        <v>7869.8534552255733</v>
      </c>
      <c r="L189" s="4">
        <f t="shared" si="17"/>
        <v>88.712194512510919</v>
      </c>
    </row>
    <row r="190" spans="1:12" x14ac:dyDescent="0.25">
      <c r="A190" t="s">
        <v>20</v>
      </c>
      <c r="B190">
        <v>5168</v>
      </c>
      <c r="D190" t="s">
        <v>14</v>
      </c>
      <c r="E190">
        <v>19</v>
      </c>
      <c r="G190" s="4">
        <f t="shared" si="12"/>
        <v>782.07775768535259</v>
      </c>
      <c r="H190" s="4">
        <f t="shared" si="13"/>
        <v>191</v>
      </c>
      <c r="I190">
        <f t="shared" si="14"/>
        <v>1</v>
      </c>
      <c r="J190">
        <f t="shared" si="15"/>
        <v>7295</v>
      </c>
      <c r="K190" s="4">
        <f t="shared" si="16"/>
        <v>7878.3785486402148</v>
      </c>
      <c r="L190" s="4">
        <f t="shared" si="17"/>
        <v>88.760230670273799</v>
      </c>
    </row>
    <row r="191" spans="1:12" x14ac:dyDescent="0.25">
      <c r="A191" t="s">
        <v>20</v>
      </c>
      <c r="B191">
        <v>307</v>
      </c>
      <c r="D191" t="s">
        <v>14</v>
      </c>
      <c r="E191">
        <v>1258</v>
      </c>
      <c r="G191" s="4">
        <f t="shared" si="12"/>
        <v>775.50272232304906</v>
      </c>
      <c r="H191" s="4">
        <f t="shared" si="13"/>
        <v>191</v>
      </c>
      <c r="I191">
        <f t="shared" si="14"/>
        <v>1</v>
      </c>
      <c r="J191">
        <f t="shared" si="15"/>
        <v>7295</v>
      </c>
      <c r="K191" s="4">
        <f t="shared" si="16"/>
        <v>7886.1611259180045</v>
      </c>
      <c r="L191" s="4">
        <f t="shared" si="17"/>
        <v>88.804060300855639</v>
      </c>
    </row>
    <row r="192" spans="1:12" x14ac:dyDescent="0.25">
      <c r="A192" t="s">
        <v>20</v>
      </c>
      <c r="B192">
        <v>2441</v>
      </c>
      <c r="D192" t="s">
        <v>14</v>
      </c>
      <c r="E192">
        <v>362</v>
      </c>
      <c r="G192" s="4">
        <f t="shared" si="12"/>
        <v>775.47723132969031</v>
      </c>
      <c r="H192" s="4">
        <f t="shared" si="13"/>
        <v>191</v>
      </c>
      <c r="I192">
        <f t="shared" si="14"/>
        <v>1</v>
      </c>
      <c r="J192">
        <f t="shared" si="15"/>
        <v>7295</v>
      </c>
      <c r="K192" s="4">
        <f t="shared" si="16"/>
        <v>7896.2767608771701</v>
      </c>
      <c r="L192" s="4">
        <f t="shared" si="17"/>
        <v>88.860996848320184</v>
      </c>
    </row>
    <row r="193" spans="1:12" x14ac:dyDescent="0.25">
      <c r="A193" t="s">
        <v>20</v>
      </c>
      <c r="B193">
        <v>1385</v>
      </c>
      <c r="D193" t="s">
        <v>14</v>
      </c>
      <c r="E193">
        <v>133</v>
      </c>
      <c r="G193" s="4">
        <f t="shared" si="12"/>
        <v>773.18829981718466</v>
      </c>
      <c r="H193" s="4">
        <f t="shared" si="13"/>
        <v>190</v>
      </c>
      <c r="I193">
        <f t="shared" si="14"/>
        <v>1</v>
      </c>
      <c r="J193">
        <f t="shared" si="15"/>
        <v>7295</v>
      </c>
      <c r="K193" s="4">
        <f t="shared" si="16"/>
        <v>7906.3967237719344</v>
      </c>
      <c r="L193" s="4">
        <f t="shared" si="17"/>
        <v>88.917921274464888</v>
      </c>
    </row>
    <row r="194" spans="1:12" x14ac:dyDescent="0.25">
      <c r="A194" t="s">
        <v>20</v>
      </c>
      <c r="B194">
        <v>190</v>
      </c>
      <c r="D194" t="s">
        <v>14</v>
      </c>
      <c r="E194">
        <v>846</v>
      </c>
      <c r="G194" s="4">
        <f t="shared" si="12"/>
        <v>773.24036697247709</v>
      </c>
      <c r="H194" s="4">
        <f t="shared" si="13"/>
        <v>190</v>
      </c>
      <c r="I194">
        <f t="shared" si="14"/>
        <v>1</v>
      </c>
      <c r="J194">
        <f t="shared" si="15"/>
        <v>7295</v>
      </c>
      <c r="K194" s="4">
        <f t="shared" si="16"/>
        <v>7917.2878813425705</v>
      </c>
      <c r="L194" s="4">
        <f t="shared" si="17"/>
        <v>88.979142956889461</v>
      </c>
    </row>
    <row r="195" spans="1:12" x14ac:dyDescent="0.25">
      <c r="A195" t="s">
        <v>20</v>
      </c>
      <c r="B195">
        <v>470</v>
      </c>
      <c r="D195" t="s">
        <v>14</v>
      </c>
      <c r="E195">
        <v>10</v>
      </c>
      <c r="G195" s="4">
        <f t="shared" ref="G195:G258" si="18">AVERAGE(B195:B759,E195:E558)</f>
        <v>774.18047882136284</v>
      </c>
      <c r="H195" s="4">
        <f t="shared" ref="H195:H258" si="19">MEDIAN(B195:B759,E195:E558)</f>
        <v>190</v>
      </c>
      <c r="I195">
        <f t="shared" ref="I195:I258" si="20">MIN(B195:B759,E195:E558)</f>
        <v>1</v>
      </c>
      <c r="J195">
        <f t="shared" ref="J195:J258" si="21">MAX(B195:B759,E195:E558)</f>
        <v>7295</v>
      </c>
      <c r="K195" s="4">
        <f t="shared" ref="K195:K258" si="22">_xlfn.VAR.P(G195:G759)</f>
        <v>7928.1646050599729</v>
      </c>
      <c r="L195" s="4">
        <f t="shared" ref="L195:L258" si="23">_xlfn.STDEV.P(G195:G759)</f>
        <v>89.040241492596891</v>
      </c>
    </row>
    <row r="196" spans="1:12" x14ac:dyDescent="0.25">
      <c r="A196" t="s">
        <v>20</v>
      </c>
      <c r="B196">
        <v>253</v>
      </c>
      <c r="D196" t="s">
        <v>14</v>
      </c>
      <c r="E196">
        <v>191</v>
      </c>
      <c r="G196" s="4">
        <f t="shared" si="18"/>
        <v>776.15526802218119</v>
      </c>
      <c r="H196" s="4">
        <f t="shared" si="19"/>
        <v>190</v>
      </c>
      <c r="I196">
        <f t="shared" si="20"/>
        <v>1</v>
      </c>
      <c r="J196">
        <f t="shared" si="21"/>
        <v>7295</v>
      </c>
      <c r="K196" s="4">
        <f t="shared" si="22"/>
        <v>7938.7247273998337</v>
      </c>
      <c r="L196" s="4">
        <f t="shared" si="23"/>
        <v>89.099521476828556</v>
      </c>
    </row>
    <row r="197" spans="1:12" x14ac:dyDescent="0.25">
      <c r="A197" t="s">
        <v>20</v>
      </c>
      <c r="B197">
        <v>1113</v>
      </c>
      <c r="D197" t="s">
        <v>14</v>
      </c>
      <c r="E197">
        <v>1979</v>
      </c>
      <c r="G197" s="4">
        <f t="shared" si="18"/>
        <v>778.21150278293135</v>
      </c>
      <c r="H197" s="4">
        <f t="shared" si="19"/>
        <v>189</v>
      </c>
      <c r="I197">
        <f t="shared" si="20"/>
        <v>1</v>
      </c>
      <c r="J197">
        <f t="shared" si="21"/>
        <v>7295</v>
      </c>
      <c r="K197" s="4">
        <f t="shared" si="22"/>
        <v>7948.5940443797144</v>
      </c>
      <c r="L197" s="4">
        <f t="shared" si="23"/>
        <v>89.154887944406696</v>
      </c>
    </row>
    <row r="198" spans="1:12" x14ac:dyDescent="0.25">
      <c r="A198" t="s">
        <v>20</v>
      </c>
      <c r="B198">
        <v>2283</v>
      </c>
      <c r="D198" t="s">
        <v>14</v>
      </c>
      <c r="E198">
        <v>63</v>
      </c>
      <c r="G198" s="4">
        <f t="shared" si="18"/>
        <v>775.35195530726253</v>
      </c>
      <c r="H198" s="4">
        <f t="shared" si="19"/>
        <v>189</v>
      </c>
      <c r="I198">
        <f t="shared" si="20"/>
        <v>1</v>
      </c>
      <c r="J198">
        <f t="shared" si="21"/>
        <v>7295</v>
      </c>
      <c r="K198" s="4">
        <f t="shared" si="22"/>
        <v>7957.709706636284</v>
      </c>
      <c r="L198" s="4">
        <f t="shared" si="23"/>
        <v>89.205995911913249</v>
      </c>
    </row>
    <row r="199" spans="1:12" x14ac:dyDescent="0.25">
      <c r="A199" t="s">
        <v>20</v>
      </c>
      <c r="B199">
        <v>1095</v>
      </c>
      <c r="D199" t="s">
        <v>14</v>
      </c>
      <c r="E199">
        <v>6080</v>
      </c>
      <c r="G199" s="4">
        <f t="shared" si="18"/>
        <v>773.86542056074768</v>
      </c>
      <c r="H199" s="4">
        <f t="shared" si="19"/>
        <v>189</v>
      </c>
      <c r="I199">
        <f t="shared" si="20"/>
        <v>1</v>
      </c>
      <c r="J199">
        <f t="shared" si="21"/>
        <v>7295</v>
      </c>
      <c r="K199" s="4">
        <f t="shared" si="22"/>
        <v>7967.8415198113717</v>
      </c>
      <c r="L199" s="4">
        <f t="shared" si="23"/>
        <v>89.26276670488862</v>
      </c>
    </row>
    <row r="200" spans="1:12" x14ac:dyDescent="0.25">
      <c r="A200" t="s">
        <v>20</v>
      </c>
      <c r="B200">
        <v>1690</v>
      </c>
      <c r="D200" t="s">
        <v>14</v>
      </c>
      <c r="E200">
        <v>80</v>
      </c>
      <c r="G200" s="4">
        <f t="shared" si="18"/>
        <v>763.30769230769226</v>
      </c>
      <c r="H200" s="4">
        <f t="shared" si="19"/>
        <v>187</v>
      </c>
      <c r="I200">
        <f t="shared" si="20"/>
        <v>1</v>
      </c>
      <c r="J200">
        <f t="shared" si="21"/>
        <v>7295</v>
      </c>
      <c r="K200" s="4">
        <f t="shared" si="22"/>
        <v>7978.4886900963656</v>
      </c>
      <c r="L200" s="4">
        <f t="shared" si="23"/>
        <v>89.322386276321382</v>
      </c>
    </row>
    <row r="201" spans="1:12" x14ac:dyDescent="0.25">
      <c r="A201" t="s">
        <v>20</v>
      </c>
      <c r="B201">
        <v>191</v>
      </c>
      <c r="D201" t="s">
        <v>14</v>
      </c>
      <c r="E201">
        <v>9</v>
      </c>
      <c r="G201" s="4">
        <f t="shared" si="18"/>
        <v>762.84934086629005</v>
      </c>
      <c r="H201" s="4">
        <f t="shared" si="19"/>
        <v>187</v>
      </c>
      <c r="I201">
        <f t="shared" si="20"/>
        <v>1</v>
      </c>
      <c r="J201">
        <f t="shared" si="21"/>
        <v>7295</v>
      </c>
      <c r="K201" s="4">
        <f t="shared" si="22"/>
        <v>7992.5193076468759</v>
      </c>
      <c r="L201" s="4">
        <f t="shared" si="23"/>
        <v>89.400890977925243</v>
      </c>
    </row>
    <row r="202" spans="1:12" x14ac:dyDescent="0.25">
      <c r="A202" t="s">
        <v>20</v>
      </c>
      <c r="B202">
        <v>2013</v>
      </c>
      <c r="D202" t="s">
        <v>14</v>
      </c>
      <c r="E202">
        <v>1784</v>
      </c>
      <c r="G202" s="4">
        <f t="shared" si="18"/>
        <v>765.35538752362947</v>
      </c>
      <c r="H202" s="4">
        <f t="shared" si="19"/>
        <v>187</v>
      </c>
      <c r="I202">
        <f t="shared" si="20"/>
        <v>1</v>
      </c>
      <c r="J202">
        <f t="shared" si="21"/>
        <v>7295</v>
      </c>
      <c r="K202" s="4">
        <f t="shared" si="22"/>
        <v>8006.7180145452649</v>
      </c>
      <c r="L202" s="4">
        <f t="shared" si="23"/>
        <v>89.480266062105926</v>
      </c>
    </row>
    <row r="203" spans="1:12" x14ac:dyDescent="0.25">
      <c r="A203" t="s">
        <v>20</v>
      </c>
      <c r="B203">
        <v>1703</v>
      </c>
      <c r="D203" t="s">
        <v>14</v>
      </c>
      <c r="E203">
        <v>243</v>
      </c>
      <c r="G203" s="4">
        <f t="shared" si="18"/>
        <v>761.05502846299805</v>
      </c>
      <c r="H203" s="4">
        <f t="shared" si="19"/>
        <v>186</v>
      </c>
      <c r="I203">
        <f t="shared" si="20"/>
        <v>1</v>
      </c>
      <c r="J203">
        <f t="shared" si="21"/>
        <v>7295</v>
      </c>
      <c r="K203" s="4">
        <f t="shared" si="22"/>
        <v>8020.2021004174476</v>
      </c>
      <c r="L203" s="4">
        <f t="shared" si="23"/>
        <v>89.555581067945994</v>
      </c>
    </row>
    <row r="204" spans="1:12" x14ac:dyDescent="0.25">
      <c r="A204" t="s">
        <v>20</v>
      </c>
      <c r="B204">
        <v>80</v>
      </c>
      <c r="D204" t="s">
        <v>14</v>
      </c>
      <c r="E204">
        <v>1296</v>
      </c>
      <c r="G204" s="4">
        <f t="shared" si="18"/>
        <v>760.24761904761908</v>
      </c>
      <c r="H204" s="4">
        <f t="shared" si="19"/>
        <v>186</v>
      </c>
      <c r="I204">
        <f t="shared" si="20"/>
        <v>1</v>
      </c>
      <c r="J204">
        <f t="shared" si="21"/>
        <v>7295</v>
      </c>
      <c r="K204" s="4">
        <f t="shared" si="22"/>
        <v>8034.9866904190185</v>
      </c>
      <c r="L204" s="4">
        <f t="shared" si="23"/>
        <v>89.638087275549438</v>
      </c>
    </row>
    <row r="205" spans="1:12" x14ac:dyDescent="0.25">
      <c r="A205" t="s">
        <v>20</v>
      </c>
      <c r="B205">
        <v>41</v>
      </c>
      <c r="D205" t="s">
        <v>14</v>
      </c>
      <c r="E205">
        <v>77</v>
      </c>
      <c r="G205" s="4">
        <f t="shared" si="18"/>
        <v>760.52390057361379</v>
      </c>
      <c r="H205" s="4">
        <f t="shared" si="19"/>
        <v>186</v>
      </c>
      <c r="I205">
        <f t="shared" si="20"/>
        <v>1</v>
      </c>
      <c r="J205">
        <f t="shared" si="21"/>
        <v>7295</v>
      </c>
      <c r="K205" s="4">
        <f t="shared" si="22"/>
        <v>8050.0413952021072</v>
      </c>
      <c r="L205" s="4">
        <f t="shared" si="23"/>
        <v>89.722022910777639</v>
      </c>
    </row>
    <row r="206" spans="1:12" x14ac:dyDescent="0.25">
      <c r="A206" t="s">
        <v>20</v>
      </c>
      <c r="B206">
        <v>187</v>
      </c>
      <c r="D206" t="s">
        <v>14</v>
      </c>
      <c r="E206">
        <v>395</v>
      </c>
      <c r="G206" s="4">
        <f t="shared" si="18"/>
        <v>763.21689059500954</v>
      </c>
      <c r="H206" s="4">
        <f t="shared" si="19"/>
        <v>186</v>
      </c>
      <c r="I206">
        <f t="shared" si="20"/>
        <v>1</v>
      </c>
      <c r="J206">
        <f t="shared" si="21"/>
        <v>7295</v>
      </c>
      <c r="K206" s="4">
        <f t="shared" si="22"/>
        <v>8065.0614709164411</v>
      </c>
      <c r="L206" s="4">
        <f t="shared" si="23"/>
        <v>89.805687297166443</v>
      </c>
    </row>
    <row r="207" spans="1:12" x14ac:dyDescent="0.25">
      <c r="A207" t="s">
        <v>20</v>
      </c>
      <c r="B207">
        <v>2875</v>
      </c>
      <c r="D207" t="s">
        <v>14</v>
      </c>
      <c r="E207">
        <v>49</v>
      </c>
      <c r="G207" s="4">
        <f t="shared" si="18"/>
        <v>765.03660886319847</v>
      </c>
      <c r="H207" s="4">
        <f t="shared" si="19"/>
        <v>186</v>
      </c>
      <c r="I207">
        <f t="shared" si="20"/>
        <v>1</v>
      </c>
      <c r="J207">
        <f t="shared" si="21"/>
        <v>7295</v>
      </c>
      <c r="K207" s="4">
        <f t="shared" si="22"/>
        <v>8079.3341095093738</v>
      </c>
      <c r="L207" s="4">
        <f t="shared" si="23"/>
        <v>89.885116173420911</v>
      </c>
    </row>
    <row r="208" spans="1:12" x14ac:dyDescent="0.25">
      <c r="A208" t="s">
        <v>20</v>
      </c>
      <c r="B208">
        <v>88</v>
      </c>
      <c r="D208" t="s">
        <v>14</v>
      </c>
      <c r="E208">
        <v>180</v>
      </c>
      <c r="G208" s="4">
        <f t="shared" si="18"/>
        <v>762.34042553191489</v>
      </c>
      <c r="H208" s="4">
        <f t="shared" si="19"/>
        <v>186</v>
      </c>
      <c r="I208">
        <f t="shared" si="20"/>
        <v>1</v>
      </c>
      <c r="J208">
        <f t="shared" si="21"/>
        <v>7295</v>
      </c>
      <c r="K208" s="4">
        <f t="shared" si="22"/>
        <v>8093.0808409502615</v>
      </c>
      <c r="L208" s="4">
        <f t="shared" si="23"/>
        <v>89.961552015015073</v>
      </c>
    </row>
    <row r="209" spans="1:12" x14ac:dyDescent="0.25">
      <c r="A209" t="s">
        <v>20</v>
      </c>
      <c r="B209">
        <v>191</v>
      </c>
      <c r="D209" t="s">
        <v>14</v>
      </c>
      <c r="E209">
        <v>2690</v>
      </c>
      <c r="G209" s="4">
        <f t="shared" si="18"/>
        <v>764.78058252427184</v>
      </c>
      <c r="H209" s="4">
        <f t="shared" si="19"/>
        <v>186</v>
      </c>
      <c r="I209">
        <f t="shared" si="20"/>
        <v>1</v>
      </c>
      <c r="J209">
        <f t="shared" si="21"/>
        <v>7295</v>
      </c>
      <c r="K209" s="4">
        <f t="shared" si="22"/>
        <v>8107.6830878290639</v>
      </c>
      <c r="L209" s="4">
        <f t="shared" si="23"/>
        <v>90.042673704355664</v>
      </c>
    </row>
    <row r="210" spans="1:12" x14ac:dyDescent="0.25">
      <c r="A210" t="s">
        <v>20</v>
      </c>
      <c r="B210">
        <v>139</v>
      </c>
      <c r="D210" t="s">
        <v>14</v>
      </c>
      <c r="E210">
        <v>2779</v>
      </c>
      <c r="G210" s="4">
        <f t="shared" si="18"/>
        <v>762.14619883040939</v>
      </c>
      <c r="H210" s="4">
        <f t="shared" si="19"/>
        <v>186</v>
      </c>
      <c r="I210">
        <f t="shared" si="20"/>
        <v>1</v>
      </c>
      <c r="J210">
        <f t="shared" si="21"/>
        <v>7295</v>
      </c>
      <c r="K210" s="4">
        <f t="shared" si="22"/>
        <v>8121.5705981087003</v>
      </c>
      <c r="L210" s="4">
        <f t="shared" si="23"/>
        <v>90.119756979858195</v>
      </c>
    </row>
    <row r="211" spans="1:12" x14ac:dyDescent="0.25">
      <c r="A211" t="s">
        <v>20</v>
      </c>
      <c r="B211">
        <v>186</v>
      </c>
      <c r="D211" t="s">
        <v>14</v>
      </c>
      <c r="E211">
        <v>92</v>
      </c>
      <c r="G211" s="4">
        <f t="shared" si="18"/>
        <v>759.41878669275934</v>
      </c>
      <c r="H211" s="4">
        <f t="shared" si="19"/>
        <v>186</v>
      </c>
      <c r="I211">
        <f t="shared" si="20"/>
        <v>1</v>
      </c>
      <c r="J211">
        <f t="shared" si="21"/>
        <v>7295</v>
      </c>
      <c r="K211" s="4">
        <f t="shared" si="22"/>
        <v>8136.3009928443971</v>
      </c>
      <c r="L211" s="4">
        <f t="shared" si="23"/>
        <v>90.201446733654976</v>
      </c>
    </row>
    <row r="212" spans="1:12" x14ac:dyDescent="0.25">
      <c r="A212" t="s">
        <v>20</v>
      </c>
      <c r="B212">
        <v>112</v>
      </c>
      <c r="D212" t="s">
        <v>14</v>
      </c>
      <c r="E212">
        <v>1028</v>
      </c>
      <c r="G212" s="4">
        <f t="shared" si="18"/>
        <v>761.8565815324165</v>
      </c>
      <c r="H212" s="4">
        <f t="shared" si="19"/>
        <v>186</v>
      </c>
      <c r="I212">
        <f t="shared" si="20"/>
        <v>1</v>
      </c>
      <c r="J212">
        <f t="shared" si="21"/>
        <v>7295</v>
      </c>
      <c r="K212" s="4">
        <f t="shared" si="22"/>
        <v>8151.875437326883</v>
      </c>
      <c r="L212" s="4">
        <f t="shared" si="23"/>
        <v>90.287736915524036</v>
      </c>
    </row>
    <row r="213" spans="1:12" x14ac:dyDescent="0.25">
      <c r="A213" t="s">
        <v>20</v>
      </c>
      <c r="B213">
        <v>101</v>
      </c>
      <c r="D213" t="s">
        <v>14</v>
      </c>
      <c r="E213">
        <v>26</v>
      </c>
      <c r="G213" s="4">
        <f t="shared" si="18"/>
        <v>762.61341222879685</v>
      </c>
      <c r="H213" s="4">
        <f t="shared" si="19"/>
        <v>186</v>
      </c>
      <c r="I213">
        <f t="shared" si="20"/>
        <v>1</v>
      </c>
      <c r="J213">
        <f t="shared" si="21"/>
        <v>7295</v>
      </c>
      <c r="K213" s="4">
        <f t="shared" si="22"/>
        <v>8166.7731703514992</v>
      </c>
      <c r="L213" s="4">
        <f t="shared" si="23"/>
        <v>90.370200676724735</v>
      </c>
    </row>
    <row r="214" spans="1:12" x14ac:dyDescent="0.25">
      <c r="A214" t="s">
        <v>20</v>
      </c>
      <c r="B214">
        <v>206</v>
      </c>
      <c r="D214" t="s">
        <v>14</v>
      </c>
      <c r="E214">
        <v>1790</v>
      </c>
      <c r="G214" s="4">
        <f t="shared" si="18"/>
        <v>765.38217821782177</v>
      </c>
      <c r="H214" s="4">
        <f t="shared" si="19"/>
        <v>189</v>
      </c>
      <c r="I214">
        <f t="shared" si="20"/>
        <v>1</v>
      </c>
      <c r="J214">
        <f t="shared" si="21"/>
        <v>7295</v>
      </c>
      <c r="K214" s="4">
        <f t="shared" si="22"/>
        <v>8181.4764705033722</v>
      </c>
      <c r="L214" s="4">
        <f t="shared" si="23"/>
        <v>90.451514473243463</v>
      </c>
    </row>
    <row r="215" spans="1:12" x14ac:dyDescent="0.25">
      <c r="A215" t="s">
        <v>20</v>
      </c>
      <c r="B215">
        <v>154</v>
      </c>
      <c r="D215" t="s">
        <v>14</v>
      </c>
      <c r="E215">
        <v>37</v>
      </c>
      <c r="G215" s="4">
        <f t="shared" si="18"/>
        <v>764.45725646123265</v>
      </c>
      <c r="H215" s="4">
        <f t="shared" si="19"/>
        <v>186</v>
      </c>
      <c r="I215">
        <f t="shared" si="20"/>
        <v>1</v>
      </c>
      <c r="J215">
        <f t="shared" si="21"/>
        <v>7295</v>
      </c>
      <c r="K215" s="4">
        <f t="shared" si="22"/>
        <v>8195.3314933968359</v>
      </c>
      <c r="L215" s="4">
        <f t="shared" si="23"/>
        <v>90.528070195916783</v>
      </c>
    </row>
    <row r="216" spans="1:12" x14ac:dyDescent="0.25">
      <c r="A216" t="s">
        <v>20</v>
      </c>
      <c r="B216">
        <v>5966</v>
      </c>
      <c r="D216" t="s">
        <v>14</v>
      </c>
      <c r="E216">
        <v>35</v>
      </c>
      <c r="G216" s="4">
        <f t="shared" si="18"/>
        <v>767.127744510978</v>
      </c>
      <c r="H216" s="4">
        <f t="shared" si="19"/>
        <v>189</v>
      </c>
      <c r="I216">
        <f t="shared" si="20"/>
        <v>1</v>
      </c>
      <c r="J216">
        <f t="shared" si="21"/>
        <v>7295</v>
      </c>
      <c r="K216" s="4">
        <f t="shared" si="22"/>
        <v>8209.5136255007328</v>
      </c>
      <c r="L216" s="4">
        <f t="shared" si="23"/>
        <v>90.606366362969951</v>
      </c>
    </row>
    <row r="217" spans="1:12" x14ac:dyDescent="0.25">
      <c r="A217" t="s">
        <v>20</v>
      </c>
      <c r="B217">
        <v>169</v>
      </c>
      <c r="D217" t="s">
        <v>14</v>
      </c>
      <c r="E217">
        <v>558</v>
      </c>
      <c r="G217" s="4">
        <f t="shared" si="18"/>
        <v>758.17635270541086</v>
      </c>
      <c r="H217" s="4">
        <f t="shared" si="19"/>
        <v>189</v>
      </c>
      <c r="I217">
        <f t="shared" si="20"/>
        <v>1</v>
      </c>
      <c r="J217">
        <f t="shared" si="21"/>
        <v>7295</v>
      </c>
      <c r="K217" s="4">
        <f t="shared" si="22"/>
        <v>8222.8345504004647</v>
      </c>
      <c r="L217" s="4">
        <f t="shared" si="23"/>
        <v>90.679846440101926</v>
      </c>
    </row>
    <row r="218" spans="1:12" x14ac:dyDescent="0.25">
      <c r="A218" t="s">
        <v>20</v>
      </c>
      <c r="B218">
        <v>2106</v>
      </c>
      <c r="D218" t="s">
        <v>14</v>
      </c>
      <c r="E218">
        <v>64</v>
      </c>
      <c r="G218" s="4">
        <f t="shared" si="18"/>
        <v>759.76458752515089</v>
      </c>
      <c r="H218" s="4">
        <f t="shared" si="19"/>
        <v>189</v>
      </c>
      <c r="I218">
        <f t="shared" si="20"/>
        <v>1</v>
      </c>
      <c r="J218">
        <f t="shared" si="21"/>
        <v>7295</v>
      </c>
      <c r="K218" s="4">
        <f t="shared" si="22"/>
        <v>8239.0116299475831</v>
      </c>
      <c r="L218" s="4">
        <f t="shared" si="23"/>
        <v>90.769001481494684</v>
      </c>
    </row>
    <row r="219" spans="1:12" x14ac:dyDescent="0.25">
      <c r="A219" t="s">
        <v>20</v>
      </c>
      <c r="B219">
        <v>131</v>
      </c>
      <c r="D219" t="s">
        <v>14</v>
      </c>
      <c r="E219">
        <v>245</v>
      </c>
      <c r="G219" s="4">
        <f t="shared" si="18"/>
        <v>758.45050505050506</v>
      </c>
      <c r="H219" s="4">
        <f t="shared" si="19"/>
        <v>189</v>
      </c>
      <c r="I219">
        <f t="shared" si="20"/>
        <v>1</v>
      </c>
      <c r="J219">
        <f t="shared" si="21"/>
        <v>7295</v>
      </c>
      <c r="K219" s="4">
        <f t="shared" si="22"/>
        <v>8254.7664885874983</v>
      </c>
      <c r="L219" s="4">
        <f t="shared" si="23"/>
        <v>90.855745490241276</v>
      </c>
    </row>
    <row r="220" spans="1:12" x14ac:dyDescent="0.25">
      <c r="A220" t="s">
        <v>20</v>
      </c>
      <c r="B220">
        <v>84</v>
      </c>
      <c r="D220" t="s">
        <v>14</v>
      </c>
      <c r="E220">
        <v>71</v>
      </c>
      <c r="G220" s="4">
        <f t="shared" si="18"/>
        <v>760.76470588235293</v>
      </c>
      <c r="H220" s="4">
        <f t="shared" si="19"/>
        <v>189</v>
      </c>
      <c r="I220">
        <f t="shared" si="20"/>
        <v>1</v>
      </c>
      <c r="J220">
        <f t="shared" si="21"/>
        <v>7295</v>
      </c>
      <c r="K220" s="4">
        <f t="shared" si="22"/>
        <v>8270.960736564246</v>
      </c>
      <c r="L220" s="4">
        <f t="shared" si="23"/>
        <v>90.944822483549032</v>
      </c>
    </row>
    <row r="221" spans="1:12" x14ac:dyDescent="0.25">
      <c r="A221" t="s">
        <v>20</v>
      </c>
      <c r="B221">
        <v>155</v>
      </c>
      <c r="D221" t="s">
        <v>14</v>
      </c>
      <c r="E221">
        <v>42</v>
      </c>
      <c r="G221" s="4">
        <f t="shared" si="18"/>
        <v>763.54786150712835</v>
      </c>
      <c r="H221" s="4">
        <f t="shared" si="19"/>
        <v>189</v>
      </c>
      <c r="I221">
        <f t="shared" si="20"/>
        <v>1</v>
      </c>
      <c r="J221">
        <f t="shared" si="21"/>
        <v>7295</v>
      </c>
      <c r="K221" s="4">
        <f t="shared" si="22"/>
        <v>8286.4993537475966</v>
      </c>
      <c r="L221" s="4">
        <f t="shared" si="23"/>
        <v>91.030211214451199</v>
      </c>
    </row>
    <row r="222" spans="1:12" x14ac:dyDescent="0.25">
      <c r="A222" t="s">
        <v>20</v>
      </c>
      <c r="B222">
        <v>189</v>
      </c>
      <c r="D222" t="s">
        <v>14</v>
      </c>
      <c r="E222">
        <v>156</v>
      </c>
      <c r="G222" s="4">
        <f t="shared" si="18"/>
        <v>766.26789366053174</v>
      </c>
      <c r="H222" s="4">
        <f t="shared" si="19"/>
        <v>190</v>
      </c>
      <c r="I222">
        <f t="shared" si="20"/>
        <v>1</v>
      </c>
      <c r="J222">
        <f t="shared" si="21"/>
        <v>7295</v>
      </c>
      <c r="K222" s="4">
        <f t="shared" si="22"/>
        <v>8301.1850752966911</v>
      </c>
      <c r="L222" s="4">
        <f t="shared" si="23"/>
        <v>91.110839504949638</v>
      </c>
    </row>
    <row r="223" spans="1:12" x14ac:dyDescent="0.25">
      <c r="A223" t="s">
        <v>20</v>
      </c>
      <c r="B223">
        <v>4799</v>
      </c>
      <c r="D223" t="s">
        <v>14</v>
      </c>
      <c r="E223">
        <v>1368</v>
      </c>
      <c r="G223" s="4">
        <f t="shared" si="18"/>
        <v>768.70636550308006</v>
      </c>
      <c r="H223" s="4">
        <f t="shared" si="19"/>
        <v>191</v>
      </c>
      <c r="I223">
        <f t="shared" si="20"/>
        <v>1</v>
      </c>
      <c r="J223">
        <f t="shared" si="21"/>
        <v>7295</v>
      </c>
      <c r="K223" s="4">
        <f t="shared" si="22"/>
        <v>8314.9789132138339</v>
      </c>
      <c r="L223" s="4">
        <f t="shared" si="23"/>
        <v>91.18650620137737</v>
      </c>
    </row>
    <row r="224" spans="1:12" x14ac:dyDescent="0.25">
      <c r="A224" t="s">
        <v>20</v>
      </c>
      <c r="B224">
        <v>1137</v>
      </c>
      <c r="D224" t="s">
        <v>14</v>
      </c>
      <c r="E224">
        <v>102</v>
      </c>
      <c r="G224" s="4">
        <f t="shared" si="18"/>
        <v>759.16082474226801</v>
      </c>
      <c r="H224" s="4">
        <f t="shared" si="19"/>
        <v>190</v>
      </c>
      <c r="I224">
        <f t="shared" si="20"/>
        <v>1</v>
      </c>
      <c r="J224">
        <f t="shared" si="21"/>
        <v>7295</v>
      </c>
      <c r="K224" s="4">
        <f t="shared" si="22"/>
        <v>8327.9237428544275</v>
      </c>
      <c r="L224" s="4">
        <f t="shared" si="23"/>
        <v>91.257458560133202</v>
      </c>
    </row>
    <row r="225" spans="1:12" x14ac:dyDescent="0.25">
      <c r="A225" t="s">
        <v>20</v>
      </c>
      <c r="B225">
        <v>1152</v>
      </c>
      <c r="D225" t="s">
        <v>14</v>
      </c>
      <c r="E225">
        <v>86</v>
      </c>
      <c r="G225" s="4">
        <f t="shared" si="18"/>
        <v>759.73913043478262</v>
      </c>
      <c r="H225" s="4">
        <f t="shared" si="19"/>
        <v>190</v>
      </c>
      <c r="I225">
        <f t="shared" si="20"/>
        <v>1</v>
      </c>
      <c r="J225">
        <f t="shared" si="21"/>
        <v>7295</v>
      </c>
      <c r="K225" s="4">
        <f t="shared" si="22"/>
        <v>8344.1008879917026</v>
      </c>
      <c r="L225" s="4">
        <f t="shared" si="23"/>
        <v>91.346050204656919</v>
      </c>
    </row>
    <row r="226" spans="1:12" x14ac:dyDescent="0.25">
      <c r="A226" t="s">
        <v>20</v>
      </c>
      <c r="B226">
        <v>50</v>
      </c>
      <c r="D226" t="s">
        <v>14</v>
      </c>
      <c r="E226">
        <v>253</v>
      </c>
      <c r="G226" s="4">
        <f t="shared" si="18"/>
        <v>760.32432432432438</v>
      </c>
      <c r="H226" s="4">
        <f t="shared" si="19"/>
        <v>190</v>
      </c>
      <c r="I226">
        <f t="shared" si="20"/>
        <v>1</v>
      </c>
      <c r="J226">
        <f t="shared" si="21"/>
        <v>7295</v>
      </c>
      <c r="K226" s="4">
        <f t="shared" si="22"/>
        <v>8360.1437334650891</v>
      </c>
      <c r="L226" s="4">
        <f t="shared" si="23"/>
        <v>91.433821605930319</v>
      </c>
    </row>
    <row r="227" spans="1:12" x14ac:dyDescent="0.25">
      <c r="A227" t="s">
        <v>20</v>
      </c>
      <c r="B227">
        <v>3059</v>
      </c>
      <c r="D227" t="s">
        <v>14</v>
      </c>
      <c r="E227">
        <v>157</v>
      </c>
      <c r="G227" s="4">
        <f t="shared" si="18"/>
        <v>762.86638830897698</v>
      </c>
      <c r="H227" s="4">
        <f t="shared" si="19"/>
        <v>190</v>
      </c>
      <c r="I227">
        <f t="shared" si="20"/>
        <v>1</v>
      </c>
      <c r="J227">
        <f t="shared" si="21"/>
        <v>7295</v>
      </c>
      <c r="K227" s="4">
        <f t="shared" si="22"/>
        <v>8376.0448849629192</v>
      </c>
      <c r="L227" s="4">
        <f t="shared" si="23"/>
        <v>91.520734726961848</v>
      </c>
    </row>
    <row r="228" spans="1:12" x14ac:dyDescent="0.25">
      <c r="A228" t="s">
        <v>20</v>
      </c>
      <c r="B228">
        <v>34</v>
      </c>
      <c r="D228" t="s">
        <v>14</v>
      </c>
      <c r="E228">
        <v>183</v>
      </c>
      <c r="G228" s="4">
        <f t="shared" si="18"/>
        <v>759.32285115303978</v>
      </c>
      <c r="H228" s="4">
        <f t="shared" si="19"/>
        <v>190</v>
      </c>
      <c r="I228">
        <f t="shared" si="20"/>
        <v>1</v>
      </c>
      <c r="J228">
        <f t="shared" si="21"/>
        <v>7295</v>
      </c>
      <c r="K228" s="4">
        <f t="shared" si="22"/>
        <v>8391.1506328118212</v>
      </c>
      <c r="L228" s="4">
        <f t="shared" si="23"/>
        <v>91.603223921496465</v>
      </c>
    </row>
    <row r="229" spans="1:12" x14ac:dyDescent="0.25">
      <c r="A229" t="s">
        <v>20</v>
      </c>
      <c r="B229">
        <v>220</v>
      </c>
      <c r="D229" t="s">
        <v>14</v>
      </c>
      <c r="E229">
        <v>82</v>
      </c>
      <c r="G229" s="4">
        <f t="shared" si="18"/>
        <v>762.06315789473683</v>
      </c>
      <c r="H229" s="4">
        <f t="shared" si="19"/>
        <v>191</v>
      </c>
      <c r="I229">
        <f t="shared" si="20"/>
        <v>1</v>
      </c>
      <c r="J229">
        <f t="shared" si="21"/>
        <v>7295</v>
      </c>
      <c r="K229" s="4">
        <f t="shared" si="22"/>
        <v>8407.4531216117703</v>
      </c>
      <c r="L229" s="4">
        <f t="shared" si="23"/>
        <v>91.692164995771421</v>
      </c>
    </row>
    <row r="230" spans="1:12" x14ac:dyDescent="0.25">
      <c r="A230" t="s">
        <v>20</v>
      </c>
      <c r="B230">
        <v>1604</v>
      </c>
      <c r="D230" t="s">
        <v>14</v>
      </c>
      <c r="E230">
        <v>1</v>
      </c>
      <c r="G230" s="4">
        <f t="shared" si="18"/>
        <v>764.64693446088791</v>
      </c>
      <c r="H230" s="4">
        <f t="shared" si="19"/>
        <v>191</v>
      </c>
      <c r="I230">
        <f t="shared" si="20"/>
        <v>1</v>
      </c>
      <c r="J230">
        <f t="shared" si="21"/>
        <v>7295</v>
      </c>
      <c r="K230" s="4">
        <f t="shared" si="22"/>
        <v>8422.9024946407608</v>
      </c>
      <c r="L230" s="4">
        <f t="shared" si="23"/>
        <v>91.776372202439774</v>
      </c>
    </row>
    <row r="231" spans="1:12" x14ac:dyDescent="0.25">
      <c r="A231" t="s">
        <v>20</v>
      </c>
      <c r="B231">
        <v>454</v>
      </c>
      <c r="D231" t="s">
        <v>14</v>
      </c>
      <c r="E231">
        <v>1198</v>
      </c>
      <c r="G231" s="4">
        <f t="shared" si="18"/>
        <v>764.48619957537153</v>
      </c>
      <c r="H231" s="4">
        <f t="shared" si="19"/>
        <v>191</v>
      </c>
      <c r="I231">
        <f t="shared" si="20"/>
        <v>1</v>
      </c>
      <c r="J231">
        <f t="shared" si="21"/>
        <v>7295</v>
      </c>
      <c r="K231" s="4">
        <f t="shared" si="22"/>
        <v>8437.4931687151093</v>
      </c>
      <c r="L231" s="4">
        <f t="shared" si="23"/>
        <v>91.855828169556602</v>
      </c>
    </row>
    <row r="232" spans="1:12" x14ac:dyDescent="0.25">
      <c r="A232" t="s">
        <v>20</v>
      </c>
      <c r="B232">
        <v>123</v>
      </c>
      <c r="D232" t="s">
        <v>14</v>
      </c>
      <c r="E232">
        <v>648</v>
      </c>
      <c r="G232" s="4">
        <f t="shared" si="18"/>
        <v>764.22388059701495</v>
      </c>
      <c r="H232" s="4">
        <f t="shared" si="19"/>
        <v>190</v>
      </c>
      <c r="I232">
        <f t="shared" si="20"/>
        <v>1</v>
      </c>
      <c r="J232">
        <f t="shared" si="21"/>
        <v>7295</v>
      </c>
      <c r="K232" s="4">
        <f t="shared" si="22"/>
        <v>8452.1653267934307</v>
      </c>
      <c r="L232" s="4">
        <f t="shared" si="23"/>
        <v>91.935658624896092</v>
      </c>
    </row>
    <row r="233" spans="1:12" x14ac:dyDescent="0.25">
      <c r="A233" t="s">
        <v>20</v>
      </c>
      <c r="B233">
        <v>299</v>
      </c>
      <c r="D233" t="s">
        <v>14</v>
      </c>
      <c r="E233">
        <v>64</v>
      </c>
      <c r="G233" s="4">
        <f t="shared" si="18"/>
        <v>765.84582441113491</v>
      </c>
      <c r="H233" s="4">
        <f t="shared" si="19"/>
        <v>190</v>
      </c>
      <c r="I233">
        <f t="shared" si="20"/>
        <v>1</v>
      </c>
      <c r="J233">
        <f t="shared" si="21"/>
        <v>7295</v>
      </c>
      <c r="K233" s="4">
        <f t="shared" si="22"/>
        <v>8466.9556291022072</v>
      </c>
      <c r="L233" s="4">
        <f t="shared" si="23"/>
        <v>92.01606179956957</v>
      </c>
    </row>
    <row r="234" spans="1:12" x14ac:dyDescent="0.25">
      <c r="A234" t="s">
        <v>20</v>
      </c>
      <c r="B234">
        <v>2237</v>
      </c>
      <c r="D234" t="s">
        <v>14</v>
      </c>
      <c r="E234">
        <v>62</v>
      </c>
      <c r="G234" s="4">
        <f t="shared" si="18"/>
        <v>768.35913978494625</v>
      </c>
      <c r="H234" s="4">
        <f t="shared" si="19"/>
        <v>190</v>
      </c>
      <c r="I234">
        <f t="shared" si="20"/>
        <v>1</v>
      </c>
      <c r="J234">
        <f t="shared" si="21"/>
        <v>7295</v>
      </c>
      <c r="K234" s="4">
        <f t="shared" si="22"/>
        <v>8481.1835789983506</v>
      </c>
      <c r="L234" s="4">
        <f t="shared" si="23"/>
        <v>92.093341664847571</v>
      </c>
    </row>
    <row r="235" spans="1:12" x14ac:dyDescent="0.25">
      <c r="A235" t="s">
        <v>20</v>
      </c>
      <c r="B235">
        <v>645</v>
      </c>
      <c r="D235" t="s">
        <v>14</v>
      </c>
      <c r="E235">
        <v>750</v>
      </c>
      <c r="G235" s="4">
        <f t="shared" si="18"/>
        <v>766.71274298056153</v>
      </c>
      <c r="H235" s="4">
        <f t="shared" si="19"/>
        <v>190</v>
      </c>
      <c r="I235">
        <f t="shared" si="20"/>
        <v>1</v>
      </c>
      <c r="J235">
        <f t="shared" si="21"/>
        <v>7295</v>
      </c>
      <c r="K235" s="4">
        <f t="shared" si="22"/>
        <v>8494.4817504851671</v>
      </c>
      <c r="L235" s="4">
        <f t="shared" si="23"/>
        <v>92.165512804330277</v>
      </c>
    </row>
    <row r="236" spans="1:12" x14ac:dyDescent="0.25">
      <c r="A236" t="s">
        <v>20</v>
      </c>
      <c r="B236">
        <v>484</v>
      </c>
      <c r="D236" t="s">
        <v>14</v>
      </c>
      <c r="E236">
        <v>105</v>
      </c>
      <c r="G236" s="4">
        <f t="shared" si="18"/>
        <v>767.01301518438174</v>
      </c>
      <c r="H236" s="4">
        <f t="shared" si="19"/>
        <v>189</v>
      </c>
      <c r="I236">
        <f t="shared" si="20"/>
        <v>1</v>
      </c>
      <c r="J236">
        <f t="shared" si="21"/>
        <v>7295</v>
      </c>
      <c r="K236" s="4">
        <f t="shared" si="22"/>
        <v>8508.4150586479154</v>
      </c>
      <c r="L236" s="4">
        <f t="shared" si="23"/>
        <v>92.241070346391339</v>
      </c>
    </row>
    <row r="237" spans="1:12" x14ac:dyDescent="0.25">
      <c r="A237" t="s">
        <v>20</v>
      </c>
      <c r="B237">
        <v>154</v>
      </c>
      <c r="D237" t="s">
        <v>14</v>
      </c>
      <c r="E237">
        <v>2604</v>
      </c>
      <c r="G237" s="4">
        <f t="shared" si="18"/>
        <v>769.07189542483661</v>
      </c>
      <c r="H237" s="4">
        <f t="shared" si="19"/>
        <v>189</v>
      </c>
      <c r="I237">
        <f t="shared" si="20"/>
        <v>1</v>
      </c>
      <c r="J237">
        <f t="shared" si="21"/>
        <v>7295</v>
      </c>
      <c r="K237" s="4">
        <f t="shared" si="22"/>
        <v>8522.2473227590763</v>
      </c>
      <c r="L237" s="4">
        <f t="shared" si="23"/>
        <v>92.316018776586532</v>
      </c>
    </row>
    <row r="238" spans="1:12" x14ac:dyDescent="0.25">
      <c r="A238" t="s">
        <v>20</v>
      </c>
      <c r="B238">
        <v>82</v>
      </c>
      <c r="D238" t="s">
        <v>14</v>
      </c>
      <c r="E238">
        <v>65</v>
      </c>
      <c r="G238" s="4">
        <f t="shared" si="18"/>
        <v>766.40262582056891</v>
      </c>
      <c r="H238" s="4">
        <f t="shared" si="19"/>
        <v>189</v>
      </c>
      <c r="I238">
        <f t="shared" si="20"/>
        <v>1</v>
      </c>
      <c r="J238">
        <f t="shared" si="21"/>
        <v>7295</v>
      </c>
      <c r="K238" s="4">
        <f t="shared" si="22"/>
        <v>8535.2883002147919</v>
      </c>
      <c r="L238" s="4">
        <f t="shared" si="23"/>
        <v>92.38662403299945</v>
      </c>
    </row>
    <row r="239" spans="1:12" x14ac:dyDescent="0.25">
      <c r="A239" t="s">
        <v>20</v>
      </c>
      <c r="B239">
        <v>134</v>
      </c>
      <c r="D239" t="s">
        <v>14</v>
      </c>
      <c r="E239">
        <v>94</v>
      </c>
      <c r="G239" s="4">
        <f t="shared" si="18"/>
        <v>769.4483516483516</v>
      </c>
      <c r="H239" s="4">
        <f t="shared" si="19"/>
        <v>190</v>
      </c>
      <c r="I239">
        <f t="shared" si="20"/>
        <v>1</v>
      </c>
      <c r="J239">
        <f t="shared" si="21"/>
        <v>7295</v>
      </c>
      <c r="K239" s="4">
        <f t="shared" si="22"/>
        <v>8549.3719677357076</v>
      </c>
      <c r="L239" s="4">
        <f t="shared" si="23"/>
        <v>92.46281397262203</v>
      </c>
    </row>
    <row r="240" spans="1:12" x14ac:dyDescent="0.25">
      <c r="A240" t="s">
        <v>20</v>
      </c>
      <c r="B240">
        <v>5203</v>
      </c>
      <c r="D240" t="s">
        <v>14</v>
      </c>
      <c r="E240">
        <v>257</v>
      </c>
      <c r="G240" s="4">
        <f t="shared" si="18"/>
        <v>772.34216335540839</v>
      </c>
      <c r="H240" s="4">
        <f t="shared" si="19"/>
        <v>191</v>
      </c>
      <c r="I240">
        <f t="shared" si="20"/>
        <v>1</v>
      </c>
      <c r="J240">
        <f t="shared" si="21"/>
        <v>7295</v>
      </c>
      <c r="K240" s="4">
        <f t="shared" si="22"/>
        <v>8562.2690335907791</v>
      </c>
      <c r="L240" s="4">
        <f t="shared" si="23"/>
        <v>92.53252959684383</v>
      </c>
    </row>
    <row r="241" spans="1:12" x14ac:dyDescent="0.25">
      <c r="A241" t="s">
        <v>20</v>
      </c>
      <c r="B241">
        <v>94</v>
      </c>
      <c r="D241" t="s">
        <v>14</v>
      </c>
      <c r="E241">
        <v>2928</v>
      </c>
      <c r="G241" s="4">
        <f t="shared" si="18"/>
        <v>763.66075388026604</v>
      </c>
      <c r="H241" s="4">
        <f t="shared" si="19"/>
        <v>190</v>
      </c>
      <c r="I241">
        <f t="shared" si="20"/>
        <v>1</v>
      </c>
      <c r="J241">
        <f t="shared" si="21"/>
        <v>7295</v>
      </c>
      <c r="K241" s="4">
        <f t="shared" si="22"/>
        <v>8573.9640575323356</v>
      </c>
      <c r="L241" s="4">
        <f t="shared" si="23"/>
        <v>92.595702154756268</v>
      </c>
    </row>
    <row r="242" spans="1:12" x14ac:dyDescent="0.25">
      <c r="A242" t="s">
        <v>20</v>
      </c>
      <c r="B242">
        <v>205</v>
      </c>
      <c r="D242" t="s">
        <v>14</v>
      </c>
      <c r="E242">
        <v>4697</v>
      </c>
      <c r="G242" s="4">
        <f t="shared" si="18"/>
        <v>760.33184855233856</v>
      </c>
      <c r="H242" s="4">
        <f t="shared" si="19"/>
        <v>190</v>
      </c>
      <c r="I242">
        <f t="shared" si="20"/>
        <v>1</v>
      </c>
      <c r="J242">
        <f t="shared" si="21"/>
        <v>7295</v>
      </c>
      <c r="K242" s="4">
        <f t="shared" si="22"/>
        <v>8589.1073726732957</v>
      </c>
      <c r="L242" s="4">
        <f t="shared" si="23"/>
        <v>92.677437236218907</v>
      </c>
    </row>
    <row r="243" spans="1:12" x14ac:dyDescent="0.25">
      <c r="A243" t="s">
        <v>20</v>
      </c>
      <c r="B243">
        <v>92</v>
      </c>
      <c r="D243" t="s">
        <v>14</v>
      </c>
      <c r="E243">
        <v>2915</v>
      </c>
      <c r="G243" s="4">
        <f t="shared" si="18"/>
        <v>752.76733780760628</v>
      </c>
      <c r="H243" s="4">
        <f t="shared" si="19"/>
        <v>189</v>
      </c>
      <c r="I243">
        <f t="shared" si="20"/>
        <v>1</v>
      </c>
      <c r="J243">
        <f t="shared" si="21"/>
        <v>7295</v>
      </c>
      <c r="K243" s="4">
        <f t="shared" si="22"/>
        <v>8605.4878859234341</v>
      </c>
      <c r="L243" s="4">
        <f t="shared" si="23"/>
        <v>92.765768934038562</v>
      </c>
    </row>
    <row r="244" spans="1:12" x14ac:dyDescent="0.25">
      <c r="A244" t="s">
        <v>20</v>
      </c>
      <c r="B244">
        <v>219</v>
      </c>
      <c r="D244" t="s">
        <v>14</v>
      </c>
      <c r="E244">
        <v>18</v>
      </c>
      <c r="G244" s="4">
        <f t="shared" si="18"/>
        <v>749.39325842696633</v>
      </c>
      <c r="H244" s="4">
        <f t="shared" si="19"/>
        <v>189</v>
      </c>
      <c r="I244">
        <f t="shared" si="20"/>
        <v>1</v>
      </c>
      <c r="J244">
        <f t="shared" si="21"/>
        <v>7295</v>
      </c>
      <c r="K244" s="4">
        <f t="shared" si="22"/>
        <v>8624.424944207376</v>
      </c>
      <c r="L244" s="4">
        <f t="shared" si="23"/>
        <v>92.867782057112663</v>
      </c>
    </row>
    <row r="245" spans="1:12" x14ac:dyDescent="0.25">
      <c r="A245" t="s">
        <v>20</v>
      </c>
      <c r="B245">
        <v>2526</v>
      </c>
      <c r="D245" t="s">
        <v>14</v>
      </c>
      <c r="E245">
        <v>602</v>
      </c>
      <c r="G245" s="4">
        <f t="shared" si="18"/>
        <v>752.24153498871328</v>
      </c>
      <c r="H245" s="4">
        <f t="shared" si="19"/>
        <v>189</v>
      </c>
      <c r="I245">
        <f t="shared" si="20"/>
        <v>1</v>
      </c>
      <c r="J245">
        <f t="shared" si="21"/>
        <v>7295</v>
      </c>
      <c r="K245" s="4">
        <f t="shared" si="22"/>
        <v>8644.4465249221521</v>
      </c>
      <c r="L245" s="4">
        <f t="shared" si="23"/>
        <v>92.97551572818594</v>
      </c>
    </row>
    <row r="246" spans="1:12" x14ac:dyDescent="0.25">
      <c r="A246" t="s">
        <v>20</v>
      </c>
      <c r="B246">
        <v>94</v>
      </c>
      <c r="D246" t="s">
        <v>14</v>
      </c>
      <c r="E246">
        <v>1</v>
      </c>
      <c r="G246" s="4">
        <f t="shared" si="18"/>
        <v>748.56009070294783</v>
      </c>
      <c r="H246" s="4">
        <f t="shared" si="19"/>
        <v>186</v>
      </c>
      <c r="I246">
        <f t="shared" si="20"/>
        <v>1</v>
      </c>
      <c r="J246">
        <f t="shared" si="21"/>
        <v>7295</v>
      </c>
      <c r="K246" s="4">
        <f t="shared" si="22"/>
        <v>8663.6932639705101</v>
      </c>
      <c r="L246" s="4">
        <f t="shared" si="23"/>
        <v>93.078962520918282</v>
      </c>
    </row>
    <row r="247" spans="1:12" x14ac:dyDescent="0.25">
      <c r="A247" t="s">
        <v>20</v>
      </c>
      <c r="B247">
        <v>1713</v>
      </c>
      <c r="D247" t="s">
        <v>14</v>
      </c>
      <c r="E247">
        <v>3868</v>
      </c>
      <c r="G247" s="4">
        <f t="shared" si="18"/>
        <v>751.75398633257407</v>
      </c>
      <c r="H247" s="4">
        <f t="shared" si="19"/>
        <v>189</v>
      </c>
      <c r="I247">
        <f t="shared" si="20"/>
        <v>1</v>
      </c>
      <c r="J247">
        <f t="shared" si="21"/>
        <v>7295</v>
      </c>
      <c r="K247" s="4">
        <f t="shared" si="22"/>
        <v>8684.1176534166934</v>
      </c>
      <c r="L247" s="4">
        <f t="shared" si="23"/>
        <v>93.188613324894433</v>
      </c>
    </row>
    <row r="248" spans="1:12" x14ac:dyDescent="0.25">
      <c r="A248" t="s">
        <v>20</v>
      </c>
      <c r="B248">
        <v>249</v>
      </c>
      <c r="D248" t="s">
        <v>14</v>
      </c>
      <c r="E248">
        <v>504</v>
      </c>
      <c r="G248" s="4">
        <f t="shared" si="18"/>
        <v>742.42334096109835</v>
      </c>
      <c r="H248" s="4">
        <f t="shared" si="19"/>
        <v>186</v>
      </c>
      <c r="I248">
        <f t="shared" si="20"/>
        <v>1</v>
      </c>
      <c r="J248">
        <f t="shared" si="21"/>
        <v>7295</v>
      </c>
      <c r="K248" s="4">
        <f t="shared" si="22"/>
        <v>8703.6681461104617</v>
      </c>
      <c r="L248" s="4">
        <f t="shared" si="23"/>
        <v>93.293451785805743</v>
      </c>
    </row>
    <row r="249" spans="1:12" x14ac:dyDescent="0.25">
      <c r="A249" t="s">
        <v>20</v>
      </c>
      <c r="B249">
        <v>192</v>
      </c>
      <c r="D249" t="s">
        <v>14</v>
      </c>
      <c r="E249">
        <v>14</v>
      </c>
      <c r="G249" s="4">
        <f t="shared" si="18"/>
        <v>744.10574712643677</v>
      </c>
      <c r="H249" s="4">
        <f t="shared" si="19"/>
        <v>186</v>
      </c>
      <c r="I249">
        <f t="shared" si="20"/>
        <v>1</v>
      </c>
      <c r="J249">
        <f t="shared" si="21"/>
        <v>7295</v>
      </c>
      <c r="K249" s="4">
        <f t="shared" si="22"/>
        <v>8725.9354442618915</v>
      </c>
      <c r="L249" s="4">
        <f t="shared" si="23"/>
        <v>93.412715645472446</v>
      </c>
    </row>
    <row r="250" spans="1:12" x14ac:dyDescent="0.25">
      <c r="A250" t="s">
        <v>20</v>
      </c>
      <c r="B250">
        <v>247</v>
      </c>
      <c r="D250" t="s">
        <v>14</v>
      </c>
      <c r="E250">
        <v>750</v>
      </c>
      <c r="G250" s="4">
        <f t="shared" si="18"/>
        <v>747.06697459584291</v>
      </c>
      <c r="H250" s="4">
        <f t="shared" si="19"/>
        <v>186</v>
      </c>
      <c r="I250">
        <f t="shared" si="20"/>
        <v>1</v>
      </c>
      <c r="J250">
        <f t="shared" si="21"/>
        <v>7295</v>
      </c>
      <c r="K250" s="4">
        <f t="shared" si="22"/>
        <v>8747.8723758377528</v>
      </c>
      <c r="L250" s="4">
        <f t="shared" si="23"/>
        <v>93.530061348412218</v>
      </c>
    </row>
    <row r="251" spans="1:12" x14ac:dyDescent="0.25">
      <c r="A251" t="s">
        <v>20</v>
      </c>
      <c r="B251">
        <v>2293</v>
      </c>
      <c r="D251" t="s">
        <v>14</v>
      </c>
      <c r="E251">
        <v>77</v>
      </c>
      <c r="G251" s="4">
        <f t="shared" si="18"/>
        <v>748.22041763341065</v>
      </c>
      <c r="H251" s="4">
        <f t="shared" si="19"/>
        <v>185</v>
      </c>
      <c r="I251">
        <f t="shared" si="20"/>
        <v>1</v>
      </c>
      <c r="J251">
        <f t="shared" si="21"/>
        <v>7295</v>
      </c>
      <c r="K251" s="4">
        <f t="shared" si="22"/>
        <v>8769.0921490932378</v>
      </c>
      <c r="L251" s="4">
        <f t="shared" si="23"/>
        <v>93.643430891297641</v>
      </c>
    </row>
    <row r="252" spans="1:12" x14ac:dyDescent="0.25">
      <c r="A252" t="s">
        <v>20</v>
      </c>
      <c r="B252">
        <v>3131</v>
      </c>
      <c r="D252" t="s">
        <v>14</v>
      </c>
      <c r="E252">
        <v>752</v>
      </c>
      <c r="G252" s="4">
        <f t="shared" si="18"/>
        <v>746.18414918414919</v>
      </c>
      <c r="H252" s="4">
        <f t="shared" si="19"/>
        <v>185</v>
      </c>
      <c r="I252">
        <f t="shared" si="20"/>
        <v>1</v>
      </c>
      <c r="J252">
        <f t="shared" si="21"/>
        <v>7295</v>
      </c>
      <c r="K252" s="4">
        <f t="shared" si="22"/>
        <v>8790.0687009701924</v>
      </c>
      <c r="L252" s="4">
        <f t="shared" si="23"/>
        <v>93.755366251592193</v>
      </c>
    </row>
    <row r="253" spans="1:12" x14ac:dyDescent="0.25">
      <c r="A253" t="s">
        <v>20</v>
      </c>
      <c r="B253">
        <v>143</v>
      </c>
      <c r="D253" t="s">
        <v>14</v>
      </c>
      <c r="E253">
        <v>131</v>
      </c>
      <c r="G253" s="4">
        <f t="shared" si="18"/>
        <v>740.58548009367678</v>
      </c>
      <c r="H253" s="4">
        <f t="shared" si="19"/>
        <v>184</v>
      </c>
      <c r="I253">
        <f t="shared" si="20"/>
        <v>1</v>
      </c>
      <c r="J253">
        <f t="shared" si="21"/>
        <v>7295</v>
      </c>
      <c r="K253" s="4">
        <f t="shared" si="22"/>
        <v>8811.7276399461462</v>
      </c>
      <c r="L253" s="4">
        <f t="shared" si="23"/>
        <v>93.870802915209723</v>
      </c>
    </row>
    <row r="254" spans="1:12" x14ac:dyDescent="0.25">
      <c r="A254" t="s">
        <v>20</v>
      </c>
      <c r="B254">
        <v>296</v>
      </c>
      <c r="D254" t="s">
        <v>14</v>
      </c>
      <c r="E254">
        <v>87</v>
      </c>
      <c r="G254" s="4">
        <f t="shared" si="18"/>
        <v>743.42588235294113</v>
      </c>
      <c r="H254" s="4">
        <f t="shared" si="19"/>
        <v>185</v>
      </c>
      <c r="I254">
        <f t="shared" si="20"/>
        <v>1</v>
      </c>
      <c r="J254">
        <f t="shared" si="21"/>
        <v>7295</v>
      </c>
      <c r="K254" s="4">
        <f t="shared" si="22"/>
        <v>8834.9870789840788</v>
      </c>
      <c r="L254" s="4">
        <f t="shared" si="23"/>
        <v>93.994611967836107</v>
      </c>
    </row>
    <row r="255" spans="1:12" x14ac:dyDescent="0.25">
      <c r="A255" t="s">
        <v>20</v>
      </c>
      <c r="B255">
        <v>170</v>
      </c>
      <c r="D255" t="s">
        <v>14</v>
      </c>
      <c r="E255">
        <v>1063</v>
      </c>
      <c r="G255" s="4">
        <f t="shared" si="18"/>
        <v>746.03546099290782</v>
      </c>
      <c r="H255" s="4">
        <f t="shared" si="19"/>
        <v>185</v>
      </c>
      <c r="I255">
        <f t="shared" si="20"/>
        <v>1</v>
      </c>
      <c r="J255">
        <f t="shared" si="21"/>
        <v>7295</v>
      </c>
      <c r="K255" s="4">
        <f t="shared" si="22"/>
        <v>8857.6222316847288</v>
      </c>
      <c r="L255" s="4">
        <f t="shared" si="23"/>
        <v>94.114941596351898</v>
      </c>
    </row>
    <row r="256" spans="1:12" x14ac:dyDescent="0.25">
      <c r="A256" t="s">
        <v>20</v>
      </c>
      <c r="B256">
        <v>86</v>
      </c>
      <c r="D256" t="s">
        <v>14</v>
      </c>
      <c r="E256">
        <v>76</v>
      </c>
      <c r="G256" s="4">
        <f t="shared" si="18"/>
        <v>746.65083135391922</v>
      </c>
      <c r="H256" s="4">
        <f t="shared" si="19"/>
        <v>185</v>
      </c>
      <c r="I256">
        <f t="shared" si="20"/>
        <v>1</v>
      </c>
      <c r="J256">
        <f t="shared" si="21"/>
        <v>7295</v>
      </c>
      <c r="K256" s="4">
        <f t="shared" si="22"/>
        <v>8879.6343175906768</v>
      </c>
      <c r="L256" s="4">
        <f t="shared" si="23"/>
        <v>94.231811600916799</v>
      </c>
    </row>
    <row r="257" spans="1:12" x14ac:dyDescent="0.25">
      <c r="A257" t="s">
        <v>20</v>
      </c>
      <c r="B257">
        <v>6286</v>
      </c>
      <c r="D257" t="s">
        <v>14</v>
      </c>
      <c r="E257">
        <v>4428</v>
      </c>
      <c r="G257" s="4">
        <f t="shared" si="18"/>
        <v>749.82816229116941</v>
      </c>
      <c r="H257" s="4">
        <f t="shared" si="19"/>
        <v>186</v>
      </c>
      <c r="I257">
        <f t="shared" si="20"/>
        <v>1</v>
      </c>
      <c r="J257">
        <f t="shared" si="21"/>
        <v>7295</v>
      </c>
      <c r="K257" s="4">
        <f t="shared" si="22"/>
        <v>8901.5663843452221</v>
      </c>
      <c r="L257" s="4">
        <f t="shared" si="23"/>
        <v>94.348112775747779</v>
      </c>
    </row>
    <row r="258" spans="1:12" x14ac:dyDescent="0.25">
      <c r="A258" t="s">
        <v>20</v>
      </c>
      <c r="B258">
        <v>3727</v>
      </c>
      <c r="D258" t="s">
        <v>14</v>
      </c>
      <c r="E258">
        <v>58</v>
      </c>
      <c r="G258" s="4">
        <f t="shared" si="18"/>
        <v>727.7314148681055</v>
      </c>
      <c r="H258" s="4">
        <f t="shared" si="19"/>
        <v>185</v>
      </c>
      <c r="I258">
        <f t="shared" si="20"/>
        <v>1</v>
      </c>
      <c r="J258">
        <f t="shared" si="21"/>
        <v>7295</v>
      </c>
      <c r="K258" s="4">
        <f t="shared" si="22"/>
        <v>8922.62141721648</v>
      </c>
      <c r="L258" s="4">
        <f t="shared" si="23"/>
        <v>94.459628504544099</v>
      </c>
    </row>
    <row r="259" spans="1:12" x14ac:dyDescent="0.25">
      <c r="A259" t="s">
        <v>20</v>
      </c>
      <c r="B259">
        <v>1605</v>
      </c>
      <c r="D259" t="s">
        <v>14</v>
      </c>
      <c r="E259">
        <v>111</v>
      </c>
      <c r="G259" s="4">
        <f t="shared" ref="G259:G322" si="24">AVERAGE(B259:B823,E259:E622)</f>
        <v>722.11807228915666</v>
      </c>
      <c r="H259" s="4">
        <f t="shared" ref="H259:H322" si="25">MEDIAN(B259:B823,E259:E622)</f>
        <v>185</v>
      </c>
      <c r="I259">
        <f t="shared" ref="I259:I322" si="26">MIN(B259:B823,E259:E622)</f>
        <v>1</v>
      </c>
      <c r="J259">
        <f t="shared" ref="J259:J322" si="27">MAX(B259:B823,E259:E622)</f>
        <v>7295</v>
      </c>
      <c r="K259" s="4">
        <f t="shared" ref="K259:K322" si="28">_xlfn.VAR.P(G259:G823)</f>
        <v>8949.2292473417128</v>
      </c>
      <c r="L259" s="4">
        <f t="shared" ref="L259:L322" si="29">_xlfn.STDEV.P(G259:G823)</f>
        <v>94.600366000040992</v>
      </c>
    </row>
    <row r="260" spans="1:12" x14ac:dyDescent="0.25">
      <c r="A260" t="s">
        <v>20</v>
      </c>
      <c r="B260">
        <v>2120</v>
      </c>
      <c r="D260" t="s">
        <v>14</v>
      </c>
      <c r="E260">
        <v>2955</v>
      </c>
      <c r="G260" s="4">
        <f t="shared" si="24"/>
        <v>721.46004842615014</v>
      </c>
      <c r="H260" s="4">
        <f t="shared" si="25"/>
        <v>185</v>
      </c>
      <c r="I260">
        <f t="shared" si="26"/>
        <v>1</v>
      </c>
      <c r="J260">
        <f t="shared" si="27"/>
        <v>7295</v>
      </c>
      <c r="K260" s="4">
        <f t="shared" si="28"/>
        <v>8976.8831143146836</v>
      </c>
      <c r="L260" s="4">
        <f t="shared" si="29"/>
        <v>94.746414783434858</v>
      </c>
    </row>
    <row r="261" spans="1:12" x14ac:dyDescent="0.25">
      <c r="A261" t="s">
        <v>20</v>
      </c>
      <c r="B261">
        <v>50</v>
      </c>
      <c r="D261" t="s">
        <v>14</v>
      </c>
      <c r="E261">
        <v>1657</v>
      </c>
      <c r="G261" s="4">
        <f t="shared" si="24"/>
        <v>712.62287104622874</v>
      </c>
      <c r="H261" s="4">
        <f t="shared" si="25"/>
        <v>184</v>
      </c>
      <c r="I261">
        <f t="shared" si="26"/>
        <v>1</v>
      </c>
      <c r="J261">
        <f t="shared" si="27"/>
        <v>7295</v>
      </c>
      <c r="K261" s="4">
        <f t="shared" si="28"/>
        <v>9004.799134386818</v>
      </c>
      <c r="L261" s="4">
        <f t="shared" si="29"/>
        <v>94.893620093169687</v>
      </c>
    </row>
    <row r="262" spans="1:12" x14ac:dyDescent="0.25">
      <c r="A262" t="s">
        <v>20</v>
      </c>
      <c r="B262">
        <v>2080</v>
      </c>
      <c r="D262" t="s">
        <v>14</v>
      </c>
      <c r="E262">
        <v>926</v>
      </c>
      <c r="G262" s="4">
        <f t="shared" si="24"/>
        <v>711.93398533007337</v>
      </c>
      <c r="H262" s="4">
        <f t="shared" si="25"/>
        <v>184</v>
      </c>
      <c r="I262">
        <f t="shared" si="26"/>
        <v>1</v>
      </c>
      <c r="J262">
        <f t="shared" si="27"/>
        <v>7295</v>
      </c>
      <c r="K262" s="4">
        <f t="shared" si="28"/>
        <v>9033.8459493352602</v>
      </c>
      <c r="L262" s="4">
        <f t="shared" si="29"/>
        <v>95.04654622517991</v>
      </c>
    </row>
    <row r="263" spans="1:12" x14ac:dyDescent="0.25">
      <c r="A263" t="s">
        <v>20</v>
      </c>
      <c r="B263">
        <v>2105</v>
      </c>
      <c r="D263" t="s">
        <v>14</v>
      </c>
      <c r="E263">
        <v>77</v>
      </c>
      <c r="G263" s="4">
        <f t="shared" si="24"/>
        <v>708.04668304668303</v>
      </c>
      <c r="H263" s="4">
        <f t="shared" si="25"/>
        <v>183</v>
      </c>
      <c r="I263">
        <f t="shared" si="26"/>
        <v>1</v>
      </c>
      <c r="J263">
        <f t="shared" si="27"/>
        <v>7295</v>
      </c>
      <c r="K263" s="4">
        <f t="shared" si="28"/>
        <v>9063.1340880952048</v>
      </c>
      <c r="L263" s="4">
        <f t="shared" si="29"/>
        <v>95.200494158881369</v>
      </c>
    </row>
    <row r="264" spans="1:12" x14ac:dyDescent="0.25">
      <c r="A264" t="s">
        <v>20</v>
      </c>
      <c r="B264">
        <v>2436</v>
      </c>
      <c r="D264" t="s">
        <v>14</v>
      </c>
      <c r="E264">
        <v>1748</v>
      </c>
      <c r="G264" s="4">
        <f t="shared" si="24"/>
        <v>706.15555555555557</v>
      </c>
      <c r="H264" s="4">
        <f t="shared" si="25"/>
        <v>183</v>
      </c>
      <c r="I264">
        <f t="shared" si="26"/>
        <v>1</v>
      </c>
      <c r="J264">
        <f t="shared" si="27"/>
        <v>7295</v>
      </c>
      <c r="K264" s="4">
        <f t="shared" si="28"/>
        <v>9092.8569615156775</v>
      </c>
      <c r="L264" s="4">
        <f t="shared" si="29"/>
        <v>95.356473097088056</v>
      </c>
    </row>
    <row r="265" spans="1:12" x14ac:dyDescent="0.25">
      <c r="A265" t="s">
        <v>20</v>
      </c>
      <c r="B265">
        <v>80</v>
      </c>
      <c r="D265" t="s">
        <v>14</v>
      </c>
      <c r="E265">
        <v>79</v>
      </c>
      <c r="G265" s="4">
        <f t="shared" si="24"/>
        <v>699.27791563275434</v>
      </c>
      <c r="H265" s="4">
        <f t="shared" si="25"/>
        <v>182</v>
      </c>
      <c r="I265">
        <f t="shared" si="26"/>
        <v>1</v>
      </c>
      <c r="J265">
        <f t="shared" si="27"/>
        <v>7295</v>
      </c>
      <c r="K265" s="4">
        <f t="shared" si="28"/>
        <v>9122.8586514653107</v>
      </c>
      <c r="L265" s="4">
        <f t="shared" si="29"/>
        <v>95.513656884580186</v>
      </c>
    </row>
    <row r="266" spans="1:12" x14ac:dyDescent="0.25">
      <c r="A266" t="s">
        <v>20</v>
      </c>
      <c r="B266">
        <v>42</v>
      </c>
      <c r="D266" t="s">
        <v>14</v>
      </c>
      <c r="E266">
        <v>889</v>
      </c>
      <c r="G266" s="4">
        <f t="shared" si="24"/>
        <v>702.36907730673317</v>
      </c>
      <c r="H266" s="4">
        <f t="shared" si="25"/>
        <v>183</v>
      </c>
      <c r="I266">
        <f t="shared" si="26"/>
        <v>1</v>
      </c>
      <c r="J266">
        <f t="shared" si="27"/>
        <v>7295</v>
      </c>
      <c r="K266" s="4">
        <f t="shared" si="28"/>
        <v>9153.1625041971984</v>
      </c>
      <c r="L266" s="4">
        <f t="shared" si="29"/>
        <v>95.672161594672872</v>
      </c>
    </row>
    <row r="267" spans="1:12" x14ac:dyDescent="0.25">
      <c r="A267" t="s">
        <v>20</v>
      </c>
      <c r="B267">
        <v>139</v>
      </c>
      <c r="D267" t="s">
        <v>14</v>
      </c>
      <c r="E267">
        <v>56</v>
      </c>
      <c r="G267" s="4">
        <f t="shared" si="24"/>
        <v>703.55639097744358</v>
      </c>
      <c r="H267" s="4">
        <f t="shared" si="25"/>
        <v>183</v>
      </c>
      <c r="I267">
        <f t="shared" si="26"/>
        <v>1</v>
      </c>
      <c r="J267">
        <f t="shared" si="27"/>
        <v>7295</v>
      </c>
      <c r="K267" s="4">
        <f t="shared" si="28"/>
        <v>9183.6608907805548</v>
      </c>
      <c r="L267" s="4">
        <f t="shared" si="29"/>
        <v>95.831419121186741</v>
      </c>
    </row>
    <row r="268" spans="1:12" x14ac:dyDescent="0.25">
      <c r="A268" t="s">
        <v>20</v>
      </c>
      <c r="B268">
        <v>159</v>
      </c>
      <c r="D268" t="s">
        <v>14</v>
      </c>
      <c r="E268">
        <v>1</v>
      </c>
      <c r="G268" s="4">
        <f t="shared" si="24"/>
        <v>706.60957178841306</v>
      </c>
      <c r="H268" s="4">
        <f t="shared" si="25"/>
        <v>184</v>
      </c>
      <c r="I268">
        <f t="shared" si="26"/>
        <v>1</v>
      </c>
      <c r="J268">
        <f t="shared" si="27"/>
        <v>7295</v>
      </c>
      <c r="K268" s="4">
        <f t="shared" si="28"/>
        <v>9214.3432260230547</v>
      </c>
      <c r="L268" s="4">
        <f t="shared" si="29"/>
        <v>95.991370581021783</v>
      </c>
    </row>
    <row r="269" spans="1:12" x14ac:dyDescent="0.25">
      <c r="A269" t="s">
        <v>20</v>
      </c>
      <c r="B269">
        <v>381</v>
      </c>
      <c r="D269" t="s">
        <v>14</v>
      </c>
      <c r="E269">
        <v>83</v>
      </c>
      <c r="G269" s="4">
        <f t="shared" si="24"/>
        <v>709.78227848101267</v>
      </c>
      <c r="H269" s="4">
        <f t="shared" si="25"/>
        <v>185</v>
      </c>
      <c r="I269">
        <f t="shared" si="26"/>
        <v>1</v>
      </c>
      <c r="J269">
        <f t="shared" si="27"/>
        <v>7295</v>
      </c>
      <c r="K269" s="4">
        <f t="shared" si="28"/>
        <v>9245.1359286720017</v>
      </c>
      <c r="L269" s="4">
        <f t="shared" si="29"/>
        <v>96.151629880475781</v>
      </c>
    </row>
    <row r="270" spans="1:12" x14ac:dyDescent="0.25">
      <c r="A270" t="s">
        <v>20</v>
      </c>
      <c r="B270">
        <v>194</v>
      </c>
      <c r="D270" t="s">
        <v>14</v>
      </c>
      <c r="E270">
        <v>2025</v>
      </c>
      <c r="G270" s="4">
        <f t="shared" si="24"/>
        <v>712.21374045801531</v>
      </c>
      <c r="H270" s="4">
        <f t="shared" si="25"/>
        <v>185</v>
      </c>
      <c r="I270">
        <f t="shared" si="26"/>
        <v>1</v>
      </c>
      <c r="J270">
        <f t="shared" si="27"/>
        <v>7295</v>
      </c>
      <c r="K270" s="4">
        <f t="shared" si="28"/>
        <v>9275.9685457912019</v>
      </c>
      <c r="L270" s="4">
        <f t="shared" si="29"/>
        <v>96.311829729224868</v>
      </c>
    </row>
    <row r="271" spans="1:12" x14ac:dyDescent="0.25">
      <c r="A271" t="s">
        <v>20</v>
      </c>
      <c r="B271">
        <v>106</v>
      </c>
      <c r="D271" t="s">
        <v>14</v>
      </c>
      <c r="E271">
        <v>14</v>
      </c>
      <c r="G271" s="4">
        <f t="shared" si="24"/>
        <v>710.18158567774935</v>
      </c>
      <c r="H271" s="4">
        <f t="shared" si="25"/>
        <v>184</v>
      </c>
      <c r="I271">
        <f t="shared" si="26"/>
        <v>1</v>
      </c>
      <c r="J271">
        <f t="shared" si="27"/>
        <v>7295</v>
      </c>
      <c r="K271" s="4">
        <f t="shared" si="28"/>
        <v>9306.8326823332609</v>
      </c>
      <c r="L271" s="4">
        <f t="shared" si="29"/>
        <v>96.471926913134993</v>
      </c>
    </row>
    <row r="272" spans="1:12" x14ac:dyDescent="0.25">
      <c r="A272" t="s">
        <v>20</v>
      </c>
      <c r="B272">
        <v>142</v>
      </c>
      <c r="D272" t="s">
        <v>14</v>
      </c>
      <c r="E272">
        <v>656</v>
      </c>
      <c r="G272" s="4">
        <f t="shared" si="24"/>
        <v>713.52442159383031</v>
      </c>
      <c r="H272" s="4">
        <f t="shared" si="25"/>
        <v>185</v>
      </c>
      <c r="I272">
        <f t="shared" si="26"/>
        <v>1</v>
      </c>
      <c r="J272">
        <f t="shared" si="27"/>
        <v>7295</v>
      </c>
      <c r="K272" s="4">
        <f t="shared" si="28"/>
        <v>9338.0527511067157</v>
      </c>
      <c r="L272" s="4">
        <f t="shared" si="29"/>
        <v>96.633600528525875</v>
      </c>
    </row>
    <row r="273" spans="1:12" x14ac:dyDescent="0.25">
      <c r="A273" t="s">
        <v>20</v>
      </c>
      <c r="B273">
        <v>211</v>
      </c>
      <c r="D273" t="s">
        <v>14</v>
      </c>
      <c r="E273">
        <v>1596</v>
      </c>
      <c r="G273" s="4">
        <f t="shared" si="24"/>
        <v>715.14987080103356</v>
      </c>
      <c r="H273" s="4">
        <f t="shared" si="25"/>
        <v>185</v>
      </c>
      <c r="I273">
        <f t="shared" si="26"/>
        <v>1</v>
      </c>
      <c r="J273">
        <f t="shared" si="27"/>
        <v>7295</v>
      </c>
      <c r="K273" s="4">
        <f t="shared" si="28"/>
        <v>9369.2198134696846</v>
      </c>
      <c r="L273" s="4">
        <f t="shared" si="29"/>
        <v>96.794730298036811</v>
      </c>
    </row>
    <row r="274" spans="1:12" x14ac:dyDescent="0.25">
      <c r="A274" t="s">
        <v>20</v>
      </c>
      <c r="B274">
        <v>2756</v>
      </c>
      <c r="D274" t="s">
        <v>14</v>
      </c>
      <c r="E274">
        <v>10</v>
      </c>
      <c r="G274" s="4">
        <f t="shared" si="24"/>
        <v>714.17142857142858</v>
      </c>
      <c r="H274" s="4">
        <f t="shared" si="25"/>
        <v>184</v>
      </c>
      <c r="I274">
        <f t="shared" si="26"/>
        <v>1</v>
      </c>
      <c r="J274">
        <f t="shared" si="27"/>
        <v>7295</v>
      </c>
      <c r="K274" s="4">
        <f t="shared" si="28"/>
        <v>9400.4389963963968</v>
      </c>
      <c r="L274" s="4">
        <f t="shared" si="29"/>
        <v>96.95586107294595</v>
      </c>
    </row>
    <row r="275" spans="1:12" x14ac:dyDescent="0.25">
      <c r="A275" t="s">
        <v>20</v>
      </c>
      <c r="B275">
        <v>173</v>
      </c>
      <c r="D275" t="s">
        <v>14</v>
      </c>
      <c r="E275">
        <v>1121</v>
      </c>
      <c r="G275" s="4">
        <f t="shared" si="24"/>
        <v>710.67885117493472</v>
      </c>
      <c r="H275" s="4">
        <f t="shared" si="25"/>
        <v>184</v>
      </c>
      <c r="I275">
        <f t="shared" si="26"/>
        <v>1</v>
      </c>
      <c r="J275">
        <f t="shared" si="27"/>
        <v>7295</v>
      </c>
      <c r="K275" s="4">
        <f t="shared" si="28"/>
        <v>9431.963877273738</v>
      </c>
      <c r="L275" s="4">
        <f t="shared" si="29"/>
        <v>97.118298364797027</v>
      </c>
    </row>
    <row r="276" spans="1:12" x14ac:dyDescent="0.25">
      <c r="A276" t="s">
        <v>20</v>
      </c>
      <c r="B276">
        <v>87</v>
      </c>
      <c r="D276" t="s">
        <v>14</v>
      </c>
      <c r="E276">
        <v>15</v>
      </c>
      <c r="G276" s="4">
        <f t="shared" si="24"/>
        <v>711.01312335958005</v>
      </c>
      <c r="H276" s="4">
        <f t="shared" si="25"/>
        <v>184</v>
      </c>
      <c r="I276">
        <f t="shared" si="26"/>
        <v>1</v>
      </c>
      <c r="J276">
        <f t="shared" si="27"/>
        <v>7295</v>
      </c>
      <c r="K276" s="4">
        <f t="shared" si="28"/>
        <v>9463.9958270702227</v>
      </c>
      <c r="L276" s="4">
        <f t="shared" si="29"/>
        <v>97.283070608766366</v>
      </c>
    </row>
    <row r="277" spans="1:12" x14ac:dyDescent="0.25">
      <c r="A277" t="s">
        <v>20</v>
      </c>
      <c r="B277">
        <v>1572</v>
      </c>
      <c r="D277" t="s">
        <v>14</v>
      </c>
      <c r="E277">
        <v>191</v>
      </c>
      <c r="G277" s="4">
        <f t="shared" si="24"/>
        <v>714.49604221635889</v>
      </c>
      <c r="H277" s="4">
        <f t="shared" si="25"/>
        <v>185</v>
      </c>
      <c r="I277">
        <f t="shared" si="26"/>
        <v>1</v>
      </c>
      <c r="J277">
        <f t="shared" si="27"/>
        <v>7295</v>
      </c>
      <c r="K277" s="4">
        <f t="shared" si="28"/>
        <v>9496.2212914524698</v>
      </c>
      <c r="L277" s="4">
        <f t="shared" si="29"/>
        <v>97.44855715428767</v>
      </c>
    </row>
    <row r="278" spans="1:12" x14ac:dyDescent="0.25">
      <c r="A278" t="s">
        <v>20</v>
      </c>
      <c r="B278">
        <v>2346</v>
      </c>
      <c r="D278" t="s">
        <v>14</v>
      </c>
      <c r="E278">
        <v>16</v>
      </c>
      <c r="G278" s="4">
        <f t="shared" si="24"/>
        <v>713.61007957559684</v>
      </c>
      <c r="H278" s="4">
        <f t="shared" si="25"/>
        <v>184</v>
      </c>
      <c r="I278">
        <f t="shared" si="26"/>
        <v>1</v>
      </c>
      <c r="J278">
        <f t="shared" si="27"/>
        <v>7295</v>
      </c>
      <c r="K278" s="4">
        <f t="shared" si="28"/>
        <v>9528.3609415764713</v>
      </c>
      <c r="L278" s="4">
        <f t="shared" si="29"/>
        <v>97.613323586365354</v>
      </c>
    </row>
    <row r="279" spans="1:12" x14ac:dyDescent="0.25">
      <c r="A279" t="s">
        <v>20</v>
      </c>
      <c r="B279">
        <v>115</v>
      </c>
      <c r="D279" t="s">
        <v>14</v>
      </c>
      <c r="E279">
        <v>17</v>
      </c>
      <c r="G279" s="4">
        <f t="shared" si="24"/>
        <v>711.11733333333336</v>
      </c>
      <c r="H279" s="4">
        <f t="shared" si="25"/>
        <v>184</v>
      </c>
      <c r="I279">
        <f t="shared" si="26"/>
        <v>1</v>
      </c>
      <c r="J279">
        <f t="shared" si="27"/>
        <v>7295</v>
      </c>
      <c r="K279" s="4">
        <f t="shared" si="28"/>
        <v>9560.8052020791329</v>
      </c>
      <c r="L279" s="4">
        <f t="shared" si="29"/>
        <v>97.779370022920133</v>
      </c>
    </row>
    <row r="280" spans="1:12" x14ac:dyDescent="0.25">
      <c r="A280" t="s">
        <v>20</v>
      </c>
      <c r="B280">
        <v>85</v>
      </c>
      <c r="D280" t="s">
        <v>14</v>
      </c>
      <c r="E280">
        <v>34</v>
      </c>
      <c r="G280" s="4">
        <f t="shared" si="24"/>
        <v>714.57640750670237</v>
      </c>
      <c r="H280" s="4">
        <f t="shared" si="25"/>
        <v>185</v>
      </c>
      <c r="I280">
        <f t="shared" si="26"/>
        <v>1</v>
      </c>
      <c r="J280">
        <f t="shared" si="27"/>
        <v>7295</v>
      </c>
      <c r="K280" s="4">
        <f t="shared" si="28"/>
        <v>9593.6864808666851</v>
      </c>
      <c r="L280" s="4">
        <f t="shared" si="29"/>
        <v>97.947365869974703</v>
      </c>
    </row>
    <row r="281" spans="1:12" x14ac:dyDescent="0.25">
      <c r="A281" t="s">
        <v>20</v>
      </c>
      <c r="B281">
        <v>144</v>
      </c>
      <c r="D281" t="s">
        <v>14</v>
      </c>
      <c r="E281">
        <v>1</v>
      </c>
      <c r="G281" s="4">
        <f t="shared" si="24"/>
        <v>718.10781671159032</v>
      </c>
      <c r="H281" s="4">
        <f t="shared" si="25"/>
        <v>186</v>
      </c>
      <c r="I281">
        <f t="shared" si="26"/>
        <v>1</v>
      </c>
      <c r="J281">
        <f t="shared" si="27"/>
        <v>7295</v>
      </c>
      <c r="K281" s="4">
        <f t="shared" si="28"/>
        <v>9626.4820468157704</v>
      </c>
      <c r="L281" s="4">
        <f t="shared" si="29"/>
        <v>98.114637270978946</v>
      </c>
    </row>
    <row r="282" spans="1:12" x14ac:dyDescent="0.25">
      <c r="A282" t="s">
        <v>20</v>
      </c>
      <c r="B282">
        <v>2443</v>
      </c>
      <c r="D282" t="s">
        <v>14</v>
      </c>
      <c r="E282">
        <v>1274</v>
      </c>
      <c r="G282" s="4">
        <f t="shared" si="24"/>
        <v>721.60704607046068</v>
      </c>
      <c r="H282" s="4">
        <f t="shared" si="25"/>
        <v>186</v>
      </c>
      <c r="I282">
        <f t="shared" si="26"/>
        <v>1</v>
      </c>
      <c r="J282">
        <f t="shared" si="27"/>
        <v>7295</v>
      </c>
      <c r="K282" s="4">
        <f t="shared" si="28"/>
        <v>9659.0940071896366</v>
      </c>
      <c r="L282" s="4">
        <f t="shared" si="29"/>
        <v>98.280689899845726</v>
      </c>
    </row>
    <row r="283" spans="1:12" x14ac:dyDescent="0.25">
      <c r="A283" t="s">
        <v>20</v>
      </c>
      <c r="B283">
        <v>64</v>
      </c>
      <c r="D283" t="s">
        <v>14</v>
      </c>
      <c r="E283">
        <v>210</v>
      </c>
      <c r="G283" s="4">
        <f t="shared" si="24"/>
        <v>715.41144414168934</v>
      </c>
      <c r="H283" s="4">
        <f t="shared" si="25"/>
        <v>186</v>
      </c>
      <c r="I283">
        <f t="shared" si="26"/>
        <v>1</v>
      </c>
      <c r="J283">
        <f t="shared" si="27"/>
        <v>7295</v>
      </c>
      <c r="K283" s="4">
        <f t="shared" si="28"/>
        <v>9691.4327006496096</v>
      </c>
      <c r="L283" s="4">
        <f t="shared" si="29"/>
        <v>98.445074537274891</v>
      </c>
    </row>
    <row r="284" spans="1:12" x14ac:dyDescent="0.25">
      <c r="A284" t="s">
        <v>20</v>
      </c>
      <c r="B284">
        <v>268</v>
      </c>
      <c r="D284" t="s">
        <v>14</v>
      </c>
      <c r="E284">
        <v>248</v>
      </c>
      <c r="G284" s="4">
        <f t="shared" si="24"/>
        <v>718.58082191780818</v>
      </c>
      <c r="H284" s="4">
        <f t="shared" si="25"/>
        <v>186</v>
      </c>
      <c r="I284">
        <f t="shared" si="26"/>
        <v>1</v>
      </c>
      <c r="J284">
        <f t="shared" si="27"/>
        <v>7295</v>
      </c>
      <c r="K284" s="4">
        <f t="shared" si="28"/>
        <v>9724.8111960025471</v>
      </c>
      <c r="L284" s="4">
        <f t="shared" si="29"/>
        <v>98.614457337667005</v>
      </c>
    </row>
    <row r="285" spans="1:12" x14ac:dyDescent="0.25">
      <c r="A285" t="s">
        <v>20</v>
      </c>
      <c r="B285">
        <v>195</v>
      </c>
      <c r="D285" t="s">
        <v>14</v>
      </c>
      <c r="E285">
        <v>513</v>
      </c>
      <c r="G285" s="4">
        <f t="shared" si="24"/>
        <v>721.11845730027551</v>
      </c>
      <c r="H285" s="4">
        <f t="shared" si="25"/>
        <v>185</v>
      </c>
      <c r="I285">
        <f t="shared" si="26"/>
        <v>1</v>
      </c>
      <c r="J285">
        <f t="shared" si="27"/>
        <v>7295</v>
      </c>
      <c r="K285" s="4">
        <f t="shared" si="28"/>
        <v>9758.0305670174148</v>
      </c>
      <c r="L285" s="4">
        <f t="shared" si="29"/>
        <v>98.782744277618718</v>
      </c>
    </row>
    <row r="286" spans="1:12" x14ac:dyDescent="0.25">
      <c r="A286" t="s">
        <v>20</v>
      </c>
      <c r="B286">
        <v>186</v>
      </c>
      <c r="D286" t="s">
        <v>14</v>
      </c>
      <c r="E286">
        <v>3410</v>
      </c>
      <c r="G286" s="4">
        <f t="shared" si="24"/>
        <v>723.15235457063716</v>
      </c>
      <c r="H286" s="4">
        <f t="shared" si="25"/>
        <v>184</v>
      </c>
      <c r="I286">
        <f t="shared" si="26"/>
        <v>1</v>
      </c>
      <c r="J286">
        <f t="shared" si="27"/>
        <v>7295</v>
      </c>
      <c r="K286" s="4">
        <f t="shared" si="28"/>
        <v>9791.1112777441922</v>
      </c>
      <c r="L286" s="4">
        <f t="shared" si="29"/>
        <v>98.950044354432663</v>
      </c>
    </row>
    <row r="287" spans="1:12" x14ac:dyDescent="0.25">
      <c r="A287" t="s">
        <v>20</v>
      </c>
      <c r="B287">
        <v>460</v>
      </c>
      <c r="D287" t="s">
        <v>14</v>
      </c>
      <c r="E287">
        <v>10</v>
      </c>
      <c r="G287" s="4">
        <f t="shared" si="24"/>
        <v>717.16434540389969</v>
      </c>
      <c r="H287" s="4">
        <f t="shared" si="25"/>
        <v>183</v>
      </c>
      <c r="I287">
        <f t="shared" si="26"/>
        <v>1</v>
      </c>
      <c r="J287">
        <f t="shared" si="27"/>
        <v>7295</v>
      </c>
      <c r="K287" s="4">
        <f t="shared" si="28"/>
        <v>9824.0876022039138</v>
      </c>
      <c r="L287" s="4">
        <f t="shared" si="29"/>
        <v>99.116535463079586</v>
      </c>
    </row>
    <row r="288" spans="1:12" x14ac:dyDescent="0.25">
      <c r="A288" t="s">
        <v>20</v>
      </c>
      <c r="B288">
        <v>2528</v>
      </c>
      <c r="D288" t="s">
        <v>14</v>
      </c>
      <c r="E288">
        <v>2201</v>
      </c>
      <c r="G288" s="4">
        <f t="shared" si="24"/>
        <v>719.86554621848734</v>
      </c>
      <c r="H288" s="4">
        <f t="shared" si="25"/>
        <v>183</v>
      </c>
      <c r="I288">
        <f t="shared" si="26"/>
        <v>1</v>
      </c>
      <c r="J288">
        <f t="shared" si="27"/>
        <v>7295</v>
      </c>
      <c r="K288" s="4">
        <f t="shared" si="28"/>
        <v>9858.1761914308354</v>
      </c>
      <c r="L288" s="4">
        <f t="shared" si="29"/>
        <v>99.288348719428484</v>
      </c>
    </row>
    <row r="289" spans="1:12" x14ac:dyDescent="0.25">
      <c r="A289" t="s">
        <v>20</v>
      </c>
      <c r="B289">
        <v>3657</v>
      </c>
      <c r="D289" t="s">
        <v>14</v>
      </c>
      <c r="E289">
        <v>676</v>
      </c>
      <c r="G289" s="4">
        <f t="shared" si="24"/>
        <v>710.6</v>
      </c>
      <c r="H289" s="4">
        <f t="shared" si="25"/>
        <v>182</v>
      </c>
      <c r="I289">
        <f t="shared" si="26"/>
        <v>1</v>
      </c>
      <c r="J289">
        <f t="shared" si="27"/>
        <v>7295</v>
      </c>
      <c r="K289" s="4">
        <f t="shared" si="28"/>
        <v>9892.1297058887121</v>
      </c>
      <c r="L289" s="4">
        <f t="shared" si="29"/>
        <v>99.459186131240344</v>
      </c>
    </row>
    <row r="290" spans="1:12" x14ac:dyDescent="0.25">
      <c r="A290" t="s">
        <v>20</v>
      </c>
      <c r="B290">
        <v>131</v>
      </c>
      <c r="D290" t="s">
        <v>14</v>
      </c>
      <c r="E290">
        <v>831</v>
      </c>
      <c r="G290" s="4">
        <f t="shared" si="24"/>
        <v>702.35127478753543</v>
      </c>
      <c r="H290" s="4">
        <f t="shared" si="25"/>
        <v>181</v>
      </c>
      <c r="I290">
        <f t="shared" si="26"/>
        <v>1</v>
      </c>
      <c r="J290">
        <f t="shared" si="27"/>
        <v>7295</v>
      </c>
      <c r="K290" s="4">
        <f t="shared" si="28"/>
        <v>9927.3833697136724</v>
      </c>
      <c r="L290" s="4">
        <f t="shared" si="29"/>
        <v>99.636255297525466</v>
      </c>
    </row>
    <row r="291" spans="1:12" x14ac:dyDescent="0.25">
      <c r="A291" t="s">
        <v>20</v>
      </c>
      <c r="B291">
        <v>239</v>
      </c>
      <c r="D291" t="s">
        <v>14</v>
      </c>
      <c r="E291">
        <v>859</v>
      </c>
      <c r="G291" s="4">
        <f t="shared" si="24"/>
        <v>703.61253561253557</v>
      </c>
      <c r="H291" s="4">
        <f t="shared" si="25"/>
        <v>181</v>
      </c>
      <c r="I291">
        <f t="shared" si="26"/>
        <v>1</v>
      </c>
      <c r="J291">
        <f t="shared" si="27"/>
        <v>7295</v>
      </c>
      <c r="K291" s="4">
        <f t="shared" si="28"/>
        <v>9963.3186547551377</v>
      </c>
      <c r="L291" s="4">
        <f t="shared" si="29"/>
        <v>99.816424774458525</v>
      </c>
    </row>
    <row r="292" spans="1:12" x14ac:dyDescent="0.25">
      <c r="A292" t="s">
        <v>20</v>
      </c>
      <c r="B292">
        <v>78</v>
      </c>
      <c r="D292" t="s">
        <v>14</v>
      </c>
      <c r="E292">
        <v>45</v>
      </c>
      <c r="G292" s="4">
        <f t="shared" si="24"/>
        <v>704.49856733524359</v>
      </c>
      <c r="H292" s="4">
        <f t="shared" si="25"/>
        <v>181</v>
      </c>
      <c r="I292">
        <f t="shared" si="26"/>
        <v>1</v>
      </c>
      <c r="J292">
        <f t="shared" si="27"/>
        <v>7295</v>
      </c>
      <c r="K292" s="4">
        <f t="shared" si="28"/>
        <v>9999.481195065433</v>
      </c>
      <c r="L292" s="4">
        <f t="shared" si="29"/>
        <v>99.997405941681478</v>
      </c>
    </row>
    <row r="293" spans="1:12" x14ac:dyDescent="0.25">
      <c r="A293" t="s">
        <v>20</v>
      </c>
      <c r="B293">
        <v>1773</v>
      </c>
      <c r="D293" t="s">
        <v>14</v>
      </c>
      <c r="E293">
        <v>6</v>
      </c>
      <c r="G293" s="4">
        <f t="shared" si="24"/>
        <v>708.20461095100859</v>
      </c>
      <c r="H293" s="4">
        <f t="shared" si="25"/>
        <v>181</v>
      </c>
      <c r="I293">
        <f t="shared" si="26"/>
        <v>1</v>
      </c>
      <c r="J293">
        <f t="shared" si="27"/>
        <v>7295</v>
      </c>
      <c r="K293" s="4">
        <f t="shared" si="28"/>
        <v>10035.876263750528</v>
      </c>
      <c r="L293" s="4">
        <f t="shared" si="29"/>
        <v>100.17922071842308</v>
      </c>
    </row>
    <row r="294" spans="1:12" x14ac:dyDescent="0.25">
      <c r="A294" t="s">
        <v>20</v>
      </c>
      <c r="B294">
        <v>32</v>
      </c>
      <c r="D294" t="s">
        <v>14</v>
      </c>
      <c r="E294">
        <v>7</v>
      </c>
      <c r="G294" s="4">
        <f t="shared" si="24"/>
        <v>707.15362318840585</v>
      </c>
      <c r="H294" s="4">
        <f t="shared" si="25"/>
        <v>181</v>
      </c>
      <c r="I294">
        <f t="shared" si="26"/>
        <v>1</v>
      </c>
      <c r="J294">
        <f t="shared" si="27"/>
        <v>7295</v>
      </c>
      <c r="K294" s="4">
        <f t="shared" si="28"/>
        <v>10072.344275237989</v>
      </c>
      <c r="L294" s="4">
        <f t="shared" si="29"/>
        <v>100.36106952019786</v>
      </c>
    </row>
    <row r="295" spans="1:12" x14ac:dyDescent="0.25">
      <c r="A295" t="s">
        <v>20</v>
      </c>
      <c r="B295">
        <v>369</v>
      </c>
      <c r="D295" t="s">
        <v>14</v>
      </c>
      <c r="E295">
        <v>31</v>
      </c>
      <c r="G295" s="4">
        <f t="shared" si="24"/>
        <v>711.16326530612241</v>
      </c>
      <c r="H295" s="4">
        <f t="shared" si="25"/>
        <v>182</v>
      </c>
      <c r="I295">
        <f t="shared" si="26"/>
        <v>1</v>
      </c>
      <c r="J295">
        <f t="shared" si="27"/>
        <v>7295</v>
      </c>
      <c r="K295" s="4">
        <f t="shared" si="28"/>
        <v>10109.143740870239</v>
      </c>
      <c r="L295" s="4">
        <f t="shared" si="29"/>
        <v>100.54423773081299</v>
      </c>
    </row>
    <row r="296" spans="1:12" x14ac:dyDescent="0.25">
      <c r="A296" t="s">
        <v>20</v>
      </c>
      <c r="B296">
        <v>89</v>
      </c>
      <c r="D296" t="s">
        <v>14</v>
      </c>
      <c r="E296">
        <v>78</v>
      </c>
      <c r="G296" s="4">
        <f t="shared" si="24"/>
        <v>714.16129032258061</v>
      </c>
      <c r="H296" s="4">
        <f t="shared" si="25"/>
        <v>182</v>
      </c>
      <c r="I296">
        <f t="shared" si="26"/>
        <v>1</v>
      </c>
      <c r="J296">
        <f t="shared" si="27"/>
        <v>7295</v>
      </c>
      <c r="K296" s="4">
        <f t="shared" si="28"/>
        <v>10145.917564574718</v>
      </c>
      <c r="L296" s="4">
        <f t="shared" si="29"/>
        <v>100.72694557353915</v>
      </c>
    </row>
    <row r="297" spans="1:12" x14ac:dyDescent="0.25">
      <c r="A297" t="s">
        <v>20</v>
      </c>
      <c r="B297">
        <v>147</v>
      </c>
      <c r="D297" t="s">
        <v>14</v>
      </c>
      <c r="E297">
        <v>1225</v>
      </c>
      <c r="G297" s="4">
        <f t="shared" si="24"/>
        <v>717.88200589970506</v>
      </c>
      <c r="H297" s="4">
        <f t="shared" si="25"/>
        <v>183</v>
      </c>
      <c r="I297">
        <f t="shared" si="26"/>
        <v>1</v>
      </c>
      <c r="J297">
        <f t="shared" si="27"/>
        <v>7295</v>
      </c>
      <c r="K297" s="4">
        <f t="shared" si="28"/>
        <v>10182.658991747674</v>
      </c>
      <c r="L297" s="4">
        <f t="shared" si="29"/>
        <v>100.90916208029712</v>
      </c>
    </row>
    <row r="298" spans="1:12" x14ac:dyDescent="0.25">
      <c r="A298" t="s">
        <v>20</v>
      </c>
      <c r="B298">
        <v>126</v>
      </c>
      <c r="D298" t="s">
        <v>14</v>
      </c>
      <c r="E298">
        <v>1</v>
      </c>
      <c r="G298" s="4">
        <f t="shared" si="24"/>
        <v>718.07121661721067</v>
      </c>
      <c r="H298" s="4">
        <f t="shared" si="25"/>
        <v>183</v>
      </c>
      <c r="I298">
        <f t="shared" si="26"/>
        <v>1</v>
      </c>
      <c r="J298">
        <f t="shared" si="27"/>
        <v>7295</v>
      </c>
      <c r="K298" s="4">
        <f t="shared" si="28"/>
        <v>10219.197754117542</v>
      </c>
      <c r="L298" s="4">
        <f t="shared" si="29"/>
        <v>101.09004775010021</v>
      </c>
    </row>
    <row r="299" spans="1:12" x14ac:dyDescent="0.25">
      <c r="A299" t="s">
        <v>20</v>
      </c>
      <c r="B299">
        <v>2218</v>
      </c>
      <c r="D299" t="s">
        <v>14</v>
      </c>
      <c r="E299">
        <v>67</v>
      </c>
      <c r="G299" s="4">
        <f t="shared" si="24"/>
        <v>721.97910447761194</v>
      </c>
      <c r="H299" s="4">
        <f t="shared" si="25"/>
        <v>184</v>
      </c>
      <c r="I299">
        <f t="shared" si="26"/>
        <v>1</v>
      </c>
      <c r="J299">
        <f t="shared" si="27"/>
        <v>7295</v>
      </c>
      <c r="K299" s="4">
        <f t="shared" si="28"/>
        <v>10255.972504236248</v>
      </c>
      <c r="L299" s="4">
        <f t="shared" si="29"/>
        <v>101.27177545711464</v>
      </c>
    </row>
    <row r="300" spans="1:12" x14ac:dyDescent="0.25">
      <c r="A300" t="s">
        <v>20</v>
      </c>
      <c r="B300">
        <v>202</v>
      </c>
      <c r="D300" t="s">
        <v>14</v>
      </c>
      <c r="E300">
        <v>19</v>
      </c>
      <c r="G300" s="4">
        <f t="shared" si="24"/>
        <v>719.45345345345345</v>
      </c>
      <c r="H300" s="4">
        <f t="shared" si="25"/>
        <v>184</v>
      </c>
      <c r="I300">
        <f t="shared" si="26"/>
        <v>1</v>
      </c>
      <c r="J300">
        <f t="shared" si="27"/>
        <v>7295</v>
      </c>
      <c r="K300" s="4">
        <f t="shared" si="28"/>
        <v>10292.393824036622</v>
      </c>
      <c r="L300" s="4">
        <f t="shared" si="29"/>
        <v>101.45143579090748</v>
      </c>
    </row>
    <row r="301" spans="1:12" x14ac:dyDescent="0.25">
      <c r="A301" t="s">
        <v>20</v>
      </c>
      <c r="B301">
        <v>140</v>
      </c>
      <c r="D301" t="s">
        <v>14</v>
      </c>
      <c r="E301">
        <v>2108</v>
      </c>
      <c r="G301" s="4">
        <f t="shared" si="24"/>
        <v>723.13293051359517</v>
      </c>
      <c r="H301" s="4">
        <f t="shared" si="25"/>
        <v>184</v>
      </c>
      <c r="I301">
        <f t="shared" si="26"/>
        <v>1</v>
      </c>
      <c r="J301">
        <f t="shared" si="27"/>
        <v>7295</v>
      </c>
      <c r="K301" s="4">
        <f t="shared" si="28"/>
        <v>10329.490151756689</v>
      </c>
      <c r="L301" s="4">
        <f t="shared" si="29"/>
        <v>101.63409935526899</v>
      </c>
    </row>
    <row r="302" spans="1:12" x14ac:dyDescent="0.25">
      <c r="A302" t="s">
        <v>20</v>
      </c>
      <c r="B302">
        <v>1052</v>
      </c>
      <c r="D302" t="s">
        <v>14</v>
      </c>
      <c r="E302">
        <v>679</v>
      </c>
      <c r="G302" s="4">
        <f t="shared" si="24"/>
        <v>720.69604863221889</v>
      </c>
      <c r="H302" s="4">
        <f t="shared" si="25"/>
        <v>184</v>
      </c>
      <c r="I302">
        <f t="shared" si="26"/>
        <v>1</v>
      </c>
      <c r="J302">
        <f t="shared" si="27"/>
        <v>7295</v>
      </c>
      <c r="K302" s="4">
        <f t="shared" si="28"/>
        <v>10366.227502815897</v>
      </c>
      <c r="L302" s="4">
        <f t="shared" si="29"/>
        <v>101.8146723356506</v>
      </c>
    </row>
    <row r="303" spans="1:12" x14ac:dyDescent="0.25">
      <c r="A303" t="s">
        <v>20</v>
      </c>
      <c r="B303">
        <v>247</v>
      </c>
      <c r="D303" t="s">
        <v>14</v>
      </c>
      <c r="E303">
        <v>36</v>
      </c>
      <c r="G303" s="4">
        <f t="shared" si="24"/>
        <v>719.81039755351685</v>
      </c>
      <c r="H303" s="4">
        <f t="shared" si="25"/>
        <v>183</v>
      </c>
      <c r="I303">
        <f t="shared" si="26"/>
        <v>1</v>
      </c>
      <c r="J303">
        <f t="shared" si="27"/>
        <v>7295</v>
      </c>
      <c r="K303" s="4">
        <f t="shared" si="28"/>
        <v>10403.656069816692</v>
      </c>
      <c r="L303" s="4">
        <f t="shared" si="29"/>
        <v>101.99831405379548</v>
      </c>
    </row>
    <row r="304" spans="1:12" x14ac:dyDescent="0.25">
      <c r="A304" t="s">
        <v>20</v>
      </c>
      <c r="B304">
        <v>84</v>
      </c>
      <c r="D304" t="s">
        <v>14</v>
      </c>
      <c r="E304">
        <v>47</v>
      </c>
      <c r="G304" s="4">
        <f t="shared" si="24"/>
        <v>723.36923076923074</v>
      </c>
      <c r="H304" s="4">
        <f t="shared" si="25"/>
        <v>183</v>
      </c>
      <c r="I304">
        <f t="shared" si="26"/>
        <v>1</v>
      </c>
      <c r="J304">
        <f t="shared" si="27"/>
        <v>7295</v>
      </c>
      <c r="K304" s="4">
        <f t="shared" si="28"/>
        <v>10441.501426461891</v>
      </c>
      <c r="L304" s="4">
        <f t="shared" si="29"/>
        <v>102.18366516455499</v>
      </c>
    </row>
    <row r="305" spans="1:12" x14ac:dyDescent="0.25">
      <c r="A305" t="s">
        <v>20</v>
      </c>
      <c r="B305">
        <v>88</v>
      </c>
      <c r="D305" t="s">
        <v>14</v>
      </c>
      <c r="E305">
        <v>70</v>
      </c>
      <c r="G305" s="4">
        <f t="shared" si="24"/>
        <v>727.44272445820434</v>
      </c>
      <c r="H305" s="4">
        <f t="shared" si="25"/>
        <v>184</v>
      </c>
      <c r="I305">
        <f t="shared" si="26"/>
        <v>1</v>
      </c>
      <c r="J305">
        <f t="shared" si="27"/>
        <v>7295</v>
      </c>
      <c r="K305" s="4">
        <f t="shared" si="28"/>
        <v>10478.99423190921</v>
      </c>
      <c r="L305" s="4">
        <f t="shared" si="29"/>
        <v>102.36695869229099</v>
      </c>
    </row>
    <row r="306" spans="1:12" x14ac:dyDescent="0.25">
      <c r="A306" t="s">
        <v>20</v>
      </c>
      <c r="B306">
        <v>156</v>
      </c>
      <c r="D306" t="s">
        <v>14</v>
      </c>
      <c r="E306">
        <v>154</v>
      </c>
      <c r="G306" s="4">
        <f t="shared" si="24"/>
        <v>731.48286604361374</v>
      </c>
      <c r="H306" s="4">
        <f t="shared" si="25"/>
        <v>185</v>
      </c>
      <c r="I306">
        <f t="shared" si="26"/>
        <v>1</v>
      </c>
      <c r="J306">
        <f t="shared" si="27"/>
        <v>7295</v>
      </c>
      <c r="K306" s="4">
        <f t="shared" si="28"/>
        <v>10515.911680751167</v>
      </c>
      <c r="L306" s="4">
        <f t="shared" si="29"/>
        <v>102.54711931961408</v>
      </c>
    </row>
    <row r="307" spans="1:12" x14ac:dyDescent="0.25">
      <c r="A307" t="s">
        <v>20</v>
      </c>
      <c r="B307">
        <v>2985</v>
      </c>
      <c r="D307" t="s">
        <v>14</v>
      </c>
      <c r="E307">
        <v>22</v>
      </c>
      <c r="G307" s="4">
        <f t="shared" si="24"/>
        <v>735.09717868338555</v>
      </c>
      <c r="H307" s="4">
        <f t="shared" si="25"/>
        <v>186</v>
      </c>
      <c r="I307">
        <f t="shared" si="26"/>
        <v>1</v>
      </c>
      <c r="J307">
        <f t="shared" si="27"/>
        <v>7295</v>
      </c>
      <c r="K307" s="4">
        <f t="shared" si="28"/>
        <v>10552.117303763678</v>
      </c>
      <c r="L307" s="4">
        <f t="shared" si="29"/>
        <v>102.72349927725242</v>
      </c>
    </row>
    <row r="308" spans="1:12" x14ac:dyDescent="0.25">
      <c r="A308" t="s">
        <v>20</v>
      </c>
      <c r="B308">
        <v>762</v>
      </c>
      <c r="D308" t="s">
        <v>14</v>
      </c>
      <c r="E308">
        <v>1758</v>
      </c>
      <c r="G308" s="4">
        <f t="shared" si="24"/>
        <v>730.24921135646684</v>
      </c>
      <c r="H308" s="4">
        <f t="shared" si="25"/>
        <v>186</v>
      </c>
      <c r="I308">
        <f t="shared" si="26"/>
        <v>1</v>
      </c>
      <c r="J308">
        <f t="shared" si="27"/>
        <v>7295</v>
      </c>
      <c r="K308" s="4">
        <f t="shared" si="28"/>
        <v>10587.586948582381</v>
      </c>
      <c r="L308" s="4">
        <f t="shared" si="29"/>
        <v>102.8960006442543</v>
      </c>
    </row>
    <row r="309" spans="1:12" x14ac:dyDescent="0.25">
      <c r="A309" t="s">
        <v>20</v>
      </c>
      <c r="B309">
        <v>554</v>
      </c>
      <c r="D309" t="s">
        <v>14</v>
      </c>
      <c r="E309">
        <v>94</v>
      </c>
      <c r="G309" s="4">
        <f t="shared" si="24"/>
        <v>726.88571428571424</v>
      </c>
      <c r="H309" s="4">
        <f t="shared" si="25"/>
        <v>185</v>
      </c>
      <c r="I309">
        <f t="shared" si="26"/>
        <v>1</v>
      </c>
      <c r="J309">
        <f t="shared" si="27"/>
        <v>7295</v>
      </c>
      <c r="K309" s="4">
        <f t="shared" si="28"/>
        <v>10624.595859591946</v>
      </c>
      <c r="L309" s="4">
        <f t="shared" si="29"/>
        <v>103.07568025287024</v>
      </c>
    </row>
    <row r="310" spans="1:12" x14ac:dyDescent="0.25">
      <c r="A310" t="s">
        <v>20</v>
      </c>
      <c r="B310">
        <v>135</v>
      </c>
      <c r="D310" t="s">
        <v>14</v>
      </c>
      <c r="E310">
        <v>33</v>
      </c>
      <c r="G310" s="4">
        <f t="shared" si="24"/>
        <v>729.46006389776358</v>
      </c>
      <c r="H310" s="4">
        <f t="shared" si="25"/>
        <v>185</v>
      </c>
      <c r="I310">
        <f t="shared" si="26"/>
        <v>1</v>
      </c>
      <c r="J310">
        <f t="shared" si="27"/>
        <v>7295</v>
      </c>
      <c r="K310" s="4">
        <f t="shared" si="28"/>
        <v>10662.665871558134</v>
      </c>
      <c r="L310" s="4">
        <f t="shared" si="29"/>
        <v>103.26018531630734</v>
      </c>
    </row>
    <row r="311" spans="1:12" x14ac:dyDescent="0.25">
      <c r="A311" t="s">
        <v>20</v>
      </c>
      <c r="B311">
        <v>122</v>
      </c>
      <c r="D311" t="s">
        <v>14</v>
      </c>
      <c r="E311">
        <v>1</v>
      </c>
      <c r="G311" s="4">
        <f t="shared" si="24"/>
        <v>733.61093247588428</v>
      </c>
      <c r="H311" s="4">
        <f t="shared" si="25"/>
        <v>186</v>
      </c>
      <c r="I311">
        <f t="shared" si="26"/>
        <v>1</v>
      </c>
      <c r="J311">
        <f t="shared" si="27"/>
        <v>7295</v>
      </c>
      <c r="K311" s="4">
        <f t="shared" si="28"/>
        <v>10700.395134507795</v>
      </c>
      <c r="L311" s="4">
        <f t="shared" si="29"/>
        <v>103.44271426498725</v>
      </c>
    </row>
    <row r="312" spans="1:12" x14ac:dyDescent="0.25">
      <c r="A312" t="s">
        <v>20</v>
      </c>
      <c r="B312">
        <v>221</v>
      </c>
      <c r="D312" t="s">
        <v>14</v>
      </c>
      <c r="E312">
        <v>31</v>
      </c>
      <c r="G312" s="4">
        <f t="shared" si="24"/>
        <v>737.96116504854365</v>
      </c>
      <c r="H312" s="4">
        <f t="shared" si="25"/>
        <v>189</v>
      </c>
      <c r="I312">
        <f t="shared" si="26"/>
        <v>1</v>
      </c>
      <c r="J312">
        <f t="shared" si="27"/>
        <v>7295</v>
      </c>
      <c r="K312" s="4">
        <f t="shared" si="28"/>
        <v>10737.283985481188</v>
      </c>
      <c r="L312" s="4">
        <f t="shared" si="29"/>
        <v>103.6208665543827</v>
      </c>
    </row>
    <row r="313" spans="1:12" x14ac:dyDescent="0.25">
      <c r="A313" t="s">
        <v>20</v>
      </c>
      <c r="B313">
        <v>126</v>
      </c>
      <c r="D313" t="s">
        <v>14</v>
      </c>
      <c r="E313">
        <v>35</v>
      </c>
      <c r="G313" s="4">
        <f t="shared" si="24"/>
        <v>741.94788273615632</v>
      </c>
      <c r="H313" s="4">
        <f t="shared" si="25"/>
        <v>189</v>
      </c>
      <c r="I313">
        <f t="shared" si="26"/>
        <v>1</v>
      </c>
      <c r="J313">
        <f t="shared" si="27"/>
        <v>7295</v>
      </c>
      <c r="K313" s="4">
        <f t="shared" si="28"/>
        <v>10773.109060737203</v>
      </c>
      <c r="L313" s="4">
        <f t="shared" si="29"/>
        <v>103.79358872655479</v>
      </c>
    </row>
    <row r="314" spans="1:12" x14ac:dyDescent="0.25">
      <c r="A314" t="s">
        <v>20</v>
      </c>
      <c r="B314">
        <v>1022</v>
      </c>
      <c r="D314" t="s">
        <v>14</v>
      </c>
      <c r="E314">
        <v>63</v>
      </c>
      <c r="G314" s="4">
        <f t="shared" si="24"/>
        <v>746.28524590163931</v>
      </c>
      <c r="H314" s="4">
        <f t="shared" si="25"/>
        <v>190</v>
      </c>
      <c r="I314">
        <f t="shared" si="26"/>
        <v>1</v>
      </c>
      <c r="J314">
        <f t="shared" si="27"/>
        <v>7295</v>
      </c>
      <c r="K314" s="4">
        <f t="shared" si="28"/>
        <v>10807.820144294848</v>
      </c>
      <c r="L314" s="4">
        <f t="shared" si="29"/>
        <v>103.96066633248773</v>
      </c>
    </row>
    <row r="315" spans="1:12" x14ac:dyDescent="0.25">
      <c r="A315" t="s">
        <v>20</v>
      </c>
      <c r="B315">
        <v>3177</v>
      </c>
      <c r="D315" t="s">
        <v>14</v>
      </c>
      <c r="E315">
        <v>526</v>
      </c>
      <c r="G315" s="4">
        <f t="shared" si="24"/>
        <v>747.63036303630361</v>
      </c>
      <c r="H315" s="4">
        <f t="shared" si="25"/>
        <v>190</v>
      </c>
      <c r="I315">
        <f t="shared" si="26"/>
        <v>1</v>
      </c>
      <c r="J315">
        <f t="shared" si="27"/>
        <v>7295</v>
      </c>
      <c r="K315" s="4">
        <f t="shared" si="28"/>
        <v>10841.123833443302</v>
      </c>
      <c r="L315" s="4">
        <f t="shared" si="29"/>
        <v>104.12071759954068</v>
      </c>
    </row>
    <row r="316" spans="1:12" x14ac:dyDescent="0.25">
      <c r="A316" t="s">
        <v>20</v>
      </c>
      <c r="B316">
        <v>198</v>
      </c>
      <c r="D316" t="s">
        <v>14</v>
      </c>
      <c r="E316">
        <v>121</v>
      </c>
      <c r="G316" s="4">
        <f t="shared" si="24"/>
        <v>740.29568106312297</v>
      </c>
      <c r="H316" s="4">
        <f t="shared" si="25"/>
        <v>189</v>
      </c>
      <c r="I316">
        <f t="shared" si="26"/>
        <v>1</v>
      </c>
      <c r="J316">
        <f t="shared" si="27"/>
        <v>7295</v>
      </c>
      <c r="K316" s="4">
        <f t="shared" si="28"/>
        <v>10874.079086093057</v>
      </c>
      <c r="L316" s="4">
        <f t="shared" si="29"/>
        <v>104.27885253536816</v>
      </c>
    </row>
    <row r="317" spans="1:12" x14ac:dyDescent="0.25">
      <c r="A317" t="s">
        <v>20</v>
      </c>
      <c r="B317">
        <v>85</v>
      </c>
      <c r="D317" t="s">
        <v>14</v>
      </c>
      <c r="E317">
        <v>67</v>
      </c>
      <c r="G317" s="4">
        <f t="shared" si="24"/>
        <v>744.18060200668901</v>
      </c>
      <c r="H317" s="4">
        <f t="shared" si="25"/>
        <v>189</v>
      </c>
      <c r="I317">
        <f t="shared" si="26"/>
        <v>1</v>
      </c>
      <c r="J317">
        <f t="shared" si="27"/>
        <v>7295</v>
      </c>
      <c r="K317" s="4">
        <f t="shared" si="28"/>
        <v>10909.991840604065</v>
      </c>
      <c r="L317" s="4">
        <f t="shared" si="29"/>
        <v>104.45090636564177</v>
      </c>
    </row>
    <row r="318" spans="1:12" x14ac:dyDescent="0.25">
      <c r="A318" t="s">
        <v>20</v>
      </c>
      <c r="B318">
        <v>3596</v>
      </c>
      <c r="D318" t="s">
        <v>14</v>
      </c>
      <c r="E318">
        <v>57</v>
      </c>
      <c r="G318" s="4">
        <f t="shared" si="24"/>
        <v>748.68013468013464</v>
      </c>
      <c r="H318" s="4">
        <f t="shared" si="25"/>
        <v>190</v>
      </c>
      <c r="I318">
        <f t="shared" si="26"/>
        <v>1</v>
      </c>
      <c r="J318">
        <f t="shared" si="27"/>
        <v>7295</v>
      </c>
      <c r="K318" s="4">
        <f t="shared" si="28"/>
        <v>10944.704168637885</v>
      </c>
      <c r="L318" s="4">
        <f t="shared" si="29"/>
        <v>104.61694016094089</v>
      </c>
    </row>
    <row r="319" spans="1:12" x14ac:dyDescent="0.25">
      <c r="A319" t="s">
        <v>20</v>
      </c>
      <c r="B319">
        <v>244</v>
      </c>
      <c r="D319" t="s">
        <v>14</v>
      </c>
      <c r="E319">
        <v>1229</v>
      </c>
      <c r="G319" s="4">
        <f t="shared" si="24"/>
        <v>741.37288135593224</v>
      </c>
      <c r="H319" s="4">
        <f t="shared" si="25"/>
        <v>190</v>
      </c>
      <c r="I319">
        <f t="shared" si="26"/>
        <v>1</v>
      </c>
      <c r="J319">
        <f t="shared" si="27"/>
        <v>7295</v>
      </c>
      <c r="K319" s="4">
        <f t="shared" si="28"/>
        <v>10977.802748792998</v>
      </c>
      <c r="L319" s="4">
        <f t="shared" si="29"/>
        <v>104.7750101350174</v>
      </c>
    </row>
    <row r="320" spans="1:12" x14ac:dyDescent="0.25">
      <c r="A320" t="s">
        <v>20</v>
      </c>
      <c r="B320">
        <v>5180</v>
      </c>
      <c r="D320" t="s">
        <v>14</v>
      </c>
      <c r="E320">
        <v>12</v>
      </c>
      <c r="G320" s="4">
        <f t="shared" si="24"/>
        <v>741.4061433447099</v>
      </c>
      <c r="H320" s="4">
        <f t="shared" si="25"/>
        <v>189</v>
      </c>
      <c r="I320">
        <f t="shared" si="26"/>
        <v>1</v>
      </c>
      <c r="J320">
        <f t="shared" si="27"/>
        <v>7295</v>
      </c>
      <c r="K320" s="4">
        <f t="shared" si="28"/>
        <v>11013.976405060843</v>
      </c>
      <c r="L320" s="4">
        <f t="shared" si="29"/>
        <v>104.947493562547</v>
      </c>
    </row>
    <row r="321" spans="1:12" x14ac:dyDescent="0.25">
      <c r="A321" t="s">
        <v>20</v>
      </c>
      <c r="B321">
        <v>589</v>
      </c>
      <c r="D321" t="s">
        <v>14</v>
      </c>
      <c r="E321">
        <v>452</v>
      </c>
      <c r="G321" s="4">
        <f t="shared" si="24"/>
        <v>728.65979381443299</v>
      </c>
      <c r="H321" s="4">
        <f t="shared" si="25"/>
        <v>189</v>
      </c>
      <c r="I321">
        <f t="shared" si="26"/>
        <v>1</v>
      </c>
      <c r="J321">
        <f t="shared" si="27"/>
        <v>7295</v>
      </c>
      <c r="K321" s="4">
        <f t="shared" si="28"/>
        <v>11050.364338012798</v>
      </c>
      <c r="L321" s="4">
        <f t="shared" si="29"/>
        <v>105.12071317306022</v>
      </c>
    </row>
    <row r="322" spans="1:12" x14ac:dyDescent="0.25">
      <c r="A322" t="s">
        <v>20</v>
      </c>
      <c r="B322">
        <v>2725</v>
      </c>
      <c r="D322" t="s">
        <v>14</v>
      </c>
      <c r="E322">
        <v>1886</v>
      </c>
      <c r="G322" s="4">
        <f t="shared" si="24"/>
        <v>730.10034602076121</v>
      </c>
      <c r="H322" s="4">
        <f t="shared" si="25"/>
        <v>186</v>
      </c>
      <c r="I322">
        <f t="shared" si="26"/>
        <v>1</v>
      </c>
      <c r="J322">
        <f t="shared" si="27"/>
        <v>7295</v>
      </c>
      <c r="K322" s="4">
        <f t="shared" si="28"/>
        <v>11091.069207303621</v>
      </c>
      <c r="L322" s="4">
        <f t="shared" si="29"/>
        <v>105.31414533339584</v>
      </c>
    </row>
    <row r="323" spans="1:12" x14ac:dyDescent="0.25">
      <c r="A323" t="s">
        <v>20</v>
      </c>
      <c r="B323">
        <v>300</v>
      </c>
      <c r="D323" t="s">
        <v>14</v>
      </c>
      <c r="E323">
        <v>1825</v>
      </c>
      <c r="G323" s="4">
        <f t="shared" ref="G323:G386" si="30">AVERAGE(B323:B887,E323:E686)</f>
        <v>719.1219512195122</v>
      </c>
      <c r="H323" s="4">
        <f t="shared" ref="H323:H386" si="31">MEDIAN(B323:B887,E323:E686)</f>
        <v>185</v>
      </c>
      <c r="I323">
        <f t="shared" ref="I323:I386" si="32">MIN(B323:B887,E323:E686)</f>
        <v>1</v>
      </c>
      <c r="J323">
        <f t="shared" ref="J323:J386" si="33">MAX(B323:B887,E323:E686)</f>
        <v>7295</v>
      </c>
      <c r="K323" s="4">
        <f t="shared" ref="K323:K386" si="34">_xlfn.VAR.P(G323:G887)</f>
        <v>11131.672973347428</v>
      </c>
      <c r="L323" s="4">
        <f t="shared" ref="L323:L386" si="35">_xlfn.STDEV.P(G323:G887)</f>
        <v>105.50674373397858</v>
      </c>
    </row>
    <row r="324" spans="1:12" x14ac:dyDescent="0.25">
      <c r="A324" t="s">
        <v>20</v>
      </c>
      <c r="B324">
        <v>144</v>
      </c>
      <c r="D324" t="s">
        <v>14</v>
      </c>
      <c r="E324">
        <v>31</v>
      </c>
      <c r="G324" s="4">
        <f t="shared" si="30"/>
        <v>716.71228070175437</v>
      </c>
      <c r="H324" s="4">
        <f t="shared" si="31"/>
        <v>184</v>
      </c>
      <c r="I324">
        <f t="shared" si="32"/>
        <v>1</v>
      </c>
      <c r="J324">
        <f t="shared" si="33"/>
        <v>7295</v>
      </c>
      <c r="K324" s="4">
        <f t="shared" si="34"/>
        <v>11175.200785931504</v>
      </c>
      <c r="L324" s="4">
        <f t="shared" si="35"/>
        <v>105.71282223993219</v>
      </c>
    </row>
    <row r="325" spans="1:12" x14ac:dyDescent="0.25">
      <c r="A325" t="s">
        <v>20</v>
      </c>
      <c r="B325">
        <v>87</v>
      </c>
      <c r="D325" t="s">
        <v>14</v>
      </c>
      <c r="E325">
        <v>107</v>
      </c>
      <c r="G325" s="4">
        <f t="shared" si="30"/>
        <v>721.15901060070667</v>
      </c>
      <c r="H325" s="4">
        <f t="shared" si="31"/>
        <v>185</v>
      </c>
      <c r="I325">
        <f t="shared" si="32"/>
        <v>1</v>
      </c>
      <c r="J325">
        <f t="shared" si="33"/>
        <v>7295</v>
      </c>
      <c r="K325" s="4">
        <f t="shared" si="34"/>
        <v>11219.517121451465</v>
      </c>
      <c r="L325" s="4">
        <f t="shared" si="35"/>
        <v>105.92222203792491</v>
      </c>
    </row>
    <row r="326" spans="1:12" x14ac:dyDescent="0.25">
      <c r="A326" t="s">
        <v>20</v>
      </c>
      <c r="B326">
        <v>3116</v>
      </c>
      <c r="D326" t="s">
        <v>14</v>
      </c>
      <c r="E326">
        <v>27</v>
      </c>
      <c r="G326" s="4">
        <f t="shared" si="30"/>
        <v>725.60142348754448</v>
      </c>
      <c r="H326" s="4">
        <f t="shared" si="31"/>
        <v>186</v>
      </c>
      <c r="I326">
        <f t="shared" si="32"/>
        <v>1</v>
      </c>
      <c r="J326">
        <f t="shared" si="33"/>
        <v>7295</v>
      </c>
      <c r="K326" s="4">
        <f t="shared" si="34"/>
        <v>11263.31506803284</v>
      </c>
      <c r="L326" s="4">
        <f t="shared" si="35"/>
        <v>106.12876644921884</v>
      </c>
    </row>
    <row r="327" spans="1:12" x14ac:dyDescent="0.25">
      <c r="A327" t="s">
        <v>20</v>
      </c>
      <c r="B327">
        <v>909</v>
      </c>
      <c r="D327" t="s">
        <v>14</v>
      </c>
      <c r="E327">
        <v>1221</v>
      </c>
      <c r="G327" s="4">
        <f t="shared" si="30"/>
        <v>719.53763440860212</v>
      </c>
      <c r="H327" s="4">
        <f t="shared" si="31"/>
        <v>186</v>
      </c>
      <c r="I327">
        <f t="shared" si="32"/>
        <v>1</v>
      </c>
      <c r="J327">
        <f t="shared" si="33"/>
        <v>7295</v>
      </c>
      <c r="K327" s="4">
        <f t="shared" si="34"/>
        <v>11306.412307927674</v>
      </c>
      <c r="L327" s="4">
        <f t="shared" si="35"/>
        <v>106.33161480917929</v>
      </c>
    </row>
    <row r="328" spans="1:12" x14ac:dyDescent="0.25">
      <c r="A328" t="s">
        <v>20</v>
      </c>
      <c r="B328">
        <v>1613</v>
      </c>
      <c r="D328" t="s">
        <v>14</v>
      </c>
      <c r="E328">
        <v>1</v>
      </c>
      <c r="G328" s="4">
        <f t="shared" si="30"/>
        <v>717.04332129963893</v>
      </c>
      <c r="H328" s="4">
        <f t="shared" si="31"/>
        <v>185</v>
      </c>
      <c r="I328">
        <f t="shared" si="32"/>
        <v>1</v>
      </c>
      <c r="J328">
        <f t="shared" si="33"/>
        <v>7295</v>
      </c>
      <c r="K328" s="4">
        <f t="shared" si="34"/>
        <v>11351.232240441705</v>
      </c>
      <c r="L328" s="4">
        <f t="shared" si="35"/>
        <v>106.54216179729838</v>
      </c>
    </row>
    <row r="329" spans="1:12" x14ac:dyDescent="0.25">
      <c r="A329" t="s">
        <v>20</v>
      </c>
      <c r="B329">
        <v>136</v>
      </c>
      <c r="D329" t="s">
        <v>14</v>
      </c>
      <c r="E329">
        <v>16</v>
      </c>
      <c r="G329" s="4">
        <f t="shared" si="30"/>
        <v>716.3890909090909</v>
      </c>
      <c r="H329" s="4">
        <f t="shared" si="31"/>
        <v>185</v>
      </c>
      <c r="I329">
        <f t="shared" si="32"/>
        <v>1</v>
      </c>
      <c r="J329">
        <f t="shared" si="33"/>
        <v>7295</v>
      </c>
      <c r="K329" s="4">
        <f t="shared" si="34"/>
        <v>11396.895838181823</v>
      </c>
      <c r="L329" s="4">
        <f t="shared" si="35"/>
        <v>106.75624496104115</v>
      </c>
    </row>
    <row r="330" spans="1:12" x14ac:dyDescent="0.25">
      <c r="A330" t="s">
        <v>20</v>
      </c>
      <c r="B330">
        <v>130</v>
      </c>
      <c r="D330" t="s">
        <v>14</v>
      </c>
      <c r="E330">
        <v>41</v>
      </c>
      <c r="G330" s="4">
        <f t="shared" si="30"/>
        <v>721.08058608058604</v>
      </c>
      <c r="H330" s="4">
        <f t="shared" si="31"/>
        <v>186</v>
      </c>
      <c r="I330">
        <f t="shared" si="32"/>
        <v>1</v>
      </c>
      <c r="J330">
        <f t="shared" si="33"/>
        <v>7295</v>
      </c>
      <c r="K330" s="4">
        <f t="shared" si="34"/>
        <v>11443.047900534386</v>
      </c>
      <c r="L330" s="4">
        <f t="shared" si="35"/>
        <v>106.97218283523239</v>
      </c>
    </row>
    <row r="331" spans="1:12" x14ac:dyDescent="0.25">
      <c r="A331" t="s">
        <v>20</v>
      </c>
      <c r="B331">
        <v>102</v>
      </c>
      <c r="D331" t="s">
        <v>14</v>
      </c>
      <c r="E331">
        <v>523</v>
      </c>
      <c r="G331" s="4">
        <f t="shared" si="30"/>
        <v>725.77121771217708</v>
      </c>
      <c r="H331" s="4">
        <f t="shared" si="31"/>
        <v>189</v>
      </c>
      <c r="I331">
        <f t="shared" si="32"/>
        <v>1</v>
      </c>
      <c r="J331">
        <f t="shared" si="33"/>
        <v>7295</v>
      </c>
      <c r="K331" s="4">
        <f t="shared" si="34"/>
        <v>11488.623871827051</v>
      </c>
      <c r="L331" s="4">
        <f t="shared" si="35"/>
        <v>107.18499835250758</v>
      </c>
    </row>
    <row r="332" spans="1:12" x14ac:dyDescent="0.25">
      <c r="A332" t="s">
        <v>20</v>
      </c>
      <c r="B332">
        <v>4006</v>
      </c>
      <c r="D332" t="s">
        <v>14</v>
      </c>
      <c r="E332">
        <v>141</v>
      </c>
      <c r="G332" s="4">
        <f t="shared" si="30"/>
        <v>728.8438661710037</v>
      </c>
      <c r="H332" s="4">
        <f t="shared" si="31"/>
        <v>189</v>
      </c>
      <c r="I332">
        <f t="shared" si="32"/>
        <v>1</v>
      </c>
      <c r="J332">
        <f t="shared" si="33"/>
        <v>7295</v>
      </c>
      <c r="K332" s="4">
        <f t="shared" si="34"/>
        <v>11533.415710407358</v>
      </c>
      <c r="L332" s="4">
        <f t="shared" si="35"/>
        <v>107.39374148621212</v>
      </c>
    </row>
    <row r="333" spans="1:12" x14ac:dyDescent="0.25">
      <c r="A333" t="s">
        <v>20</v>
      </c>
      <c r="B333">
        <v>1629</v>
      </c>
      <c r="D333" t="s">
        <v>14</v>
      </c>
      <c r="E333">
        <v>52</v>
      </c>
      <c r="G333" s="4">
        <f t="shared" si="30"/>
        <v>718.7715355805243</v>
      </c>
      <c r="H333" s="4">
        <f t="shared" si="31"/>
        <v>189</v>
      </c>
      <c r="I333">
        <f t="shared" si="32"/>
        <v>1</v>
      </c>
      <c r="J333">
        <f t="shared" si="33"/>
        <v>7295</v>
      </c>
      <c r="K333" s="4">
        <f t="shared" si="34"/>
        <v>11577.694714020843</v>
      </c>
      <c r="L333" s="4">
        <f t="shared" si="35"/>
        <v>107.59969662606323</v>
      </c>
    </row>
    <row r="334" spans="1:12" x14ac:dyDescent="0.25">
      <c r="A334" t="s">
        <v>20</v>
      </c>
      <c r="B334">
        <v>2188</v>
      </c>
      <c r="D334" t="s">
        <v>14</v>
      </c>
      <c r="E334">
        <v>225</v>
      </c>
      <c r="G334" s="4">
        <f t="shared" si="30"/>
        <v>717.85283018867926</v>
      </c>
      <c r="H334" s="4">
        <f t="shared" si="31"/>
        <v>189</v>
      </c>
      <c r="I334">
        <f t="shared" si="32"/>
        <v>1</v>
      </c>
      <c r="J334">
        <f t="shared" si="33"/>
        <v>7295</v>
      </c>
      <c r="K334" s="4">
        <f t="shared" si="34"/>
        <v>11624.852378592888</v>
      </c>
      <c r="L334" s="4">
        <f t="shared" si="35"/>
        <v>107.81860868418256</v>
      </c>
    </row>
    <row r="335" spans="1:12" x14ac:dyDescent="0.25">
      <c r="A335" t="s">
        <v>20</v>
      </c>
      <c r="B335">
        <v>2409</v>
      </c>
      <c r="D335" t="s">
        <v>14</v>
      </c>
      <c r="E335">
        <v>38</v>
      </c>
      <c r="G335" s="4">
        <f t="shared" si="30"/>
        <v>714.13688212927752</v>
      </c>
      <c r="H335" s="4">
        <f t="shared" si="31"/>
        <v>186</v>
      </c>
      <c r="I335">
        <f t="shared" si="32"/>
        <v>1</v>
      </c>
      <c r="J335">
        <f t="shared" si="33"/>
        <v>7295</v>
      </c>
      <c r="K335" s="4">
        <f t="shared" si="34"/>
        <v>11672.584608953221</v>
      </c>
      <c r="L335" s="4">
        <f t="shared" si="35"/>
        <v>108.03973624992436</v>
      </c>
    </row>
    <row r="336" spans="1:12" x14ac:dyDescent="0.25">
      <c r="A336" t="s">
        <v>20</v>
      </c>
      <c r="B336">
        <v>194</v>
      </c>
      <c r="D336" t="s">
        <v>14</v>
      </c>
      <c r="E336">
        <v>15</v>
      </c>
      <c r="G336" s="4">
        <f t="shared" si="30"/>
        <v>710.23371647509578</v>
      </c>
      <c r="H336" s="4">
        <f t="shared" si="31"/>
        <v>186</v>
      </c>
      <c r="I336">
        <f t="shared" si="32"/>
        <v>1</v>
      </c>
      <c r="J336">
        <f t="shared" si="33"/>
        <v>7295</v>
      </c>
      <c r="K336" s="4">
        <f t="shared" si="34"/>
        <v>11721.409507118864</v>
      </c>
      <c r="L336" s="4">
        <f t="shared" si="35"/>
        <v>108.26545851340983</v>
      </c>
    </row>
    <row r="337" spans="1:12" x14ac:dyDescent="0.25">
      <c r="A337" t="s">
        <v>20</v>
      </c>
      <c r="B337">
        <v>1140</v>
      </c>
      <c r="D337" t="s">
        <v>14</v>
      </c>
      <c r="E337">
        <v>37</v>
      </c>
      <c r="G337" s="4">
        <f t="shared" si="30"/>
        <v>714.91119691119695</v>
      </c>
      <c r="H337" s="4">
        <f t="shared" si="31"/>
        <v>186</v>
      </c>
      <c r="I337">
        <f t="shared" si="32"/>
        <v>1</v>
      </c>
      <c r="J337">
        <f t="shared" si="33"/>
        <v>7295</v>
      </c>
      <c r="K337" s="4">
        <f t="shared" si="34"/>
        <v>11771.255668236241</v>
      </c>
      <c r="L337" s="4">
        <f t="shared" si="35"/>
        <v>108.49541772921215</v>
      </c>
    </row>
    <row r="338" spans="1:12" x14ac:dyDescent="0.25">
      <c r="A338" t="s">
        <v>20</v>
      </c>
      <c r="B338">
        <v>102</v>
      </c>
      <c r="D338" t="s">
        <v>14</v>
      </c>
      <c r="E338">
        <v>112</v>
      </c>
      <c r="G338" s="4">
        <f t="shared" si="30"/>
        <v>715.89494163424126</v>
      </c>
      <c r="H338" s="4">
        <f t="shared" si="31"/>
        <v>186</v>
      </c>
      <c r="I338">
        <f t="shared" si="32"/>
        <v>1</v>
      </c>
      <c r="J338">
        <f t="shared" si="33"/>
        <v>7295</v>
      </c>
      <c r="K338" s="4">
        <f t="shared" si="34"/>
        <v>11820.772496487778</v>
      </c>
      <c r="L338" s="4">
        <f t="shared" si="35"/>
        <v>108.72337603518288</v>
      </c>
    </row>
    <row r="339" spans="1:12" x14ac:dyDescent="0.25">
      <c r="A339" t="s">
        <v>20</v>
      </c>
      <c r="B339">
        <v>2857</v>
      </c>
      <c r="D339" t="s">
        <v>14</v>
      </c>
      <c r="E339">
        <v>21</v>
      </c>
      <c r="G339" s="4">
        <f t="shared" si="30"/>
        <v>720.67058823529408</v>
      </c>
      <c r="H339" s="4">
        <f t="shared" si="31"/>
        <v>189</v>
      </c>
      <c r="I339">
        <f t="shared" si="32"/>
        <v>1</v>
      </c>
      <c r="J339">
        <f t="shared" si="33"/>
        <v>7295</v>
      </c>
      <c r="K339" s="4">
        <f t="shared" si="34"/>
        <v>11870.522286470798</v>
      </c>
      <c r="L339" s="4">
        <f t="shared" si="35"/>
        <v>108.95192649270042</v>
      </c>
    </row>
    <row r="340" spans="1:12" x14ac:dyDescent="0.25">
      <c r="A340" t="s">
        <v>20</v>
      </c>
      <c r="B340">
        <v>107</v>
      </c>
      <c r="D340" t="s">
        <v>14</v>
      </c>
      <c r="E340">
        <v>67</v>
      </c>
      <c r="G340" s="4">
        <f t="shared" si="30"/>
        <v>714.99209486166012</v>
      </c>
      <c r="H340" s="4">
        <f t="shared" si="31"/>
        <v>189</v>
      </c>
      <c r="I340">
        <f t="shared" si="32"/>
        <v>1</v>
      </c>
      <c r="J340">
        <f t="shared" si="33"/>
        <v>7295</v>
      </c>
      <c r="K340" s="4">
        <f t="shared" si="34"/>
        <v>11919.665118826088</v>
      </c>
      <c r="L340" s="4">
        <f t="shared" si="35"/>
        <v>109.17721886376337</v>
      </c>
    </row>
    <row r="341" spans="1:12" x14ac:dyDescent="0.25">
      <c r="A341" t="s">
        <v>20</v>
      </c>
      <c r="B341">
        <v>160</v>
      </c>
      <c r="D341" t="s">
        <v>14</v>
      </c>
      <c r="E341">
        <v>78</v>
      </c>
      <c r="G341" s="4">
        <f t="shared" si="30"/>
        <v>719.99601593625493</v>
      </c>
      <c r="H341" s="4">
        <f t="shared" si="31"/>
        <v>190</v>
      </c>
      <c r="I341">
        <f t="shared" si="32"/>
        <v>1</v>
      </c>
      <c r="J341">
        <f t="shared" si="33"/>
        <v>7295</v>
      </c>
      <c r="K341" s="4">
        <f t="shared" si="34"/>
        <v>11970.424258365432</v>
      </c>
      <c r="L341" s="4">
        <f t="shared" si="35"/>
        <v>109.40943404645429</v>
      </c>
    </row>
    <row r="342" spans="1:12" x14ac:dyDescent="0.25">
      <c r="A342" t="s">
        <v>20</v>
      </c>
      <c r="B342">
        <v>2230</v>
      </c>
      <c r="D342" t="s">
        <v>14</v>
      </c>
      <c r="E342">
        <v>67</v>
      </c>
      <c r="G342" s="4">
        <f t="shared" si="30"/>
        <v>724.8232931726908</v>
      </c>
      <c r="H342" s="4">
        <f t="shared" si="31"/>
        <v>191</v>
      </c>
      <c r="I342">
        <f t="shared" si="32"/>
        <v>1</v>
      </c>
      <c r="J342">
        <f t="shared" si="33"/>
        <v>7295</v>
      </c>
      <c r="K342" s="4">
        <f t="shared" si="34"/>
        <v>12020.557278863223</v>
      </c>
      <c r="L342" s="4">
        <f t="shared" si="35"/>
        <v>109.63830206120133</v>
      </c>
    </row>
    <row r="343" spans="1:12" x14ac:dyDescent="0.25">
      <c r="A343" t="s">
        <v>20</v>
      </c>
      <c r="B343">
        <v>316</v>
      </c>
      <c r="D343" t="s">
        <v>14</v>
      </c>
      <c r="E343">
        <v>263</v>
      </c>
      <c r="G343" s="4">
        <f t="shared" si="30"/>
        <v>721.39271255060726</v>
      </c>
      <c r="H343" s="4">
        <f t="shared" si="31"/>
        <v>191</v>
      </c>
      <c r="I343">
        <f t="shared" si="32"/>
        <v>1</v>
      </c>
      <c r="J343">
        <f t="shared" si="33"/>
        <v>7295</v>
      </c>
      <c r="K343" s="4">
        <f t="shared" si="34"/>
        <v>12069.865749209512</v>
      </c>
      <c r="L343" s="4">
        <f t="shared" si="35"/>
        <v>109.86294074531918</v>
      </c>
    </row>
    <row r="344" spans="1:12" x14ac:dyDescent="0.25">
      <c r="A344" t="s">
        <v>20</v>
      </c>
      <c r="B344">
        <v>117</v>
      </c>
      <c r="D344" t="s">
        <v>14</v>
      </c>
      <c r="E344">
        <v>1691</v>
      </c>
      <c r="G344" s="4">
        <f t="shared" si="30"/>
        <v>724.91836734693879</v>
      </c>
      <c r="H344" s="4">
        <f t="shared" si="31"/>
        <v>190</v>
      </c>
      <c r="I344">
        <f t="shared" si="32"/>
        <v>1</v>
      </c>
      <c r="J344">
        <f t="shared" si="33"/>
        <v>7295</v>
      </c>
      <c r="K344" s="4">
        <f t="shared" si="34"/>
        <v>12120.491609047327</v>
      </c>
      <c r="L344" s="4">
        <f t="shared" si="35"/>
        <v>110.09310427564175</v>
      </c>
    </row>
    <row r="345" spans="1:12" x14ac:dyDescent="0.25">
      <c r="A345" t="s">
        <v>20</v>
      </c>
      <c r="B345">
        <v>6406</v>
      </c>
      <c r="D345" t="s">
        <v>14</v>
      </c>
      <c r="E345">
        <v>181</v>
      </c>
      <c r="G345" s="4">
        <f t="shared" si="30"/>
        <v>723.44444444444446</v>
      </c>
      <c r="H345" s="4">
        <f t="shared" si="31"/>
        <v>190</v>
      </c>
      <c r="I345">
        <f t="shared" si="32"/>
        <v>1</v>
      </c>
      <c r="J345">
        <f t="shared" si="33"/>
        <v>7295</v>
      </c>
      <c r="K345" s="4">
        <f t="shared" si="34"/>
        <v>12170.592402580254</v>
      </c>
      <c r="L345" s="4">
        <f t="shared" si="35"/>
        <v>110.32040791521872</v>
      </c>
    </row>
    <row r="346" spans="1:12" x14ac:dyDescent="0.25">
      <c r="A346" t="s">
        <v>20</v>
      </c>
      <c r="B346">
        <v>192</v>
      </c>
      <c r="D346" t="s">
        <v>14</v>
      </c>
      <c r="E346">
        <v>13</v>
      </c>
      <c r="G346" s="4">
        <f t="shared" si="30"/>
        <v>702.11618257261409</v>
      </c>
      <c r="H346" s="4">
        <f t="shared" si="31"/>
        <v>190</v>
      </c>
      <c r="I346">
        <f t="shared" si="32"/>
        <v>1</v>
      </c>
      <c r="J346">
        <f t="shared" si="33"/>
        <v>7295</v>
      </c>
      <c r="K346" s="4">
        <f t="shared" si="34"/>
        <v>12221.520117626087</v>
      </c>
      <c r="L346" s="4">
        <f t="shared" si="35"/>
        <v>110.55098424539732</v>
      </c>
    </row>
    <row r="347" spans="1:12" x14ac:dyDescent="0.25">
      <c r="A347" t="s">
        <v>20</v>
      </c>
      <c r="B347">
        <v>26</v>
      </c>
      <c r="D347" t="s">
        <v>14</v>
      </c>
      <c r="E347">
        <v>1</v>
      </c>
      <c r="G347" s="4">
        <f t="shared" si="30"/>
        <v>707.13389121338912</v>
      </c>
      <c r="H347" s="4">
        <f t="shared" si="31"/>
        <v>190</v>
      </c>
      <c r="I347">
        <f t="shared" si="32"/>
        <v>1</v>
      </c>
      <c r="J347">
        <f t="shared" si="33"/>
        <v>7295</v>
      </c>
      <c r="K347" s="4">
        <f t="shared" si="34"/>
        <v>12276.702752774767</v>
      </c>
      <c r="L347" s="4">
        <f t="shared" si="35"/>
        <v>110.80028318002968</v>
      </c>
    </row>
    <row r="348" spans="1:12" x14ac:dyDescent="0.25">
      <c r="A348" t="s">
        <v>20</v>
      </c>
      <c r="B348">
        <v>723</v>
      </c>
      <c r="D348" t="s">
        <v>14</v>
      </c>
      <c r="E348">
        <v>21</v>
      </c>
      <c r="G348" s="4">
        <f t="shared" si="30"/>
        <v>712.98734177215192</v>
      </c>
      <c r="H348" s="4">
        <f t="shared" si="31"/>
        <v>191</v>
      </c>
      <c r="I348">
        <f t="shared" si="32"/>
        <v>21</v>
      </c>
      <c r="J348">
        <f t="shared" si="33"/>
        <v>7295</v>
      </c>
      <c r="K348" s="4">
        <f t="shared" si="34"/>
        <v>12331.854347081144</v>
      </c>
      <c r="L348" s="4">
        <f t="shared" si="35"/>
        <v>111.0488826917279</v>
      </c>
    </row>
    <row r="349" spans="1:12" x14ac:dyDescent="0.25">
      <c r="A349" t="s">
        <v>20</v>
      </c>
      <c r="B349">
        <v>170</v>
      </c>
      <c r="D349" t="s">
        <v>14</v>
      </c>
      <c r="E349">
        <v>830</v>
      </c>
      <c r="G349" s="4">
        <f t="shared" si="30"/>
        <v>715.88936170212764</v>
      </c>
      <c r="H349" s="4">
        <f t="shared" si="31"/>
        <v>191</v>
      </c>
      <c r="I349">
        <f t="shared" si="32"/>
        <v>24</v>
      </c>
      <c r="J349">
        <f t="shared" si="33"/>
        <v>7295</v>
      </c>
      <c r="K349" s="4">
        <f t="shared" si="34"/>
        <v>12386.583865544098</v>
      </c>
      <c r="L349" s="4">
        <f t="shared" si="35"/>
        <v>111.29503073158342</v>
      </c>
    </row>
    <row r="350" spans="1:12" x14ac:dyDescent="0.25">
      <c r="A350" t="s">
        <v>20</v>
      </c>
      <c r="B350">
        <v>238</v>
      </c>
      <c r="D350" t="s">
        <v>14</v>
      </c>
      <c r="E350">
        <v>130</v>
      </c>
      <c r="G350" s="4">
        <f t="shared" si="30"/>
        <v>717.74248927038627</v>
      </c>
      <c r="H350" s="4">
        <f t="shared" si="31"/>
        <v>191</v>
      </c>
      <c r="I350">
        <f t="shared" si="32"/>
        <v>24</v>
      </c>
      <c r="J350">
        <f t="shared" si="33"/>
        <v>7295</v>
      </c>
      <c r="K350" s="4">
        <f t="shared" si="34"/>
        <v>12441.222608811218</v>
      </c>
      <c r="L350" s="4">
        <f t="shared" si="35"/>
        <v>111.54022865679995</v>
      </c>
    </row>
    <row r="351" spans="1:12" x14ac:dyDescent="0.25">
      <c r="A351" t="s">
        <v>20</v>
      </c>
      <c r="B351">
        <v>55</v>
      </c>
      <c r="D351" t="s">
        <v>14</v>
      </c>
      <c r="E351">
        <v>55</v>
      </c>
      <c r="G351" s="4">
        <f t="shared" si="30"/>
        <v>722.36363636363637</v>
      </c>
      <c r="H351" s="4">
        <f t="shared" si="31"/>
        <v>191</v>
      </c>
      <c r="I351">
        <f t="shared" si="32"/>
        <v>24</v>
      </c>
      <c r="J351">
        <f t="shared" si="33"/>
        <v>7295</v>
      </c>
      <c r="K351" s="4">
        <f t="shared" si="34"/>
        <v>12495.930822031325</v>
      </c>
      <c r="L351" s="4">
        <f t="shared" si="35"/>
        <v>111.78519947663611</v>
      </c>
    </row>
    <row r="352" spans="1:12" x14ac:dyDescent="0.25">
      <c r="A352" t="s">
        <v>20</v>
      </c>
      <c r="B352">
        <v>128</v>
      </c>
      <c r="D352" t="s">
        <v>14</v>
      </c>
      <c r="E352">
        <v>114</v>
      </c>
      <c r="G352" s="4">
        <f t="shared" si="30"/>
        <v>728.19213973799128</v>
      </c>
      <c r="H352" s="4">
        <f t="shared" si="31"/>
        <v>193</v>
      </c>
      <c r="I352">
        <f t="shared" si="32"/>
        <v>24</v>
      </c>
      <c r="J352">
        <f t="shared" si="33"/>
        <v>7295</v>
      </c>
      <c r="K352" s="4">
        <f t="shared" si="34"/>
        <v>12549.939622634962</v>
      </c>
      <c r="L352" s="4">
        <f t="shared" si="35"/>
        <v>112.02651303434808</v>
      </c>
    </row>
    <row r="353" spans="1:12" x14ac:dyDescent="0.25">
      <c r="A353" t="s">
        <v>20</v>
      </c>
      <c r="B353">
        <v>2144</v>
      </c>
      <c r="D353" t="s">
        <v>14</v>
      </c>
      <c r="E353">
        <v>594</v>
      </c>
      <c r="G353" s="4">
        <f t="shared" si="30"/>
        <v>733.54185022026434</v>
      </c>
      <c r="H353" s="4">
        <f t="shared" si="31"/>
        <v>194</v>
      </c>
      <c r="I353">
        <f t="shared" si="32"/>
        <v>24</v>
      </c>
      <c r="J353">
        <f t="shared" si="33"/>
        <v>7295</v>
      </c>
      <c r="K353" s="4">
        <f t="shared" si="34"/>
        <v>12602.62413156296</v>
      </c>
      <c r="L353" s="4">
        <f t="shared" si="35"/>
        <v>112.26140980569841</v>
      </c>
    </row>
    <row r="354" spans="1:12" x14ac:dyDescent="0.25">
      <c r="A354" t="s">
        <v>20</v>
      </c>
      <c r="B354">
        <v>2693</v>
      </c>
      <c r="D354" t="s">
        <v>14</v>
      </c>
      <c r="E354">
        <v>24</v>
      </c>
      <c r="G354" s="4">
        <f t="shared" si="30"/>
        <v>727.89333333333332</v>
      </c>
      <c r="H354" s="4">
        <f t="shared" si="31"/>
        <v>193</v>
      </c>
      <c r="I354">
        <f t="shared" si="32"/>
        <v>24</v>
      </c>
      <c r="J354">
        <f t="shared" si="33"/>
        <v>7295</v>
      </c>
      <c r="K354" s="4">
        <f t="shared" si="34"/>
        <v>12653.805520253567</v>
      </c>
      <c r="L354" s="4">
        <f t="shared" si="35"/>
        <v>112.4891351209243</v>
      </c>
    </row>
    <row r="355" spans="1:12" x14ac:dyDescent="0.25">
      <c r="A355" t="s">
        <v>20</v>
      </c>
      <c r="B355">
        <v>432</v>
      </c>
      <c r="D355" t="s">
        <v>14</v>
      </c>
      <c r="E355">
        <v>252</v>
      </c>
      <c r="G355" s="4">
        <f t="shared" si="30"/>
        <v>722.23766816143495</v>
      </c>
      <c r="H355" s="4">
        <f t="shared" si="31"/>
        <v>193</v>
      </c>
      <c r="I355">
        <f t="shared" si="32"/>
        <v>32</v>
      </c>
      <c r="J355">
        <f t="shared" si="33"/>
        <v>7295</v>
      </c>
      <c r="K355" s="4">
        <f t="shared" si="34"/>
        <v>12707.456148736203</v>
      </c>
      <c r="L355" s="4">
        <f t="shared" si="35"/>
        <v>112.72735315235695</v>
      </c>
    </row>
    <row r="356" spans="1:12" x14ac:dyDescent="0.25">
      <c r="A356" t="s">
        <v>20</v>
      </c>
      <c r="B356">
        <v>189</v>
      </c>
      <c r="D356" t="s">
        <v>14</v>
      </c>
      <c r="E356">
        <v>67</v>
      </c>
      <c r="G356" s="4">
        <f t="shared" si="30"/>
        <v>725.67873303167426</v>
      </c>
      <c r="H356" s="4">
        <f t="shared" si="31"/>
        <v>191</v>
      </c>
      <c r="I356">
        <f t="shared" si="32"/>
        <v>32</v>
      </c>
      <c r="J356">
        <f t="shared" si="33"/>
        <v>7295</v>
      </c>
      <c r="K356" s="4">
        <f t="shared" si="34"/>
        <v>12763.336983548837</v>
      </c>
      <c r="L356" s="4">
        <f t="shared" si="35"/>
        <v>112.97493962622347</v>
      </c>
    </row>
    <row r="357" spans="1:12" x14ac:dyDescent="0.25">
      <c r="A357" t="s">
        <v>20</v>
      </c>
      <c r="B357">
        <v>154</v>
      </c>
      <c r="D357" t="s">
        <v>14</v>
      </c>
      <c r="E357">
        <v>742</v>
      </c>
      <c r="G357" s="4">
        <f t="shared" si="30"/>
        <v>731.13698630136992</v>
      </c>
      <c r="H357" s="4">
        <f t="shared" si="31"/>
        <v>193</v>
      </c>
      <c r="I357">
        <f t="shared" si="32"/>
        <v>32</v>
      </c>
      <c r="J357">
        <f t="shared" si="33"/>
        <v>7295</v>
      </c>
      <c r="K357" s="4">
        <f t="shared" si="34"/>
        <v>12818.65252260126</v>
      </c>
      <c r="L357" s="4">
        <f t="shared" si="35"/>
        <v>113.21948826328999</v>
      </c>
    </row>
    <row r="358" spans="1:12" x14ac:dyDescent="0.25">
      <c r="A358" t="s">
        <v>20</v>
      </c>
      <c r="B358">
        <v>96</v>
      </c>
      <c r="D358" t="s">
        <v>14</v>
      </c>
      <c r="E358">
        <v>75</v>
      </c>
      <c r="G358" s="4">
        <f t="shared" si="30"/>
        <v>733.74654377880188</v>
      </c>
      <c r="H358" s="4">
        <f t="shared" si="31"/>
        <v>193</v>
      </c>
      <c r="I358">
        <f t="shared" si="32"/>
        <v>32</v>
      </c>
      <c r="J358">
        <f t="shared" si="33"/>
        <v>7295</v>
      </c>
      <c r="K358" s="4">
        <f t="shared" si="34"/>
        <v>12872.519933800773</v>
      </c>
      <c r="L358" s="4">
        <f t="shared" si="35"/>
        <v>113.45712817536311</v>
      </c>
    </row>
    <row r="359" spans="1:12" x14ac:dyDescent="0.25">
      <c r="A359" t="s">
        <v>20</v>
      </c>
      <c r="B359">
        <v>3063</v>
      </c>
      <c r="D359" t="s">
        <v>14</v>
      </c>
      <c r="E359">
        <v>4405</v>
      </c>
      <c r="G359" s="4">
        <f t="shared" si="30"/>
        <v>739.77674418604647</v>
      </c>
      <c r="H359" s="4">
        <f t="shared" si="31"/>
        <v>194</v>
      </c>
      <c r="I359">
        <f t="shared" si="32"/>
        <v>32</v>
      </c>
      <c r="J359">
        <f t="shared" si="33"/>
        <v>7295</v>
      </c>
      <c r="K359" s="4">
        <f t="shared" si="34"/>
        <v>12925.801960840468</v>
      </c>
      <c r="L359" s="4">
        <f t="shared" si="35"/>
        <v>113.69169697405553</v>
      </c>
    </row>
    <row r="360" spans="1:12" x14ac:dyDescent="0.25">
      <c r="A360" t="s">
        <v>20</v>
      </c>
      <c r="B360">
        <v>2266</v>
      </c>
      <c r="D360" t="s">
        <v>14</v>
      </c>
      <c r="E360">
        <v>92</v>
      </c>
      <c r="G360" s="4">
        <f t="shared" si="30"/>
        <v>711.66197183098586</v>
      </c>
      <c r="H360" s="4">
        <f t="shared" si="31"/>
        <v>193</v>
      </c>
      <c r="I360">
        <f t="shared" si="32"/>
        <v>32</v>
      </c>
      <c r="J360">
        <f t="shared" si="33"/>
        <v>7295</v>
      </c>
      <c r="K360" s="4">
        <f t="shared" si="34"/>
        <v>12976.855968085672</v>
      </c>
      <c r="L360" s="4">
        <f t="shared" si="35"/>
        <v>113.91600400332551</v>
      </c>
    </row>
    <row r="361" spans="1:12" x14ac:dyDescent="0.25">
      <c r="A361" t="s">
        <v>20</v>
      </c>
      <c r="B361">
        <v>194</v>
      </c>
      <c r="D361" t="s">
        <v>14</v>
      </c>
      <c r="E361">
        <v>64</v>
      </c>
      <c r="G361" s="4">
        <f t="shared" si="30"/>
        <v>707.23222748815169</v>
      </c>
      <c r="H361" s="4">
        <f t="shared" si="31"/>
        <v>193</v>
      </c>
      <c r="I361">
        <f t="shared" si="32"/>
        <v>32</v>
      </c>
      <c r="J361">
        <f t="shared" si="33"/>
        <v>7295</v>
      </c>
      <c r="K361" s="4">
        <f t="shared" si="34"/>
        <v>13037.788901976719</v>
      </c>
      <c r="L361" s="4">
        <f t="shared" si="35"/>
        <v>114.18313755531821</v>
      </c>
    </row>
    <row r="362" spans="1:12" x14ac:dyDescent="0.25">
      <c r="A362" t="s">
        <v>20</v>
      </c>
      <c r="B362">
        <v>129</v>
      </c>
      <c r="D362" t="s">
        <v>14</v>
      </c>
      <c r="E362">
        <v>64</v>
      </c>
      <c r="G362" s="4">
        <f t="shared" si="30"/>
        <v>712.76555023923447</v>
      </c>
      <c r="H362" s="4">
        <f t="shared" si="31"/>
        <v>193</v>
      </c>
      <c r="I362">
        <f t="shared" si="32"/>
        <v>32</v>
      </c>
      <c r="J362">
        <f t="shared" si="33"/>
        <v>7295</v>
      </c>
      <c r="K362" s="4">
        <f t="shared" si="34"/>
        <v>13100.097017277996</v>
      </c>
      <c r="L362" s="4">
        <f t="shared" si="35"/>
        <v>114.45565524375803</v>
      </c>
    </row>
    <row r="363" spans="1:12" x14ac:dyDescent="0.25">
      <c r="A363" t="s">
        <v>20</v>
      </c>
      <c r="B363">
        <v>375</v>
      </c>
      <c r="D363" t="s">
        <v>14</v>
      </c>
      <c r="E363">
        <v>842</v>
      </c>
      <c r="G363" s="4">
        <f t="shared" si="30"/>
        <v>718.71980676328508</v>
      </c>
      <c r="H363" s="4">
        <f t="shared" si="31"/>
        <v>194</v>
      </c>
      <c r="I363">
        <f t="shared" si="32"/>
        <v>32</v>
      </c>
      <c r="J363">
        <f t="shared" si="33"/>
        <v>7295</v>
      </c>
      <c r="K363" s="4">
        <f t="shared" si="34"/>
        <v>13161.963497429158</v>
      </c>
      <c r="L363" s="4">
        <f t="shared" si="35"/>
        <v>114.7256008806629</v>
      </c>
    </row>
    <row r="364" spans="1:12" x14ac:dyDescent="0.25">
      <c r="A364" t="s">
        <v>20</v>
      </c>
      <c r="B364">
        <v>409</v>
      </c>
      <c r="D364" t="s">
        <v>14</v>
      </c>
      <c r="E364">
        <v>112</v>
      </c>
      <c r="G364" s="4">
        <f t="shared" si="30"/>
        <v>719.79512195121947</v>
      </c>
      <c r="H364" s="4">
        <f t="shared" si="31"/>
        <v>193</v>
      </c>
      <c r="I364">
        <f t="shared" si="32"/>
        <v>32</v>
      </c>
      <c r="J364">
        <f t="shared" si="33"/>
        <v>7295</v>
      </c>
      <c r="K364" s="4">
        <f t="shared" si="34"/>
        <v>13222.946899873763</v>
      </c>
      <c r="L364" s="4">
        <f t="shared" si="35"/>
        <v>114.99107313123817</v>
      </c>
    </row>
    <row r="365" spans="1:12" x14ac:dyDescent="0.25">
      <c r="A365" t="s">
        <v>20</v>
      </c>
      <c r="B365">
        <v>234</v>
      </c>
      <c r="D365" t="s">
        <v>14</v>
      </c>
      <c r="E365">
        <v>374</v>
      </c>
      <c r="G365" s="4">
        <f t="shared" si="30"/>
        <v>724.32019704433503</v>
      </c>
      <c r="H365" s="4">
        <f t="shared" si="31"/>
        <v>193</v>
      </c>
      <c r="I365">
        <f t="shared" si="32"/>
        <v>32</v>
      </c>
      <c r="J365">
        <f t="shared" si="33"/>
        <v>7295</v>
      </c>
      <c r="K365" s="4">
        <f t="shared" si="34"/>
        <v>13284.189999433325</v>
      </c>
      <c r="L365" s="4">
        <f t="shared" si="35"/>
        <v>115.25706051879565</v>
      </c>
    </row>
    <row r="366" spans="1:12" x14ac:dyDescent="0.25">
      <c r="A366" t="s">
        <v>20</v>
      </c>
      <c r="B366">
        <v>3016</v>
      </c>
      <c r="E366" s="4"/>
      <c r="G366" s="4">
        <f t="shared" si="30"/>
        <v>728.502487562189</v>
      </c>
      <c r="H366" s="4">
        <f t="shared" si="31"/>
        <v>191</v>
      </c>
      <c r="I366">
        <f t="shared" si="32"/>
        <v>32</v>
      </c>
      <c r="J366">
        <f t="shared" si="33"/>
        <v>7295</v>
      </c>
      <c r="K366" s="4">
        <f t="shared" si="34"/>
        <v>13344.574000008115</v>
      </c>
      <c r="L366" s="4">
        <f t="shared" si="35"/>
        <v>115.51871709817468</v>
      </c>
    </row>
    <row r="367" spans="1:12" x14ac:dyDescent="0.25">
      <c r="A367" t="s">
        <v>20</v>
      </c>
      <c r="B367">
        <v>264</v>
      </c>
      <c r="E367" s="4"/>
      <c r="G367" s="4">
        <f t="shared" si="30"/>
        <v>717.06500000000005</v>
      </c>
      <c r="H367" s="4">
        <f t="shared" si="31"/>
        <v>190.5</v>
      </c>
      <c r="I367">
        <f t="shared" si="32"/>
        <v>32</v>
      </c>
      <c r="J367">
        <f t="shared" si="33"/>
        <v>7295</v>
      </c>
      <c r="K367" s="4">
        <f t="shared" si="34"/>
        <v>13403.989540149021</v>
      </c>
      <c r="L367" s="4">
        <f t="shared" si="35"/>
        <v>115.77559993430836</v>
      </c>
    </row>
    <row r="368" spans="1:12" x14ac:dyDescent="0.25">
      <c r="A368" t="s">
        <v>20</v>
      </c>
      <c r="B368">
        <v>272</v>
      </c>
      <c r="E368" s="4"/>
      <c r="G368" s="4">
        <f t="shared" si="30"/>
        <v>719.3417085427136</v>
      </c>
      <c r="H368" s="4">
        <f t="shared" si="31"/>
        <v>190</v>
      </c>
      <c r="I368">
        <f t="shared" si="32"/>
        <v>32</v>
      </c>
      <c r="J368">
        <f t="shared" si="33"/>
        <v>7295</v>
      </c>
      <c r="K368" s="4">
        <f t="shared" si="34"/>
        <v>13467.695274571115</v>
      </c>
      <c r="L368" s="4">
        <f t="shared" si="35"/>
        <v>116.05039971741206</v>
      </c>
    </row>
    <row r="369" spans="1:12" x14ac:dyDescent="0.25">
      <c r="A369" t="s">
        <v>20</v>
      </c>
      <c r="B369">
        <v>419</v>
      </c>
      <c r="E369" s="4"/>
      <c r="G369" s="4">
        <f t="shared" si="30"/>
        <v>721.60101010101005</v>
      </c>
      <c r="H369" s="4">
        <f t="shared" si="31"/>
        <v>188</v>
      </c>
      <c r="I369">
        <f t="shared" si="32"/>
        <v>32</v>
      </c>
      <c r="J369">
        <f t="shared" si="33"/>
        <v>7295</v>
      </c>
      <c r="K369" s="4">
        <f t="shared" si="34"/>
        <v>13531.356555606233</v>
      </c>
      <c r="L369" s="4">
        <f t="shared" si="35"/>
        <v>116.3243592529365</v>
      </c>
    </row>
    <row r="370" spans="1:12" x14ac:dyDescent="0.25">
      <c r="A370" t="s">
        <v>20</v>
      </c>
      <c r="B370">
        <v>1621</v>
      </c>
      <c r="E370" s="4"/>
      <c r="G370" s="4">
        <f t="shared" si="30"/>
        <v>723.13705583756348</v>
      </c>
      <c r="H370" s="4">
        <f t="shared" si="31"/>
        <v>186</v>
      </c>
      <c r="I370">
        <f t="shared" si="32"/>
        <v>32</v>
      </c>
      <c r="J370">
        <f t="shared" si="33"/>
        <v>7295</v>
      </c>
      <c r="K370" s="4">
        <f t="shared" si="34"/>
        <v>13594.914785863088</v>
      </c>
      <c r="L370" s="4">
        <f t="shared" si="35"/>
        <v>116.5972331827093</v>
      </c>
    </row>
    <row r="371" spans="1:12" x14ac:dyDescent="0.25">
      <c r="A371" t="s">
        <v>20</v>
      </c>
      <c r="B371">
        <v>1101</v>
      </c>
      <c r="E371" s="4"/>
      <c r="G371" s="4">
        <f t="shared" si="30"/>
        <v>718.55612244897964</v>
      </c>
      <c r="H371" s="4">
        <f t="shared" si="31"/>
        <v>185.5</v>
      </c>
      <c r="I371">
        <f t="shared" si="32"/>
        <v>32</v>
      </c>
      <c r="J371">
        <f t="shared" si="33"/>
        <v>7295</v>
      </c>
      <c r="K371" s="4">
        <f t="shared" si="34"/>
        <v>13658.554836055728</v>
      </c>
      <c r="L371" s="4">
        <f t="shared" si="35"/>
        <v>116.86982003945984</v>
      </c>
    </row>
    <row r="372" spans="1:12" x14ac:dyDescent="0.25">
      <c r="A372" t="s">
        <v>20</v>
      </c>
      <c r="B372">
        <v>1073</v>
      </c>
      <c r="E372" s="4"/>
      <c r="G372" s="4">
        <f t="shared" si="30"/>
        <v>716.59487179487178</v>
      </c>
      <c r="H372" s="4">
        <f t="shared" si="31"/>
        <v>185</v>
      </c>
      <c r="I372">
        <f t="shared" si="32"/>
        <v>32</v>
      </c>
      <c r="J372">
        <f t="shared" si="33"/>
        <v>7295</v>
      </c>
      <c r="K372" s="4">
        <f t="shared" si="34"/>
        <v>13724.265961185232</v>
      </c>
      <c r="L372" s="4">
        <f t="shared" si="35"/>
        <v>117.15061229539192</v>
      </c>
    </row>
    <row r="373" spans="1:12" x14ac:dyDescent="0.25">
      <c r="A373" t="s">
        <v>20</v>
      </c>
      <c r="B373">
        <v>331</v>
      </c>
      <c r="E373" s="4"/>
      <c r="G373" s="4">
        <f t="shared" si="30"/>
        <v>714.75773195876286</v>
      </c>
      <c r="H373" s="4">
        <f t="shared" si="31"/>
        <v>184.5</v>
      </c>
      <c r="I373">
        <f t="shared" si="32"/>
        <v>32</v>
      </c>
      <c r="J373">
        <f t="shared" si="33"/>
        <v>7295</v>
      </c>
      <c r="K373" s="4">
        <f t="shared" si="34"/>
        <v>13791.181941715458</v>
      </c>
      <c r="L373" s="4">
        <f t="shared" si="35"/>
        <v>117.43586309860996</v>
      </c>
    </row>
    <row r="374" spans="1:12" x14ac:dyDescent="0.25">
      <c r="A374" t="s">
        <v>20</v>
      </c>
      <c r="B374">
        <v>1170</v>
      </c>
      <c r="E374" s="4"/>
      <c r="G374" s="4">
        <f t="shared" si="30"/>
        <v>716.74611398963725</v>
      </c>
      <c r="H374" s="4">
        <f t="shared" si="31"/>
        <v>184</v>
      </c>
      <c r="I374">
        <f t="shared" si="32"/>
        <v>32</v>
      </c>
      <c r="J374">
        <f t="shared" si="33"/>
        <v>7295</v>
      </c>
      <c r="K374" s="4">
        <f t="shared" si="34"/>
        <v>13859.256712833658</v>
      </c>
      <c r="L374" s="4">
        <f t="shared" si="35"/>
        <v>117.72534439462753</v>
      </c>
    </row>
    <row r="375" spans="1:12" x14ac:dyDescent="0.25">
      <c r="A375" t="s">
        <v>20</v>
      </c>
      <c r="B375">
        <v>363</v>
      </c>
      <c r="E375" s="4"/>
      <c r="G375" s="4">
        <f t="shared" si="30"/>
        <v>714.38541666666663</v>
      </c>
      <c r="H375" s="4">
        <f t="shared" si="31"/>
        <v>183.5</v>
      </c>
      <c r="I375">
        <f t="shared" si="32"/>
        <v>32</v>
      </c>
      <c r="J375">
        <f t="shared" si="33"/>
        <v>7295</v>
      </c>
      <c r="K375" s="4">
        <f t="shared" si="34"/>
        <v>13927.451171697634</v>
      </c>
      <c r="L375" s="4">
        <f t="shared" si="35"/>
        <v>118.01462270285676</v>
      </c>
    </row>
    <row r="376" spans="1:12" x14ac:dyDescent="0.25">
      <c r="A376" t="s">
        <v>20</v>
      </c>
      <c r="B376">
        <v>103</v>
      </c>
      <c r="E376" s="4"/>
      <c r="G376" s="4">
        <f t="shared" si="30"/>
        <v>716.22513089005236</v>
      </c>
      <c r="H376" s="4">
        <f t="shared" si="31"/>
        <v>183</v>
      </c>
      <c r="I376">
        <f t="shared" si="32"/>
        <v>32</v>
      </c>
      <c r="J376">
        <f t="shared" si="33"/>
        <v>7295</v>
      </c>
      <c r="K376" s="4">
        <f t="shared" si="34"/>
        <v>13996.977873179934</v>
      </c>
      <c r="L376" s="4">
        <f t="shared" si="35"/>
        <v>118.30882415601947</v>
      </c>
    </row>
    <row r="377" spans="1:12" x14ac:dyDescent="0.25">
      <c r="A377" t="s">
        <v>20</v>
      </c>
      <c r="B377">
        <v>147</v>
      </c>
      <c r="E377" s="4"/>
      <c r="G377" s="4">
        <f t="shared" si="30"/>
        <v>719.45263157894738</v>
      </c>
      <c r="H377" s="4">
        <f t="shared" si="31"/>
        <v>183.5</v>
      </c>
      <c r="I377">
        <f t="shared" si="32"/>
        <v>32</v>
      </c>
      <c r="J377">
        <f t="shared" si="33"/>
        <v>7295</v>
      </c>
      <c r="K377" s="4">
        <f t="shared" si="34"/>
        <v>14066.68583948056</v>
      </c>
      <c r="L377" s="4">
        <f t="shared" si="35"/>
        <v>118.60305999206159</v>
      </c>
    </row>
    <row r="378" spans="1:12" x14ac:dyDescent="0.25">
      <c r="A378" t="s">
        <v>20</v>
      </c>
      <c r="B378">
        <v>110</v>
      </c>
      <c r="E378" s="4"/>
      <c r="G378" s="4">
        <f t="shared" si="30"/>
        <v>722.48148148148152</v>
      </c>
      <c r="H378" s="4">
        <f t="shared" si="31"/>
        <v>184</v>
      </c>
      <c r="I378">
        <f t="shared" si="32"/>
        <v>32</v>
      </c>
      <c r="J378">
        <f t="shared" si="33"/>
        <v>7295</v>
      </c>
      <c r="K378" s="4">
        <f t="shared" si="34"/>
        <v>14136.089621196732</v>
      </c>
      <c r="L378" s="4">
        <f t="shared" si="35"/>
        <v>118.89528847349979</v>
      </c>
    </row>
    <row r="379" spans="1:12" x14ac:dyDescent="0.25">
      <c r="A379" t="s">
        <v>20</v>
      </c>
      <c r="B379">
        <v>134</v>
      </c>
      <c r="E379" s="4"/>
      <c r="G379" s="4">
        <f t="shared" si="30"/>
        <v>725.73936170212767</v>
      </c>
      <c r="H379" s="4">
        <f t="shared" si="31"/>
        <v>184.5</v>
      </c>
      <c r="I379">
        <f t="shared" si="32"/>
        <v>32</v>
      </c>
      <c r="J379">
        <f t="shared" si="33"/>
        <v>7295</v>
      </c>
      <c r="K379" s="4">
        <f t="shared" si="34"/>
        <v>14205.12823025346</v>
      </c>
      <c r="L379" s="4">
        <f t="shared" si="35"/>
        <v>119.18526851189898</v>
      </c>
    </row>
    <row r="380" spans="1:12" x14ac:dyDescent="0.25">
      <c r="A380" t="s">
        <v>20</v>
      </c>
      <c r="B380">
        <v>269</v>
      </c>
      <c r="E380" s="4"/>
      <c r="G380" s="4">
        <f t="shared" si="30"/>
        <v>728.903743315508</v>
      </c>
      <c r="H380" s="4">
        <f t="shared" si="31"/>
        <v>185</v>
      </c>
      <c r="I380">
        <f t="shared" si="32"/>
        <v>32</v>
      </c>
      <c r="J380">
        <f t="shared" si="33"/>
        <v>7295</v>
      </c>
      <c r="K380" s="4">
        <f t="shared" si="34"/>
        <v>14273.587383664235</v>
      </c>
      <c r="L380" s="4">
        <f t="shared" si="35"/>
        <v>119.4721196918521</v>
      </c>
    </row>
    <row r="381" spans="1:12" x14ac:dyDescent="0.25">
      <c r="A381" t="s">
        <v>20</v>
      </c>
      <c r="B381">
        <v>175</v>
      </c>
      <c r="E381" s="4"/>
      <c r="G381" s="4">
        <f t="shared" si="30"/>
        <v>731.3763440860215</v>
      </c>
      <c r="H381" s="4">
        <f t="shared" si="31"/>
        <v>184.5</v>
      </c>
      <c r="I381">
        <f t="shared" si="32"/>
        <v>32</v>
      </c>
      <c r="J381">
        <f t="shared" si="33"/>
        <v>7295</v>
      </c>
      <c r="K381" s="4">
        <f t="shared" si="34"/>
        <v>14341.362528909078</v>
      </c>
      <c r="L381" s="4">
        <f t="shared" si="35"/>
        <v>119.75542797263546</v>
      </c>
    </row>
    <row r="382" spans="1:12" x14ac:dyDescent="0.25">
      <c r="A382" t="s">
        <v>20</v>
      </c>
      <c r="B382">
        <v>69</v>
      </c>
      <c r="E382" s="4"/>
      <c r="G382" s="4">
        <f t="shared" si="30"/>
        <v>734.38378378378377</v>
      </c>
      <c r="H382" s="4">
        <f t="shared" si="31"/>
        <v>185</v>
      </c>
      <c r="I382">
        <f t="shared" si="32"/>
        <v>32</v>
      </c>
      <c r="J382">
        <f t="shared" si="33"/>
        <v>7295</v>
      </c>
      <c r="K382" s="4">
        <f t="shared" si="34"/>
        <v>14408.639343503808</v>
      </c>
      <c r="L382" s="4">
        <f t="shared" si="35"/>
        <v>120.03599186703882</v>
      </c>
    </row>
    <row r="383" spans="1:12" x14ac:dyDescent="0.25">
      <c r="A383" t="s">
        <v>20</v>
      </c>
      <c r="B383">
        <v>190</v>
      </c>
      <c r="E383" s="4"/>
      <c r="G383" s="4">
        <f t="shared" si="30"/>
        <v>738</v>
      </c>
      <c r="H383" s="4">
        <f t="shared" si="31"/>
        <v>185.5</v>
      </c>
      <c r="I383">
        <f t="shared" si="32"/>
        <v>32</v>
      </c>
      <c r="J383">
        <f t="shared" si="33"/>
        <v>7295</v>
      </c>
      <c r="K383" s="4">
        <f t="shared" si="34"/>
        <v>14475.051369153991</v>
      </c>
      <c r="L383" s="4">
        <f t="shared" si="35"/>
        <v>120.31230763788878</v>
      </c>
    </row>
    <row r="384" spans="1:12" x14ac:dyDescent="0.25">
      <c r="A384" t="s">
        <v>20</v>
      </c>
      <c r="B384">
        <v>237</v>
      </c>
      <c r="E384" s="4"/>
      <c r="G384" s="4">
        <f t="shared" si="30"/>
        <v>740.99453551912563</v>
      </c>
      <c r="H384" s="4">
        <f t="shared" si="31"/>
        <v>185</v>
      </c>
      <c r="I384">
        <f t="shared" si="32"/>
        <v>32</v>
      </c>
      <c r="J384">
        <f t="shared" si="33"/>
        <v>7295</v>
      </c>
      <c r="K384" s="4">
        <f t="shared" si="34"/>
        <v>14540.12248278369</v>
      </c>
      <c r="L384" s="4">
        <f t="shared" si="35"/>
        <v>120.58243024082608</v>
      </c>
    </row>
    <row r="385" spans="1:12" x14ac:dyDescent="0.25">
      <c r="A385" t="s">
        <v>20</v>
      </c>
      <c r="B385">
        <v>196</v>
      </c>
      <c r="E385" s="4"/>
      <c r="G385" s="4">
        <f t="shared" si="30"/>
        <v>743.76373626373629</v>
      </c>
      <c r="H385" s="4">
        <f t="shared" si="31"/>
        <v>184.5</v>
      </c>
      <c r="I385">
        <f t="shared" si="32"/>
        <v>32</v>
      </c>
      <c r="J385">
        <f t="shared" si="33"/>
        <v>7295</v>
      </c>
      <c r="K385" s="4">
        <f t="shared" si="34"/>
        <v>14604.023128450212</v>
      </c>
      <c r="L385" s="4">
        <f t="shared" si="35"/>
        <v>120.84710641322866</v>
      </c>
    </row>
    <row r="386" spans="1:12" x14ac:dyDescent="0.25">
      <c r="A386" t="s">
        <v>20</v>
      </c>
      <c r="B386">
        <v>7295</v>
      </c>
      <c r="E386" s="4"/>
      <c r="G386" s="4">
        <f t="shared" si="30"/>
        <v>746.79005524861873</v>
      </c>
      <c r="H386" s="4">
        <f t="shared" si="31"/>
        <v>184</v>
      </c>
      <c r="I386">
        <f t="shared" si="32"/>
        <v>32</v>
      </c>
      <c r="J386">
        <f t="shared" si="33"/>
        <v>7295</v>
      </c>
      <c r="K386" s="4">
        <f t="shared" si="34"/>
        <v>14666.74522283992</v>
      </c>
      <c r="L386" s="4">
        <f t="shared" si="35"/>
        <v>121.10633849159143</v>
      </c>
    </row>
    <row r="387" spans="1:12" x14ac:dyDescent="0.25">
      <c r="A387" t="s">
        <v>20</v>
      </c>
      <c r="B387">
        <v>2893</v>
      </c>
      <c r="E387" s="4"/>
      <c r="G387" s="4">
        <f t="shared" ref="G387:G450" si="36">AVERAGE(B387:B951,E387:E750)</f>
        <v>710.41111111111115</v>
      </c>
      <c r="H387" s="4">
        <f t="shared" ref="H387:H450" si="37">MEDIAN(B387:B951,E387:E750)</f>
        <v>183.5</v>
      </c>
      <c r="I387">
        <f t="shared" ref="I387:I450" si="38">MIN(B387:B951,E387:E750)</f>
        <v>32</v>
      </c>
      <c r="J387">
        <f t="shared" ref="J387:J450" si="39">MAX(B387:B951,E387:E750)</f>
        <v>5139</v>
      </c>
      <c r="K387" s="4">
        <f t="shared" ref="K387:K450" si="40">_xlfn.VAR.P(G387:G951)</f>
        <v>14727.979041864372</v>
      </c>
      <c r="L387" s="4">
        <f t="shared" ref="L387:L450" si="41">_xlfn.STDEV.P(G387:G951)</f>
        <v>121.35888530249596</v>
      </c>
    </row>
    <row r="388" spans="1:12" x14ac:dyDescent="0.25">
      <c r="A388" t="s">
        <v>20</v>
      </c>
      <c r="B388">
        <v>820</v>
      </c>
      <c r="E388" s="4"/>
      <c r="G388" s="4">
        <f t="shared" si="36"/>
        <v>698.2178770949721</v>
      </c>
      <c r="H388" s="4">
        <f t="shared" si="37"/>
        <v>183</v>
      </c>
      <c r="I388">
        <f t="shared" si="38"/>
        <v>32</v>
      </c>
      <c r="J388">
        <f t="shared" si="39"/>
        <v>5139</v>
      </c>
      <c r="K388" s="4">
        <f t="shared" si="40"/>
        <v>14806.979241509351</v>
      </c>
      <c r="L388" s="4">
        <f t="shared" si="41"/>
        <v>121.68393173097814</v>
      </c>
    </row>
    <row r="389" spans="1:12" x14ac:dyDescent="0.25">
      <c r="A389" t="s">
        <v>20</v>
      </c>
      <c r="B389">
        <v>2038</v>
      </c>
      <c r="E389" s="4"/>
      <c r="G389" s="4">
        <f t="shared" si="36"/>
        <v>697.53370786516859</v>
      </c>
      <c r="H389" s="4">
        <f t="shared" si="37"/>
        <v>182.5</v>
      </c>
      <c r="I389">
        <f t="shared" si="38"/>
        <v>32</v>
      </c>
      <c r="J389">
        <f t="shared" si="39"/>
        <v>5139</v>
      </c>
      <c r="K389" s="4">
        <f t="shared" si="40"/>
        <v>14889.3371971794</v>
      </c>
      <c r="L389" s="4">
        <f t="shared" si="41"/>
        <v>122.02187179837638</v>
      </c>
    </row>
    <row r="390" spans="1:12" x14ac:dyDescent="0.25">
      <c r="A390" t="s">
        <v>20</v>
      </c>
      <c r="B390">
        <v>116</v>
      </c>
      <c r="E390" s="4"/>
      <c r="G390" s="4">
        <f t="shared" si="36"/>
        <v>689.96045197740114</v>
      </c>
      <c r="H390" s="4">
        <f t="shared" si="37"/>
        <v>182</v>
      </c>
      <c r="I390">
        <f t="shared" si="38"/>
        <v>32</v>
      </c>
      <c r="J390">
        <f t="shared" si="39"/>
        <v>5139</v>
      </c>
      <c r="K390" s="4">
        <f t="shared" si="40"/>
        <v>14972.708299222788</v>
      </c>
      <c r="L390" s="4">
        <f t="shared" si="41"/>
        <v>122.36301851140641</v>
      </c>
    </row>
    <row r="391" spans="1:12" x14ac:dyDescent="0.25">
      <c r="A391" t="s">
        <v>20</v>
      </c>
      <c r="B391">
        <v>1345</v>
      </c>
      <c r="E391" s="4"/>
      <c r="G391" s="4">
        <f t="shared" si="36"/>
        <v>693.22159090909088</v>
      </c>
      <c r="H391" s="4">
        <f t="shared" si="37"/>
        <v>182.5</v>
      </c>
      <c r="I391">
        <f t="shared" si="38"/>
        <v>32</v>
      </c>
      <c r="J391">
        <f t="shared" si="39"/>
        <v>5139</v>
      </c>
      <c r="K391" s="4">
        <f t="shared" si="40"/>
        <v>15057.690141654888</v>
      </c>
      <c r="L391" s="4">
        <f t="shared" si="41"/>
        <v>122.7097801385647</v>
      </c>
    </row>
    <row r="392" spans="1:12" x14ac:dyDescent="0.25">
      <c r="A392" t="s">
        <v>20</v>
      </c>
      <c r="B392">
        <v>168</v>
      </c>
      <c r="E392" s="4"/>
      <c r="G392" s="4">
        <f t="shared" si="36"/>
        <v>689.49714285714288</v>
      </c>
      <c r="H392" s="4">
        <f t="shared" si="37"/>
        <v>182</v>
      </c>
      <c r="I392">
        <f t="shared" si="38"/>
        <v>32</v>
      </c>
      <c r="J392">
        <f t="shared" si="39"/>
        <v>5139</v>
      </c>
      <c r="K392" s="4">
        <f t="shared" si="40"/>
        <v>15143.431141400893</v>
      </c>
      <c r="L392" s="4">
        <f t="shared" si="41"/>
        <v>123.05864919379252</v>
      </c>
    </row>
    <row r="393" spans="1:12" x14ac:dyDescent="0.25">
      <c r="A393" t="s">
        <v>20</v>
      </c>
      <c r="B393">
        <v>137</v>
      </c>
      <c r="E393" s="4"/>
      <c r="G393" s="4">
        <f t="shared" si="36"/>
        <v>692.49425287356325</v>
      </c>
      <c r="H393" s="4">
        <f t="shared" si="37"/>
        <v>182.5</v>
      </c>
      <c r="I393">
        <f t="shared" si="38"/>
        <v>32</v>
      </c>
      <c r="J393">
        <f t="shared" si="39"/>
        <v>5139</v>
      </c>
      <c r="K393" s="4">
        <f t="shared" si="40"/>
        <v>15230.38837838888</v>
      </c>
      <c r="L393" s="4">
        <f t="shared" si="41"/>
        <v>123.41145967206157</v>
      </c>
    </row>
    <row r="394" spans="1:12" x14ac:dyDescent="0.25">
      <c r="A394" t="s">
        <v>20</v>
      </c>
      <c r="B394">
        <v>186</v>
      </c>
      <c r="E394" s="4"/>
      <c r="G394" s="4">
        <f t="shared" si="36"/>
        <v>695.70520231213868</v>
      </c>
      <c r="H394" s="4">
        <f t="shared" si="37"/>
        <v>183</v>
      </c>
      <c r="I394">
        <f t="shared" si="38"/>
        <v>32</v>
      </c>
      <c r="J394">
        <f t="shared" si="39"/>
        <v>5139</v>
      </c>
      <c r="K394" s="4">
        <f t="shared" si="40"/>
        <v>15318.172430243596</v>
      </c>
      <c r="L394" s="4">
        <f t="shared" si="41"/>
        <v>123.76660466476244</v>
      </c>
    </row>
    <row r="395" spans="1:12" x14ac:dyDescent="0.25">
      <c r="A395" t="s">
        <v>20</v>
      </c>
      <c r="B395">
        <v>125</v>
      </c>
      <c r="E395" s="4"/>
      <c r="G395" s="4">
        <f t="shared" si="36"/>
        <v>698.66860465116281</v>
      </c>
      <c r="H395" s="4">
        <f t="shared" si="37"/>
        <v>182.5</v>
      </c>
      <c r="I395">
        <f t="shared" si="38"/>
        <v>32</v>
      </c>
      <c r="J395">
        <f t="shared" si="39"/>
        <v>5139</v>
      </c>
      <c r="K395" s="4">
        <f t="shared" si="40"/>
        <v>15406.6648740448</v>
      </c>
      <c r="L395" s="4">
        <f t="shared" si="41"/>
        <v>124.12358709787918</v>
      </c>
    </row>
    <row r="396" spans="1:12" x14ac:dyDescent="0.25">
      <c r="A396" t="s">
        <v>20</v>
      </c>
      <c r="B396">
        <v>202</v>
      </c>
      <c r="E396" s="4"/>
      <c r="G396" s="4">
        <f t="shared" si="36"/>
        <v>702.0233918128655</v>
      </c>
      <c r="H396" s="4">
        <f t="shared" si="37"/>
        <v>183</v>
      </c>
      <c r="I396">
        <f t="shared" si="38"/>
        <v>32</v>
      </c>
      <c r="J396">
        <f t="shared" si="39"/>
        <v>5139</v>
      </c>
      <c r="K396" s="4">
        <f t="shared" si="40"/>
        <v>15495.788806666696</v>
      </c>
      <c r="L396" s="4">
        <f t="shared" si="41"/>
        <v>124.48208227157311</v>
      </c>
    </row>
    <row r="397" spans="1:12" x14ac:dyDescent="0.25">
      <c r="A397" t="s">
        <v>20</v>
      </c>
      <c r="B397">
        <v>103</v>
      </c>
      <c r="E397" s="4"/>
      <c r="G397" s="4">
        <f t="shared" si="36"/>
        <v>704.96470588235297</v>
      </c>
      <c r="H397" s="4">
        <f t="shared" si="37"/>
        <v>182.5</v>
      </c>
      <c r="I397">
        <f t="shared" si="38"/>
        <v>32</v>
      </c>
      <c r="J397">
        <f t="shared" si="39"/>
        <v>5139</v>
      </c>
      <c r="K397" s="4">
        <f t="shared" si="40"/>
        <v>15585.369417833572</v>
      </c>
      <c r="L397" s="4">
        <f t="shared" si="41"/>
        <v>124.8413770263432</v>
      </c>
    </row>
    <row r="398" spans="1:12" x14ac:dyDescent="0.25">
      <c r="A398" t="s">
        <v>20</v>
      </c>
      <c r="B398">
        <v>1785</v>
      </c>
      <c r="E398" s="4"/>
      <c r="G398" s="4">
        <f t="shared" si="36"/>
        <v>708.52662721893489</v>
      </c>
      <c r="H398" s="4">
        <f t="shared" si="37"/>
        <v>183</v>
      </c>
      <c r="I398">
        <f t="shared" si="38"/>
        <v>32</v>
      </c>
      <c r="J398">
        <f t="shared" si="39"/>
        <v>5139</v>
      </c>
      <c r="K398" s="4">
        <f t="shared" si="40"/>
        <v>15675.366045776307</v>
      </c>
      <c r="L398" s="4">
        <f t="shared" si="41"/>
        <v>125.20130209297469</v>
      </c>
    </row>
    <row r="399" spans="1:12" x14ac:dyDescent="0.25">
      <c r="A399" t="s">
        <v>20</v>
      </c>
      <c r="B399">
        <v>157</v>
      </c>
      <c r="E399" s="4"/>
      <c r="G399" s="4">
        <f t="shared" si="36"/>
        <v>702.11904761904759</v>
      </c>
      <c r="H399" s="4">
        <f t="shared" si="37"/>
        <v>182.5</v>
      </c>
      <c r="I399">
        <f t="shared" si="38"/>
        <v>32</v>
      </c>
      <c r="J399">
        <f t="shared" si="39"/>
        <v>5139</v>
      </c>
      <c r="K399" s="4">
        <f t="shared" si="40"/>
        <v>15765.501941854112</v>
      </c>
      <c r="L399" s="4">
        <f t="shared" si="41"/>
        <v>125.56075000514338</v>
      </c>
    </row>
    <row r="400" spans="1:12" x14ac:dyDescent="0.25">
      <c r="A400" t="s">
        <v>20</v>
      </c>
      <c r="B400">
        <v>555</v>
      </c>
      <c r="E400" s="4"/>
      <c r="G400" s="4">
        <f t="shared" si="36"/>
        <v>705.38323353293413</v>
      </c>
      <c r="H400" s="4">
        <f t="shared" si="37"/>
        <v>183</v>
      </c>
      <c r="I400">
        <f t="shared" si="38"/>
        <v>32</v>
      </c>
      <c r="J400">
        <f t="shared" si="39"/>
        <v>5139</v>
      </c>
      <c r="K400" s="4">
        <f t="shared" si="40"/>
        <v>15858.218545327041</v>
      </c>
      <c r="L400" s="4">
        <f t="shared" si="41"/>
        <v>125.9294189033168</v>
      </c>
    </row>
    <row r="401" spans="1:12" x14ac:dyDescent="0.25">
      <c r="A401" t="s">
        <v>20</v>
      </c>
      <c r="B401">
        <v>297</v>
      </c>
      <c r="E401" s="4"/>
      <c r="G401" s="4">
        <f t="shared" si="36"/>
        <v>706.28915662650604</v>
      </c>
      <c r="H401" s="4">
        <f t="shared" si="37"/>
        <v>182.5</v>
      </c>
      <c r="I401">
        <f t="shared" si="38"/>
        <v>32</v>
      </c>
      <c r="J401">
        <f t="shared" si="39"/>
        <v>5139</v>
      </c>
      <c r="K401" s="4">
        <f t="shared" si="40"/>
        <v>15951.301003897237</v>
      </c>
      <c r="L401" s="4">
        <f t="shared" si="41"/>
        <v>126.29846002187531</v>
      </c>
    </row>
    <row r="402" spans="1:12" x14ac:dyDescent="0.25">
      <c r="A402" t="s">
        <v>20</v>
      </c>
      <c r="B402">
        <v>123</v>
      </c>
      <c r="E402" s="4"/>
      <c r="G402" s="4">
        <f t="shared" si="36"/>
        <v>708.76969696969695</v>
      </c>
      <c r="H402" s="4">
        <f t="shared" si="37"/>
        <v>182</v>
      </c>
      <c r="I402">
        <f t="shared" si="38"/>
        <v>32</v>
      </c>
      <c r="J402">
        <f t="shared" si="39"/>
        <v>5139</v>
      </c>
      <c r="K402" s="4">
        <f t="shared" si="40"/>
        <v>16045.253451178194</v>
      </c>
      <c r="L402" s="4">
        <f t="shared" si="41"/>
        <v>126.66986007404522</v>
      </c>
    </row>
    <row r="403" spans="1:12" x14ac:dyDescent="0.25">
      <c r="A403" t="s">
        <v>20</v>
      </c>
      <c r="B403">
        <v>3036</v>
      </c>
      <c r="E403" s="4"/>
      <c r="G403" s="4">
        <f t="shared" si="36"/>
        <v>712.34146341463418</v>
      </c>
      <c r="H403" s="4">
        <f t="shared" si="37"/>
        <v>182.5</v>
      </c>
      <c r="I403">
        <f t="shared" si="38"/>
        <v>32</v>
      </c>
      <c r="J403">
        <f t="shared" si="39"/>
        <v>5139</v>
      </c>
      <c r="K403" s="4">
        <f t="shared" si="40"/>
        <v>16139.633551365985</v>
      </c>
      <c r="L403" s="4">
        <f t="shared" si="41"/>
        <v>127.04185747762816</v>
      </c>
    </row>
    <row r="404" spans="1:12" x14ac:dyDescent="0.25">
      <c r="A404" t="s">
        <v>20</v>
      </c>
      <c r="B404">
        <v>144</v>
      </c>
      <c r="E404" s="4"/>
      <c r="G404" s="4">
        <f t="shared" si="36"/>
        <v>698.08588957055213</v>
      </c>
      <c r="H404" s="4">
        <f t="shared" si="37"/>
        <v>182</v>
      </c>
      <c r="I404">
        <f t="shared" si="38"/>
        <v>32</v>
      </c>
      <c r="J404">
        <f t="shared" si="39"/>
        <v>5139</v>
      </c>
      <c r="K404" s="4">
        <f t="shared" si="40"/>
        <v>16233.997187097815</v>
      </c>
      <c r="L404" s="4">
        <f t="shared" si="41"/>
        <v>127.41270418250221</v>
      </c>
    </row>
    <row r="405" spans="1:12" x14ac:dyDescent="0.25">
      <c r="A405" t="s">
        <v>20</v>
      </c>
      <c r="B405">
        <v>121</v>
      </c>
      <c r="E405" s="4"/>
      <c r="G405" s="4">
        <f t="shared" si="36"/>
        <v>701.50617283950612</v>
      </c>
      <c r="H405" s="4">
        <f t="shared" si="37"/>
        <v>182.5</v>
      </c>
      <c r="I405">
        <f t="shared" si="38"/>
        <v>32</v>
      </c>
      <c r="J405">
        <f t="shared" si="39"/>
        <v>5139</v>
      </c>
      <c r="K405" s="4">
        <f t="shared" si="40"/>
        <v>16333.097274840451</v>
      </c>
      <c r="L405" s="4">
        <f t="shared" si="41"/>
        <v>127.80100654862015</v>
      </c>
    </row>
    <row r="406" spans="1:12" x14ac:dyDescent="0.25">
      <c r="A406" t="s">
        <v>20</v>
      </c>
      <c r="B406">
        <v>181</v>
      </c>
      <c r="E406" s="4"/>
      <c r="G406" s="4">
        <f t="shared" si="36"/>
        <v>705.11180124223597</v>
      </c>
      <c r="H406" s="4">
        <f t="shared" si="37"/>
        <v>183</v>
      </c>
      <c r="I406">
        <f t="shared" si="38"/>
        <v>32</v>
      </c>
      <c r="J406">
        <f t="shared" si="39"/>
        <v>5139</v>
      </c>
      <c r="K406" s="4">
        <f t="shared" si="40"/>
        <v>16432.766438740815</v>
      </c>
      <c r="L406" s="4">
        <f t="shared" si="41"/>
        <v>128.19035236218369</v>
      </c>
    </row>
    <row r="407" spans="1:12" x14ac:dyDescent="0.25">
      <c r="A407" t="s">
        <v>20</v>
      </c>
      <c r="B407">
        <v>122</v>
      </c>
      <c r="E407" s="4"/>
      <c r="G407" s="4">
        <f t="shared" si="36"/>
        <v>708.38750000000005</v>
      </c>
      <c r="H407" s="4">
        <f t="shared" si="37"/>
        <v>183.5</v>
      </c>
      <c r="I407">
        <f t="shared" si="38"/>
        <v>32</v>
      </c>
      <c r="J407">
        <f t="shared" si="39"/>
        <v>5139</v>
      </c>
      <c r="K407" s="4">
        <f t="shared" si="40"/>
        <v>16532.807496379912</v>
      </c>
      <c r="L407" s="4">
        <f t="shared" si="41"/>
        <v>128.57996537711429</v>
      </c>
    </row>
    <row r="408" spans="1:12" x14ac:dyDescent="0.25">
      <c r="A408" t="s">
        <v>20</v>
      </c>
      <c r="B408">
        <v>1071</v>
      </c>
      <c r="E408" s="4"/>
      <c r="G408" s="4">
        <f t="shared" si="36"/>
        <v>712.07547169811323</v>
      </c>
      <c r="H408" s="4">
        <f t="shared" si="37"/>
        <v>184</v>
      </c>
      <c r="I408">
        <f t="shared" si="38"/>
        <v>32</v>
      </c>
      <c r="J408">
        <f t="shared" si="39"/>
        <v>5139</v>
      </c>
      <c r="K408" s="4">
        <f t="shared" si="40"/>
        <v>16633.146651830342</v>
      </c>
      <c r="L408" s="4">
        <f t="shared" si="41"/>
        <v>128.9695570738705</v>
      </c>
    </row>
    <row r="409" spans="1:12" x14ac:dyDescent="0.25">
      <c r="A409" t="s">
        <v>20</v>
      </c>
      <c r="B409">
        <v>980</v>
      </c>
      <c r="E409" s="4"/>
      <c r="G409" s="4">
        <f t="shared" si="36"/>
        <v>709.80379746835445</v>
      </c>
      <c r="H409" s="4">
        <f t="shared" si="37"/>
        <v>183.5</v>
      </c>
      <c r="I409">
        <f t="shared" si="38"/>
        <v>32</v>
      </c>
      <c r="J409">
        <f t="shared" si="39"/>
        <v>5139</v>
      </c>
      <c r="K409" s="4">
        <f t="shared" si="40"/>
        <v>16733.489064513138</v>
      </c>
      <c r="L409" s="4">
        <f t="shared" si="41"/>
        <v>129.35798801973203</v>
      </c>
    </row>
    <row r="410" spans="1:12" x14ac:dyDescent="0.25">
      <c r="A410" t="s">
        <v>20</v>
      </c>
      <c r="B410">
        <v>536</v>
      </c>
      <c r="E410" s="4"/>
      <c r="G410" s="4">
        <f t="shared" si="36"/>
        <v>708.08280254777071</v>
      </c>
      <c r="H410" s="4">
        <f t="shared" si="37"/>
        <v>183</v>
      </c>
      <c r="I410">
        <f t="shared" si="38"/>
        <v>32</v>
      </c>
      <c r="J410">
        <f t="shared" si="39"/>
        <v>5139</v>
      </c>
      <c r="K410" s="4">
        <f t="shared" si="40"/>
        <v>16835.828861856389</v>
      </c>
      <c r="L410" s="4">
        <f t="shared" si="41"/>
        <v>129.75295319127187</v>
      </c>
    </row>
    <row r="411" spans="1:12" x14ac:dyDescent="0.25">
      <c r="A411" t="s">
        <v>20</v>
      </c>
      <c r="B411">
        <v>1991</v>
      </c>
      <c r="E411" s="4"/>
      <c r="G411" s="4">
        <f t="shared" si="36"/>
        <v>709.18589743589746</v>
      </c>
      <c r="H411" s="4">
        <f t="shared" si="37"/>
        <v>182.5</v>
      </c>
      <c r="I411">
        <f t="shared" si="38"/>
        <v>32</v>
      </c>
      <c r="J411">
        <f t="shared" si="39"/>
        <v>5139</v>
      </c>
      <c r="K411" s="4">
        <f t="shared" si="40"/>
        <v>16939.981793865649</v>
      </c>
      <c r="L411" s="4">
        <f t="shared" si="41"/>
        <v>130.15368528730045</v>
      </c>
    </row>
    <row r="412" spans="1:12" x14ac:dyDescent="0.25">
      <c r="A412" t="s">
        <v>20</v>
      </c>
      <c r="B412">
        <v>180</v>
      </c>
      <c r="E412" s="4"/>
      <c r="G412" s="4">
        <f t="shared" si="36"/>
        <v>700.91612903225803</v>
      </c>
      <c r="H412" s="4">
        <f t="shared" si="37"/>
        <v>182</v>
      </c>
      <c r="I412">
        <f t="shared" si="38"/>
        <v>32</v>
      </c>
      <c r="J412">
        <f t="shared" si="39"/>
        <v>5139</v>
      </c>
      <c r="K412" s="4">
        <f t="shared" si="40"/>
        <v>17045.073313477882</v>
      </c>
      <c r="L412" s="4">
        <f t="shared" si="41"/>
        <v>130.5567819512946</v>
      </c>
    </row>
    <row r="413" spans="1:12" x14ac:dyDescent="0.25">
      <c r="A413" t="s">
        <v>20</v>
      </c>
      <c r="B413">
        <v>130</v>
      </c>
      <c r="E413" s="4"/>
      <c r="G413" s="4">
        <f t="shared" si="36"/>
        <v>704.2987012987013</v>
      </c>
      <c r="H413" s="4">
        <f t="shared" si="37"/>
        <v>182.5</v>
      </c>
      <c r="I413">
        <f t="shared" si="38"/>
        <v>32</v>
      </c>
      <c r="J413">
        <f t="shared" si="39"/>
        <v>5139</v>
      </c>
      <c r="K413" s="4">
        <f t="shared" si="40"/>
        <v>17153.79431910691</v>
      </c>
      <c r="L413" s="4">
        <f t="shared" si="41"/>
        <v>130.97249451356919</v>
      </c>
    </row>
    <row r="414" spans="1:12" x14ac:dyDescent="0.25">
      <c r="A414" t="s">
        <v>20</v>
      </c>
      <c r="B414">
        <v>122</v>
      </c>
      <c r="E414" s="4"/>
      <c r="G414" s="4">
        <f t="shared" si="36"/>
        <v>708.05228758169937</v>
      </c>
      <c r="H414" s="4">
        <f t="shared" si="37"/>
        <v>183</v>
      </c>
      <c r="I414">
        <f t="shared" si="38"/>
        <v>32</v>
      </c>
      <c r="J414">
        <f t="shared" si="39"/>
        <v>5139</v>
      </c>
      <c r="K414" s="4">
        <f t="shared" si="40"/>
        <v>17263.059455462393</v>
      </c>
      <c r="L414" s="4">
        <f t="shared" si="41"/>
        <v>131.38896245675431</v>
      </c>
    </row>
    <row r="415" spans="1:12" x14ac:dyDescent="0.25">
      <c r="A415" t="s">
        <v>20</v>
      </c>
      <c r="B415">
        <v>140</v>
      </c>
      <c r="E415" s="4"/>
      <c r="G415" s="4">
        <f t="shared" si="36"/>
        <v>711.90789473684208</v>
      </c>
      <c r="H415" s="4">
        <f t="shared" si="37"/>
        <v>183.5</v>
      </c>
      <c r="I415">
        <f t="shared" si="38"/>
        <v>32</v>
      </c>
      <c r="J415">
        <f t="shared" si="39"/>
        <v>5139</v>
      </c>
      <c r="K415" s="4">
        <f t="shared" si="40"/>
        <v>17372.58950240782</v>
      </c>
      <c r="L415" s="4">
        <f t="shared" si="41"/>
        <v>131.80511940895096</v>
      </c>
    </row>
    <row r="416" spans="1:12" x14ac:dyDescent="0.25">
      <c r="A416" t="s">
        <v>20</v>
      </c>
      <c r="B416">
        <v>3388</v>
      </c>
      <c r="E416" s="4"/>
      <c r="G416" s="4">
        <f t="shared" si="36"/>
        <v>715.69536423841055</v>
      </c>
      <c r="H416" s="4">
        <f t="shared" si="37"/>
        <v>184</v>
      </c>
      <c r="I416">
        <f t="shared" si="38"/>
        <v>32</v>
      </c>
      <c r="J416">
        <f t="shared" si="39"/>
        <v>5139</v>
      </c>
      <c r="K416" s="4">
        <f t="shared" si="40"/>
        <v>17482.138795618019</v>
      </c>
      <c r="L416" s="4">
        <f t="shared" si="41"/>
        <v>132.22003931181544</v>
      </c>
    </row>
    <row r="417" spans="1:12" x14ac:dyDescent="0.25">
      <c r="A417" t="s">
        <v>20</v>
      </c>
      <c r="B417">
        <v>280</v>
      </c>
      <c r="E417" s="4"/>
      <c r="G417" s="4">
        <f t="shared" si="36"/>
        <v>697.88</v>
      </c>
      <c r="H417" s="4">
        <f t="shared" si="37"/>
        <v>183.5</v>
      </c>
      <c r="I417">
        <f t="shared" si="38"/>
        <v>32</v>
      </c>
      <c r="J417">
        <f t="shared" si="39"/>
        <v>5139</v>
      </c>
      <c r="K417" s="4">
        <f t="shared" si="40"/>
        <v>17591.508648575676</v>
      </c>
      <c r="L417" s="4">
        <f t="shared" si="41"/>
        <v>132.63298476840396</v>
      </c>
    </row>
    <row r="418" spans="1:12" x14ac:dyDescent="0.25">
      <c r="A418" t="s">
        <v>20</v>
      </c>
      <c r="B418">
        <v>366</v>
      </c>
      <c r="E418" s="4"/>
      <c r="G418" s="4">
        <f t="shared" si="36"/>
        <v>700.68456375838923</v>
      </c>
      <c r="H418" s="4">
        <f t="shared" si="37"/>
        <v>183</v>
      </c>
      <c r="I418">
        <f t="shared" si="38"/>
        <v>32</v>
      </c>
      <c r="J418">
        <f t="shared" si="39"/>
        <v>5139</v>
      </c>
      <c r="K418" s="4">
        <f t="shared" si="40"/>
        <v>17708.03063243744</v>
      </c>
      <c r="L418" s="4">
        <f t="shared" si="41"/>
        <v>133.07152449881019</v>
      </c>
    </row>
    <row r="419" spans="1:12" x14ac:dyDescent="0.25">
      <c r="A419" t="s">
        <v>20</v>
      </c>
      <c r="B419">
        <v>270</v>
      </c>
      <c r="E419" s="4"/>
      <c r="G419" s="4">
        <f t="shared" si="36"/>
        <v>702.94594594594594</v>
      </c>
      <c r="H419" s="4">
        <f t="shared" si="37"/>
        <v>182.5</v>
      </c>
      <c r="I419">
        <f t="shared" si="38"/>
        <v>32</v>
      </c>
      <c r="J419">
        <f t="shared" si="39"/>
        <v>5139</v>
      </c>
      <c r="K419" s="4">
        <f t="shared" si="40"/>
        <v>17825.47249678463</v>
      </c>
      <c r="L419" s="4">
        <f t="shared" si="41"/>
        <v>133.51206873082535</v>
      </c>
    </row>
    <row r="420" spans="1:12" x14ac:dyDescent="0.25">
      <c r="A420" t="s">
        <v>20</v>
      </c>
      <c r="B420">
        <v>137</v>
      </c>
      <c r="E420" s="4"/>
      <c r="G420" s="4">
        <f t="shared" si="36"/>
        <v>705.89115646258506</v>
      </c>
      <c r="H420" s="4">
        <f t="shared" si="37"/>
        <v>182</v>
      </c>
      <c r="I420">
        <f t="shared" si="38"/>
        <v>32</v>
      </c>
      <c r="J420">
        <f t="shared" si="39"/>
        <v>5139</v>
      </c>
      <c r="K420" s="4">
        <f t="shared" si="40"/>
        <v>17943.885227620074</v>
      </c>
      <c r="L420" s="4">
        <f t="shared" si="41"/>
        <v>133.95478799811553</v>
      </c>
    </row>
    <row r="421" spans="1:12" x14ac:dyDescent="0.25">
      <c r="A421" t="s">
        <v>20</v>
      </c>
      <c r="B421">
        <v>3205</v>
      </c>
      <c r="E421" s="4"/>
      <c r="G421" s="4">
        <f t="shared" si="36"/>
        <v>709.78767123287673</v>
      </c>
      <c r="H421" s="4">
        <f t="shared" si="37"/>
        <v>182.5</v>
      </c>
      <c r="I421">
        <f t="shared" si="38"/>
        <v>32</v>
      </c>
      <c r="J421">
        <f t="shared" si="39"/>
        <v>5139</v>
      </c>
      <c r="K421" s="4">
        <f t="shared" si="40"/>
        <v>18062.986805847737</v>
      </c>
      <c r="L421" s="4">
        <f t="shared" si="41"/>
        <v>134.39861162172673</v>
      </c>
    </row>
    <row r="422" spans="1:12" x14ac:dyDescent="0.25">
      <c r="A422" t="s">
        <v>20</v>
      </c>
      <c r="B422">
        <v>288</v>
      </c>
      <c r="E422" s="4"/>
      <c r="G422" s="4">
        <f t="shared" si="36"/>
        <v>692.5793103448276</v>
      </c>
      <c r="H422" s="4">
        <f t="shared" si="37"/>
        <v>182</v>
      </c>
      <c r="I422">
        <f t="shared" si="38"/>
        <v>32</v>
      </c>
      <c r="J422">
        <f t="shared" si="39"/>
        <v>5139</v>
      </c>
      <c r="K422" s="4">
        <f t="shared" si="40"/>
        <v>18182.29363088229</v>
      </c>
      <c r="L422" s="4">
        <f t="shared" si="41"/>
        <v>134.84173549343797</v>
      </c>
    </row>
    <row r="423" spans="1:12" x14ac:dyDescent="0.25">
      <c r="A423" t="s">
        <v>20</v>
      </c>
      <c r="B423">
        <v>148</v>
      </c>
      <c r="E423" s="4"/>
      <c r="G423" s="4">
        <f t="shared" si="36"/>
        <v>695.38888888888891</v>
      </c>
      <c r="H423" s="4">
        <f t="shared" si="37"/>
        <v>181.5</v>
      </c>
      <c r="I423">
        <f t="shared" si="38"/>
        <v>32</v>
      </c>
      <c r="J423">
        <f t="shared" si="39"/>
        <v>5139</v>
      </c>
      <c r="K423" s="4">
        <f t="shared" si="40"/>
        <v>18307.785940806807</v>
      </c>
      <c r="L423" s="4">
        <f t="shared" si="41"/>
        <v>135.30626718968639</v>
      </c>
    </row>
    <row r="424" spans="1:12" x14ac:dyDescent="0.25">
      <c r="A424" t="s">
        <v>20</v>
      </c>
      <c r="B424">
        <v>114</v>
      </c>
      <c r="E424" s="4"/>
      <c r="G424" s="4">
        <f t="shared" si="36"/>
        <v>699.21678321678326</v>
      </c>
      <c r="H424" s="4">
        <f t="shared" si="37"/>
        <v>182</v>
      </c>
      <c r="I424">
        <f t="shared" si="38"/>
        <v>32</v>
      </c>
      <c r="J424">
        <f t="shared" si="39"/>
        <v>5139</v>
      </c>
      <c r="K424" s="4">
        <f t="shared" si="40"/>
        <v>18434.547813956233</v>
      </c>
      <c r="L424" s="4">
        <f t="shared" si="41"/>
        <v>135.77388487465561</v>
      </c>
    </row>
    <row r="425" spans="1:12" x14ac:dyDescent="0.25">
      <c r="A425" t="s">
        <v>20</v>
      </c>
      <c r="B425">
        <v>1518</v>
      </c>
      <c r="E425" s="4"/>
      <c r="G425" s="4">
        <f t="shared" si="36"/>
        <v>703.33802816901414</v>
      </c>
      <c r="H425" s="4">
        <f t="shared" si="37"/>
        <v>182.5</v>
      </c>
      <c r="I425">
        <f t="shared" si="38"/>
        <v>32</v>
      </c>
      <c r="J425">
        <f t="shared" si="39"/>
        <v>5139</v>
      </c>
      <c r="K425" s="4">
        <f t="shared" si="40"/>
        <v>18562.240545245775</v>
      </c>
      <c r="L425" s="4">
        <f t="shared" si="41"/>
        <v>136.24331376344961</v>
      </c>
    </row>
    <row r="426" spans="1:12" x14ac:dyDescent="0.25">
      <c r="A426" t="s">
        <v>20</v>
      </c>
      <c r="B426">
        <v>166</v>
      </c>
      <c r="E426" s="4"/>
      <c r="G426" s="4">
        <f t="shared" si="36"/>
        <v>697.5602836879433</v>
      </c>
      <c r="H426" s="4">
        <f t="shared" si="37"/>
        <v>182</v>
      </c>
      <c r="I426">
        <f t="shared" si="38"/>
        <v>32</v>
      </c>
      <c r="J426">
        <f t="shared" si="39"/>
        <v>5139</v>
      </c>
      <c r="K426" s="4">
        <f t="shared" si="40"/>
        <v>18690.56582151875</v>
      </c>
      <c r="L426" s="4">
        <f t="shared" si="41"/>
        <v>136.71344418717112</v>
      </c>
    </row>
    <row r="427" spans="1:12" x14ac:dyDescent="0.25">
      <c r="A427" t="s">
        <v>20</v>
      </c>
      <c r="B427">
        <v>100</v>
      </c>
      <c r="E427" s="4"/>
      <c r="G427" s="4">
        <f t="shared" si="36"/>
        <v>701.35714285714289</v>
      </c>
      <c r="H427" s="4">
        <f t="shared" si="37"/>
        <v>182.5</v>
      </c>
      <c r="I427">
        <f t="shared" si="38"/>
        <v>32</v>
      </c>
      <c r="J427">
        <f t="shared" si="39"/>
        <v>5139</v>
      </c>
      <c r="K427" s="4">
        <f t="shared" si="40"/>
        <v>18822.2418162305</v>
      </c>
      <c r="L427" s="4">
        <f t="shared" si="41"/>
        <v>137.19417559149696</v>
      </c>
    </row>
    <row r="428" spans="1:12" x14ac:dyDescent="0.25">
      <c r="A428" t="s">
        <v>20</v>
      </c>
      <c r="B428">
        <v>235</v>
      </c>
      <c r="E428" s="4"/>
      <c r="G428" s="4">
        <f t="shared" si="36"/>
        <v>705.68345323741005</v>
      </c>
      <c r="H428" s="4">
        <f t="shared" si="37"/>
        <v>183</v>
      </c>
      <c r="I428">
        <f t="shared" si="38"/>
        <v>32</v>
      </c>
      <c r="J428">
        <f t="shared" si="39"/>
        <v>5139</v>
      </c>
      <c r="K428" s="4">
        <f t="shared" si="40"/>
        <v>18954.798080691035</v>
      </c>
      <c r="L428" s="4">
        <f t="shared" si="41"/>
        <v>137.67642529021094</v>
      </c>
    </row>
    <row r="429" spans="1:12" x14ac:dyDescent="0.25">
      <c r="A429" t="s">
        <v>20</v>
      </c>
      <c r="B429">
        <v>148</v>
      </c>
      <c r="E429" s="4"/>
      <c r="G429" s="4">
        <f t="shared" si="36"/>
        <v>709.09420289855075</v>
      </c>
      <c r="H429" s="4">
        <f t="shared" si="37"/>
        <v>182.5</v>
      </c>
      <c r="I429">
        <f t="shared" si="38"/>
        <v>32</v>
      </c>
      <c r="J429">
        <f t="shared" si="39"/>
        <v>5139</v>
      </c>
      <c r="K429" s="4">
        <f t="shared" si="40"/>
        <v>19087.834415593836</v>
      </c>
      <c r="L429" s="4">
        <f t="shared" si="41"/>
        <v>138.15872906043191</v>
      </c>
    </row>
    <row r="430" spans="1:12" x14ac:dyDescent="0.25">
      <c r="A430" t="s">
        <v>20</v>
      </c>
      <c r="B430">
        <v>198</v>
      </c>
      <c r="E430" s="4"/>
      <c r="G430" s="4">
        <f t="shared" si="36"/>
        <v>713.18978102189783</v>
      </c>
      <c r="H430" s="4">
        <f t="shared" si="37"/>
        <v>183</v>
      </c>
      <c r="I430">
        <f t="shared" si="38"/>
        <v>32</v>
      </c>
      <c r="J430">
        <f t="shared" si="39"/>
        <v>5139</v>
      </c>
      <c r="K430" s="4">
        <f t="shared" si="40"/>
        <v>19221.435211865966</v>
      </c>
      <c r="L430" s="4">
        <f t="shared" si="41"/>
        <v>138.6413906878677</v>
      </c>
    </row>
    <row r="431" spans="1:12" x14ac:dyDescent="0.25">
      <c r="A431" t="s">
        <v>20</v>
      </c>
      <c r="B431">
        <v>150</v>
      </c>
      <c r="E431" s="4"/>
      <c r="G431" s="4">
        <f t="shared" si="36"/>
        <v>716.97794117647061</v>
      </c>
      <c r="H431" s="4">
        <f t="shared" si="37"/>
        <v>182.5</v>
      </c>
      <c r="I431">
        <f t="shared" si="38"/>
        <v>32</v>
      </c>
      <c r="J431">
        <f t="shared" si="39"/>
        <v>5139</v>
      </c>
      <c r="K431" s="4">
        <f t="shared" si="40"/>
        <v>19355.086075942512</v>
      </c>
      <c r="L431" s="4">
        <f t="shared" si="41"/>
        <v>139.12255775373924</v>
      </c>
    </row>
    <row r="432" spans="1:12" x14ac:dyDescent="0.25">
      <c r="A432" t="s">
        <v>20</v>
      </c>
      <c r="B432">
        <v>216</v>
      </c>
      <c r="E432" s="4"/>
      <c r="G432" s="4">
        <f t="shared" si="36"/>
        <v>721.17777777777781</v>
      </c>
      <c r="H432" s="4">
        <f t="shared" si="37"/>
        <v>183</v>
      </c>
      <c r="I432">
        <f t="shared" si="38"/>
        <v>32</v>
      </c>
      <c r="J432">
        <f t="shared" si="39"/>
        <v>5139</v>
      </c>
      <c r="K432" s="4">
        <f t="shared" si="40"/>
        <v>19488.66093650975</v>
      </c>
      <c r="L432" s="4">
        <f t="shared" si="41"/>
        <v>139.60179417367726</v>
      </c>
    </row>
    <row r="433" spans="1:12" x14ac:dyDescent="0.25">
      <c r="A433" t="s">
        <v>20</v>
      </c>
      <c r="B433">
        <v>5139</v>
      </c>
      <c r="E433" s="4"/>
      <c r="G433" s="4">
        <f t="shared" si="36"/>
        <v>724.94776119402979</v>
      </c>
      <c r="H433" s="4">
        <f t="shared" si="37"/>
        <v>182.5</v>
      </c>
      <c r="I433">
        <f t="shared" si="38"/>
        <v>32</v>
      </c>
      <c r="J433">
        <f t="shared" si="39"/>
        <v>5139</v>
      </c>
      <c r="K433" s="4">
        <f t="shared" si="40"/>
        <v>19621.644467928862</v>
      </c>
      <c r="L433" s="4">
        <f t="shared" si="41"/>
        <v>140.07728034170589</v>
      </c>
    </row>
    <row r="434" spans="1:12" x14ac:dyDescent="0.25">
      <c r="A434" t="s">
        <v>20</v>
      </c>
      <c r="B434">
        <v>2353</v>
      </c>
      <c r="E434" s="4"/>
      <c r="G434" s="4">
        <f t="shared" si="36"/>
        <v>691.75939849624058</v>
      </c>
      <c r="H434" s="4">
        <f t="shared" si="37"/>
        <v>182</v>
      </c>
      <c r="I434">
        <f t="shared" si="38"/>
        <v>32</v>
      </c>
      <c r="J434">
        <f t="shared" si="39"/>
        <v>4358</v>
      </c>
      <c r="K434" s="4">
        <f t="shared" si="40"/>
        <v>19753.989344106467</v>
      </c>
      <c r="L434" s="4">
        <f t="shared" si="41"/>
        <v>140.54888595825463</v>
      </c>
    </row>
    <row r="435" spans="1:12" x14ac:dyDescent="0.25">
      <c r="A435" t="s">
        <v>20</v>
      </c>
      <c r="B435">
        <v>78</v>
      </c>
      <c r="E435" s="4"/>
      <c r="G435" s="4">
        <f t="shared" si="36"/>
        <v>679.17424242424238</v>
      </c>
      <c r="H435" s="4">
        <f t="shared" si="37"/>
        <v>181.5</v>
      </c>
      <c r="I435">
        <f t="shared" si="38"/>
        <v>32</v>
      </c>
      <c r="J435">
        <f t="shared" si="39"/>
        <v>4358</v>
      </c>
      <c r="K435" s="4">
        <f t="shared" si="40"/>
        <v>19902.555812694645</v>
      </c>
      <c r="L435" s="4">
        <f t="shared" si="41"/>
        <v>141.07641834372834</v>
      </c>
    </row>
    <row r="436" spans="1:12" x14ac:dyDescent="0.25">
      <c r="A436" t="s">
        <v>20</v>
      </c>
      <c r="B436">
        <v>174</v>
      </c>
      <c r="E436" s="4"/>
      <c r="G436" s="4">
        <f t="shared" si="36"/>
        <v>683.76335877862596</v>
      </c>
      <c r="H436" s="4">
        <f t="shared" si="37"/>
        <v>182</v>
      </c>
      <c r="I436">
        <f t="shared" si="38"/>
        <v>32</v>
      </c>
      <c r="J436">
        <f t="shared" si="39"/>
        <v>4358</v>
      </c>
      <c r="K436" s="4">
        <f t="shared" si="40"/>
        <v>20054.481197342007</v>
      </c>
      <c r="L436" s="4">
        <f t="shared" si="41"/>
        <v>141.61384535892671</v>
      </c>
    </row>
    <row r="437" spans="1:12" x14ac:dyDescent="0.25">
      <c r="A437" t="s">
        <v>20</v>
      </c>
      <c r="B437">
        <v>164</v>
      </c>
      <c r="E437" s="4"/>
      <c r="G437" s="4">
        <f t="shared" si="36"/>
        <v>687.68461538461543</v>
      </c>
      <c r="H437" s="4">
        <f t="shared" si="37"/>
        <v>182.5</v>
      </c>
      <c r="I437">
        <f t="shared" si="38"/>
        <v>32</v>
      </c>
      <c r="J437">
        <f t="shared" si="39"/>
        <v>4358</v>
      </c>
      <c r="K437" s="4">
        <f t="shared" si="40"/>
        <v>20208.621662084872</v>
      </c>
      <c r="L437" s="4">
        <f t="shared" si="41"/>
        <v>142.15703170116092</v>
      </c>
    </row>
    <row r="438" spans="1:12" x14ac:dyDescent="0.25">
      <c r="A438" t="s">
        <v>20</v>
      </c>
      <c r="B438">
        <v>161</v>
      </c>
      <c r="E438" s="4"/>
      <c r="G438" s="4">
        <f t="shared" si="36"/>
        <v>691.74418604651157</v>
      </c>
      <c r="H438" s="4">
        <f t="shared" si="37"/>
        <v>183</v>
      </c>
      <c r="I438">
        <f t="shared" si="38"/>
        <v>32</v>
      </c>
      <c r="J438">
        <f t="shared" si="39"/>
        <v>4358</v>
      </c>
      <c r="K438" s="4">
        <f t="shared" si="40"/>
        <v>20364.782136191872</v>
      </c>
      <c r="L438" s="4">
        <f t="shared" si="41"/>
        <v>142.70522813194992</v>
      </c>
    </row>
    <row r="439" spans="1:12" x14ac:dyDescent="0.25">
      <c r="A439" t="s">
        <v>20</v>
      </c>
      <c r="B439">
        <v>138</v>
      </c>
      <c r="E439" s="4"/>
      <c r="G439" s="4">
        <f t="shared" si="36"/>
        <v>695.890625</v>
      </c>
      <c r="H439" s="4">
        <f t="shared" si="37"/>
        <v>183.5</v>
      </c>
      <c r="I439">
        <f t="shared" si="38"/>
        <v>32</v>
      </c>
      <c r="J439">
        <f t="shared" si="39"/>
        <v>4358</v>
      </c>
      <c r="K439" s="4">
        <f t="shared" si="40"/>
        <v>20522.731987963954</v>
      </c>
      <c r="L439" s="4">
        <f t="shared" si="41"/>
        <v>143.25757218368582</v>
      </c>
    </row>
    <row r="440" spans="1:12" x14ac:dyDescent="0.25">
      <c r="A440" t="s">
        <v>20</v>
      </c>
      <c r="B440">
        <v>3308</v>
      </c>
      <c r="E440" s="4"/>
      <c r="G440" s="4">
        <f t="shared" si="36"/>
        <v>700.28346456692918</v>
      </c>
      <c r="H440" s="4">
        <f t="shared" si="37"/>
        <v>184</v>
      </c>
      <c r="I440">
        <f t="shared" si="38"/>
        <v>32</v>
      </c>
      <c r="J440">
        <f t="shared" si="39"/>
        <v>4358</v>
      </c>
      <c r="K440" s="4">
        <f t="shared" si="40"/>
        <v>20682.212950732497</v>
      </c>
      <c r="L440" s="4">
        <f t="shared" si="41"/>
        <v>143.81311814550332</v>
      </c>
    </row>
    <row r="441" spans="1:12" x14ac:dyDescent="0.25">
      <c r="A441" t="s">
        <v>20</v>
      </c>
      <c r="B441">
        <v>127</v>
      </c>
      <c r="E441" s="4"/>
      <c r="G441" s="4">
        <f t="shared" si="36"/>
        <v>679.58730158730157</v>
      </c>
      <c r="H441" s="4">
        <f t="shared" si="37"/>
        <v>183.5</v>
      </c>
      <c r="I441">
        <f t="shared" si="38"/>
        <v>32</v>
      </c>
      <c r="J441">
        <f t="shared" si="39"/>
        <v>4358</v>
      </c>
      <c r="K441" s="4">
        <f t="shared" si="40"/>
        <v>20842.880677486672</v>
      </c>
      <c r="L441" s="4">
        <f t="shared" si="41"/>
        <v>144.37063647946792</v>
      </c>
    </row>
    <row r="442" spans="1:12" x14ac:dyDescent="0.25">
      <c r="A442" t="s">
        <v>20</v>
      </c>
      <c r="B442">
        <v>207</v>
      </c>
      <c r="E442" s="4"/>
      <c r="G442" s="4">
        <f t="shared" si="36"/>
        <v>684.00800000000004</v>
      </c>
      <c r="H442" s="4">
        <f t="shared" si="37"/>
        <v>184</v>
      </c>
      <c r="I442">
        <f t="shared" si="38"/>
        <v>32</v>
      </c>
      <c r="J442">
        <f t="shared" si="39"/>
        <v>4358</v>
      </c>
      <c r="K442" s="4">
        <f t="shared" si="40"/>
        <v>21009.622912176146</v>
      </c>
      <c r="L442" s="4">
        <f t="shared" si="41"/>
        <v>144.94696586053863</v>
      </c>
    </row>
    <row r="443" spans="1:12" x14ac:dyDescent="0.25">
      <c r="A443" t="s">
        <v>20</v>
      </c>
      <c r="B443">
        <v>181</v>
      </c>
      <c r="E443" s="4"/>
      <c r="G443" s="4">
        <f t="shared" si="36"/>
        <v>687.85483870967744</v>
      </c>
      <c r="H443" s="4">
        <f t="shared" si="37"/>
        <v>183.5</v>
      </c>
      <c r="I443">
        <f t="shared" si="38"/>
        <v>32</v>
      </c>
      <c r="J443">
        <f t="shared" si="39"/>
        <v>4358</v>
      </c>
      <c r="K443" s="4">
        <f t="shared" si="40"/>
        <v>21178.872679533499</v>
      </c>
      <c r="L443" s="4">
        <f t="shared" si="41"/>
        <v>145.52962818455043</v>
      </c>
    </row>
    <row r="444" spans="1:12" x14ac:dyDescent="0.25">
      <c r="A444" t="s">
        <v>20</v>
      </c>
      <c r="B444">
        <v>110</v>
      </c>
      <c r="E444" s="4"/>
      <c r="G444" s="4">
        <f t="shared" si="36"/>
        <v>691.97560975609758</v>
      </c>
      <c r="H444" s="4">
        <f t="shared" si="37"/>
        <v>184</v>
      </c>
      <c r="I444">
        <f t="shared" si="38"/>
        <v>32</v>
      </c>
      <c r="J444">
        <f t="shared" si="39"/>
        <v>4358</v>
      </c>
      <c r="K444" s="4">
        <f t="shared" si="40"/>
        <v>21350.448863951446</v>
      </c>
      <c r="L444" s="4">
        <f t="shared" si="41"/>
        <v>146.11792793477275</v>
      </c>
    </row>
    <row r="445" spans="1:12" x14ac:dyDescent="0.25">
      <c r="A445" t="s">
        <v>20</v>
      </c>
      <c r="B445">
        <v>185</v>
      </c>
      <c r="E445" s="4"/>
      <c r="G445" s="4">
        <f t="shared" si="36"/>
        <v>696.74590163934431</v>
      </c>
      <c r="H445" s="4">
        <f t="shared" si="37"/>
        <v>184.5</v>
      </c>
      <c r="I445">
        <f t="shared" si="38"/>
        <v>32</v>
      </c>
      <c r="J445">
        <f t="shared" si="39"/>
        <v>4358</v>
      </c>
      <c r="K445" s="4">
        <f t="shared" si="40"/>
        <v>21524.09513953808</v>
      </c>
      <c r="L445" s="4">
        <f t="shared" si="41"/>
        <v>146.71092372259838</v>
      </c>
    </row>
    <row r="446" spans="1:12" x14ac:dyDescent="0.25">
      <c r="A446" t="s">
        <v>20</v>
      </c>
      <c r="B446">
        <v>121</v>
      </c>
      <c r="E446" s="4"/>
      <c r="G446" s="4">
        <f t="shared" si="36"/>
        <v>700.97520661157023</v>
      </c>
      <c r="H446" s="4">
        <f t="shared" si="37"/>
        <v>184</v>
      </c>
      <c r="I446">
        <f t="shared" si="38"/>
        <v>32</v>
      </c>
      <c r="J446">
        <f t="shared" si="39"/>
        <v>4358</v>
      </c>
      <c r="K446" s="4">
        <f t="shared" si="40"/>
        <v>21699.372123846842</v>
      </c>
      <c r="L446" s="4">
        <f t="shared" si="41"/>
        <v>147.30706746061725</v>
      </c>
    </row>
    <row r="447" spans="1:12" x14ac:dyDescent="0.25">
      <c r="A447" t="s">
        <v>20</v>
      </c>
      <c r="B447">
        <v>106</v>
      </c>
      <c r="E447" s="4"/>
      <c r="G447" s="4">
        <f t="shared" si="36"/>
        <v>705.80833333333328</v>
      </c>
      <c r="H447" s="4">
        <f t="shared" si="37"/>
        <v>187.5</v>
      </c>
      <c r="I447">
        <f t="shared" si="38"/>
        <v>32</v>
      </c>
      <c r="J447">
        <f t="shared" si="39"/>
        <v>4358</v>
      </c>
      <c r="K447" s="4">
        <f t="shared" si="40"/>
        <v>21876.10842170212</v>
      </c>
      <c r="L447" s="4">
        <f t="shared" si="41"/>
        <v>147.90574167929424</v>
      </c>
    </row>
    <row r="448" spans="1:12" x14ac:dyDescent="0.25">
      <c r="A448" t="s">
        <v>20</v>
      </c>
      <c r="B448">
        <v>142</v>
      </c>
      <c r="E448" s="4"/>
      <c r="G448" s="4">
        <f t="shared" si="36"/>
        <v>710.84873949579833</v>
      </c>
      <c r="H448" s="4">
        <f t="shared" si="37"/>
        <v>191</v>
      </c>
      <c r="I448">
        <f t="shared" si="38"/>
        <v>32</v>
      </c>
      <c r="J448">
        <f t="shared" si="39"/>
        <v>4358</v>
      </c>
      <c r="K448" s="4">
        <f t="shared" si="40"/>
        <v>22053.72516761706</v>
      </c>
      <c r="L448" s="4">
        <f t="shared" si="41"/>
        <v>148.5049668112722</v>
      </c>
    </row>
    <row r="449" spans="1:12" x14ac:dyDescent="0.25">
      <c r="A449" t="s">
        <v>20</v>
      </c>
      <c r="B449">
        <v>233</v>
      </c>
      <c r="E449" s="4"/>
      <c r="G449" s="4">
        <f t="shared" si="36"/>
        <v>715.66949152542372</v>
      </c>
      <c r="H449" s="4">
        <f t="shared" si="37"/>
        <v>192</v>
      </c>
      <c r="I449">
        <f t="shared" si="38"/>
        <v>32</v>
      </c>
      <c r="J449">
        <f t="shared" si="39"/>
        <v>4358</v>
      </c>
      <c r="K449" s="4">
        <f t="shared" si="40"/>
        <v>22231.675956271974</v>
      </c>
      <c r="L449" s="4">
        <f t="shared" si="41"/>
        <v>149.10290391629525</v>
      </c>
    </row>
    <row r="450" spans="1:12" x14ac:dyDescent="0.25">
      <c r="A450" t="s">
        <v>20</v>
      </c>
      <c r="B450">
        <v>218</v>
      </c>
      <c r="E450" s="4"/>
      <c r="G450" s="4">
        <f t="shared" si="36"/>
        <v>719.79487179487182</v>
      </c>
      <c r="H450" s="4">
        <f t="shared" si="37"/>
        <v>191</v>
      </c>
      <c r="I450">
        <f t="shared" si="38"/>
        <v>32</v>
      </c>
      <c r="J450">
        <f t="shared" si="39"/>
        <v>4358</v>
      </c>
      <c r="K450" s="4">
        <f t="shared" si="40"/>
        <v>22409.602510157787</v>
      </c>
      <c r="L450" s="4">
        <f t="shared" si="41"/>
        <v>149.69837176855927</v>
      </c>
    </row>
    <row r="451" spans="1:12" x14ac:dyDescent="0.25">
      <c r="A451" t="s">
        <v>20</v>
      </c>
      <c r="B451">
        <v>76</v>
      </c>
      <c r="E451" s="4"/>
      <c r="G451" s="4">
        <f t="shared" ref="G451:G514" si="42">AVERAGE(B451:B1015,E451:E814)</f>
        <v>724.12068965517244</v>
      </c>
      <c r="H451" s="4">
        <f t="shared" ref="H451:H514" si="43">MEDIAN(B451:B1015,E451:E814)</f>
        <v>187.5</v>
      </c>
      <c r="I451">
        <f t="shared" ref="I451:I514" si="44">MIN(B451:B1015,E451:E814)</f>
        <v>32</v>
      </c>
      <c r="J451">
        <f t="shared" ref="J451:J514" si="45">MAX(B451:B1015,E451:E814)</f>
        <v>4358</v>
      </c>
      <c r="K451" s="4">
        <f t="shared" ref="K451:K514" si="46">_xlfn.VAR.P(G451:G1015)</f>
        <v>22587.529148298552</v>
      </c>
      <c r="L451" s="4">
        <f t="shared" ref="L451:L514" si="47">_xlfn.STDEV.P(G451:G1015)</f>
        <v>150.29148062448036</v>
      </c>
    </row>
    <row r="452" spans="1:12" x14ac:dyDescent="0.25">
      <c r="A452" t="s">
        <v>20</v>
      </c>
      <c r="B452">
        <v>43</v>
      </c>
      <c r="E452" s="4"/>
      <c r="G452" s="4">
        <f t="shared" si="42"/>
        <v>729.75652173913045</v>
      </c>
      <c r="H452" s="4">
        <f t="shared" si="43"/>
        <v>191</v>
      </c>
      <c r="I452">
        <f t="shared" si="44"/>
        <v>32</v>
      </c>
      <c r="J452">
        <f t="shared" si="45"/>
        <v>4358</v>
      </c>
      <c r="K452" s="4">
        <f t="shared" si="46"/>
        <v>22764.911883626264</v>
      </c>
      <c r="L452" s="4">
        <f t="shared" si="47"/>
        <v>150.88045560517858</v>
      </c>
    </row>
    <row r="453" spans="1:12" x14ac:dyDescent="0.25">
      <c r="A453" t="s">
        <v>20</v>
      </c>
      <c r="B453">
        <v>221</v>
      </c>
      <c r="E453" s="4"/>
      <c r="G453" s="4">
        <f t="shared" si="42"/>
        <v>735.78070175438597</v>
      </c>
      <c r="H453" s="4">
        <f t="shared" si="43"/>
        <v>192</v>
      </c>
      <c r="I453">
        <f t="shared" si="44"/>
        <v>32</v>
      </c>
      <c r="J453">
        <f t="shared" si="45"/>
        <v>4358</v>
      </c>
      <c r="K453" s="4">
        <f t="shared" si="46"/>
        <v>22940.102425641886</v>
      </c>
      <c r="L453" s="4">
        <f t="shared" si="47"/>
        <v>151.45990368953059</v>
      </c>
    </row>
    <row r="454" spans="1:12" x14ac:dyDescent="0.25">
      <c r="A454" t="s">
        <v>20</v>
      </c>
      <c r="B454">
        <v>2805</v>
      </c>
      <c r="E454" s="4"/>
      <c r="G454" s="4">
        <f t="shared" si="42"/>
        <v>740.33628318584067</v>
      </c>
      <c r="H454" s="4">
        <f t="shared" si="43"/>
        <v>191</v>
      </c>
      <c r="I454">
        <f t="shared" si="44"/>
        <v>32</v>
      </c>
      <c r="J454">
        <f t="shared" si="45"/>
        <v>4358</v>
      </c>
      <c r="K454" s="4">
        <f t="shared" si="46"/>
        <v>23111.922367618157</v>
      </c>
      <c r="L454" s="4">
        <f t="shared" si="47"/>
        <v>152.02605818614833</v>
      </c>
    </row>
    <row r="455" spans="1:12" x14ac:dyDescent="0.25">
      <c r="A455" t="s">
        <v>20</v>
      </c>
      <c r="B455">
        <v>68</v>
      </c>
      <c r="E455" s="4"/>
      <c r="G455" s="4">
        <f t="shared" si="42"/>
        <v>721.90178571428567</v>
      </c>
      <c r="H455" s="4">
        <f t="shared" si="43"/>
        <v>187.5</v>
      </c>
      <c r="I455">
        <f t="shared" si="44"/>
        <v>32</v>
      </c>
      <c r="J455">
        <f t="shared" si="45"/>
        <v>4358</v>
      </c>
      <c r="K455" s="4">
        <f t="shared" si="46"/>
        <v>23281.167512406348</v>
      </c>
      <c r="L455" s="4">
        <f t="shared" si="47"/>
        <v>152.58167489055279</v>
      </c>
    </row>
    <row r="456" spans="1:12" x14ac:dyDescent="0.25">
      <c r="A456" t="s">
        <v>20</v>
      </c>
      <c r="B456">
        <v>183</v>
      </c>
      <c r="E456" s="4"/>
      <c r="G456" s="4">
        <f t="shared" si="42"/>
        <v>727.79279279279274</v>
      </c>
      <c r="H456" s="4">
        <f t="shared" si="43"/>
        <v>191</v>
      </c>
      <c r="I456">
        <f t="shared" si="44"/>
        <v>32</v>
      </c>
      <c r="J456">
        <f t="shared" si="45"/>
        <v>4358</v>
      </c>
      <c r="K456" s="4">
        <f t="shared" si="46"/>
        <v>23471.401600035431</v>
      </c>
      <c r="L456" s="4">
        <f t="shared" si="47"/>
        <v>153.20379107592419</v>
      </c>
    </row>
    <row r="457" spans="1:12" x14ac:dyDescent="0.25">
      <c r="A457" t="s">
        <v>20</v>
      </c>
      <c r="B457">
        <v>133</v>
      </c>
      <c r="E457" s="4"/>
      <c r="G457" s="4">
        <f t="shared" si="42"/>
        <v>732.74545454545455</v>
      </c>
      <c r="H457" s="4">
        <f t="shared" si="43"/>
        <v>192</v>
      </c>
      <c r="I457">
        <f t="shared" si="44"/>
        <v>32</v>
      </c>
      <c r="J457">
        <f t="shared" si="45"/>
        <v>4358</v>
      </c>
      <c r="K457" s="4">
        <f t="shared" si="46"/>
        <v>23659.366380268602</v>
      </c>
      <c r="L457" s="4">
        <f t="shared" si="47"/>
        <v>153.81601470675477</v>
      </c>
    </row>
    <row r="458" spans="1:12" x14ac:dyDescent="0.25">
      <c r="A458" t="s">
        <v>20</v>
      </c>
      <c r="B458">
        <v>2489</v>
      </c>
      <c r="E458" s="4"/>
      <c r="G458" s="4">
        <f t="shared" si="42"/>
        <v>738.24770642201838</v>
      </c>
      <c r="H458" s="4">
        <f t="shared" si="43"/>
        <v>193</v>
      </c>
      <c r="I458">
        <f t="shared" si="44"/>
        <v>32</v>
      </c>
      <c r="J458">
        <f t="shared" si="45"/>
        <v>4358</v>
      </c>
      <c r="K458" s="4">
        <f t="shared" si="46"/>
        <v>23845.211772319013</v>
      </c>
      <c r="L458" s="4">
        <f t="shared" si="47"/>
        <v>154.41894887713428</v>
      </c>
    </row>
    <row r="459" spans="1:12" x14ac:dyDescent="0.25">
      <c r="A459" t="s">
        <v>20</v>
      </c>
      <c r="B459">
        <v>69</v>
      </c>
      <c r="E459" s="4"/>
      <c r="G459" s="4">
        <f t="shared" si="42"/>
        <v>722.03703703703707</v>
      </c>
      <c r="H459" s="4">
        <f t="shared" si="43"/>
        <v>192</v>
      </c>
      <c r="I459">
        <f t="shared" si="44"/>
        <v>32</v>
      </c>
      <c r="J459">
        <f t="shared" si="45"/>
        <v>4358</v>
      </c>
      <c r="K459" s="4">
        <f t="shared" si="46"/>
        <v>24027.606672006543</v>
      </c>
      <c r="L459" s="4">
        <f t="shared" si="47"/>
        <v>155.00840839130805</v>
      </c>
    </row>
    <row r="460" spans="1:12" x14ac:dyDescent="0.25">
      <c r="A460" t="s">
        <v>20</v>
      </c>
      <c r="B460">
        <v>279</v>
      </c>
      <c r="E460" s="4"/>
      <c r="G460" s="4">
        <f t="shared" si="42"/>
        <v>728.14018691588785</v>
      </c>
      <c r="H460" s="4">
        <f t="shared" si="43"/>
        <v>193</v>
      </c>
      <c r="I460">
        <f t="shared" si="44"/>
        <v>32</v>
      </c>
      <c r="J460">
        <f t="shared" si="45"/>
        <v>4358</v>
      </c>
      <c r="K460" s="4">
        <f t="shared" si="46"/>
        <v>24229.992417617141</v>
      </c>
      <c r="L460" s="4">
        <f t="shared" si="47"/>
        <v>155.65986129255396</v>
      </c>
    </row>
    <row r="461" spans="1:12" x14ac:dyDescent="0.25">
      <c r="A461" t="s">
        <v>20</v>
      </c>
      <c r="B461">
        <v>210</v>
      </c>
      <c r="E461" s="4"/>
      <c r="G461" s="4">
        <f t="shared" si="42"/>
        <v>732.37735849056605</v>
      </c>
      <c r="H461" s="4">
        <f t="shared" si="43"/>
        <v>192</v>
      </c>
      <c r="I461">
        <f t="shared" si="44"/>
        <v>32</v>
      </c>
      <c r="J461">
        <f t="shared" si="45"/>
        <v>4358</v>
      </c>
      <c r="K461" s="4">
        <f t="shared" si="46"/>
        <v>24429.731718306783</v>
      </c>
      <c r="L461" s="4">
        <f t="shared" si="47"/>
        <v>156.30013345581884</v>
      </c>
    </row>
    <row r="462" spans="1:12" x14ac:dyDescent="0.25">
      <c r="A462" t="s">
        <v>20</v>
      </c>
      <c r="B462">
        <v>2100</v>
      </c>
      <c r="E462" s="4"/>
      <c r="G462" s="4">
        <f t="shared" si="42"/>
        <v>737.35238095238094</v>
      </c>
      <c r="H462" s="4">
        <f t="shared" si="43"/>
        <v>191</v>
      </c>
      <c r="I462">
        <f t="shared" si="44"/>
        <v>32</v>
      </c>
      <c r="J462">
        <f t="shared" si="45"/>
        <v>4358</v>
      </c>
      <c r="K462" s="4">
        <f t="shared" si="46"/>
        <v>24628.021769816169</v>
      </c>
      <c r="L462" s="4">
        <f t="shared" si="47"/>
        <v>156.93317612861904</v>
      </c>
    </row>
    <row r="463" spans="1:12" x14ac:dyDescent="0.25">
      <c r="A463" t="s">
        <v>20</v>
      </c>
      <c r="B463">
        <v>252</v>
      </c>
      <c r="E463" s="4"/>
      <c r="G463" s="4">
        <f t="shared" si="42"/>
        <v>724.25</v>
      </c>
      <c r="H463" s="4">
        <f t="shared" si="43"/>
        <v>187.5</v>
      </c>
      <c r="I463">
        <f t="shared" si="44"/>
        <v>32</v>
      </c>
      <c r="J463">
        <f t="shared" si="45"/>
        <v>4358</v>
      </c>
      <c r="K463" s="4">
        <f t="shared" si="46"/>
        <v>24823.386781411322</v>
      </c>
      <c r="L463" s="4">
        <f t="shared" si="47"/>
        <v>157.55439308826436</v>
      </c>
    </row>
    <row r="464" spans="1:12" x14ac:dyDescent="0.25">
      <c r="A464" t="s">
        <v>20</v>
      </c>
      <c r="B464">
        <v>1280</v>
      </c>
      <c r="E464" s="4"/>
      <c r="G464" s="4">
        <f t="shared" si="42"/>
        <v>728.8349514563107</v>
      </c>
      <c r="H464" s="4">
        <f t="shared" si="43"/>
        <v>184</v>
      </c>
      <c r="I464">
        <f t="shared" si="44"/>
        <v>32</v>
      </c>
      <c r="J464">
        <f t="shared" si="45"/>
        <v>4358</v>
      </c>
      <c r="K464" s="4">
        <f t="shared" si="46"/>
        <v>25036.995526470197</v>
      </c>
      <c r="L464" s="4">
        <f t="shared" si="47"/>
        <v>158.23082988618305</v>
      </c>
    </row>
    <row r="465" spans="1:12" x14ac:dyDescent="0.25">
      <c r="A465" t="s">
        <v>20</v>
      </c>
      <c r="B465">
        <v>157</v>
      </c>
      <c r="E465" s="4"/>
      <c r="G465" s="4">
        <f t="shared" si="42"/>
        <v>723.43137254901956</v>
      </c>
      <c r="H465" s="4">
        <f t="shared" si="43"/>
        <v>183</v>
      </c>
      <c r="I465">
        <f t="shared" si="44"/>
        <v>32</v>
      </c>
      <c r="J465">
        <f t="shared" si="45"/>
        <v>4358</v>
      </c>
      <c r="K465" s="4">
        <f t="shared" si="46"/>
        <v>25249.196466480022</v>
      </c>
      <c r="L465" s="4">
        <f t="shared" si="47"/>
        <v>158.89995741497233</v>
      </c>
    </row>
    <row r="466" spans="1:12" x14ac:dyDescent="0.25">
      <c r="A466" t="s">
        <v>20</v>
      </c>
      <c r="B466">
        <v>194</v>
      </c>
      <c r="E466" s="4"/>
      <c r="G466" s="4">
        <f t="shared" si="42"/>
        <v>729.03960396039599</v>
      </c>
      <c r="H466" s="4">
        <f t="shared" si="43"/>
        <v>184</v>
      </c>
      <c r="I466">
        <f t="shared" si="44"/>
        <v>32</v>
      </c>
      <c r="J466">
        <f t="shared" si="45"/>
        <v>4358</v>
      </c>
      <c r="K466" s="4">
        <f t="shared" si="46"/>
        <v>25470.967124522569</v>
      </c>
      <c r="L466" s="4">
        <f t="shared" si="47"/>
        <v>159.59626287768322</v>
      </c>
    </row>
    <row r="467" spans="1:12" x14ac:dyDescent="0.25">
      <c r="A467" t="s">
        <v>20</v>
      </c>
      <c r="B467">
        <v>82</v>
      </c>
      <c r="E467" s="4"/>
      <c r="G467" s="4">
        <f t="shared" si="42"/>
        <v>734.39</v>
      </c>
      <c r="H467" s="4">
        <f t="shared" si="43"/>
        <v>183</v>
      </c>
      <c r="I467">
        <f t="shared" si="44"/>
        <v>32</v>
      </c>
      <c r="J467">
        <f t="shared" si="45"/>
        <v>4358</v>
      </c>
      <c r="K467" s="4">
        <f t="shared" si="46"/>
        <v>25690.20737394848</v>
      </c>
      <c r="L467" s="4">
        <f t="shared" si="47"/>
        <v>160.28165014732187</v>
      </c>
    </row>
    <row r="468" spans="1:12" x14ac:dyDescent="0.25">
      <c r="A468" t="s">
        <v>20</v>
      </c>
      <c r="B468">
        <v>4233</v>
      </c>
      <c r="E468" s="4"/>
      <c r="G468" s="4">
        <f t="shared" si="42"/>
        <v>740.97979797979804</v>
      </c>
      <c r="H468" s="4">
        <f t="shared" si="43"/>
        <v>184</v>
      </c>
      <c r="I468">
        <f t="shared" si="44"/>
        <v>32</v>
      </c>
      <c r="J468">
        <f t="shared" si="45"/>
        <v>4358</v>
      </c>
      <c r="K468" s="4">
        <f t="shared" si="46"/>
        <v>25906.326032953035</v>
      </c>
      <c r="L468" s="4">
        <f t="shared" si="47"/>
        <v>160.95442222241996</v>
      </c>
    </row>
    <row r="469" spans="1:12" x14ac:dyDescent="0.25">
      <c r="A469" t="s">
        <v>20</v>
      </c>
      <c r="B469">
        <v>1297</v>
      </c>
      <c r="E469" s="4"/>
      <c r="G469" s="4">
        <f t="shared" si="42"/>
        <v>705.34693877551024</v>
      </c>
      <c r="H469" s="4">
        <f t="shared" si="43"/>
        <v>183</v>
      </c>
      <c r="I469">
        <f t="shared" si="44"/>
        <v>32</v>
      </c>
      <c r="J469">
        <f t="shared" si="45"/>
        <v>4358</v>
      </c>
      <c r="K469" s="4">
        <f t="shared" si="46"/>
        <v>26116.56541736962</v>
      </c>
      <c r="L469" s="4">
        <f t="shared" si="47"/>
        <v>161.60620476135693</v>
      </c>
    </row>
    <row r="470" spans="1:12" x14ac:dyDescent="0.25">
      <c r="A470" t="s">
        <v>20</v>
      </c>
      <c r="B470">
        <v>165</v>
      </c>
      <c r="E470" s="4"/>
      <c r="G470" s="4">
        <f t="shared" si="42"/>
        <v>699.24742268041234</v>
      </c>
      <c r="H470" s="4">
        <f t="shared" si="43"/>
        <v>182</v>
      </c>
      <c r="I470">
        <f t="shared" si="44"/>
        <v>32</v>
      </c>
      <c r="J470">
        <f t="shared" si="45"/>
        <v>4358</v>
      </c>
      <c r="K470" s="4">
        <f t="shared" si="46"/>
        <v>26371.11573361119</v>
      </c>
      <c r="L470" s="4">
        <f t="shared" si="47"/>
        <v>162.39185858167642</v>
      </c>
    </row>
    <row r="471" spans="1:12" x14ac:dyDescent="0.25">
      <c r="A471" t="s">
        <v>20</v>
      </c>
      <c r="B471">
        <v>119</v>
      </c>
      <c r="E471" s="4"/>
      <c r="G471" s="4">
        <f t="shared" si="42"/>
        <v>704.8125</v>
      </c>
      <c r="H471" s="4">
        <f t="shared" si="43"/>
        <v>183</v>
      </c>
      <c r="I471">
        <f t="shared" si="44"/>
        <v>32</v>
      </c>
      <c r="J471">
        <f t="shared" si="45"/>
        <v>4358</v>
      </c>
      <c r="K471" s="4">
        <f t="shared" si="46"/>
        <v>26635.140430496282</v>
      </c>
      <c r="L471" s="4">
        <f t="shared" si="47"/>
        <v>163.20275864854821</v>
      </c>
    </row>
    <row r="472" spans="1:12" x14ac:dyDescent="0.25">
      <c r="A472" t="s">
        <v>20</v>
      </c>
      <c r="B472">
        <v>1797</v>
      </c>
      <c r="E472" s="4"/>
      <c r="G472" s="4">
        <f t="shared" si="42"/>
        <v>710.97894736842102</v>
      </c>
      <c r="H472" s="4">
        <f t="shared" si="43"/>
        <v>184</v>
      </c>
      <c r="I472">
        <f t="shared" si="44"/>
        <v>32</v>
      </c>
      <c r="J472">
        <f t="shared" si="45"/>
        <v>4358</v>
      </c>
      <c r="K472" s="4">
        <f t="shared" si="46"/>
        <v>26900.357384542534</v>
      </c>
      <c r="L472" s="4">
        <f t="shared" si="47"/>
        <v>164.0132841709553</v>
      </c>
    </row>
    <row r="473" spans="1:12" x14ac:dyDescent="0.25">
      <c r="A473" t="s">
        <v>20</v>
      </c>
      <c r="B473">
        <v>261</v>
      </c>
      <c r="E473" s="4"/>
      <c r="G473" s="4">
        <f t="shared" si="42"/>
        <v>699.42553191489367</v>
      </c>
      <c r="H473" s="4">
        <f t="shared" si="43"/>
        <v>183</v>
      </c>
      <c r="I473">
        <f t="shared" si="44"/>
        <v>32</v>
      </c>
      <c r="J473">
        <f t="shared" si="45"/>
        <v>4358</v>
      </c>
      <c r="K473" s="4">
        <f t="shared" si="46"/>
        <v>27165.425313337459</v>
      </c>
      <c r="L473" s="4">
        <f t="shared" si="47"/>
        <v>164.81937177813006</v>
      </c>
    </row>
    <row r="474" spans="1:12" x14ac:dyDescent="0.25">
      <c r="A474" t="s">
        <v>20</v>
      </c>
      <c r="B474">
        <v>157</v>
      </c>
      <c r="E474" s="4"/>
      <c r="G474" s="4">
        <f t="shared" si="42"/>
        <v>704.13978494623655</v>
      </c>
      <c r="H474" s="4">
        <f t="shared" si="43"/>
        <v>182</v>
      </c>
      <c r="I474">
        <f t="shared" si="44"/>
        <v>32</v>
      </c>
      <c r="J474">
        <f t="shared" si="45"/>
        <v>4358</v>
      </c>
      <c r="K474" s="4">
        <f t="shared" si="46"/>
        <v>27445.529356705632</v>
      </c>
      <c r="L474" s="4">
        <f t="shared" si="47"/>
        <v>165.66692294089859</v>
      </c>
    </row>
    <row r="475" spans="1:12" x14ac:dyDescent="0.25">
      <c r="A475" t="s">
        <v>20</v>
      </c>
      <c r="B475">
        <v>3533</v>
      </c>
      <c r="E475" s="4"/>
      <c r="G475" s="4">
        <f t="shared" si="42"/>
        <v>710.08695652173913</v>
      </c>
      <c r="H475" s="4">
        <f t="shared" si="43"/>
        <v>183</v>
      </c>
      <c r="I475">
        <f t="shared" si="44"/>
        <v>32</v>
      </c>
      <c r="J475">
        <f t="shared" si="45"/>
        <v>4358</v>
      </c>
      <c r="K475" s="4">
        <f t="shared" si="46"/>
        <v>27727.735767529401</v>
      </c>
      <c r="L475" s="4">
        <f t="shared" si="47"/>
        <v>166.51647296147431</v>
      </c>
    </row>
    <row r="476" spans="1:12" x14ac:dyDescent="0.25">
      <c r="A476" t="s">
        <v>20</v>
      </c>
      <c r="B476">
        <v>155</v>
      </c>
      <c r="E476" s="4"/>
      <c r="G476" s="4">
        <f t="shared" si="42"/>
        <v>679.06593406593402</v>
      </c>
      <c r="H476" s="4">
        <f t="shared" si="43"/>
        <v>182</v>
      </c>
      <c r="I476">
        <f t="shared" si="44"/>
        <v>32</v>
      </c>
      <c r="J476">
        <f t="shared" si="45"/>
        <v>4358</v>
      </c>
      <c r="K476" s="4">
        <f t="shared" si="46"/>
        <v>28010.277923502792</v>
      </c>
      <c r="L476" s="4">
        <f t="shared" si="47"/>
        <v>167.36271365959263</v>
      </c>
    </row>
    <row r="477" spans="1:12" x14ac:dyDescent="0.25">
      <c r="A477" t="s">
        <v>20</v>
      </c>
      <c r="B477">
        <v>132</v>
      </c>
      <c r="E477" s="4"/>
      <c r="G477" s="4">
        <f t="shared" si="42"/>
        <v>684.88888888888891</v>
      </c>
      <c r="H477" s="4">
        <f t="shared" si="43"/>
        <v>183</v>
      </c>
      <c r="I477">
        <f t="shared" si="44"/>
        <v>32</v>
      </c>
      <c r="J477">
        <f t="shared" si="45"/>
        <v>4358</v>
      </c>
      <c r="K477" s="4">
        <f t="shared" si="46"/>
        <v>28319.260375227102</v>
      </c>
      <c r="L477" s="4">
        <f t="shared" si="47"/>
        <v>168.28327419927123</v>
      </c>
    </row>
    <row r="478" spans="1:12" x14ac:dyDescent="0.25">
      <c r="A478" t="s">
        <v>20</v>
      </c>
      <c r="B478">
        <v>1354</v>
      </c>
      <c r="E478" s="4"/>
      <c r="G478" s="4">
        <f t="shared" si="42"/>
        <v>691.10112359550567</v>
      </c>
      <c r="H478" s="4">
        <f t="shared" si="43"/>
        <v>184</v>
      </c>
      <c r="I478">
        <f t="shared" si="44"/>
        <v>32</v>
      </c>
      <c r="J478">
        <f t="shared" si="45"/>
        <v>4358</v>
      </c>
      <c r="K478" s="4">
        <f t="shared" si="46"/>
        <v>28632.859612555927</v>
      </c>
      <c r="L478" s="4">
        <f t="shared" si="47"/>
        <v>169.21246884481039</v>
      </c>
    </row>
    <row r="479" spans="1:12" x14ac:dyDescent="0.25">
      <c r="A479" t="s">
        <v>20</v>
      </c>
      <c r="B479">
        <v>48</v>
      </c>
      <c r="E479" s="4"/>
      <c r="G479" s="4">
        <f t="shared" si="42"/>
        <v>683.56818181818187</v>
      </c>
      <c r="H479" s="4">
        <f t="shared" si="43"/>
        <v>183</v>
      </c>
      <c r="I479">
        <f t="shared" si="44"/>
        <v>32</v>
      </c>
      <c r="J479">
        <f t="shared" si="45"/>
        <v>4358</v>
      </c>
      <c r="K479" s="4">
        <f t="shared" si="46"/>
        <v>28950.133262454787</v>
      </c>
      <c r="L479" s="4">
        <f t="shared" si="47"/>
        <v>170.14738688106493</v>
      </c>
    </row>
    <row r="480" spans="1:12" x14ac:dyDescent="0.25">
      <c r="A480" t="s">
        <v>20</v>
      </c>
      <c r="B480">
        <v>110</v>
      </c>
      <c r="E480" s="4"/>
      <c r="G480" s="4">
        <f t="shared" si="42"/>
        <v>690.87356321839081</v>
      </c>
      <c r="H480" s="4">
        <f t="shared" si="43"/>
        <v>184</v>
      </c>
      <c r="I480">
        <f t="shared" si="44"/>
        <v>32</v>
      </c>
      <c r="J480">
        <f t="shared" si="45"/>
        <v>4358</v>
      </c>
      <c r="K480" s="4">
        <f t="shared" si="46"/>
        <v>29278.555420074204</v>
      </c>
      <c r="L480" s="4">
        <f t="shared" si="47"/>
        <v>171.10977593368008</v>
      </c>
    </row>
    <row r="481" spans="1:12" x14ac:dyDescent="0.25">
      <c r="A481" t="s">
        <v>20</v>
      </c>
      <c r="B481">
        <v>172</v>
      </c>
      <c r="E481" s="4"/>
      <c r="G481" s="4">
        <f t="shared" si="42"/>
        <v>697.62790697674416</v>
      </c>
      <c r="H481" s="4">
        <f t="shared" si="43"/>
        <v>187.5</v>
      </c>
      <c r="I481">
        <f t="shared" si="44"/>
        <v>32</v>
      </c>
      <c r="J481">
        <f t="shared" si="45"/>
        <v>4358</v>
      </c>
      <c r="K481" s="4">
        <f t="shared" si="46"/>
        <v>29610.527461577134</v>
      </c>
      <c r="L481" s="4">
        <f t="shared" si="47"/>
        <v>172.07709743477525</v>
      </c>
    </row>
    <row r="482" spans="1:12" x14ac:dyDescent="0.25">
      <c r="A482" t="s">
        <v>20</v>
      </c>
      <c r="B482">
        <v>307</v>
      </c>
      <c r="E482" s="4"/>
      <c r="G482" s="4">
        <f t="shared" si="42"/>
        <v>703.8117647058823</v>
      </c>
      <c r="H482" s="4">
        <f t="shared" si="43"/>
        <v>191</v>
      </c>
      <c r="I482">
        <f t="shared" si="44"/>
        <v>32</v>
      </c>
      <c r="J482">
        <f t="shared" si="45"/>
        <v>4358</v>
      </c>
      <c r="K482" s="4">
        <f t="shared" si="46"/>
        <v>29945.199262774378</v>
      </c>
      <c r="L482" s="4">
        <f t="shared" si="47"/>
        <v>173.04681234502524</v>
      </c>
    </row>
    <row r="483" spans="1:12" x14ac:dyDescent="0.25">
      <c r="A483" t="s">
        <v>20</v>
      </c>
      <c r="B483">
        <v>160</v>
      </c>
      <c r="E483" s="4"/>
      <c r="G483" s="4">
        <f t="shared" si="42"/>
        <v>708.53571428571433</v>
      </c>
      <c r="H483" s="4">
        <f t="shared" si="43"/>
        <v>187.5</v>
      </c>
      <c r="I483">
        <f t="shared" si="44"/>
        <v>32</v>
      </c>
      <c r="J483">
        <f t="shared" si="45"/>
        <v>4358</v>
      </c>
      <c r="K483" s="4">
        <f t="shared" si="46"/>
        <v>30281.937391246123</v>
      </c>
      <c r="L483" s="4">
        <f t="shared" si="47"/>
        <v>174.01706063270385</v>
      </c>
    </row>
    <row r="484" spans="1:12" x14ac:dyDescent="0.25">
      <c r="A484" t="s">
        <v>20</v>
      </c>
      <c r="B484">
        <v>1467</v>
      </c>
      <c r="E484" s="4"/>
      <c r="G484" s="4">
        <f t="shared" si="42"/>
        <v>715.14457831325296</v>
      </c>
      <c r="H484" s="4">
        <f t="shared" si="43"/>
        <v>191</v>
      </c>
      <c r="I484">
        <f t="shared" si="44"/>
        <v>32</v>
      </c>
      <c r="J484">
        <f t="shared" si="45"/>
        <v>4358</v>
      </c>
      <c r="K484" s="4">
        <f t="shared" si="46"/>
        <v>30621.315512615773</v>
      </c>
      <c r="L484" s="4">
        <f t="shared" si="47"/>
        <v>174.98947257654038</v>
      </c>
    </row>
    <row r="485" spans="1:12" x14ac:dyDescent="0.25">
      <c r="A485" t="s">
        <v>20</v>
      </c>
      <c r="B485">
        <v>2662</v>
      </c>
      <c r="E485" s="4"/>
      <c r="G485" s="4">
        <f t="shared" si="42"/>
        <v>705.97560975609758</v>
      </c>
      <c r="H485" s="4">
        <f t="shared" si="43"/>
        <v>187.5</v>
      </c>
      <c r="I485">
        <f t="shared" si="44"/>
        <v>32</v>
      </c>
      <c r="J485">
        <f t="shared" si="45"/>
        <v>4358</v>
      </c>
      <c r="K485" s="4">
        <f t="shared" si="46"/>
        <v>30960.257388256759</v>
      </c>
      <c r="L485" s="4">
        <f t="shared" si="47"/>
        <v>175.95527098742102</v>
      </c>
    </row>
    <row r="486" spans="1:12" x14ac:dyDescent="0.25">
      <c r="A486" t="s">
        <v>20</v>
      </c>
      <c r="B486">
        <v>452</v>
      </c>
      <c r="E486" s="4"/>
      <c r="G486" s="4">
        <f t="shared" si="42"/>
        <v>681.82716049382714</v>
      </c>
      <c r="H486" s="4">
        <f t="shared" si="43"/>
        <v>184</v>
      </c>
      <c r="I486">
        <f t="shared" si="44"/>
        <v>32</v>
      </c>
      <c r="J486">
        <f t="shared" si="45"/>
        <v>4358</v>
      </c>
      <c r="K486" s="4">
        <f t="shared" si="46"/>
        <v>31317.917708642926</v>
      </c>
      <c r="L486" s="4">
        <f t="shared" si="47"/>
        <v>176.96869132319119</v>
      </c>
    </row>
    <row r="487" spans="1:12" x14ac:dyDescent="0.25">
      <c r="A487" t="s">
        <v>20</v>
      </c>
      <c r="B487">
        <v>158</v>
      </c>
      <c r="E487" s="4"/>
      <c r="G487" s="4">
        <f t="shared" si="42"/>
        <v>684.7</v>
      </c>
      <c r="H487" s="4">
        <f t="shared" si="43"/>
        <v>183</v>
      </c>
      <c r="I487">
        <f t="shared" si="44"/>
        <v>32</v>
      </c>
      <c r="J487">
        <f t="shared" si="45"/>
        <v>4358</v>
      </c>
      <c r="K487" s="4">
        <f t="shared" si="46"/>
        <v>31703.951345292553</v>
      </c>
      <c r="L487" s="4">
        <f t="shared" si="47"/>
        <v>178.05603428497602</v>
      </c>
    </row>
    <row r="488" spans="1:12" x14ac:dyDescent="0.25">
      <c r="A488" t="s">
        <v>20</v>
      </c>
      <c r="B488">
        <v>225</v>
      </c>
      <c r="E488" s="4"/>
      <c r="G488" s="4">
        <f t="shared" si="42"/>
        <v>691.36708860759495</v>
      </c>
      <c r="H488" s="4">
        <f t="shared" si="43"/>
        <v>184</v>
      </c>
      <c r="I488">
        <f t="shared" si="44"/>
        <v>32</v>
      </c>
      <c r="J488">
        <f t="shared" si="45"/>
        <v>4358</v>
      </c>
      <c r="K488" s="4">
        <f t="shared" si="46"/>
        <v>32097.96663674451</v>
      </c>
      <c r="L488" s="4">
        <f t="shared" si="47"/>
        <v>179.15905401833453</v>
      </c>
    </row>
    <row r="489" spans="1:12" x14ac:dyDescent="0.25">
      <c r="A489" t="s">
        <v>20</v>
      </c>
      <c r="B489">
        <v>65</v>
      </c>
      <c r="E489" s="4"/>
      <c r="G489" s="4">
        <f t="shared" si="42"/>
        <v>697.34615384615381</v>
      </c>
      <c r="H489" s="4">
        <f t="shared" si="43"/>
        <v>183</v>
      </c>
      <c r="I489">
        <f t="shared" si="44"/>
        <v>32</v>
      </c>
      <c r="J489">
        <f t="shared" si="45"/>
        <v>4358</v>
      </c>
      <c r="K489" s="4">
        <f t="shared" si="46"/>
        <v>32497.133773346388</v>
      </c>
      <c r="L489" s="4">
        <f t="shared" si="47"/>
        <v>180.26961411548643</v>
      </c>
    </row>
    <row r="490" spans="1:12" x14ac:dyDescent="0.25">
      <c r="A490" t="s">
        <v>20</v>
      </c>
      <c r="B490">
        <v>163</v>
      </c>
      <c r="E490" s="4"/>
      <c r="G490" s="4">
        <f t="shared" si="42"/>
        <v>705.55844155844159</v>
      </c>
      <c r="H490" s="4">
        <f t="shared" si="43"/>
        <v>184</v>
      </c>
      <c r="I490">
        <f t="shared" si="44"/>
        <v>32</v>
      </c>
      <c r="J490">
        <f t="shared" si="45"/>
        <v>4358</v>
      </c>
      <c r="K490" s="4">
        <f t="shared" si="46"/>
        <v>32900.960838080216</v>
      </c>
      <c r="L490" s="4">
        <f t="shared" si="47"/>
        <v>181.38622008873833</v>
      </c>
    </row>
    <row r="491" spans="1:12" x14ac:dyDescent="0.25">
      <c r="A491" t="s">
        <v>20</v>
      </c>
      <c r="B491">
        <v>85</v>
      </c>
      <c r="E491" s="4"/>
      <c r="G491" s="4">
        <f t="shared" si="42"/>
        <v>712.6973684210526</v>
      </c>
      <c r="H491" s="4">
        <f t="shared" si="43"/>
        <v>187.5</v>
      </c>
      <c r="I491">
        <f t="shared" si="44"/>
        <v>32</v>
      </c>
      <c r="J491">
        <f t="shared" si="45"/>
        <v>4358</v>
      </c>
      <c r="K491" s="4">
        <f t="shared" si="46"/>
        <v>33305.777413985241</v>
      </c>
      <c r="L491" s="4">
        <f t="shared" si="47"/>
        <v>182.49870523920228</v>
      </c>
    </row>
    <row r="492" spans="1:12" x14ac:dyDescent="0.25">
      <c r="A492" t="s">
        <v>20</v>
      </c>
      <c r="B492">
        <v>217</v>
      </c>
      <c r="E492" s="4"/>
      <c r="G492" s="4">
        <f t="shared" si="42"/>
        <v>721.06666666666672</v>
      </c>
      <c r="H492" s="4">
        <f t="shared" si="43"/>
        <v>191</v>
      </c>
      <c r="I492">
        <f t="shared" si="44"/>
        <v>32</v>
      </c>
      <c r="J492">
        <f t="shared" si="45"/>
        <v>4358</v>
      </c>
      <c r="K492" s="4">
        <f t="shared" si="46"/>
        <v>33710.969600339165</v>
      </c>
      <c r="L492" s="4">
        <f t="shared" si="47"/>
        <v>183.60547268624421</v>
      </c>
    </row>
    <row r="493" spans="1:12" x14ac:dyDescent="0.25">
      <c r="A493" t="s">
        <v>20</v>
      </c>
      <c r="B493">
        <v>150</v>
      </c>
      <c r="E493" s="4"/>
      <c r="G493" s="4">
        <f t="shared" si="42"/>
        <v>727.87837837837833</v>
      </c>
      <c r="H493" s="4">
        <f t="shared" si="43"/>
        <v>187.5</v>
      </c>
      <c r="I493">
        <f t="shared" si="44"/>
        <v>32</v>
      </c>
      <c r="J493">
        <f t="shared" si="45"/>
        <v>4358</v>
      </c>
      <c r="K493" s="4">
        <f t="shared" si="46"/>
        <v>34112.625686674066</v>
      </c>
      <c r="L493" s="4">
        <f t="shared" si="47"/>
        <v>184.69603592571787</v>
      </c>
    </row>
    <row r="494" spans="1:12" x14ac:dyDescent="0.25">
      <c r="A494" t="s">
        <v>20</v>
      </c>
      <c r="B494">
        <v>3272</v>
      </c>
      <c r="E494" s="4"/>
      <c r="G494" s="4">
        <f t="shared" si="42"/>
        <v>735.79452054794524</v>
      </c>
      <c r="H494" s="4">
        <f t="shared" si="43"/>
        <v>191</v>
      </c>
      <c r="I494">
        <f t="shared" si="44"/>
        <v>32</v>
      </c>
      <c r="J494">
        <f t="shared" si="45"/>
        <v>4358</v>
      </c>
      <c r="K494" s="4">
        <f t="shared" si="46"/>
        <v>34511.117026512649</v>
      </c>
      <c r="L494" s="4">
        <f t="shared" si="47"/>
        <v>185.77167982906505</v>
      </c>
    </row>
    <row r="495" spans="1:12" x14ac:dyDescent="0.25">
      <c r="A495" t="s">
        <v>20</v>
      </c>
      <c r="B495">
        <v>300</v>
      </c>
      <c r="E495" s="4"/>
      <c r="G495" s="4">
        <f t="shared" si="42"/>
        <v>700.56944444444446</v>
      </c>
      <c r="H495" s="4">
        <f t="shared" si="43"/>
        <v>187.5</v>
      </c>
      <c r="I495">
        <f t="shared" si="44"/>
        <v>32</v>
      </c>
      <c r="J495">
        <f t="shared" si="45"/>
        <v>4358</v>
      </c>
      <c r="K495" s="4">
        <f t="shared" si="46"/>
        <v>34901.948919922943</v>
      </c>
      <c r="L495" s="4">
        <f t="shared" si="47"/>
        <v>186.82063301445839</v>
      </c>
    </row>
    <row r="496" spans="1:12" x14ac:dyDescent="0.25">
      <c r="A496" t="s">
        <v>20</v>
      </c>
      <c r="B496">
        <v>126</v>
      </c>
      <c r="E496" s="4"/>
      <c r="G496" s="4">
        <f t="shared" si="42"/>
        <v>706.21126760563379</v>
      </c>
      <c r="H496" s="4">
        <f t="shared" si="43"/>
        <v>184</v>
      </c>
      <c r="I496">
        <f t="shared" si="44"/>
        <v>32</v>
      </c>
      <c r="J496">
        <f t="shared" si="45"/>
        <v>4358</v>
      </c>
      <c r="K496" s="4">
        <f t="shared" si="46"/>
        <v>35364.413246369601</v>
      </c>
      <c r="L496" s="4">
        <f t="shared" si="47"/>
        <v>188.05428271211906</v>
      </c>
    </row>
    <row r="497" spans="1:12" x14ac:dyDescent="0.25">
      <c r="A497" t="s">
        <v>20</v>
      </c>
      <c r="B497">
        <v>2320</v>
      </c>
      <c r="E497" s="4"/>
      <c r="G497" s="4">
        <f t="shared" si="42"/>
        <v>714.5</v>
      </c>
      <c r="H497" s="4">
        <f t="shared" si="43"/>
        <v>187.5</v>
      </c>
      <c r="I497">
        <f t="shared" si="44"/>
        <v>32</v>
      </c>
      <c r="J497">
        <f t="shared" si="45"/>
        <v>4358</v>
      </c>
      <c r="K497" s="4">
        <f t="shared" si="46"/>
        <v>35831.300524168597</v>
      </c>
      <c r="L497" s="4">
        <f t="shared" si="47"/>
        <v>189.29157541784207</v>
      </c>
    </row>
    <row r="498" spans="1:12" x14ac:dyDescent="0.25">
      <c r="A498" t="s">
        <v>20</v>
      </c>
      <c r="B498">
        <v>81</v>
      </c>
      <c r="E498" s="4"/>
      <c r="G498" s="4">
        <f t="shared" si="42"/>
        <v>691.231884057971</v>
      </c>
      <c r="H498" s="4">
        <f t="shared" si="43"/>
        <v>184</v>
      </c>
      <c r="I498">
        <f t="shared" si="44"/>
        <v>32</v>
      </c>
      <c r="J498">
        <f t="shared" si="45"/>
        <v>4358</v>
      </c>
      <c r="K498" s="4">
        <f t="shared" si="46"/>
        <v>36296.870738666417</v>
      </c>
      <c r="L498" s="4">
        <f t="shared" si="47"/>
        <v>190.51737647434265</v>
      </c>
    </row>
    <row r="499" spans="1:12" x14ac:dyDescent="0.25">
      <c r="A499" t="s">
        <v>20</v>
      </c>
      <c r="B499">
        <v>1887</v>
      </c>
      <c r="E499" s="4"/>
      <c r="G499" s="4">
        <f t="shared" si="42"/>
        <v>700.20588235294122</v>
      </c>
      <c r="H499" s="4">
        <f t="shared" si="43"/>
        <v>187.5</v>
      </c>
      <c r="I499">
        <f t="shared" si="44"/>
        <v>32</v>
      </c>
      <c r="J499">
        <f t="shared" si="45"/>
        <v>4358</v>
      </c>
      <c r="K499" s="4">
        <f t="shared" si="46"/>
        <v>36809.036815049432</v>
      </c>
      <c r="L499" s="4">
        <f t="shared" si="47"/>
        <v>191.85681331412087</v>
      </c>
    </row>
    <row r="500" spans="1:12" x14ac:dyDescent="0.25">
      <c r="A500" t="s">
        <v>20</v>
      </c>
      <c r="B500">
        <v>4358</v>
      </c>
      <c r="E500" s="4"/>
      <c r="G500" s="4">
        <f t="shared" si="42"/>
        <v>682.49253731343288</v>
      </c>
      <c r="H500" s="4">
        <f t="shared" si="43"/>
        <v>184</v>
      </c>
      <c r="I500">
        <f t="shared" si="44"/>
        <v>32</v>
      </c>
      <c r="J500">
        <f t="shared" si="45"/>
        <v>4358</v>
      </c>
      <c r="K500" s="4">
        <f t="shared" si="46"/>
        <v>37324.117917661388</v>
      </c>
      <c r="L500" s="4">
        <f t="shared" si="47"/>
        <v>193.19450799042241</v>
      </c>
    </row>
    <row r="501" spans="1:12" x14ac:dyDescent="0.25">
      <c r="A501" t="s">
        <v>20</v>
      </c>
      <c r="B501">
        <v>53</v>
      </c>
      <c r="E501" s="4"/>
      <c r="G501" s="4">
        <f t="shared" si="42"/>
        <v>626.80303030303025</v>
      </c>
      <c r="H501" s="4">
        <f t="shared" si="43"/>
        <v>183</v>
      </c>
      <c r="I501">
        <f t="shared" si="44"/>
        <v>32</v>
      </c>
      <c r="J501">
        <f t="shared" si="45"/>
        <v>3934</v>
      </c>
      <c r="K501" s="4">
        <f t="shared" si="46"/>
        <v>37875.24498449087</v>
      </c>
      <c r="L501" s="4">
        <f t="shared" si="47"/>
        <v>194.61563396729173</v>
      </c>
    </row>
    <row r="502" spans="1:12" x14ac:dyDescent="0.25">
      <c r="A502" t="s">
        <v>20</v>
      </c>
      <c r="B502">
        <v>2414</v>
      </c>
      <c r="E502" s="4"/>
      <c r="G502" s="4">
        <f t="shared" si="42"/>
        <v>635.63076923076926</v>
      </c>
      <c r="H502" s="4">
        <f t="shared" si="43"/>
        <v>184</v>
      </c>
      <c r="I502">
        <f t="shared" si="44"/>
        <v>32</v>
      </c>
      <c r="J502">
        <f t="shared" si="45"/>
        <v>3934</v>
      </c>
      <c r="K502" s="4">
        <f t="shared" si="46"/>
        <v>38448.457520000753</v>
      </c>
      <c r="L502" s="4">
        <f t="shared" si="47"/>
        <v>196.08278231400317</v>
      </c>
    </row>
    <row r="503" spans="1:12" x14ac:dyDescent="0.25">
      <c r="A503" t="s">
        <v>20</v>
      </c>
      <c r="B503">
        <v>80</v>
      </c>
      <c r="E503" s="4"/>
      <c r="G503" s="4">
        <f t="shared" si="42"/>
        <v>607.84375</v>
      </c>
      <c r="H503" s="4">
        <f t="shared" si="43"/>
        <v>183</v>
      </c>
      <c r="I503">
        <f t="shared" si="44"/>
        <v>32</v>
      </c>
      <c r="J503">
        <f t="shared" si="45"/>
        <v>3934</v>
      </c>
      <c r="K503" s="4">
        <f t="shared" si="46"/>
        <v>39045.054839801742</v>
      </c>
      <c r="L503" s="4">
        <f t="shared" si="47"/>
        <v>197.59821567970127</v>
      </c>
    </row>
    <row r="504" spans="1:12" x14ac:dyDescent="0.25">
      <c r="A504" t="s">
        <v>20</v>
      </c>
      <c r="B504">
        <v>193</v>
      </c>
      <c r="E504" s="4"/>
      <c r="G504" s="4">
        <f t="shared" si="42"/>
        <v>616.22222222222217</v>
      </c>
      <c r="H504" s="4">
        <f t="shared" si="43"/>
        <v>184</v>
      </c>
      <c r="I504">
        <f t="shared" si="44"/>
        <v>32</v>
      </c>
      <c r="J504">
        <f t="shared" si="45"/>
        <v>3934</v>
      </c>
      <c r="K504" s="4">
        <f t="shared" si="46"/>
        <v>39633.271704776424</v>
      </c>
      <c r="L504" s="4">
        <f t="shared" si="47"/>
        <v>199.0810681726829</v>
      </c>
    </row>
    <row r="505" spans="1:12" x14ac:dyDescent="0.25">
      <c r="A505" t="s">
        <v>20</v>
      </c>
      <c r="B505">
        <v>52</v>
      </c>
      <c r="E505" s="4"/>
      <c r="G505" s="4">
        <f t="shared" si="42"/>
        <v>623.04838709677415</v>
      </c>
      <c r="H505" s="4">
        <f t="shared" si="43"/>
        <v>183</v>
      </c>
      <c r="I505">
        <f t="shared" si="44"/>
        <v>32</v>
      </c>
      <c r="J505">
        <f t="shared" si="45"/>
        <v>3934</v>
      </c>
      <c r="K505" s="4">
        <f t="shared" si="46"/>
        <v>40250.618737068748</v>
      </c>
      <c r="L505" s="4">
        <f t="shared" si="47"/>
        <v>200.62556850279265</v>
      </c>
    </row>
    <row r="506" spans="1:12" x14ac:dyDescent="0.25">
      <c r="A506" t="s">
        <v>20</v>
      </c>
      <c r="B506">
        <v>290</v>
      </c>
      <c r="E506" s="4"/>
      <c r="G506" s="4">
        <f t="shared" si="42"/>
        <v>632.40983606557381</v>
      </c>
      <c r="H506" s="4">
        <f t="shared" si="43"/>
        <v>184</v>
      </c>
      <c r="I506">
        <f t="shared" si="44"/>
        <v>32</v>
      </c>
      <c r="J506">
        <f t="shared" si="45"/>
        <v>3934</v>
      </c>
      <c r="K506" s="4">
        <f t="shared" si="46"/>
        <v>40895.149839910184</v>
      </c>
      <c r="L506" s="4">
        <f t="shared" si="47"/>
        <v>202.2254925569726</v>
      </c>
    </row>
    <row r="507" spans="1:12" x14ac:dyDescent="0.25">
      <c r="A507" t="s">
        <v>20</v>
      </c>
      <c r="B507">
        <v>122</v>
      </c>
      <c r="E507" s="4"/>
      <c r="G507" s="4">
        <f t="shared" si="42"/>
        <v>638.11666666666667</v>
      </c>
      <c r="H507" s="4">
        <f t="shared" si="43"/>
        <v>183</v>
      </c>
      <c r="I507">
        <f t="shared" si="44"/>
        <v>32</v>
      </c>
      <c r="J507">
        <f t="shared" si="45"/>
        <v>3934</v>
      </c>
      <c r="K507" s="4">
        <f t="shared" si="46"/>
        <v>41568.9372340509</v>
      </c>
      <c r="L507" s="4">
        <f t="shared" si="47"/>
        <v>203.88461745323235</v>
      </c>
    </row>
    <row r="508" spans="1:12" x14ac:dyDescent="0.25">
      <c r="A508" t="s">
        <v>20</v>
      </c>
      <c r="B508">
        <v>1470</v>
      </c>
      <c r="E508" s="4"/>
      <c r="G508" s="4">
        <f t="shared" si="42"/>
        <v>646.86440677966107</v>
      </c>
      <c r="H508" s="4">
        <f t="shared" si="43"/>
        <v>184</v>
      </c>
      <c r="I508">
        <f t="shared" si="44"/>
        <v>32</v>
      </c>
      <c r="J508">
        <f t="shared" si="45"/>
        <v>3934</v>
      </c>
      <c r="K508" s="4">
        <f t="shared" si="46"/>
        <v>42269.025515901529</v>
      </c>
      <c r="L508" s="4">
        <f t="shared" si="47"/>
        <v>205.59432267429352</v>
      </c>
    </row>
    <row r="509" spans="1:12" x14ac:dyDescent="0.25">
      <c r="A509" t="s">
        <v>20</v>
      </c>
      <c r="B509">
        <v>165</v>
      </c>
      <c r="E509" s="4"/>
      <c r="G509" s="4">
        <f t="shared" si="42"/>
        <v>632.67241379310349</v>
      </c>
      <c r="H509" s="4">
        <f t="shared" si="43"/>
        <v>183</v>
      </c>
      <c r="I509">
        <f t="shared" si="44"/>
        <v>32</v>
      </c>
      <c r="J509">
        <f t="shared" si="45"/>
        <v>3934</v>
      </c>
      <c r="K509" s="4">
        <f t="shared" si="46"/>
        <v>42996.781032130639</v>
      </c>
      <c r="L509" s="4">
        <f t="shared" si="47"/>
        <v>207.35665176726459</v>
      </c>
    </row>
    <row r="510" spans="1:12" x14ac:dyDescent="0.25">
      <c r="A510" t="s">
        <v>20</v>
      </c>
      <c r="B510">
        <v>182</v>
      </c>
      <c r="E510" s="4"/>
      <c r="G510" s="4">
        <f t="shared" si="42"/>
        <v>640.87719298245611</v>
      </c>
      <c r="H510" s="4">
        <f t="shared" si="43"/>
        <v>184</v>
      </c>
      <c r="I510">
        <f t="shared" si="44"/>
        <v>32</v>
      </c>
      <c r="J510">
        <f t="shared" si="45"/>
        <v>3934</v>
      </c>
      <c r="K510" s="4">
        <f t="shared" si="46"/>
        <v>43742.507551594637</v>
      </c>
      <c r="L510" s="4">
        <f t="shared" si="47"/>
        <v>209.14709548926237</v>
      </c>
    </row>
    <row r="511" spans="1:12" x14ac:dyDescent="0.25">
      <c r="A511" t="s">
        <v>20</v>
      </c>
      <c r="B511">
        <v>199</v>
      </c>
      <c r="E511" s="4"/>
      <c r="G511" s="4">
        <f t="shared" si="42"/>
        <v>649.07142857142856</v>
      </c>
      <c r="H511" s="4">
        <f t="shared" si="43"/>
        <v>187.5</v>
      </c>
      <c r="I511">
        <f t="shared" si="44"/>
        <v>32</v>
      </c>
      <c r="J511">
        <f t="shared" si="45"/>
        <v>3934</v>
      </c>
      <c r="K511" s="4">
        <f t="shared" si="46"/>
        <v>44519.993294674219</v>
      </c>
      <c r="L511" s="4">
        <f t="shared" si="47"/>
        <v>210.99761442887032</v>
      </c>
    </row>
    <row r="512" spans="1:12" x14ac:dyDescent="0.25">
      <c r="A512" t="s">
        <v>20</v>
      </c>
      <c r="B512">
        <v>56</v>
      </c>
      <c r="E512" s="4"/>
      <c r="G512" s="4">
        <f t="shared" si="42"/>
        <v>657.25454545454545</v>
      </c>
      <c r="H512" s="4">
        <f t="shared" si="43"/>
        <v>184</v>
      </c>
      <c r="I512">
        <f t="shared" si="44"/>
        <v>32</v>
      </c>
      <c r="J512">
        <f t="shared" si="45"/>
        <v>3934</v>
      </c>
      <c r="K512" s="4">
        <f t="shared" si="46"/>
        <v>45328.738155019542</v>
      </c>
      <c r="L512" s="4">
        <f t="shared" si="47"/>
        <v>212.90546764942309</v>
      </c>
    </row>
    <row r="513" spans="1:12" x14ac:dyDescent="0.25">
      <c r="A513" t="s">
        <v>20</v>
      </c>
      <c r="B513">
        <v>1460</v>
      </c>
      <c r="E513" s="4"/>
      <c r="G513" s="4">
        <f t="shared" si="42"/>
        <v>668.38888888888891</v>
      </c>
      <c r="H513" s="4">
        <f t="shared" si="43"/>
        <v>187.5</v>
      </c>
      <c r="I513">
        <f t="shared" si="44"/>
        <v>32</v>
      </c>
      <c r="J513">
        <f t="shared" si="45"/>
        <v>3934</v>
      </c>
      <c r="K513" s="4">
        <f t="shared" si="46"/>
        <v>46168.092603232144</v>
      </c>
      <c r="L513" s="4">
        <f t="shared" si="47"/>
        <v>214.86761646007093</v>
      </c>
    </row>
    <row r="514" spans="1:12" x14ac:dyDescent="0.25">
      <c r="A514" t="s">
        <v>20</v>
      </c>
      <c r="B514">
        <v>123</v>
      </c>
      <c r="E514" s="4"/>
      <c r="G514" s="4">
        <f t="shared" si="42"/>
        <v>653.45283018867929</v>
      </c>
      <c r="H514" s="4">
        <f t="shared" si="43"/>
        <v>184</v>
      </c>
      <c r="I514">
        <f t="shared" si="44"/>
        <v>32</v>
      </c>
      <c r="J514">
        <f t="shared" si="45"/>
        <v>3934</v>
      </c>
      <c r="K514" s="4">
        <f t="shared" si="46"/>
        <v>47035.915483845471</v>
      </c>
      <c r="L514" s="4">
        <f t="shared" si="47"/>
        <v>216.87765095519978</v>
      </c>
    </row>
    <row r="515" spans="1:12" x14ac:dyDescent="0.25">
      <c r="A515" t="s">
        <v>20</v>
      </c>
      <c r="B515">
        <v>159</v>
      </c>
      <c r="E515" s="4"/>
      <c r="G515" s="4">
        <f t="shared" ref="G515:G566" si="48">AVERAGE(B515:B1079,E515:E878)</f>
        <v>663.65384615384619</v>
      </c>
      <c r="H515" s="4">
        <f t="shared" ref="H515:H566" si="49">MEDIAN(B515:B1079,E515:E878)</f>
        <v>187.5</v>
      </c>
      <c r="I515">
        <f t="shared" ref="I515:I566" si="50">MIN(B515:B1079,E515:E878)</f>
        <v>32</v>
      </c>
      <c r="J515">
        <f t="shared" ref="J515:J566" si="51">MAX(B515:B1079,E515:E878)</f>
        <v>3934</v>
      </c>
      <c r="K515" s="4">
        <f t="shared" ref="K515:K566" si="52">_xlfn.VAR.P(G515:G1079)</f>
        <v>47940.399524828914</v>
      </c>
      <c r="L515" s="4">
        <f t="shared" ref="L515:L566" si="53">_xlfn.STDEV.P(G515:G1079)</f>
        <v>218.95296190010518</v>
      </c>
    </row>
    <row r="516" spans="1:12" x14ac:dyDescent="0.25">
      <c r="A516" t="s">
        <v>20</v>
      </c>
      <c r="B516">
        <v>110</v>
      </c>
      <c r="E516" s="4"/>
      <c r="G516" s="4">
        <f t="shared" si="48"/>
        <v>673.54901960784309</v>
      </c>
      <c r="H516" s="4">
        <f t="shared" si="49"/>
        <v>191</v>
      </c>
      <c r="I516">
        <f t="shared" si="50"/>
        <v>32</v>
      </c>
      <c r="J516">
        <f t="shared" si="51"/>
        <v>3934</v>
      </c>
      <c r="K516" s="4">
        <f t="shared" si="52"/>
        <v>48878.953297143715</v>
      </c>
      <c r="L516" s="4">
        <f t="shared" si="53"/>
        <v>221.08585051319704</v>
      </c>
    </row>
    <row r="517" spans="1:12" x14ac:dyDescent="0.25">
      <c r="A517" t="s">
        <v>20</v>
      </c>
      <c r="B517">
        <v>236</v>
      </c>
      <c r="E517" s="4"/>
      <c r="G517" s="4">
        <f t="shared" si="48"/>
        <v>684.82</v>
      </c>
      <c r="H517" s="4">
        <f t="shared" si="49"/>
        <v>197</v>
      </c>
      <c r="I517">
        <f t="shared" si="50"/>
        <v>32</v>
      </c>
      <c r="J517">
        <f t="shared" si="51"/>
        <v>3934</v>
      </c>
      <c r="K517" s="4">
        <f t="shared" si="52"/>
        <v>49849.481877806997</v>
      </c>
      <c r="L517" s="4">
        <f t="shared" si="53"/>
        <v>223.26997531644733</v>
      </c>
    </row>
    <row r="518" spans="1:12" x14ac:dyDescent="0.25">
      <c r="A518" t="s">
        <v>20</v>
      </c>
      <c r="B518">
        <v>191</v>
      </c>
      <c r="E518" s="4"/>
      <c r="G518" s="4">
        <f t="shared" si="48"/>
        <v>693.9795918367347</v>
      </c>
      <c r="H518" s="4">
        <f t="shared" si="49"/>
        <v>191</v>
      </c>
      <c r="I518">
        <f t="shared" si="50"/>
        <v>32</v>
      </c>
      <c r="J518">
        <f t="shared" si="51"/>
        <v>3934</v>
      </c>
      <c r="K518" s="4">
        <f t="shared" si="52"/>
        <v>50847.783242769809</v>
      </c>
      <c r="L518" s="4">
        <f t="shared" si="53"/>
        <v>225.49453040543978</v>
      </c>
    </row>
    <row r="519" spans="1:12" x14ac:dyDescent="0.25">
      <c r="A519" t="s">
        <v>20</v>
      </c>
      <c r="B519">
        <v>3934</v>
      </c>
      <c r="E519" s="4"/>
      <c r="G519" s="4">
        <f t="shared" si="48"/>
        <v>704.45833333333337</v>
      </c>
      <c r="H519" s="4">
        <f t="shared" si="49"/>
        <v>193.5</v>
      </c>
      <c r="I519">
        <f t="shared" si="50"/>
        <v>32</v>
      </c>
      <c r="J519">
        <f t="shared" si="51"/>
        <v>3934</v>
      </c>
      <c r="K519" s="4">
        <f t="shared" si="52"/>
        <v>51873.067202801249</v>
      </c>
      <c r="L519" s="4">
        <f t="shared" si="53"/>
        <v>227.75659639799952</v>
      </c>
    </row>
    <row r="520" spans="1:12" x14ac:dyDescent="0.25">
      <c r="A520" t="s">
        <v>20</v>
      </c>
      <c r="B520">
        <v>80</v>
      </c>
      <c r="E520" s="4"/>
      <c r="G520" s="4">
        <f t="shared" si="48"/>
        <v>635.74468085106378</v>
      </c>
      <c r="H520" s="4">
        <f t="shared" si="49"/>
        <v>184</v>
      </c>
      <c r="I520">
        <f t="shared" si="50"/>
        <v>32</v>
      </c>
      <c r="J520">
        <f t="shared" si="51"/>
        <v>3777</v>
      </c>
      <c r="K520" s="4">
        <f t="shared" si="52"/>
        <v>52919.514955729202</v>
      </c>
      <c r="L520" s="4">
        <f t="shared" si="53"/>
        <v>230.04241990495839</v>
      </c>
    </row>
    <row r="521" spans="1:12" x14ac:dyDescent="0.25">
      <c r="A521" t="s">
        <v>20</v>
      </c>
      <c r="B521">
        <v>462</v>
      </c>
      <c r="E521" s="4"/>
      <c r="G521" s="4">
        <f t="shared" si="48"/>
        <v>647.82608695652175</v>
      </c>
      <c r="H521" s="4">
        <f t="shared" si="49"/>
        <v>193.5</v>
      </c>
      <c r="I521">
        <f t="shared" si="50"/>
        <v>32</v>
      </c>
      <c r="J521">
        <f t="shared" si="51"/>
        <v>3777</v>
      </c>
      <c r="K521" s="4">
        <f t="shared" si="52"/>
        <v>54064.038220439943</v>
      </c>
      <c r="L521" s="4">
        <f t="shared" si="53"/>
        <v>232.51674825792645</v>
      </c>
    </row>
    <row r="522" spans="1:12" x14ac:dyDescent="0.25">
      <c r="A522" t="s">
        <v>20</v>
      </c>
      <c r="B522">
        <v>179</v>
      </c>
      <c r="E522" s="4"/>
      <c r="G522" s="4">
        <f t="shared" si="48"/>
        <v>651.95555555555552</v>
      </c>
      <c r="H522" s="4">
        <f t="shared" si="49"/>
        <v>184</v>
      </c>
      <c r="I522">
        <f t="shared" si="50"/>
        <v>32</v>
      </c>
      <c r="J522">
        <f t="shared" si="51"/>
        <v>3777</v>
      </c>
      <c r="K522" s="4">
        <f t="shared" si="52"/>
        <v>55264.986393017061</v>
      </c>
      <c r="L522" s="4">
        <f t="shared" si="53"/>
        <v>235.0850620371636</v>
      </c>
    </row>
    <row r="523" spans="1:12" x14ac:dyDescent="0.25">
      <c r="A523" t="s">
        <v>20</v>
      </c>
      <c r="B523">
        <v>1866</v>
      </c>
      <c r="E523" s="4"/>
      <c r="G523" s="4">
        <f t="shared" si="48"/>
        <v>662.7045454545455</v>
      </c>
      <c r="H523" s="4">
        <f t="shared" si="49"/>
        <v>193.5</v>
      </c>
      <c r="I523">
        <f t="shared" si="50"/>
        <v>32</v>
      </c>
      <c r="J523">
        <f t="shared" si="51"/>
        <v>3777</v>
      </c>
      <c r="K523" s="4">
        <f t="shared" si="52"/>
        <v>56521.001921415205</v>
      </c>
      <c r="L523" s="4">
        <f t="shared" si="53"/>
        <v>237.74146024918582</v>
      </c>
    </row>
    <row r="524" spans="1:12" x14ac:dyDescent="0.25">
      <c r="A524" t="s">
        <v>20</v>
      </c>
      <c r="B524">
        <v>156</v>
      </c>
      <c r="E524" s="4"/>
      <c r="G524" s="4">
        <f t="shared" si="48"/>
        <v>634.72093023255809</v>
      </c>
      <c r="H524" s="4">
        <f t="shared" si="49"/>
        <v>184</v>
      </c>
      <c r="I524">
        <f t="shared" si="50"/>
        <v>32</v>
      </c>
      <c r="J524">
        <f t="shared" si="51"/>
        <v>3777</v>
      </c>
      <c r="K524" s="4">
        <f t="shared" si="52"/>
        <v>57832.971816400437</v>
      </c>
      <c r="L524" s="4">
        <f t="shared" si="53"/>
        <v>240.48486816513099</v>
      </c>
    </row>
    <row r="525" spans="1:12" x14ac:dyDescent="0.25">
      <c r="A525" t="s">
        <v>20</v>
      </c>
      <c r="B525">
        <v>255</v>
      </c>
      <c r="E525" s="4"/>
      <c r="G525" s="4">
        <f t="shared" si="48"/>
        <v>646.11904761904759</v>
      </c>
      <c r="H525" s="4">
        <f t="shared" si="49"/>
        <v>193.5</v>
      </c>
      <c r="I525">
        <f t="shared" si="50"/>
        <v>32</v>
      </c>
      <c r="J525">
        <f t="shared" si="51"/>
        <v>3777</v>
      </c>
      <c r="K525" s="4">
        <f t="shared" si="52"/>
        <v>59202.435569821035</v>
      </c>
      <c r="L525" s="4">
        <f t="shared" si="53"/>
        <v>243.31550622560215</v>
      </c>
    </row>
    <row r="526" spans="1:12" x14ac:dyDescent="0.25">
      <c r="A526" t="s">
        <v>20</v>
      </c>
      <c r="B526">
        <v>2261</v>
      </c>
      <c r="E526" s="4"/>
      <c r="G526" s="4">
        <f t="shared" si="48"/>
        <v>655.65853658536582</v>
      </c>
      <c r="H526" s="4">
        <f t="shared" si="49"/>
        <v>184</v>
      </c>
      <c r="I526">
        <f t="shared" si="50"/>
        <v>32</v>
      </c>
      <c r="J526">
        <f t="shared" si="51"/>
        <v>3777</v>
      </c>
      <c r="K526" s="4">
        <f t="shared" si="52"/>
        <v>60645.317537157753</v>
      </c>
      <c r="L526" s="4">
        <f t="shared" si="53"/>
        <v>246.26270025555587</v>
      </c>
    </row>
    <row r="527" spans="1:12" x14ac:dyDescent="0.25">
      <c r="A527" t="s">
        <v>20</v>
      </c>
      <c r="B527">
        <v>40</v>
      </c>
      <c r="E527" s="4"/>
      <c r="G527" s="4">
        <f t="shared" si="48"/>
        <v>615.52499999999998</v>
      </c>
      <c r="H527" s="4">
        <f t="shared" si="49"/>
        <v>169.5</v>
      </c>
      <c r="I527">
        <f t="shared" si="50"/>
        <v>32</v>
      </c>
      <c r="J527">
        <f t="shared" si="51"/>
        <v>3777</v>
      </c>
      <c r="K527" s="4">
        <f t="shared" si="52"/>
        <v>62161.248872849268</v>
      </c>
      <c r="L527" s="4">
        <f t="shared" si="53"/>
        <v>249.32157723079098</v>
      </c>
    </row>
    <row r="528" spans="1:12" x14ac:dyDescent="0.25">
      <c r="A528" t="s">
        <v>20</v>
      </c>
      <c r="B528">
        <v>2289</v>
      </c>
      <c r="E528" s="4"/>
      <c r="G528" s="4">
        <f t="shared" si="48"/>
        <v>630.28205128205127</v>
      </c>
      <c r="H528" s="4">
        <f t="shared" si="49"/>
        <v>184</v>
      </c>
      <c r="I528">
        <f t="shared" si="50"/>
        <v>32</v>
      </c>
      <c r="J528">
        <f t="shared" si="51"/>
        <v>3777</v>
      </c>
      <c r="K528" s="4">
        <f t="shared" si="52"/>
        <v>63718.619556166166</v>
      </c>
      <c r="L528" s="4">
        <f t="shared" si="53"/>
        <v>252.42547327115417</v>
      </c>
    </row>
    <row r="529" spans="1:12" x14ac:dyDescent="0.25">
      <c r="A529" t="s">
        <v>20</v>
      </c>
      <c r="B529">
        <v>65</v>
      </c>
      <c r="E529" s="4"/>
      <c r="G529" s="4">
        <f t="shared" si="48"/>
        <v>586.63157894736844</v>
      </c>
      <c r="H529" s="4">
        <f t="shared" si="49"/>
        <v>169.5</v>
      </c>
      <c r="I529">
        <f t="shared" si="50"/>
        <v>32</v>
      </c>
      <c r="J529">
        <f t="shared" si="51"/>
        <v>3777</v>
      </c>
      <c r="K529" s="4">
        <f t="shared" si="52"/>
        <v>65380.564760564106</v>
      </c>
      <c r="L529" s="4">
        <f t="shared" si="53"/>
        <v>255.69623532731981</v>
      </c>
    </row>
    <row r="530" spans="1:12" x14ac:dyDescent="0.25">
      <c r="A530" t="s">
        <v>20</v>
      </c>
      <c r="B530">
        <v>3777</v>
      </c>
      <c r="E530" s="4"/>
      <c r="G530" s="4">
        <f t="shared" si="48"/>
        <v>600.72972972972968</v>
      </c>
      <c r="H530" s="4">
        <f t="shared" si="49"/>
        <v>184</v>
      </c>
      <c r="I530">
        <f t="shared" si="50"/>
        <v>32</v>
      </c>
      <c r="J530">
        <f t="shared" si="51"/>
        <v>3777</v>
      </c>
      <c r="K530" s="4">
        <f t="shared" si="52"/>
        <v>67020.294063678273</v>
      </c>
      <c r="L530" s="4">
        <f t="shared" si="53"/>
        <v>258.8827805468689</v>
      </c>
    </row>
    <row r="531" spans="1:12" x14ac:dyDescent="0.25">
      <c r="A531" t="s">
        <v>20</v>
      </c>
      <c r="B531">
        <v>184</v>
      </c>
      <c r="E531" s="4"/>
      <c r="G531" s="4">
        <f t="shared" si="48"/>
        <v>512.5</v>
      </c>
      <c r="H531" s="4">
        <f t="shared" si="49"/>
        <v>169.5</v>
      </c>
      <c r="I531">
        <f t="shared" si="50"/>
        <v>32</v>
      </c>
      <c r="J531">
        <f t="shared" si="51"/>
        <v>2326</v>
      </c>
      <c r="K531" s="4">
        <f t="shared" si="52"/>
        <v>68794.166455789658</v>
      </c>
      <c r="L531" s="4">
        <f t="shared" si="53"/>
        <v>262.28642064695163</v>
      </c>
    </row>
    <row r="532" spans="1:12" x14ac:dyDescent="0.25">
      <c r="A532" t="s">
        <v>20</v>
      </c>
      <c r="B532">
        <v>85</v>
      </c>
      <c r="E532" s="4"/>
      <c r="G532" s="4">
        <f t="shared" si="48"/>
        <v>521.88571428571424</v>
      </c>
      <c r="H532" s="4">
        <f t="shared" si="49"/>
        <v>155</v>
      </c>
      <c r="I532">
        <f t="shared" si="50"/>
        <v>32</v>
      </c>
      <c r="J532">
        <f t="shared" si="51"/>
        <v>2326</v>
      </c>
      <c r="K532" s="4">
        <f t="shared" si="52"/>
        <v>70139.900289812183</v>
      </c>
      <c r="L532" s="4">
        <f t="shared" si="53"/>
        <v>264.83938583566493</v>
      </c>
    </row>
    <row r="533" spans="1:12" x14ac:dyDescent="0.25">
      <c r="A533" t="s">
        <v>20</v>
      </c>
      <c r="B533">
        <v>144</v>
      </c>
      <c r="E533" s="4"/>
      <c r="G533" s="4">
        <f t="shared" si="48"/>
        <v>534.73529411764707</v>
      </c>
      <c r="H533" s="4">
        <f t="shared" si="49"/>
        <v>179</v>
      </c>
      <c r="I533">
        <f t="shared" si="50"/>
        <v>32</v>
      </c>
      <c r="J533">
        <f t="shared" si="51"/>
        <v>2326</v>
      </c>
      <c r="K533" s="4">
        <f t="shared" si="52"/>
        <v>71609.492251533025</v>
      </c>
      <c r="L533" s="4">
        <f t="shared" si="53"/>
        <v>267.59949972212769</v>
      </c>
    </row>
    <row r="534" spans="1:12" x14ac:dyDescent="0.25">
      <c r="A534" t="s">
        <v>20</v>
      </c>
      <c r="B534">
        <v>1902</v>
      </c>
      <c r="E534" s="4"/>
      <c r="G534" s="4">
        <f t="shared" si="48"/>
        <v>546.57575757575762</v>
      </c>
      <c r="H534" s="4">
        <f t="shared" si="49"/>
        <v>203</v>
      </c>
      <c r="I534">
        <f t="shared" si="50"/>
        <v>32</v>
      </c>
      <c r="J534">
        <f t="shared" si="51"/>
        <v>2326</v>
      </c>
      <c r="K534" s="4">
        <f t="shared" si="52"/>
        <v>73241.571991231482</v>
      </c>
      <c r="L534" s="4">
        <f t="shared" si="53"/>
        <v>270.63180151495771</v>
      </c>
    </row>
    <row r="535" spans="1:12" x14ac:dyDescent="0.25">
      <c r="A535" t="s">
        <v>20</v>
      </c>
      <c r="B535">
        <v>105</v>
      </c>
      <c r="E535" s="4"/>
      <c r="G535" s="4">
        <f t="shared" si="48"/>
        <v>504.21875</v>
      </c>
      <c r="H535" s="4">
        <f t="shared" si="49"/>
        <v>179</v>
      </c>
      <c r="I535">
        <f t="shared" si="50"/>
        <v>32</v>
      </c>
      <c r="J535">
        <f t="shared" si="51"/>
        <v>2326</v>
      </c>
      <c r="K535" s="4">
        <f t="shared" si="52"/>
        <v>75039.674994914501</v>
      </c>
      <c r="L535" s="4">
        <f t="shared" si="53"/>
        <v>273.933705474362</v>
      </c>
    </row>
    <row r="536" spans="1:12" x14ac:dyDescent="0.25">
      <c r="A536" t="s">
        <v>20</v>
      </c>
      <c r="B536">
        <v>132</v>
      </c>
      <c r="E536" s="4"/>
      <c r="G536" s="4">
        <f t="shared" si="48"/>
        <v>517.09677419354841</v>
      </c>
      <c r="H536" s="4">
        <f t="shared" si="49"/>
        <v>203</v>
      </c>
      <c r="I536">
        <f t="shared" si="50"/>
        <v>32</v>
      </c>
      <c r="J536">
        <f t="shared" si="51"/>
        <v>2326</v>
      </c>
      <c r="K536" s="4">
        <f t="shared" si="52"/>
        <v>76502.404729201502</v>
      </c>
      <c r="L536" s="4">
        <f t="shared" si="53"/>
        <v>276.59068084301305</v>
      </c>
    </row>
    <row r="537" spans="1:12" x14ac:dyDescent="0.25">
      <c r="A537" t="s">
        <v>20</v>
      </c>
      <c r="B537">
        <v>96</v>
      </c>
      <c r="E537" s="4"/>
      <c r="G537" s="4">
        <f t="shared" si="48"/>
        <v>529.93333333333328</v>
      </c>
      <c r="H537" s="4">
        <f t="shared" si="49"/>
        <v>205</v>
      </c>
      <c r="I537">
        <f t="shared" si="50"/>
        <v>32</v>
      </c>
      <c r="J537">
        <f t="shared" si="51"/>
        <v>2326</v>
      </c>
      <c r="K537" s="4">
        <f t="shared" si="52"/>
        <v>78146.270970609723</v>
      </c>
      <c r="L537" s="4">
        <f t="shared" si="53"/>
        <v>279.5465452668119</v>
      </c>
    </row>
    <row r="538" spans="1:12" x14ac:dyDescent="0.25">
      <c r="A538" t="s">
        <v>20</v>
      </c>
      <c r="B538">
        <v>114</v>
      </c>
      <c r="E538" s="4"/>
      <c r="G538" s="4">
        <f t="shared" si="48"/>
        <v>544.89655172413791</v>
      </c>
      <c r="H538" s="4">
        <f t="shared" si="49"/>
        <v>207</v>
      </c>
      <c r="I538">
        <f t="shared" si="50"/>
        <v>32</v>
      </c>
      <c r="J538">
        <f t="shared" si="51"/>
        <v>2326</v>
      </c>
      <c r="K538" s="4">
        <f t="shared" si="52"/>
        <v>79986.473865661057</v>
      </c>
      <c r="L538" s="4">
        <f t="shared" si="53"/>
        <v>282.8188004105474</v>
      </c>
    </row>
    <row r="539" spans="1:12" x14ac:dyDescent="0.25">
      <c r="A539" t="s">
        <v>20</v>
      </c>
      <c r="B539">
        <v>203</v>
      </c>
      <c r="E539" s="4"/>
      <c r="G539" s="4">
        <f t="shared" si="48"/>
        <v>560.28571428571433</v>
      </c>
      <c r="H539" s="4">
        <f t="shared" si="49"/>
        <v>216.5</v>
      </c>
      <c r="I539">
        <f t="shared" si="50"/>
        <v>32</v>
      </c>
      <c r="J539">
        <f t="shared" si="51"/>
        <v>2326</v>
      </c>
      <c r="K539" s="4">
        <f t="shared" si="52"/>
        <v>82063.858889851108</v>
      </c>
      <c r="L539" s="4">
        <f t="shared" si="53"/>
        <v>286.46790202368419</v>
      </c>
    </row>
    <row r="540" spans="1:12" x14ac:dyDescent="0.25">
      <c r="A540" t="s">
        <v>20</v>
      </c>
      <c r="B540">
        <v>1559</v>
      </c>
      <c r="E540" s="4"/>
      <c r="G540" s="4">
        <f t="shared" si="48"/>
        <v>573.51851851851848</v>
      </c>
      <c r="H540" s="4">
        <f t="shared" si="49"/>
        <v>226</v>
      </c>
      <c r="I540">
        <f t="shared" si="50"/>
        <v>32</v>
      </c>
      <c r="J540">
        <f t="shared" si="51"/>
        <v>2326</v>
      </c>
      <c r="K540" s="4">
        <f t="shared" si="52"/>
        <v>84403.879333882345</v>
      </c>
      <c r="L540" s="4">
        <f t="shared" si="53"/>
        <v>290.52345745891563</v>
      </c>
    </row>
    <row r="541" spans="1:12" x14ac:dyDescent="0.25">
      <c r="A541" t="s">
        <v>20</v>
      </c>
      <c r="B541">
        <v>1548</v>
      </c>
      <c r="E541" s="4"/>
      <c r="G541" s="4">
        <f t="shared" si="48"/>
        <v>535.61538461538464</v>
      </c>
      <c r="H541" s="4">
        <f t="shared" si="49"/>
        <v>216.5</v>
      </c>
      <c r="I541">
        <f t="shared" si="50"/>
        <v>32</v>
      </c>
      <c r="J541">
        <f t="shared" si="51"/>
        <v>2326</v>
      </c>
      <c r="K541" s="4">
        <f t="shared" si="52"/>
        <v>87008.962452933629</v>
      </c>
      <c r="L541" s="4">
        <f t="shared" si="53"/>
        <v>294.97281646438819</v>
      </c>
    </row>
    <row r="542" spans="1:12" x14ac:dyDescent="0.25">
      <c r="A542" t="s">
        <v>20</v>
      </c>
      <c r="B542">
        <v>80</v>
      </c>
      <c r="E542" s="4"/>
      <c r="G542" s="4">
        <f t="shared" si="48"/>
        <v>495.12</v>
      </c>
      <c r="H542" s="4">
        <f t="shared" si="49"/>
        <v>207</v>
      </c>
      <c r="I542">
        <f t="shared" si="50"/>
        <v>32</v>
      </c>
      <c r="J542">
        <f t="shared" si="51"/>
        <v>2326</v>
      </c>
      <c r="K542" s="4">
        <f t="shared" si="52"/>
        <v>89294.399586807733</v>
      </c>
      <c r="L542" s="4">
        <f t="shared" si="53"/>
        <v>298.82168526866946</v>
      </c>
    </row>
    <row r="543" spans="1:12" x14ac:dyDescent="0.25">
      <c r="A543" t="s">
        <v>20</v>
      </c>
      <c r="B543">
        <v>131</v>
      </c>
      <c r="E543" s="4"/>
      <c r="G543" s="4">
        <f t="shared" si="48"/>
        <v>512.41666666666663</v>
      </c>
      <c r="H543" s="4">
        <f t="shared" si="49"/>
        <v>216.5</v>
      </c>
      <c r="I543">
        <f t="shared" si="50"/>
        <v>32</v>
      </c>
      <c r="J543">
        <f t="shared" si="51"/>
        <v>2326</v>
      </c>
      <c r="K543" s="4">
        <f t="shared" si="52"/>
        <v>90975.791707294891</v>
      </c>
      <c r="L543" s="4">
        <f t="shared" si="53"/>
        <v>301.62193505661173</v>
      </c>
    </row>
    <row r="544" spans="1:12" x14ac:dyDescent="0.25">
      <c r="A544" t="s">
        <v>20</v>
      </c>
      <c r="B544">
        <v>112</v>
      </c>
      <c r="E544" s="4"/>
      <c r="G544" s="4">
        <f t="shared" si="48"/>
        <v>529</v>
      </c>
      <c r="H544" s="4">
        <f t="shared" si="49"/>
        <v>226</v>
      </c>
      <c r="I544">
        <f t="shared" si="50"/>
        <v>32</v>
      </c>
      <c r="J544">
        <f t="shared" si="51"/>
        <v>2326</v>
      </c>
      <c r="K544" s="4">
        <f t="shared" si="52"/>
        <v>92959.149899936572</v>
      </c>
      <c r="L544" s="4">
        <f t="shared" si="53"/>
        <v>304.89202990556601</v>
      </c>
    </row>
    <row r="545" spans="1:12" x14ac:dyDescent="0.25">
      <c r="A545" t="s">
        <v>20</v>
      </c>
      <c r="B545">
        <v>155</v>
      </c>
      <c r="E545" s="4"/>
      <c r="G545" s="4">
        <f t="shared" si="48"/>
        <v>547.9545454545455</v>
      </c>
      <c r="H545" s="4">
        <f t="shared" si="49"/>
        <v>233.5</v>
      </c>
      <c r="I545">
        <f t="shared" si="50"/>
        <v>32</v>
      </c>
      <c r="J545">
        <f t="shared" si="51"/>
        <v>2326</v>
      </c>
      <c r="K545" s="4">
        <f t="shared" si="52"/>
        <v>95265.203449081717</v>
      </c>
      <c r="L545" s="4">
        <f t="shared" si="53"/>
        <v>308.65061712085026</v>
      </c>
    </row>
    <row r="546" spans="1:12" x14ac:dyDescent="0.25">
      <c r="A546" t="s">
        <v>20</v>
      </c>
      <c r="B546">
        <v>266</v>
      </c>
      <c r="E546" s="4"/>
      <c r="G546" s="4">
        <f t="shared" si="48"/>
        <v>566.66666666666663</v>
      </c>
      <c r="H546" s="4">
        <f t="shared" si="49"/>
        <v>241</v>
      </c>
      <c r="I546">
        <f t="shared" si="50"/>
        <v>32</v>
      </c>
      <c r="J546">
        <f t="shared" si="51"/>
        <v>2326</v>
      </c>
      <c r="K546" s="4">
        <f t="shared" si="52"/>
        <v>97978.804067538033</v>
      </c>
      <c r="L546" s="4">
        <f t="shared" si="53"/>
        <v>313.01566105793819</v>
      </c>
    </row>
    <row r="547" spans="1:12" x14ac:dyDescent="0.25">
      <c r="A547" t="s">
        <v>20</v>
      </c>
      <c r="B547">
        <v>155</v>
      </c>
      <c r="E547" s="4"/>
      <c r="G547" s="4">
        <f t="shared" si="48"/>
        <v>581.70000000000005</v>
      </c>
      <c r="H547" s="4">
        <f t="shared" si="49"/>
        <v>233.5</v>
      </c>
      <c r="I547">
        <f t="shared" si="50"/>
        <v>32</v>
      </c>
      <c r="J547">
        <f t="shared" si="51"/>
        <v>2326</v>
      </c>
      <c r="K547" s="4">
        <f t="shared" si="52"/>
        <v>101147.44160645589</v>
      </c>
      <c r="L547" s="4">
        <f t="shared" si="53"/>
        <v>318.03685573602297</v>
      </c>
    </row>
    <row r="548" spans="1:12" x14ac:dyDescent="0.25">
      <c r="A548" t="s">
        <v>20</v>
      </c>
      <c r="B548">
        <v>207</v>
      </c>
      <c r="E548" s="4"/>
      <c r="G548" s="4">
        <f t="shared" si="48"/>
        <v>604.15789473684208</v>
      </c>
      <c r="H548" s="4">
        <f t="shared" si="49"/>
        <v>241</v>
      </c>
      <c r="I548">
        <f t="shared" si="50"/>
        <v>32</v>
      </c>
      <c r="J548">
        <f t="shared" si="51"/>
        <v>2326</v>
      </c>
      <c r="K548" s="4">
        <f t="shared" si="52"/>
        <v>104762.90142717917</v>
      </c>
      <c r="L548" s="4">
        <f t="shared" si="53"/>
        <v>323.67097711592737</v>
      </c>
    </row>
    <row r="549" spans="1:12" x14ac:dyDescent="0.25">
      <c r="A549" t="s">
        <v>20</v>
      </c>
      <c r="B549">
        <v>245</v>
      </c>
      <c r="E549" s="4"/>
      <c r="G549" s="4">
        <f t="shared" si="48"/>
        <v>626.22222222222217</v>
      </c>
      <c r="H549" s="4">
        <f t="shared" si="49"/>
        <v>243</v>
      </c>
      <c r="I549">
        <f t="shared" si="50"/>
        <v>32</v>
      </c>
      <c r="J549">
        <f t="shared" si="51"/>
        <v>2326</v>
      </c>
      <c r="K549" s="4">
        <f t="shared" si="52"/>
        <v>109037.0017121425</v>
      </c>
      <c r="L549" s="4">
        <f t="shared" si="53"/>
        <v>330.207513106747</v>
      </c>
    </row>
    <row r="550" spans="1:12" x14ac:dyDescent="0.25">
      <c r="A550" t="s">
        <v>20</v>
      </c>
      <c r="B550">
        <v>1573</v>
      </c>
      <c r="E550" s="4"/>
      <c r="G550" s="4">
        <f t="shared" si="48"/>
        <v>648.64705882352939</v>
      </c>
      <c r="H550" s="4">
        <f t="shared" si="49"/>
        <v>241</v>
      </c>
      <c r="I550">
        <f t="shared" si="50"/>
        <v>32</v>
      </c>
      <c r="J550">
        <f t="shared" si="51"/>
        <v>2326</v>
      </c>
      <c r="K550" s="4">
        <f t="shared" si="52"/>
        <v>114062.09655394655</v>
      </c>
      <c r="L550" s="4">
        <f t="shared" si="53"/>
        <v>337.73080486379467</v>
      </c>
    </row>
    <row r="551" spans="1:12" x14ac:dyDescent="0.25">
      <c r="A551" t="s">
        <v>20</v>
      </c>
      <c r="B551">
        <v>114</v>
      </c>
      <c r="E551" s="4"/>
      <c r="G551" s="4">
        <f t="shared" si="48"/>
        <v>590.875</v>
      </c>
      <c r="H551" s="4">
        <f t="shared" si="49"/>
        <v>233.5</v>
      </c>
      <c r="I551">
        <f t="shared" si="50"/>
        <v>32</v>
      </c>
      <c r="J551">
        <f t="shared" si="51"/>
        <v>2326</v>
      </c>
      <c r="K551" s="4">
        <f t="shared" si="52"/>
        <v>119968.38131498464</v>
      </c>
      <c r="L551" s="4">
        <f t="shared" si="53"/>
        <v>346.36452086636217</v>
      </c>
    </row>
    <row r="552" spans="1:12" x14ac:dyDescent="0.25">
      <c r="A552" t="s">
        <v>20</v>
      </c>
      <c r="B552">
        <v>93</v>
      </c>
      <c r="E552" s="4"/>
      <c r="G552" s="4">
        <f t="shared" si="48"/>
        <v>622.66666666666663</v>
      </c>
      <c r="H552" s="4">
        <f t="shared" si="49"/>
        <v>241</v>
      </c>
      <c r="I552">
        <f t="shared" si="50"/>
        <v>32</v>
      </c>
      <c r="J552">
        <f t="shared" si="51"/>
        <v>2326</v>
      </c>
      <c r="K552" s="4">
        <f t="shared" si="52"/>
        <v>125066.40486188306</v>
      </c>
      <c r="L552" s="4">
        <f t="shared" si="53"/>
        <v>353.64728878061976</v>
      </c>
    </row>
    <row r="553" spans="1:12" x14ac:dyDescent="0.25">
      <c r="A553" t="s">
        <v>20</v>
      </c>
      <c r="B553">
        <v>1681</v>
      </c>
      <c r="E553" s="4"/>
      <c r="G553" s="4">
        <f t="shared" si="48"/>
        <v>660.5</v>
      </c>
      <c r="H553" s="4">
        <f t="shared" si="49"/>
        <v>282</v>
      </c>
      <c r="I553">
        <f t="shared" si="50"/>
        <v>32</v>
      </c>
      <c r="J553">
        <f t="shared" si="51"/>
        <v>2326</v>
      </c>
      <c r="K553" s="4">
        <f t="shared" si="52"/>
        <v>131419.66990326977</v>
      </c>
      <c r="L553" s="4">
        <f t="shared" si="53"/>
        <v>362.51850973884046</v>
      </c>
    </row>
    <row r="554" spans="1:12" x14ac:dyDescent="0.25">
      <c r="A554" t="s">
        <v>20</v>
      </c>
      <c r="B554">
        <v>32</v>
      </c>
      <c r="E554" s="4"/>
      <c r="G554" s="4">
        <f t="shared" si="48"/>
        <v>582</v>
      </c>
      <c r="H554" s="4">
        <f t="shared" si="49"/>
        <v>241</v>
      </c>
      <c r="I554">
        <f t="shared" si="50"/>
        <v>32</v>
      </c>
      <c r="J554">
        <f t="shared" si="51"/>
        <v>2326</v>
      </c>
      <c r="K554" s="4">
        <f t="shared" si="52"/>
        <v>139437.44290968467</v>
      </c>
      <c r="L554" s="4">
        <f t="shared" si="53"/>
        <v>373.41323344210053</v>
      </c>
    </row>
    <row r="555" spans="1:12" x14ac:dyDescent="0.25">
      <c r="A555" t="s">
        <v>20</v>
      </c>
      <c r="B555">
        <v>135</v>
      </c>
      <c r="E555" s="4"/>
      <c r="G555" s="4">
        <f t="shared" si="48"/>
        <v>627.83333333333337</v>
      </c>
      <c r="H555" s="4">
        <f t="shared" si="49"/>
        <v>282</v>
      </c>
      <c r="I555">
        <f t="shared" si="50"/>
        <v>92</v>
      </c>
      <c r="J555">
        <f t="shared" si="51"/>
        <v>2326</v>
      </c>
      <c r="K555" s="4">
        <f t="shared" si="52"/>
        <v>145432.27199410513</v>
      </c>
      <c r="L555" s="4">
        <f t="shared" si="53"/>
        <v>381.35583382728674</v>
      </c>
    </row>
    <row r="556" spans="1:12" x14ac:dyDescent="0.25">
      <c r="A556" t="s">
        <v>20</v>
      </c>
      <c r="B556">
        <v>140</v>
      </c>
      <c r="E556" s="4"/>
      <c r="G556" s="4">
        <f t="shared" si="48"/>
        <v>672.63636363636363</v>
      </c>
      <c r="H556" s="4">
        <f t="shared" si="49"/>
        <v>323</v>
      </c>
      <c r="I556">
        <f t="shared" si="50"/>
        <v>92</v>
      </c>
      <c r="J556">
        <f t="shared" si="51"/>
        <v>2326</v>
      </c>
      <c r="K556" s="4">
        <f t="shared" si="52"/>
        <v>153651.36375464129</v>
      </c>
      <c r="L556" s="4">
        <f t="shared" si="53"/>
        <v>391.98388200873933</v>
      </c>
    </row>
    <row r="557" spans="1:12" x14ac:dyDescent="0.25">
      <c r="A557" t="s">
        <v>20</v>
      </c>
      <c r="B557">
        <v>92</v>
      </c>
      <c r="E557" s="4"/>
      <c r="G557" s="4">
        <f t="shared" si="48"/>
        <v>725.9</v>
      </c>
      <c r="H557" s="4">
        <f t="shared" si="49"/>
        <v>352</v>
      </c>
      <c r="I557">
        <f t="shared" si="50"/>
        <v>92</v>
      </c>
      <c r="J557">
        <f t="shared" si="51"/>
        <v>2326</v>
      </c>
      <c r="K557" s="4">
        <f t="shared" si="52"/>
        <v>164607.89332789107</v>
      </c>
      <c r="L557" s="4">
        <f t="shared" si="53"/>
        <v>405.71898319882825</v>
      </c>
    </row>
    <row r="558" spans="1:12" x14ac:dyDescent="0.25">
      <c r="A558" t="s">
        <v>20</v>
      </c>
      <c r="B558">
        <v>1015</v>
      </c>
      <c r="E558" s="4"/>
      <c r="G558" s="4">
        <f t="shared" si="48"/>
        <v>796.33333333333337</v>
      </c>
      <c r="H558" s="4">
        <f t="shared" si="49"/>
        <v>381</v>
      </c>
      <c r="I558">
        <f t="shared" si="50"/>
        <v>132</v>
      </c>
      <c r="J558">
        <f t="shared" si="51"/>
        <v>2326</v>
      </c>
      <c r="K558" s="4">
        <f t="shared" si="52"/>
        <v>179456.57536407147</v>
      </c>
      <c r="L558" s="4">
        <f t="shared" si="53"/>
        <v>423.62315253544801</v>
      </c>
    </row>
    <row r="559" spans="1:12" x14ac:dyDescent="0.25">
      <c r="A559" t="s">
        <v>20</v>
      </c>
      <c r="B559">
        <v>323</v>
      </c>
      <c r="E559" s="4"/>
      <c r="G559" s="4">
        <f t="shared" si="48"/>
        <v>769</v>
      </c>
      <c r="H559" s="4">
        <f t="shared" si="49"/>
        <v>352</v>
      </c>
      <c r="I559">
        <f t="shared" si="50"/>
        <v>132</v>
      </c>
      <c r="J559">
        <f t="shared" si="51"/>
        <v>2326</v>
      </c>
      <c r="K559" s="4">
        <f t="shared" si="52"/>
        <v>200026.67341517855</v>
      </c>
      <c r="L559" s="4">
        <f t="shared" si="53"/>
        <v>447.24341629047882</v>
      </c>
    </row>
    <row r="560" spans="1:12" x14ac:dyDescent="0.25">
      <c r="A560" t="s">
        <v>20</v>
      </c>
      <c r="B560">
        <v>2326</v>
      </c>
      <c r="E560" s="4"/>
      <c r="G560" s="4">
        <f t="shared" si="48"/>
        <v>832.71428571428567</v>
      </c>
      <c r="H560" s="4">
        <f t="shared" si="49"/>
        <v>381</v>
      </c>
      <c r="I560">
        <f t="shared" si="50"/>
        <v>132</v>
      </c>
      <c r="J560">
        <f t="shared" si="51"/>
        <v>2326</v>
      </c>
      <c r="K560" s="4">
        <f t="shared" si="52"/>
        <v>224588.59434309814</v>
      </c>
      <c r="L560" s="4">
        <f t="shared" si="53"/>
        <v>473.90779097108981</v>
      </c>
    </row>
    <row r="561" spans="1:12" x14ac:dyDescent="0.25">
      <c r="A561" t="s">
        <v>20</v>
      </c>
      <c r="B561">
        <v>381</v>
      </c>
      <c r="E561" s="4"/>
      <c r="G561" s="4">
        <f t="shared" si="48"/>
        <v>583.83333333333337</v>
      </c>
      <c r="H561" s="4">
        <f t="shared" si="49"/>
        <v>311</v>
      </c>
      <c r="I561">
        <f t="shared" si="50"/>
        <v>132</v>
      </c>
      <c r="J561">
        <f t="shared" si="51"/>
        <v>2043</v>
      </c>
      <c r="K561" s="4">
        <f t="shared" si="52"/>
        <v>259427.49459876554</v>
      </c>
      <c r="L561" s="4">
        <f t="shared" si="53"/>
        <v>509.34025424932355</v>
      </c>
    </row>
    <row r="562" spans="1:12" x14ac:dyDescent="0.25">
      <c r="A562" t="s">
        <v>20</v>
      </c>
      <c r="B562">
        <v>480</v>
      </c>
      <c r="E562" s="4"/>
      <c r="G562" s="4">
        <f t="shared" si="48"/>
        <v>624.4</v>
      </c>
      <c r="H562" s="4">
        <f t="shared" si="49"/>
        <v>241</v>
      </c>
      <c r="I562">
        <f t="shared" si="50"/>
        <v>132</v>
      </c>
      <c r="J562">
        <f t="shared" si="51"/>
        <v>2043</v>
      </c>
      <c r="K562" s="4">
        <f t="shared" si="52"/>
        <v>275998.26604444417</v>
      </c>
      <c r="L562" s="4">
        <f t="shared" si="53"/>
        <v>525.35537119595926</v>
      </c>
    </row>
    <row r="563" spans="1:12" x14ac:dyDescent="0.25">
      <c r="A563" t="s">
        <v>20</v>
      </c>
      <c r="B563">
        <v>226</v>
      </c>
      <c r="E563" s="4"/>
      <c r="G563" s="4">
        <f t="shared" si="48"/>
        <v>660.5</v>
      </c>
      <c r="H563" s="4">
        <f t="shared" si="49"/>
        <v>233.5</v>
      </c>
      <c r="I563">
        <f t="shared" si="50"/>
        <v>132</v>
      </c>
      <c r="J563">
        <f t="shared" si="51"/>
        <v>2043</v>
      </c>
      <c r="K563" s="4">
        <f t="shared" si="52"/>
        <v>289939.31249999977</v>
      </c>
      <c r="L563" s="4">
        <f t="shared" si="53"/>
        <v>538.46013083607204</v>
      </c>
    </row>
    <row r="564" spans="1:12" x14ac:dyDescent="0.25">
      <c r="A564" t="s">
        <v>20</v>
      </c>
      <c r="B564">
        <v>241</v>
      </c>
      <c r="E564" s="4"/>
      <c r="G564" s="4">
        <f t="shared" si="48"/>
        <v>805.33333333333337</v>
      </c>
      <c r="H564" s="4">
        <f t="shared" si="49"/>
        <v>241</v>
      </c>
      <c r="I564">
        <f t="shared" si="50"/>
        <v>132</v>
      </c>
      <c r="J564">
        <f t="shared" si="51"/>
        <v>2043</v>
      </c>
      <c r="K564" s="4">
        <f t="shared" si="52"/>
        <v>280490.7839506173</v>
      </c>
      <c r="L564" s="4">
        <f t="shared" si="53"/>
        <v>529.61380641993969</v>
      </c>
    </row>
    <row r="565" spans="1:12" x14ac:dyDescent="0.25">
      <c r="A565" t="s">
        <v>20</v>
      </c>
      <c r="B565">
        <v>132</v>
      </c>
      <c r="E565" s="4"/>
      <c r="G565" s="4">
        <f t="shared" si="48"/>
        <v>1087.5</v>
      </c>
      <c r="H565" s="4">
        <f t="shared" si="49"/>
        <v>1087.5</v>
      </c>
      <c r="I565">
        <f t="shared" si="50"/>
        <v>132</v>
      </c>
      <c r="J565">
        <f t="shared" si="51"/>
        <v>2043</v>
      </c>
      <c r="K565" s="4">
        <f t="shared" si="52"/>
        <v>228245.0625</v>
      </c>
      <c r="L565" s="4">
        <f t="shared" si="53"/>
        <v>477.75</v>
      </c>
    </row>
    <row r="566" spans="1:12" x14ac:dyDescent="0.25">
      <c r="A566" t="s">
        <v>20</v>
      </c>
      <c r="B566">
        <v>2043</v>
      </c>
      <c r="E566" s="4"/>
      <c r="G566" s="4">
        <f t="shared" si="48"/>
        <v>2043</v>
      </c>
      <c r="H566" s="4">
        <f t="shared" si="49"/>
        <v>2043</v>
      </c>
      <c r="I566">
        <f t="shared" si="50"/>
        <v>2043</v>
      </c>
      <c r="J566">
        <f t="shared" si="51"/>
        <v>2043</v>
      </c>
      <c r="K566" s="4">
        <f t="shared" si="52"/>
        <v>0</v>
      </c>
      <c r="L566" s="4">
        <f t="shared" si="53"/>
        <v>0</v>
      </c>
    </row>
  </sheetData>
  <conditionalFormatting sqref="A1:A566">
    <cfRule type="containsText" dxfId="11" priority="5" operator="containsText" text="live">
      <formula>NOT(ISERROR(SEARCH("live",A1)))</formula>
    </cfRule>
    <cfRule type="containsText" dxfId="10" priority="6" operator="containsText" text="canceled">
      <formula>NOT(ISERROR(SEARCH("canceled",A1)))</formula>
    </cfRule>
    <cfRule type="containsText" dxfId="9" priority="7" operator="containsText" text="successful">
      <formula>NOT(ISERROR(SEARCH("successful",A1)))</formula>
    </cfRule>
    <cfRule type="containsText" dxfId="8" priority="8" operator="containsText" text="failed">
      <formula>NOT(ISERROR(SEARCH("failed",A1)))</formula>
    </cfRule>
  </conditionalFormatting>
  <conditionalFormatting sqref="A568:A1048142">
    <cfRule type="containsText" dxfId="7" priority="13" operator="containsText" text="live">
      <formula>NOT(ISERROR(SEARCH("live",A568)))</formula>
    </cfRule>
    <cfRule type="containsText" dxfId="6" priority="14" operator="containsText" text="canceled">
      <formula>NOT(ISERROR(SEARCH("canceled",A568)))</formula>
    </cfRule>
    <cfRule type="containsText" dxfId="5" priority="15" operator="containsText" text="successful">
      <formula>NOT(ISERROR(SEARCH("successful",A568)))</formula>
    </cfRule>
    <cfRule type="containsText" dxfId="4" priority="16" operator="containsText" text="failed">
      <formula>NOT(ISERROR(SEARCH("failed",A568)))</formula>
    </cfRule>
  </conditionalFormatting>
  <conditionalFormatting sqref="D2:D566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</vt:lpstr>
      <vt:lpstr>Goal Analysis </vt:lpstr>
      <vt:lpstr>Statistical Analysis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anthony lopez</cp:lastModifiedBy>
  <dcterms:created xsi:type="dcterms:W3CDTF">2021-09-29T18:52:28Z</dcterms:created>
  <dcterms:modified xsi:type="dcterms:W3CDTF">2024-09-04T00:55:22Z</dcterms:modified>
</cp:coreProperties>
</file>