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tho\Google Drive\Music Worcester\MW_Data\Budget\"/>
    </mc:Choice>
  </mc:AlternateContent>
  <xr:revisionPtr revIDLastSave="0" documentId="13_ncr:1_{FA7F4439-0228-4478-9B42-ACC10E39514F}" xr6:coauthVersionLast="47" xr6:coauthVersionMax="47" xr10:uidLastSave="{00000000-0000-0000-0000-000000000000}"/>
  <bookViews>
    <workbookView xWindow="11655" yWindow="5790" windowWidth="14820" windowHeight="14910" firstSheet="6" activeTab="6" xr2:uid="{45941C5C-7344-4467-A39F-DE91C72A4573}"/>
  </bookViews>
  <sheets>
    <sheet name="Alert" sheetId="2" state="hidden" r:id="rId1"/>
    <sheet name="QuickBooks Desktop Export Tips" sheetId="5" r:id="rId2"/>
    <sheet name="Sheet1_Original" sheetId="4" r:id="rId3"/>
    <sheet name="Sheet1" sheetId="1" r:id="rId4"/>
    <sheet name="Step 1" sheetId="7" r:id="rId5"/>
    <sheet name="Step 2" sheetId="13" r:id="rId6"/>
    <sheet name="PnLSourceData" sheetId="15" r:id="rId7"/>
    <sheet name="SF comparison" sheetId="12" r:id="rId8"/>
    <sheet name="validation" sheetId="14" r:id="rId9"/>
  </sheets>
  <definedNames>
    <definedName name="_xlnm._FilterDatabase" localSheetId="6" hidden="1">PnLSourceData!$A$1:$R$174</definedName>
    <definedName name="_xlnm._FilterDatabase" localSheetId="7" hidden="1">'SF comparison'!$A$1:$M$81</definedName>
    <definedName name="_xlnm._FilterDatabase" localSheetId="5" hidden="1">'Step 2'!$A$1:$H$81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3">Sheet1!$A:$G,Sheet1!$1:$2</definedName>
    <definedName name="QB_COLUMN_1552200" localSheetId="3" hidden="1">Sheet1!$CG$1</definedName>
    <definedName name="QB_COLUMN_1552201" localSheetId="3" hidden="1">Sheet1!$CG$2</definedName>
    <definedName name="QB_COLUMN_1553101" localSheetId="3" hidden="1">Sheet1!$CH$2</definedName>
    <definedName name="QB_COLUMN_1782200" localSheetId="3" hidden="1">Sheet1!$CD$1</definedName>
    <definedName name="QB_COLUMN_1782201" localSheetId="3" hidden="1">Sheet1!$CD$2</definedName>
    <definedName name="QB_COLUMN_1783101" localSheetId="3" hidden="1">Sheet1!$CE$2</definedName>
    <definedName name="QB_COLUMN_1792200" localSheetId="3" hidden="1">Sheet1!$CC$1</definedName>
    <definedName name="QB_COLUMN_1792201" localSheetId="3" hidden="1">Sheet1!$CC$2</definedName>
    <definedName name="QB_COLUMN_1812200" localSheetId="3" hidden="1">Sheet1!$CF$1</definedName>
    <definedName name="QB_COLUMN_1812201" localSheetId="3" hidden="1">Sheet1!$CF$2</definedName>
    <definedName name="QB_COLUMN_1852200" localSheetId="3" hidden="1">Sheet1!$CA$1</definedName>
    <definedName name="QB_COLUMN_1852201" localSheetId="3" hidden="1">Sheet1!$CA$2</definedName>
    <definedName name="QB_COLUMN_1862200" localSheetId="3" hidden="1">Sheet1!$CB$1</definedName>
    <definedName name="QB_COLUMN_1862201" localSheetId="3" hidden="1">Sheet1!$CB$2</definedName>
    <definedName name="QB_COLUMN_1872200" localSheetId="3" hidden="1">Sheet1!$BZ$1</definedName>
    <definedName name="QB_COLUMN_1872201" localSheetId="3" hidden="1">Sheet1!$BZ$2</definedName>
    <definedName name="QB_COLUMN_1882200" localSheetId="3" hidden="1">Sheet1!$BY$1</definedName>
    <definedName name="QB_COLUMN_1882201" localSheetId="3" hidden="1">Sheet1!$BY$2</definedName>
    <definedName name="QB_COLUMN_1892200" localSheetId="3" hidden="1">Sheet1!$BX$1</definedName>
    <definedName name="QB_COLUMN_1892201" localSheetId="3" hidden="1">Sheet1!$BX$2</definedName>
    <definedName name="QB_COLUMN_1902200" localSheetId="3" hidden="1">Sheet1!$BW$1</definedName>
    <definedName name="QB_COLUMN_1902201" localSheetId="3" hidden="1">Sheet1!$BW$2</definedName>
    <definedName name="QB_COLUMN_1912200" localSheetId="3" hidden="1">Sheet1!$BV$1</definedName>
    <definedName name="QB_COLUMN_1912201" localSheetId="3" hidden="1">Sheet1!$BV$2</definedName>
    <definedName name="QB_COLUMN_1922200" localSheetId="3" hidden="1">Sheet1!$BU$1</definedName>
    <definedName name="QB_COLUMN_1922201" localSheetId="3" hidden="1">Sheet1!$BU$2</definedName>
    <definedName name="QB_COLUMN_1942200" localSheetId="3" hidden="1">Sheet1!$BT$1</definedName>
    <definedName name="QB_COLUMN_1942201" localSheetId="3" hidden="1">Sheet1!$BT$2</definedName>
    <definedName name="QB_COLUMN_1952200" localSheetId="3" hidden="1">Sheet1!$BS$1</definedName>
    <definedName name="QB_COLUMN_1952201" localSheetId="3" hidden="1">Sheet1!$BS$2</definedName>
    <definedName name="QB_COLUMN_1962200" localSheetId="3" hidden="1">Sheet1!$BR$1</definedName>
    <definedName name="QB_COLUMN_1962201" localSheetId="3" hidden="1">Sheet1!$BR$2</definedName>
    <definedName name="QB_COLUMN_1972200" localSheetId="3" hidden="1">Sheet1!$BM$1</definedName>
    <definedName name="QB_COLUMN_1972201" localSheetId="3" hidden="1">Sheet1!$BM$2</definedName>
    <definedName name="QB_COLUMN_1982200" localSheetId="3" hidden="1">Sheet1!$BQ$1</definedName>
    <definedName name="QB_COLUMN_1982201" localSheetId="3" hidden="1">Sheet1!$BQ$2</definedName>
    <definedName name="QB_COLUMN_1992200" localSheetId="3" hidden="1">Sheet1!$BP$1</definedName>
    <definedName name="QB_COLUMN_1992201" localSheetId="3" hidden="1">Sheet1!$BP$2</definedName>
    <definedName name="QB_COLUMN_2002200" localSheetId="3" hidden="1">Sheet1!$BO$1</definedName>
    <definedName name="QB_COLUMN_2002201" localSheetId="3" hidden="1">Sheet1!$BO$2</definedName>
    <definedName name="QB_COLUMN_2012200" localSheetId="3" hidden="1">Sheet1!$BN$1</definedName>
    <definedName name="QB_COLUMN_2012201" localSheetId="3" hidden="1">Sheet1!$BN$2</definedName>
    <definedName name="QB_COLUMN_2022200" localSheetId="3" hidden="1">Sheet1!$BK$1</definedName>
    <definedName name="QB_COLUMN_2022201" localSheetId="3" hidden="1">Sheet1!$BK$2</definedName>
    <definedName name="QB_COLUMN_2023101" localSheetId="3" hidden="1">Sheet1!$BL$2</definedName>
    <definedName name="QB_COLUMN_2032200" localSheetId="3" hidden="1">Sheet1!$BJ$1</definedName>
    <definedName name="QB_COLUMN_2032201" localSheetId="3" hidden="1">Sheet1!$BJ$2</definedName>
    <definedName name="QB_COLUMN_2042200" localSheetId="3" hidden="1">Sheet1!$BI$1</definedName>
    <definedName name="QB_COLUMN_2042201" localSheetId="3" hidden="1">Sheet1!$BI$2</definedName>
    <definedName name="QB_COLUMN_2052200" localSheetId="3" hidden="1">Sheet1!$BH$1</definedName>
    <definedName name="QB_COLUMN_2052201" localSheetId="3" hidden="1">Sheet1!$BH$2</definedName>
    <definedName name="QB_COLUMN_2062200" localSheetId="3" hidden="1">Sheet1!$BG$1</definedName>
    <definedName name="QB_COLUMN_2062201" localSheetId="3" hidden="1">Sheet1!$BG$2</definedName>
    <definedName name="QB_COLUMN_2082200" localSheetId="3" hidden="1">Sheet1!$BF$1</definedName>
    <definedName name="QB_COLUMN_2082201" localSheetId="3" hidden="1">Sheet1!$BF$2</definedName>
    <definedName name="QB_COLUMN_2092200" localSheetId="3" hidden="1">Sheet1!$BE$1</definedName>
    <definedName name="QB_COLUMN_2092201" localSheetId="3" hidden="1">Sheet1!$BE$2</definedName>
    <definedName name="QB_COLUMN_2102200" localSheetId="3" hidden="1">Sheet1!$BD$1</definedName>
    <definedName name="QB_COLUMN_2102201" localSheetId="3" hidden="1">Sheet1!$BD$2</definedName>
    <definedName name="QB_COLUMN_2112200" localSheetId="3" hidden="1">Sheet1!$BC$1</definedName>
    <definedName name="QB_COLUMN_2112201" localSheetId="3" hidden="1">Sheet1!$BC$2</definedName>
    <definedName name="QB_COLUMN_2122200" localSheetId="3" hidden="1">Sheet1!$BB$1</definedName>
    <definedName name="QB_COLUMN_2122201" localSheetId="3" hidden="1">Sheet1!$BB$2</definedName>
    <definedName name="QB_COLUMN_2132200" localSheetId="3" hidden="1">Sheet1!$BA$1</definedName>
    <definedName name="QB_COLUMN_2132201" localSheetId="3" hidden="1">Sheet1!$BA$2</definedName>
    <definedName name="QB_COLUMN_2142200" localSheetId="3" hidden="1">Sheet1!$AZ$1</definedName>
    <definedName name="QB_COLUMN_2142201" localSheetId="3" hidden="1">Sheet1!$AZ$2</definedName>
    <definedName name="QB_COLUMN_2152200" localSheetId="3" hidden="1">Sheet1!$AY$1</definedName>
    <definedName name="QB_COLUMN_2152201" localSheetId="3" hidden="1">Sheet1!$AY$2</definedName>
    <definedName name="QB_COLUMN_2162200" localSheetId="3" hidden="1">Sheet1!$AX$1</definedName>
    <definedName name="QB_COLUMN_2162201" localSheetId="3" hidden="1">Sheet1!$AX$2</definedName>
    <definedName name="QB_COLUMN_2182200" localSheetId="3" hidden="1">Sheet1!$AW$1</definedName>
    <definedName name="QB_COLUMN_2182201" localSheetId="3" hidden="1">Sheet1!$AW$2</definedName>
    <definedName name="QB_COLUMN_2192300" localSheetId="3" hidden="1">Sheet1!$AU$1</definedName>
    <definedName name="QB_COLUMN_2192301" localSheetId="3" hidden="1">Sheet1!$AU$2</definedName>
    <definedName name="QB_COLUMN_2193200" localSheetId="3" hidden="1">Sheet1!$AV$1</definedName>
    <definedName name="QB_COLUMN_2193201" localSheetId="3" hidden="1">Sheet1!$AV$2</definedName>
    <definedName name="QB_COLUMN_2202200" localSheetId="3" hidden="1">Sheet1!$V$1</definedName>
    <definedName name="QB_COLUMN_2202201" localSheetId="3" hidden="1">Sheet1!$V$2</definedName>
    <definedName name="QB_COLUMN_2212200" localSheetId="3" hidden="1">Sheet1!$AR$1</definedName>
    <definedName name="QB_COLUMN_2212201" localSheetId="3" hidden="1">Sheet1!$AR$2</definedName>
    <definedName name="QB_COLUMN_2222200" localSheetId="3" hidden="1">Sheet1!$AQ$1</definedName>
    <definedName name="QB_COLUMN_2222201" localSheetId="3" hidden="1">Sheet1!$AQ$2</definedName>
    <definedName name="QB_COLUMN_2252200" localSheetId="3" hidden="1">Sheet1!$AP$1</definedName>
    <definedName name="QB_COLUMN_2252201" localSheetId="3" hidden="1">Sheet1!$AP$2</definedName>
    <definedName name="QB_COLUMN_2272200" localSheetId="3" hidden="1">Sheet1!$AO$1</definedName>
    <definedName name="QB_COLUMN_2272201" localSheetId="3" hidden="1">Sheet1!$AO$2</definedName>
    <definedName name="QB_COLUMN_2282200" localSheetId="3" hidden="1">Sheet1!$AN$1</definedName>
    <definedName name="QB_COLUMN_2282201" localSheetId="3" hidden="1">Sheet1!$AN$2</definedName>
    <definedName name="QB_COLUMN_2292200" localSheetId="3" hidden="1">Sheet1!$AM$1</definedName>
    <definedName name="QB_COLUMN_2292201" localSheetId="3" hidden="1">Sheet1!$AM$2</definedName>
    <definedName name="QB_COLUMN_2302200" localSheetId="3" hidden="1">Sheet1!$AL$1</definedName>
    <definedName name="QB_COLUMN_2302201" localSheetId="3" hidden="1">Sheet1!$AL$2</definedName>
    <definedName name="QB_COLUMN_2312200" localSheetId="3" hidden="1">Sheet1!$AK$1</definedName>
    <definedName name="QB_COLUMN_2312201" localSheetId="3" hidden="1">Sheet1!$AK$2</definedName>
    <definedName name="QB_COLUMN_2322200" localSheetId="3" hidden="1">Sheet1!$AH$1</definedName>
    <definedName name="QB_COLUMN_2322201" localSheetId="3" hidden="1">Sheet1!$AH$2</definedName>
    <definedName name="QB_COLUMN_2332200" localSheetId="3" hidden="1">Sheet1!$AG$1</definedName>
    <definedName name="QB_COLUMN_2332201" localSheetId="3" hidden="1">Sheet1!$AG$2</definedName>
    <definedName name="QB_COLUMN_2342200" localSheetId="3" hidden="1">Sheet1!$AI$1</definedName>
    <definedName name="QB_COLUMN_2342201" localSheetId="3" hidden="1">Sheet1!$AI$2</definedName>
    <definedName name="QB_COLUMN_2352200" localSheetId="3" hidden="1">Sheet1!$AJ$1</definedName>
    <definedName name="QB_COLUMN_2352201" localSheetId="3" hidden="1">Sheet1!$AJ$2</definedName>
    <definedName name="QB_COLUMN_2372200" localSheetId="3" hidden="1">Sheet1!$AF$1</definedName>
    <definedName name="QB_COLUMN_2372201" localSheetId="3" hidden="1">Sheet1!$AF$2</definedName>
    <definedName name="QB_COLUMN_2402300" localSheetId="3" hidden="1">Sheet1!$AT$1</definedName>
    <definedName name="QB_COLUMN_2402301" localSheetId="3" hidden="1">Sheet1!$AT$2</definedName>
    <definedName name="QB_COLUMN_2412300" localSheetId="3" hidden="1">Sheet1!$AS$1</definedName>
    <definedName name="QB_COLUMN_2412301" localSheetId="3" hidden="1">Sheet1!$AS$2</definedName>
    <definedName name="QB_COLUMN_2422200" localSheetId="3" hidden="1">Sheet1!$AB$1</definedName>
    <definedName name="QB_COLUMN_2422201" localSheetId="3" hidden="1">Sheet1!$AB$2</definedName>
    <definedName name="QB_COLUMN_2423101" localSheetId="3" hidden="1">Sheet1!$AC$2</definedName>
    <definedName name="QB_COLUMN_2432200" localSheetId="3" hidden="1">Sheet1!$AA$1</definedName>
    <definedName name="QB_COLUMN_2432201" localSheetId="3" hidden="1">Sheet1!$AA$2</definedName>
    <definedName name="QB_COLUMN_2452200" localSheetId="3" hidden="1">Sheet1!$Z$1</definedName>
    <definedName name="QB_COLUMN_2452201" localSheetId="3" hidden="1">Sheet1!$Z$2</definedName>
    <definedName name="QB_COLUMN_2462200" localSheetId="3" hidden="1">Sheet1!$Y$1</definedName>
    <definedName name="QB_COLUMN_2462201" localSheetId="3" hidden="1">Sheet1!$Y$2</definedName>
    <definedName name="QB_COLUMN_2472200" localSheetId="3" hidden="1">Sheet1!$AE$1</definedName>
    <definedName name="QB_COLUMN_2472201" localSheetId="3" hidden="1">Sheet1!$AE$2</definedName>
    <definedName name="QB_COLUMN_2482200" localSheetId="3" hidden="1">Sheet1!$W$1</definedName>
    <definedName name="QB_COLUMN_2482201" localSheetId="3" hidden="1">Sheet1!$W$2</definedName>
    <definedName name="QB_COLUMN_2492200" localSheetId="3" hidden="1">Sheet1!$X$1</definedName>
    <definedName name="QB_COLUMN_2492201" localSheetId="3" hidden="1">Sheet1!$X$2</definedName>
    <definedName name="QB_COLUMN_2502200" localSheetId="3" hidden="1">Sheet1!$AD$1</definedName>
    <definedName name="QB_COLUMN_2502201" localSheetId="3" hidden="1">Sheet1!$AD$2</definedName>
    <definedName name="QB_COLUMN_2552200" localSheetId="3" hidden="1">Sheet1!$S$1</definedName>
    <definedName name="QB_COLUMN_2552201" localSheetId="3" hidden="1">Sheet1!$S$2</definedName>
    <definedName name="QB_COLUMN_2572200" localSheetId="3" hidden="1">Sheet1!$U$1</definedName>
    <definedName name="QB_COLUMN_2572201" localSheetId="3" hidden="1">Sheet1!$U$2</definedName>
    <definedName name="QB_COLUMN_2582200" localSheetId="3" hidden="1">Sheet1!$T$1</definedName>
    <definedName name="QB_COLUMN_2582201" localSheetId="3" hidden="1">Sheet1!$T$2</definedName>
    <definedName name="QB_COLUMN_2602200" localSheetId="3" hidden="1">Sheet1!$R$1</definedName>
    <definedName name="QB_COLUMN_2602201" localSheetId="3" hidden="1">Sheet1!$R$2</definedName>
    <definedName name="QB_COLUMN_2612200" localSheetId="3" hidden="1">Sheet1!$Q$1</definedName>
    <definedName name="QB_COLUMN_2612201" localSheetId="3" hidden="1">Sheet1!$Q$2</definedName>
    <definedName name="QB_COLUMN_2622200" localSheetId="3" hidden="1">Sheet1!$P$1</definedName>
    <definedName name="QB_COLUMN_2622201" localSheetId="3" hidden="1">Sheet1!$P$2</definedName>
    <definedName name="QB_COLUMN_2632200" localSheetId="3" hidden="1">Sheet1!$O$1</definedName>
    <definedName name="QB_COLUMN_2632201" localSheetId="3" hidden="1">Sheet1!$O$2</definedName>
    <definedName name="QB_COLUMN_2642200" localSheetId="3" hidden="1">Sheet1!$N$1</definedName>
    <definedName name="QB_COLUMN_2642201" localSheetId="3" hidden="1">Sheet1!$N$2</definedName>
    <definedName name="QB_COLUMN_2652200" localSheetId="3" hidden="1">Sheet1!$M$1</definedName>
    <definedName name="QB_COLUMN_2652201" localSheetId="3" hidden="1">Sheet1!$M$2</definedName>
    <definedName name="QB_COLUMN_2662200" localSheetId="3" hidden="1">Sheet1!$L$1</definedName>
    <definedName name="QB_COLUMN_2662201" localSheetId="3" hidden="1">Sheet1!$L$2</definedName>
    <definedName name="QB_COLUMN_2672200" localSheetId="3" hidden="1">Sheet1!$K$1</definedName>
    <definedName name="QB_COLUMN_2672201" localSheetId="3" hidden="1">Sheet1!$K$2</definedName>
    <definedName name="QB_COLUMN_2682200" localSheetId="3" hidden="1">Sheet1!$J$1</definedName>
    <definedName name="QB_COLUMN_2682201" localSheetId="3" hidden="1">Sheet1!$J$2</definedName>
    <definedName name="QB_COLUMN_2692200" localSheetId="3" hidden="1">Sheet1!$I$1</definedName>
    <definedName name="QB_COLUMN_2692201" localSheetId="3" hidden="1">Sheet1!$I$2</definedName>
    <definedName name="QB_COLUMN_2702200" localSheetId="3" hidden="1">Sheet1!$H$1</definedName>
    <definedName name="QB_COLUMN_2702201" localSheetId="3" hidden="1">Sheet1!$H$2</definedName>
    <definedName name="QB_COLUMN_423011" localSheetId="3" hidden="1">Sheet1!$CI$2</definedName>
    <definedName name="QB_DATA_0" localSheetId="3" hidden="1">Sheet1!$6:$6,Sheet1!$8:$8,Sheet1!$9:$9,Sheet1!$10:$10,Sheet1!$11:$11,Sheet1!$13:$13,Sheet1!$14:$14,Sheet1!$15:$15,Sheet1!$16:$16,Sheet1!$19:$19,Sheet1!$23:$23,Sheet1!$24:$24,Sheet1!$27:$27,Sheet1!$29:$29,Sheet1!$30:$30,Sheet1!$31:$31</definedName>
    <definedName name="QB_DATA_1" localSheetId="3" hidden="1">Sheet1!$33:$33,Sheet1!$38:$38,Sheet1!$39:$39,Sheet1!$40:$40,Sheet1!$41:$41,Sheet1!$43:$43,Sheet1!$44:$44,Sheet1!$45:$45,Sheet1!$46:$46,Sheet1!$47:$47,Sheet1!$48:$48,Sheet1!$49:$49,Sheet1!$50:$50,Sheet1!$55:$55,Sheet1!$57:$57,Sheet1!$58:$58</definedName>
    <definedName name="QB_DATA_2" localSheetId="3" hidden="1">Sheet1!$60:$60,Sheet1!$62:$62,Sheet1!$63:$63,Sheet1!$65:$65,Sheet1!$68:$68,Sheet1!$69:$69,Sheet1!$70:$70,Sheet1!$73:$73,Sheet1!$75:$75,Sheet1!$76:$76,Sheet1!$77:$77,Sheet1!$78:$78,Sheet1!$79:$79,Sheet1!$80:$80,Sheet1!$81:$81,Sheet1!$82:$82</definedName>
    <definedName name="QB_DATA_3" localSheetId="3" hidden="1">Sheet1!$83:$83,Sheet1!$85:$85,Sheet1!$90:$90,Sheet1!$93:$93</definedName>
    <definedName name="QB_FORMULA_0" localSheetId="3" hidden="1">Sheet1!$AC$6,Sheet1!$AV$6,Sheet1!$BL$6,Sheet1!$CE$6,Sheet1!$CH$6,Sheet1!$CI$6,Sheet1!$AC$8,Sheet1!$AV$8,Sheet1!$BL$8,Sheet1!$CE$8,Sheet1!$CH$8,Sheet1!$CI$8,Sheet1!$AC$9,Sheet1!$AV$9,Sheet1!$BL$9,Sheet1!$CE$9</definedName>
    <definedName name="QB_FORMULA_1" localSheetId="3" hidden="1">Sheet1!$CH$9,Sheet1!$CI$9,Sheet1!$AC$10,Sheet1!$AV$10,Sheet1!$BL$10,Sheet1!$CE$10,Sheet1!$CH$10,Sheet1!$CI$10,Sheet1!$AC$11,Sheet1!$AV$11,Sheet1!$BL$11,Sheet1!$CE$11,Sheet1!$CH$11,Sheet1!$CI$11,Sheet1!$H$12,Sheet1!$I$12</definedName>
    <definedName name="QB_FORMULA_10" localSheetId="3" hidden="1">Sheet1!$AH$17,Sheet1!$AI$17,Sheet1!$AJ$17,Sheet1!$AK$17,Sheet1!$AL$17,Sheet1!$AM$17,Sheet1!$AN$17,Sheet1!$AO$17,Sheet1!$AP$17,Sheet1!$AQ$17,Sheet1!$AR$17,Sheet1!$AS$17,Sheet1!$AT$17,Sheet1!$AU$17,Sheet1!$AV$17,Sheet1!$AW$17</definedName>
    <definedName name="QB_FORMULA_100" localSheetId="3" hidden="1">Sheet1!$AB$86,Sheet1!$AC$86,Sheet1!$AD$86,Sheet1!$AE$86,Sheet1!$AF$86,Sheet1!$AG$86,Sheet1!$AH$86,Sheet1!$AI$86,Sheet1!$AJ$86,Sheet1!$AK$86,Sheet1!$AL$86,Sheet1!$AM$86,Sheet1!$AN$86,Sheet1!$AO$86,Sheet1!$AP$86,Sheet1!$AQ$86</definedName>
    <definedName name="QB_FORMULA_101" localSheetId="3" hidden="1">Sheet1!$AR$86,Sheet1!$AS$86,Sheet1!$AT$86,Sheet1!$AU$86,Sheet1!$AV$86,Sheet1!$AW$86,Sheet1!$AX$86,Sheet1!$AY$86,Sheet1!$AZ$86,Sheet1!$BA$86,Sheet1!$BB$86,Sheet1!$BC$86,Sheet1!$BD$86,Sheet1!$BE$86,Sheet1!$BF$86,Sheet1!$BG$86</definedName>
    <definedName name="QB_FORMULA_102" localSheetId="3" hidden="1">Sheet1!$BH$86,Sheet1!$BI$86,Sheet1!$BJ$86,Sheet1!$BK$86,Sheet1!$BL$86,Sheet1!$BM$86,Sheet1!$BN$86,Sheet1!$BO$86,Sheet1!$BP$86,Sheet1!$BQ$86,Sheet1!$BR$86,Sheet1!$BS$86,Sheet1!$BT$86,Sheet1!$BU$86,Sheet1!$BV$86,Sheet1!$BW$86</definedName>
    <definedName name="QB_FORMULA_103" localSheetId="3" hidden="1">Sheet1!$BX$86,Sheet1!$BY$86,Sheet1!$BZ$86,Sheet1!$CA$86,Sheet1!$CB$86,Sheet1!$CC$86,Sheet1!$CD$86,Sheet1!$CE$86,Sheet1!$CF$86,Sheet1!$CG$86,Sheet1!$CH$86,Sheet1!$CI$86,Sheet1!$H$87,Sheet1!$I$87,Sheet1!$J$87,Sheet1!$K$87</definedName>
    <definedName name="QB_FORMULA_104" localSheetId="3" hidden="1">Sheet1!$L$87,Sheet1!$M$87,Sheet1!$N$87,Sheet1!$O$87,Sheet1!$P$87,Sheet1!$Q$87,Sheet1!$R$87,Sheet1!$S$87,Sheet1!$T$87,Sheet1!$U$87,Sheet1!$V$87,Sheet1!$W$87,Sheet1!$X$87,Sheet1!$Y$87,Sheet1!$Z$87,Sheet1!$AA$87</definedName>
    <definedName name="QB_FORMULA_105" localSheetId="3" hidden="1">Sheet1!$AB$87,Sheet1!$AC$87,Sheet1!$AD$87,Sheet1!$AE$87,Sheet1!$AF$87,Sheet1!$AG$87,Sheet1!$AH$87,Sheet1!$AI$87,Sheet1!$AJ$87,Sheet1!$AK$87,Sheet1!$AL$87,Sheet1!$AM$87,Sheet1!$AN$87,Sheet1!$AO$87,Sheet1!$AP$87,Sheet1!$AQ$87</definedName>
    <definedName name="QB_FORMULA_106" localSheetId="3" hidden="1">Sheet1!$AR$87,Sheet1!$AS$87,Sheet1!$AT$87,Sheet1!$AU$87,Sheet1!$AV$87,Sheet1!$AW$87,Sheet1!$AX$87,Sheet1!$AY$87,Sheet1!$AZ$87,Sheet1!$BA$87,Sheet1!$BB$87,Sheet1!$BC$87,Sheet1!$BD$87,Sheet1!$BE$87,Sheet1!$BF$87,Sheet1!$BG$87</definedName>
    <definedName name="QB_FORMULA_107" localSheetId="3" hidden="1">Sheet1!$BH$87,Sheet1!$BI$87,Sheet1!$BJ$87,Sheet1!$BK$87,Sheet1!$BL$87,Sheet1!$BM$87,Sheet1!$BN$87,Sheet1!$BO$87,Sheet1!$BP$87,Sheet1!$BQ$87,Sheet1!$BR$87,Sheet1!$BS$87,Sheet1!$BT$87,Sheet1!$BU$87,Sheet1!$BV$87,Sheet1!$BW$87</definedName>
    <definedName name="QB_FORMULA_108" localSheetId="3" hidden="1">Sheet1!$BX$87,Sheet1!$BY$87,Sheet1!$BZ$87,Sheet1!$CA$87,Sheet1!$CB$87,Sheet1!$CC$87,Sheet1!$CD$87,Sheet1!$CE$87,Sheet1!$CF$87,Sheet1!$CG$87,Sheet1!$CH$87,Sheet1!$CI$87,Sheet1!$AC$90,Sheet1!$AV$90,Sheet1!$BL$90,Sheet1!$CE$90</definedName>
    <definedName name="QB_FORMULA_109" localSheetId="3" hidden="1">Sheet1!$CH$90,Sheet1!$CI$90,Sheet1!$H$91,Sheet1!$I$91,Sheet1!$J$91,Sheet1!$K$91,Sheet1!$L$91,Sheet1!$M$91,Sheet1!$N$91,Sheet1!$O$91,Sheet1!$P$91,Sheet1!$Q$91,Sheet1!$R$91,Sheet1!$S$91,Sheet1!$T$91,Sheet1!$U$91</definedName>
    <definedName name="QB_FORMULA_11" localSheetId="3" hidden="1">Sheet1!$AX$17,Sheet1!$AY$17,Sheet1!$AZ$17,Sheet1!$BA$17,Sheet1!$BB$17,Sheet1!$BC$17,Sheet1!$BD$17,Sheet1!$BE$17,Sheet1!$BF$17,Sheet1!$BG$17,Sheet1!$BH$17,Sheet1!$BI$17,Sheet1!$BJ$17,Sheet1!$BK$17,Sheet1!$BL$17,Sheet1!$BM$17</definedName>
    <definedName name="QB_FORMULA_110" localSheetId="3" hidden="1">Sheet1!$V$91,Sheet1!$W$91,Sheet1!$X$91,Sheet1!$Y$91,Sheet1!$Z$91,Sheet1!$AA$91,Sheet1!$AB$91,Sheet1!$AC$91,Sheet1!$AD$91,Sheet1!$AE$91,Sheet1!$AF$91,Sheet1!$AG$91,Sheet1!$AH$91,Sheet1!$AI$91,Sheet1!$AJ$91,Sheet1!$AK$91</definedName>
    <definedName name="QB_FORMULA_111" localSheetId="3" hidden="1">Sheet1!$AL$91,Sheet1!$AM$91,Sheet1!$AN$91,Sheet1!$AO$91,Sheet1!$AP$91,Sheet1!$AQ$91,Sheet1!$AR$91,Sheet1!$AS$91,Sheet1!$AT$91,Sheet1!$AU$91,Sheet1!$AV$91,Sheet1!$AW$91,Sheet1!$AX$91,Sheet1!$AY$91,Sheet1!$AZ$91,Sheet1!$BA$91</definedName>
    <definedName name="QB_FORMULA_112" localSheetId="3" hidden="1">Sheet1!$BB$91,Sheet1!$BC$91,Sheet1!$BD$91,Sheet1!$BE$91,Sheet1!$BF$91,Sheet1!$BG$91,Sheet1!$BH$91,Sheet1!$BI$91,Sheet1!$BJ$91,Sheet1!$BK$91,Sheet1!$BL$91,Sheet1!$BM$91,Sheet1!$BN$91,Sheet1!$BO$91,Sheet1!$BP$91,Sheet1!$BQ$91</definedName>
    <definedName name="QB_FORMULA_113" localSheetId="3" hidden="1">Sheet1!$BR$91,Sheet1!$BS$91,Sheet1!$BT$91,Sheet1!$BU$91,Sheet1!$BV$91,Sheet1!$BW$91,Sheet1!$BX$91,Sheet1!$BY$91,Sheet1!$BZ$91,Sheet1!$CA$91,Sheet1!$CB$91,Sheet1!$CC$91,Sheet1!$CD$91,Sheet1!$CE$91,Sheet1!$CF$91,Sheet1!$CG$91</definedName>
    <definedName name="QB_FORMULA_114" localSheetId="3" hidden="1">Sheet1!$CH$91,Sheet1!$CI$91,Sheet1!$AC$93,Sheet1!$AV$93,Sheet1!$BL$93,Sheet1!$CE$93,Sheet1!$CH$93,Sheet1!$CI$93,Sheet1!$H$94,Sheet1!$I$94,Sheet1!$J$94,Sheet1!$K$94,Sheet1!$L$94,Sheet1!$M$94,Sheet1!$N$94,Sheet1!$O$94</definedName>
    <definedName name="QB_FORMULA_115" localSheetId="3" hidden="1">Sheet1!$P$94,Sheet1!$Q$94,Sheet1!$R$94,Sheet1!$S$94,Sheet1!$T$94,Sheet1!$U$94,Sheet1!$V$94,Sheet1!$W$94,Sheet1!$X$94,Sheet1!$Y$94,Sheet1!$Z$94,Sheet1!$AA$94,Sheet1!$AB$94,Sheet1!$AC$94,Sheet1!$AD$94,Sheet1!$AE$94</definedName>
    <definedName name="QB_FORMULA_116" localSheetId="3" hidden="1">Sheet1!$AF$94,Sheet1!$AG$94,Sheet1!$AH$94,Sheet1!$AI$94,Sheet1!$AJ$94,Sheet1!$AK$94,Sheet1!$AL$94,Sheet1!$AM$94,Sheet1!$AN$94,Sheet1!$AO$94,Sheet1!$AP$94,Sheet1!$AQ$94,Sheet1!$AR$94,Sheet1!$AS$94,Sheet1!$AT$94,Sheet1!$AU$94</definedName>
    <definedName name="QB_FORMULA_117" localSheetId="3" hidden="1">Sheet1!$AV$94,Sheet1!$AW$94,Sheet1!$AX$94,Sheet1!$AY$94,Sheet1!$AZ$94,Sheet1!$BA$94,Sheet1!$BB$94,Sheet1!$BC$94,Sheet1!$BD$94,Sheet1!$BE$94,Sheet1!$BF$94,Sheet1!$BG$94,Sheet1!$BH$94,Sheet1!$BI$94,Sheet1!$BJ$94,Sheet1!$BK$94</definedName>
    <definedName name="QB_FORMULA_118" localSheetId="3" hidden="1">Sheet1!$BL$94,Sheet1!$BM$94,Sheet1!$BN$94,Sheet1!$BO$94,Sheet1!$BP$94,Sheet1!$BQ$94,Sheet1!$BR$94,Sheet1!$BS$94,Sheet1!$BT$94,Sheet1!$BU$94,Sheet1!$BV$94,Sheet1!$BW$94,Sheet1!$BX$94,Sheet1!$BY$94,Sheet1!$BZ$94,Sheet1!$CA$94</definedName>
    <definedName name="QB_FORMULA_119" localSheetId="3" hidden="1">Sheet1!$CB$94,Sheet1!$CC$94,Sheet1!$CD$94,Sheet1!$CE$94,Sheet1!$CF$94,Sheet1!$CG$94,Sheet1!$CH$94,Sheet1!$CI$94,Sheet1!$H$95,Sheet1!$I$95,Sheet1!$J$95,Sheet1!$K$95,Sheet1!$L$95,Sheet1!$M$95,Sheet1!$N$95,Sheet1!$O$95</definedName>
    <definedName name="QB_FORMULA_12" localSheetId="3" hidden="1">Sheet1!$BN$17,Sheet1!$BO$17,Sheet1!$BP$17,Sheet1!$BQ$17,Sheet1!$BR$17,Sheet1!$BS$17,Sheet1!$BT$17,Sheet1!$BU$17,Sheet1!$BV$17,Sheet1!$BW$17,Sheet1!$BX$17,Sheet1!$BY$17,Sheet1!$BZ$17,Sheet1!$CA$17,Sheet1!$CB$17,Sheet1!$CC$17</definedName>
    <definedName name="QB_FORMULA_120" localSheetId="3" hidden="1">Sheet1!$P$95,Sheet1!$Q$95,Sheet1!$R$95,Sheet1!$S$95,Sheet1!$T$95,Sheet1!$U$95,Sheet1!$V$95,Sheet1!$W$95,Sheet1!$X$95,Sheet1!$Y$95,Sheet1!$Z$95,Sheet1!$AA$95,Sheet1!$AB$95,Sheet1!$AC$95,Sheet1!$AD$95,Sheet1!$AE$95</definedName>
    <definedName name="QB_FORMULA_121" localSheetId="3" hidden="1">Sheet1!$AF$95,Sheet1!$AG$95,Sheet1!$AH$95,Sheet1!$AI$95,Sheet1!$AJ$95,Sheet1!$AK$95,Sheet1!$AL$95,Sheet1!$AM$95,Sheet1!$AN$95,Sheet1!$AO$95,Sheet1!$AP$95,Sheet1!$AQ$95,Sheet1!$AR$95,Sheet1!$AS$95,Sheet1!$AT$95,Sheet1!$AU$95</definedName>
    <definedName name="QB_FORMULA_122" localSheetId="3" hidden="1">Sheet1!$AV$95,Sheet1!$AW$95,Sheet1!$AX$95,Sheet1!$AY$95,Sheet1!$AZ$95,Sheet1!$BA$95,Sheet1!$BB$95,Sheet1!$BC$95,Sheet1!$BD$95,Sheet1!$BE$95,Sheet1!$BF$95,Sheet1!$BG$95,Sheet1!$BH$95,Sheet1!$BI$95,Sheet1!$BJ$95,Sheet1!$BK$95</definedName>
    <definedName name="QB_FORMULA_123" localSheetId="3" hidden="1">Sheet1!$BL$95,Sheet1!$BM$95,Sheet1!$BN$95,Sheet1!$BO$95,Sheet1!$BP$95,Sheet1!$BQ$95,Sheet1!$BR$95,Sheet1!$BS$95,Sheet1!$BT$95,Sheet1!$BU$95,Sheet1!$BV$95,Sheet1!$BW$95,Sheet1!$BX$95,Sheet1!$BY$95,Sheet1!$BZ$95,Sheet1!$CA$95</definedName>
    <definedName name="QB_FORMULA_124" localSheetId="3" hidden="1">Sheet1!$CB$95,Sheet1!$CC$95,Sheet1!$CD$95,Sheet1!$CE$95,Sheet1!$CF$95,Sheet1!$CG$95,Sheet1!$CH$95,Sheet1!$CI$95,Sheet1!$H$96,Sheet1!$I$96,Sheet1!$J$96,Sheet1!$K$96,Sheet1!$L$96,Sheet1!$M$96,Sheet1!$N$96,Sheet1!$O$96</definedName>
    <definedName name="QB_FORMULA_125" localSheetId="3" hidden="1">Sheet1!$P$96,Sheet1!$Q$96,Sheet1!$R$96,Sheet1!$S$96,Sheet1!$T$96,Sheet1!$U$96,Sheet1!$V$96,Sheet1!$W$96,Sheet1!$X$96,Sheet1!$Y$96,Sheet1!$Z$96,Sheet1!$AA$96,Sheet1!$AB$96,Sheet1!$AC$96,Sheet1!$AD$96,Sheet1!$AE$96</definedName>
    <definedName name="QB_FORMULA_126" localSheetId="3" hidden="1">Sheet1!$AF$96,Sheet1!$AG$96,Sheet1!$AH$96,Sheet1!$AI$96,Sheet1!$AJ$96,Sheet1!$AK$96,Sheet1!$AL$96,Sheet1!$AM$96,Sheet1!$AN$96,Sheet1!$AO$96,Sheet1!$AP$96,Sheet1!$AQ$96,Sheet1!$AR$96,Sheet1!$AS$96,Sheet1!$AT$96,Sheet1!$AU$96</definedName>
    <definedName name="QB_FORMULA_127" localSheetId="3" hidden="1">Sheet1!$AV$96,Sheet1!$AW$96,Sheet1!$AX$96,Sheet1!$AY$96,Sheet1!$AZ$96,Sheet1!$BA$96,Sheet1!$BB$96,Sheet1!$BC$96,Sheet1!$BD$96,Sheet1!$BE$96,Sheet1!$BF$96,Sheet1!$BG$96,Sheet1!$BH$96,Sheet1!$BI$96,Sheet1!$BJ$96,Sheet1!$BK$96</definedName>
    <definedName name="QB_FORMULA_128" localSheetId="3" hidden="1">Sheet1!$BL$96,Sheet1!$BM$96,Sheet1!$BN$96,Sheet1!$BO$96,Sheet1!$BP$96,Sheet1!$BQ$96,Sheet1!$BR$96,Sheet1!$BS$96,Sheet1!$BT$96,Sheet1!$BU$96,Sheet1!$BV$96,Sheet1!$BW$96,Sheet1!$BX$96,Sheet1!$BY$96,Sheet1!$BZ$96,Sheet1!$CA$96</definedName>
    <definedName name="QB_FORMULA_129" localSheetId="3" hidden="1">Sheet1!$CB$96,Sheet1!$CC$96,Sheet1!$CD$96,Sheet1!$CE$96,Sheet1!$CF$96,Sheet1!$CG$96,Sheet1!$CH$96,Sheet1!$CI$96</definedName>
    <definedName name="QB_FORMULA_13" localSheetId="3" hidden="1">Sheet1!$CD$17,Sheet1!$CE$17,Sheet1!$CF$17,Sheet1!$CG$17,Sheet1!$CH$17,Sheet1!$CI$17,Sheet1!$AC$19,Sheet1!$AV$19,Sheet1!$BL$19,Sheet1!$CE$19,Sheet1!$CH$19,Sheet1!$CI$19,Sheet1!$H$20,Sheet1!$I$20,Sheet1!$J$20,Sheet1!$K$20</definedName>
    <definedName name="QB_FORMULA_14" localSheetId="3" hidden="1">Sheet1!$L$20,Sheet1!$M$20,Sheet1!$N$20,Sheet1!$O$20,Sheet1!$P$20,Sheet1!$Q$20,Sheet1!$R$20,Sheet1!$S$20,Sheet1!$T$20,Sheet1!$U$20,Sheet1!$V$20,Sheet1!$W$20,Sheet1!$X$20,Sheet1!$Y$20,Sheet1!$Z$20,Sheet1!$AA$20</definedName>
    <definedName name="QB_FORMULA_15" localSheetId="3" hidden="1">Sheet1!$AB$20,Sheet1!$AC$20,Sheet1!$AD$20,Sheet1!$AE$20,Sheet1!$AF$20,Sheet1!$AG$20,Sheet1!$AH$20,Sheet1!$AI$20,Sheet1!$AJ$20,Sheet1!$AK$20,Sheet1!$AL$20,Sheet1!$AM$20,Sheet1!$AN$20,Sheet1!$AO$20,Sheet1!$AP$20,Sheet1!$AQ$20</definedName>
    <definedName name="QB_FORMULA_16" localSheetId="3" hidden="1">Sheet1!$AR$20,Sheet1!$AS$20,Sheet1!$AT$20,Sheet1!$AU$20,Sheet1!$AV$20,Sheet1!$AW$20,Sheet1!$AX$20,Sheet1!$AY$20,Sheet1!$AZ$20,Sheet1!$BA$20,Sheet1!$BB$20,Sheet1!$BC$20,Sheet1!$BD$20,Sheet1!$BE$20,Sheet1!$BF$20,Sheet1!$BG$20</definedName>
    <definedName name="QB_FORMULA_17" localSheetId="3" hidden="1">Sheet1!$BH$20,Sheet1!$BI$20,Sheet1!$BJ$20,Sheet1!$BK$20,Sheet1!$BL$20,Sheet1!$BM$20,Sheet1!$BN$20,Sheet1!$BO$20,Sheet1!$BP$20,Sheet1!$BQ$20,Sheet1!$BR$20,Sheet1!$BS$20,Sheet1!$BT$20,Sheet1!$BU$20,Sheet1!$BV$20,Sheet1!$BW$20</definedName>
    <definedName name="QB_FORMULA_18" localSheetId="3" hidden="1">Sheet1!$BX$20,Sheet1!$BY$20,Sheet1!$BZ$20,Sheet1!$CA$20,Sheet1!$CB$20,Sheet1!$CC$20,Sheet1!$CD$20,Sheet1!$CE$20,Sheet1!$CF$20,Sheet1!$CG$20,Sheet1!$CH$20,Sheet1!$CI$20,Sheet1!$AC$23,Sheet1!$AV$23,Sheet1!$BL$23,Sheet1!$CE$23</definedName>
    <definedName name="QB_FORMULA_19" localSheetId="3" hidden="1">Sheet1!$CH$23,Sheet1!$CI$23,Sheet1!$AC$24,Sheet1!$AV$24,Sheet1!$BL$24,Sheet1!$CE$24,Sheet1!$CH$24,Sheet1!$CI$24,Sheet1!$H$25,Sheet1!$I$25,Sheet1!$J$25,Sheet1!$K$25,Sheet1!$L$25,Sheet1!$M$25,Sheet1!$N$25,Sheet1!$O$25</definedName>
    <definedName name="QB_FORMULA_2" localSheetId="3" hidden="1">Sheet1!$J$12,Sheet1!$K$12,Sheet1!$L$12,Sheet1!$M$12,Sheet1!$N$12,Sheet1!$O$12,Sheet1!$P$12,Sheet1!$Q$12,Sheet1!$R$12,Sheet1!$S$12,Sheet1!$T$12,Sheet1!$U$12,Sheet1!$V$12,Sheet1!$W$12,Sheet1!$X$12,Sheet1!$Y$12</definedName>
    <definedName name="QB_FORMULA_20" localSheetId="3" hidden="1">Sheet1!$P$25,Sheet1!$Q$25,Sheet1!$R$25,Sheet1!$S$25,Sheet1!$T$25,Sheet1!$U$25,Sheet1!$V$25,Sheet1!$W$25,Sheet1!$X$25,Sheet1!$Y$25,Sheet1!$Z$25,Sheet1!$AA$25,Sheet1!$AB$25,Sheet1!$AC$25,Sheet1!$AD$25,Sheet1!$AE$25</definedName>
    <definedName name="QB_FORMULA_21" localSheetId="3" hidden="1">Sheet1!$AF$25,Sheet1!$AG$25,Sheet1!$AH$25,Sheet1!$AI$25,Sheet1!$AJ$25,Sheet1!$AK$25,Sheet1!$AL$25,Sheet1!$AM$25,Sheet1!$AN$25,Sheet1!$AO$25,Sheet1!$AP$25,Sheet1!$AQ$25,Sheet1!$AR$25,Sheet1!$AS$25,Sheet1!$AT$25,Sheet1!$AU$25</definedName>
    <definedName name="QB_FORMULA_22" localSheetId="3" hidden="1">Sheet1!$AV$25,Sheet1!$AW$25,Sheet1!$AX$25,Sheet1!$AY$25,Sheet1!$AZ$25,Sheet1!$BA$25,Sheet1!$BB$25,Sheet1!$BC$25,Sheet1!$BD$25,Sheet1!$BE$25,Sheet1!$BF$25,Sheet1!$BG$25,Sheet1!$BH$25,Sheet1!$BI$25,Sheet1!$BJ$25,Sheet1!$BK$25</definedName>
    <definedName name="QB_FORMULA_23" localSheetId="3" hidden="1">Sheet1!$BL$25,Sheet1!$BM$25,Sheet1!$BN$25,Sheet1!$BO$25,Sheet1!$BP$25,Sheet1!$BQ$25,Sheet1!$BR$25,Sheet1!$BS$25,Sheet1!$BT$25,Sheet1!$BU$25,Sheet1!$BV$25,Sheet1!$BW$25,Sheet1!$BX$25,Sheet1!$BY$25,Sheet1!$BZ$25,Sheet1!$CA$25</definedName>
    <definedName name="QB_FORMULA_24" localSheetId="3" hidden="1">Sheet1!$CB$25,Sheet1!$CC$25,Sheet1!$CD$25,Sheet1!$CE$25,Sheet1!$CF$25,Sheet1!$CG$25,Sheet1!$CH$25,Sheet1!$CI$25,Sheet1!$AC$27,Sheet1!$AV$27,Sheet1!$BL$27,Sheet1!$CE$27,Sheet1!$CH$27,Sheet1!$CI$27,Sheet1!$H$28,Sheet1!$I$28</definedName>
    <definedName name="QB_FORMULA_25" localSheetId="3" hidden="1">Sheet1!$J$28,Sheet1!$K$28,Sheet1!$L$28,Sheet1!$M$28,Sheet1!$N$28,Sheet1!$O$28,Sheet1!$P$28,Sheet1!$Q$28,Sheet1!$R$28,Sheet1!$S$28,Sheet1!$T$28,Sheet1!$U$28,Sheet1!$V$28,Sheet1!$W$28,Sheet1!$X$28,Sheet1!$Y$28</definedName>
    <definedName name="QB_FORMULA_26" localSheetId="3" hidden="1">Sheet1!$Z$28,Sheet1!$AA$28,Sheet1!$AB$28,Sheet1!$AC$28,Sheet1!$AD$28,Sheet1!$AE$28,Sheet1!$AF$28,Sheet1!$AG$28,Sheet1!$AH$28,Sheet1!$AI$28,Sheet1!$AJ$28,Sheet1!$AK$28,Sheet1!$AL$28,Sheet1!$AM$28,Sheet1!$AN$28,Sheet1!$AO$28</definedName>
    <definedName name="QB_FORMULA_27" localSheetId="3" hidden="1">Sheet1!$AP$28,Sheet1!$AQ$28,Sheet1!$AR$28,Sheet1!$AS$28,Sheet1!$AT$28,Sheet1!$AU$28,Sheet1!$AV$28,Sheet1!$AW$28,Sheet1!$AX$28,Sheet1!$AY$28,Sheet1!$AZ$28,Sheet1!$BA$28,Sheet1!$BB$28,Sheet1!$BC$28,Sheet1!$BD$28,Sheet1!$BE$28</definedName>
    <definedName name="QB_FORMULA_28" localSheetId="3" hidden="1">Sheet1!$BF$28,Sheet1!$BG$28,Sheet1!$BH$28,Sheet1!$BI$28,Sheet1!$BJ$28,Sheet1!$BK$28,Sheet1!$BL$28,Sheet1!$BM$28,Sheet1!$BN$28,Sheet1!$BO$28,Sheet1!$BP$28,Sheet1!$BQ$28,Sheet1!$BR$28,Sheet1!$BS$28,Sheet1!$BT$28,Sheet1!$BU$28</definedName>
    <definedName name="QB_FORMULA_29" localSheetId="3" hidden="1">Sheet1!$BV$28,Sheet1!$BW$28,Sheet1!$BX$28,Sheet1!$BY$28,Sheet1!$BZ$28,Sheet1!$CA$28,Sheet1!$CB$28,Sheet1!$CC$28,Sheet1!$CD$28,Sheet1!$CE$28,Sheet1!$CF$28,Sheet1!$CG$28,Sheet1!$CH$28,Sheet1!$CI$28,Sheet1!$AC$29,Sheet1!$AV$29</definedName>
    <definedName name="QB_FORMULA_3" localSheetId="3" hidden="1">Sheet1!$Z$12,Sheet1!$AA$12,Sheet1!$AB$12,Sheet1!$AC$12,Sheet1!$AD$12,Sheet1!$AE$12,Sheet1!$AF$12,Sheet1!$AG$12,Sheet1!$AH$12,Sheet1!$AI$12,Sheet1!$AJ$12,Sheet1!$AK$12,Sheet1!$AL$12,Sheet1!$AM$12,Sheet1!$AN$12,Sheet1!$AO$12</definedName>
    <definedName name="QB_FORMULA_30" localSheetId="3" hidden="1">Sheet1!$BL$29,Sheet1!$CE$29,Sheet1!$CH$29,Sheet1!$CI$29,Sheet1!$AC$30,Sheet1!$AV$30,Sheet1!$BL$30,Sheet1!$CE$30,Sheet1!$CH$30,Sheet1!$CI$30,Sheet1!$AC$31,Sheet1!$AV$31,Sheet1!$BL$31,Sheet1!$CE$31,Sheet1!$CH$31,Sheet1!$CI$31</definedName>
    <definedName name="QB_FORMULA_31" localSheetId="3" hidden="1">Sheet1!$H$32,Sheet1!$I$32,Sheet1!$J$32,Sheet1!$K$32,Sheet1!$L$32,Sheet1!$M$32,Sheet1!$N$32,Sheet1!$O$32,Sheet1!$P$32,Sheet1!$Q$32,Sheet1!$R$32,Sheet1!$S$32,Sheet1!$T$32,Sheet1!$U$32,Sheet1!$V$32,Sheet1!$W$32</definedName>
    <definedName name="QB_FORMULA_32" localSheetId="3" hidden="1">Sheet1!$X$32,Sheet1!$Y$32,Sheet1!$Z$32,Sheet1!$AA$32,Sheet1!$AB$32,Sheet1!$AC$32,Sheet1!$AD$32,Sheet1!$AE$32,Sheet1!$AF$32,Sheet1!$AG$32,Sheet1!$AH$32,Sheet1!$AI$32,Sheet1!$AJ$32,Sheet1!$AK$32,Sheet1!$AL$32,Sheet1!$AM$32</definedName>
    <definedName name="QB_FORMULA_33" localSheetId="3" hidden="1">Sheet1!$AN$32,Sheet1!$AO$32,Sheet1!$AP$32,Sheet1!$AQ$32,Sheet1!$AR$32,Sheet1!$AS$32,Sheet1!$AT$32,Sheet1!$AU$32,Sheet1!$AV$32,Sheet1!$AW$32,Sheet1!$AX$32,Sheet1!$AY$32,Sheet1!$AZ$32,Sheet1!$BA$32,Sheet1!$BB$32,Sheet1!$BC$32</definedName>
    <definedName name="QB_FORMULA_34" localSheetId="3" hidden="1">Sheet1!$BD$32,Sheet1!$BE$32,Sheet1!$BF$32,Sheet1!$BG$32,Sheet1!$BH$32,Sheet1!$BI$32,Sheet1!$BJ$32,Sheet1!$BK$32,Sheet1!$BL$32,Sheet1!$BM$32,Sheet1!$BN$32,Sheet1!$BO$32,Sheet1!$BP$32,Sheet1!$BQ$32,Sheet1!$BR$32,Sheet1!$BS$32</definedName>
    <definedName name="QB_FORMULA_35" localSheetId="3" hidden="1">Sheet1!$BT$32,Sheet1!$BU$32,Sheet1!$BV$32,Sheet1!$BW$32,Sheet1!$BX$32,Sheet1!$BY$32,Sheet1!$BZ$32,Sheet1!$CA$32,Sheet1!$CB$32,Sheet1!$CC$32,Sheet1!$CD$32,Sheet1!$CE$32,Sheet1!$CF$32,Sheet1!$CG$32,Sheet1!$CH$32,Sheet1!$CI$32</definedName>
    <definedName name="QB_FORMULA_36" localSheetId="3" hidden="1">Sheet1!$AC$33,Sheet1!$AV$33,Sheet1!$BL$33,Sheet1!$CE$33,Sheet1!$CH$33,Sheet1!$CI$33,Sheet1!$H$34,Sheet1!$I$34,Sheet1!$J$34,Sheet1!$K$34,Sheet1!$L$34,Sheet1!$M$34,Sheet1!$N$34,Sheet1!$O$34,Sheet1!$P$34,Sheet1!$Q$34</definedName>
    <definedName name="QB_FORMULA_37" localSheetId="3" hidden="1">Sheet1!$R$34,Sheet1!$S$34,Sheet1!$T$34,Sheet1!$U$34,Sheet1!$V$34,Sheet1!$W$34,Sheet1!$X$34,Sheet1!$Y$34,Sheet1!$Z$34,Sheet1!$AA$34,Sheet1!$AB$34,Sheet1!$AC$34,Sheet1!$AD$34,Sheet1!$AE$34,Sheet1!$AF$34,Sheet1!$AG$34</definedName>
    <definedName name="QB_FORMULA_38" localSheetId="3" hidden="1">Sheet1!$AH$34,Sheet1!$AI$34,Sheet1!$AJ$34,Sheet1!$AK$34,Sheet1!$AL$34,Sheet1!$AM$34,Sheet1!$AN$34,Sheet1!$AO$34,Sheet1!$AP$34,Sheet1!$AQ$34,Sheet1!$AR$34,Sheet1!$AS$34,Sheet1!$AT$34,Sheet1!$AU$34,Sheet1!$AV$34,Sheet1!$AW$34</definedName>
    <definedName name="QB_FORMULA_39" localSheetId="3" hidden="1">Sheet1!$AX$34,Sheet1!$AY$34,Sheet1!$AZ$34,Sheet1!$BA$34,Sheet1!$BB$34,Sheet1!$BC$34,Sheet1!$BD$34,Sheet1!$BE$34,Sheet1!$BF$34,Sheet1!$BG$34,Sheet1!$BH$34,Sheet1!$BI$34,Sheet1!$BJ$34,Sheet1!$BK$34,Sheet1!$BL$34,Sheet1!$BM$34</definedName>
    <definedName name="QB_FORMULA_4" localSheetId="3" hidden="1">Sheet1!$AP$12,Sheet1!$AQ$12,Sheet1!$AR$12,Sheet1!$AS$12,Sheet1!$AT$12,Sheet1!$AU$12,Sheet1!$AV$12,Sheet1!$AW$12,Sheet1!$AX$12,Sheet1!$AY$12,Sheet1!$AZ$12,Sheet1!$BA$12,Sheet1!$BB$12,Sheet1!$BC$12,Sheet1!$BD$12,Sheet1!$BE$12</definedName>
    <definedName name="QB_FORMULA_40" localSheetId="3" hidden="1">Sheet1!$BN$34,Sheet1!$BO$34,Sheet1!$BP$34,Sheet1!$BQ$34,Sheet1!$BR$34,Sheet1!$BS$34,Sheet1!$BT$34,Sheet1!$BU$34,Sheet1!$BV$34,Sheet1!$BW$34,Sheet1!$BX$34,Sheet1!$BY$34,Sheet1!$BZ$34,Sheet1!$CA$34,Sheet1!$CB$34,Sheet1!$CC$34</definedName>
    <definedName name="QB_FORMULA_41" localSheetId="3" hidden="1">Sheet1!$CD$34,Sheet1!$CE$34,Sheet1!$CF$34,Sheet1!$CG$34,Sheet1!$CH$34,Sheet1!$CI$34,Sheet1!$AC$38,Sheet1!$AV$38,Sheet1!$BL$38,Sheet1!$CE$38,Sheet1!$CH$38,Sheet1!$CI$38,Sheet1!$AC$39,Sheet1!$AV$39,Sheet1!$BL$39,Sheet1!$CE$39</definedName>
    <definedName name="QB_FORMULA_42" localSheetId="3" hidden="1">Sheet1!$CH$39,Sheet1!$CI$39,Sheet1!$AC$40,Sheet1!$AV$40,Sheet1!$BL$40,Sheet1!$CE$40,Sheet1!$CH$40,Sheet1!$CI$40,Sheet1!$AC$41,Sheet1!$AV$41,Sheet1!$BL$41,Sheet1!$CE$41,Sheet1!$CH$41,Sheet1!$CI$41,Sheet1!$H$42,Sheet1!$I$42</definedName>
    <definedName name="QB_FORMULA_43" localSheetId="3" hidden="1">Sheet1!$J$42,Sheet1!$K$42,Sheet1!$L$42,Sheet1!$M$42,Sheet1!$N$42,Sheet1!$O$42,Sheet1!$P$42,Sheet1!$Q$42,Sheet1!$R$42,Sheet1!$S$42,Sheet1!$T$42,Sheet1!$U$42,Sheet1!$V$42,Sheet1!$W$42,Sheet1!$X$42,Sheet1!$Y$42</definedName>
    <definedName name="QB_FORMULA_44" localSheetId="3" hidden="1">Sheet1!$Z$42,Sheet1!$AA$42,Sheet1!$AB$42,Sheet1!$AC$42,Sheet1!$AD$42,Sheet1!$AE$42,Sheet1!$AF$42,Sheet1!$AG$42,Sheet1!$AH$42,Sheet1!$AI$42,Sheet1!$AJ$42,Sheet1!$AK$42,Sheet1!$AL$42,Sheet1!$AM$42,Sheet1!$AN$42,Sheet1!$AO$42</definedName>
    <definedName name="QB_FORMULA_45" localSheetId="3" hidden="1">Sheet1!$AP$42,Sheet1!$AQ$42,Sheet1!$AR$42,Sheet1!$AS$42,Sheet1!$AT$42,Sheet1!$AU$42,Sheet1!$AV$42,Sheet1!$AW$42,Sheet1!$AX$42,Sheet1!$AY$42,Sheet1!$AZ$42,Sheet1!$BA$42,Sheet1!$BB$42,Sheet1!$BC$42,Sheet1!$BD$42,Sheet1!$BE$42</definedName>
    <definedName name="QB_FORMULA_46" localSheetId="3" hidden="1">Sheet1!$BF$42,Sheet1!$BG$42,Sheet1!$BH$42,Sheet1!$BI$42,Sheet1!$BJ$42,Sheet1!$BK$42,Sheet1!$BL$42,Sheet1!$BM$42,Sheet1!$BN$42,Sheet1!$BO$42,Sheet1!$BP$42,Sheet1!$BQ$42,Sheet1!$BR$42,Sheet1!$BS$42,Sheet1!$BT$42,Sheet1!$BU$42</definedName>
    <definedName name="QB_FORMULA_47" localSheetId="3" hidden="1">Sheet1!$BV$42,Sheet1!$BW$42,Sheet1!$BX$42,Sheet1!$BY$42,Sheet1!$BZ$42,Sheet1!$CA$42,Sheet1!$CB$42,Sheet1!$CC$42,Sheet1!$CD$42,Sheet1!$CE$42,Sheet1!$CF$42,Sheet1!$CG$42,Sheet1!$CH$42,Sheet1!$CI$42,Sheet1!$AC$43,Sheet1!$AV$43</definedName>
    <definedName name="QB_FORMULA_48" localSheetId="3" hidden="1">Sheet1!$BL$43,Sheet1!$CE$43,Sheet1!$CH$43,Sheet1!$CI$43,Sheet1!$AC$44,Sheet1!$AV$44,Sheet1!$BL$44,Sheet1!$CE$44,Sheet1!$CH$44,Sheet1!$CI$44,Sheet1!$AC$45,Sheet1!$AV$45,Sheet1!$BL$45,Sheet1!$CE$45,Sheet1!$CH$45,Sheet1!$CI$45</definedName>
    <definedName name="QB_FORMULA_49" localSheetId="3" hidden="1">Sheet1!$AC$46,Sheet1!$AV$46,Sheet1!$BL$46,Sheet1!$CE$46,Sheet1!$CH$46,Sheet1!$CI$46,Sheet1!$AC$47,Sheet1!$AV$47,Sheet1!$BL$47,Sheet1!$CE$47,Sheet1!$CH$47,Sheet1!$CI$47,Sheet1!$AC$48,Sheet1!$AV$48,Sheet1!$BL$48,Sheet1!$CE$48</definedName>
    <definedName name="QB_FORMULA_5" localSheetId="3" hidden="1">Sheet1!$BF$12,Sheet1!$BG$12,Sheet1!$BH$12,Sheet1!$BI$12,Sheet1!$BJ$12,Sheet1!$BK$12,Sheet1!$BL$12,Sheet1!$BM$12,Sheet1!$BN$12,Sheet1!$BO$12,Sheet1!$BP$12,Sheet1!$BQ$12,Sheet1!$BR$12,Sheet1!$BS$12,Sheet1!$BT$12,Sheet1!$BU$12</definedName>
    <definedName name="QB_FORMULA_50" localSheetId="3" hidden="1">Sheet1!$CH$48,Sheet1!$CI$48,Sheet1!$AC$49,Sheet1!$AV$49,Sheet1!$BL$49,Sheet1!$CE$49,Sheet1!$CH$49,Sheet1!$CI$49,Sheet1!$AC$50,Sheet1!$AV$50,Sheet1!$BL$50,Sheet1!$CE$50,Sheet1!$CH$50,Sheet1!$CI$50,Sheet1!$H$51,Sheet1!$I$51</definedName>
    <definedName name="QB_FORMULA_51" localSheetId="3" hidden="1">Sheet1!$J$51,Sheet1!$K$51,Sheet1!$L$51,Sheet1!$M$51,Sheet1!$N$51,Sheet1!$O$51,Sheet1!$P$51,Sheet1!$Q$51,Sheet1!$R$51,Sheet1!$S$51,Sheet1!$T$51,Sheet1!$U$51,Sheet1!$V$51,Sheet1!$W$51,Sheet1!$X$51,Sheet1!$Y$51</definedName>
    <definedName name="QB_FORMULA_52" localSheetId="3" hidden="1">Sheet1!$Z$51,Sheet1!$AA$51,Sheet1!$AB$51,Sheet1!$AC$51,Sheet1!$AD$51,Sheet1!$AE$51,Sheet1!$AF$51,Sheet1!$AG$51,Sheet1!$AH$51,Sheet1!$AI$51,Sheet1!$AJ$51,Sheet1!$AK$51,Sheet1!$AL$51,Sheet1!$AM$51,Sheet1!$AN$51,Sheet1!$AO$51</definedName>
    <definedName name="QB_FORMULA_53" localSheetId="3" hidden="1">Sheet1!$AP$51,Sheet1!$AQ$51,Sheet1!$AR$51,Sheet1!$AS$51,Sheet1!$AT$51,Sheet1!$AU$51,Sheet1!$AV$51,Sheet1!$AW$51,Sheet1!$AX$51,Sheet1!$AY$51,Sheet1!$AZ$51,Sheet1!$BA$51,Sheet1!$BB$51,Sheet1!$BC$51,Sheet1!$BD$51,Sheet1!$BE$51</definedName>
    <definedName name="QB_FORMULA_54" localSheetId="3" hidden="1">Sheet1!$BF$51,Sheet1!$BG$51,Sheet1!$BH$51,Sheet1!$BI$51,Sheet1!$BJ$51,Sheet1!$BK$51,Sheet1!$BL$51,Sheet1!$BM$51,Sheet1!$BN$51,Sheet1!$BO$51,Sheet1!$BP$51,Sheet1!$BQ$51,Sheet1!$BR$51,Sheet1!$BS$51,Sheet1!$BT$51,Sheet1!$BU$51</definedName>
    <definedName name="QB_FORMULA_55" localSheetId="3" hidden="1">Sheet1!$BV$51,Sheet1!$BW$51,Sheet1!$BX$51,Sheet1!$BY$51,Sheet1!$BZ$51,Sheet1!$CA$51,Sheet1!$CB$51,Sheet1!$CC$51,Sheet1!$CD$51,Sheet1!$CE$51,Sheet1!$CF$51,Sheet1!$CG$51,Sheet1!$CH$51,Sheet1!$CI$51,Sheet1!$H$52,Sheet1!$I$52</definedName>
    <definedName name="QB_FORMULA_56" localSheetId="3" hidden="1">Sheet1!$J$52,Sheet1!$K$52,Sheet1!$L$52,Sheet1!$M$52,Sheet1!$N$52,Sheet1!$O$52,Sheet1!$P$52,Sheet1!$Q$52,Sheet1!$R$52,Sheet1!$S$52,Sheet1!$T$52,Sheet1!$U$52,Sheet1!$V$52,Sheet1!$W$52,Sheet1!$X$52,Sheet1!$Y$52</definedName>
    <definedName name="QB_FORMULA_57" localSheetId="3" hidden="1">Sheet1!$Z$52,Sheet1!$AA$52,Sheet1!$AB$52,Sheet1!$AC$52,Sheet1!$AD$52,Sheet1!$AE$52,Sheet1!$AF$52,Sheet1!$AG$52,Sheet1!$AH$52,Sheet1!$AI$52,Sheet1!$AJ$52,Sheet1!$AK$52,Sheet1!$AL$52,Sheet1!$AM$52,Sheet1!$AN$52,Sheet1!$AO$52</definedName>
    <definedName name="QB_FORMULA_58" localSheetId="3" hidden="1">Sheet1!$AP$52,Sheet1!$AQ$52,Sheet1!$AR$52,Sheet1!$AS$52,Sheet1!$AT$52,Sheet1!$AU$52,Sheet1!$AV$52,Sheet1!$AW$52,Sheet1!$AX$52,Sheet1!$AY$52,Sheet1!$AZ$52,Sheet1!$BA$52,Sheet1!$BB$52,Sheet1!$BC$52,Sheet1!$BD$52,Sheet1!$BE$52</definedName>
    <definedName name="QB_FORMULA_59" localSheetId="3" hidden="1">Sheet1!$BF$52,Sheet1!$BG$52,Sheet1!$BH$52,Sheet1!$BI$52,Sheet1!$BJ$52,Sheet1!$BK$52,Sheet1!$BL$52,Sheet1!$BM$52,Sheet1!$BN$52,Sheet1!$BO$52,Sheet1!$BP$52,Sheet1!$BQ$52,Sheet1!$BR$52,Sheet1!$BS$52,Sheet1!$BT$52,Sheet1!$BU$52</definedName>
    <definedName name="QB_FORMULA_6" localSheetId="3" hidden="1">Sheet1!$BV$12,Sheet1!$BW$12,Sheet1!$BX$12,Sheet1!$BY$12,Sheet1!$BZ$12,Sheet1!$CA$12,Sheet1!$CB$12,Sheet1!$CC$12,Sheet1!$CD$12,Sheet1!$CE$12,Sheet1!$CF$12,Sheet1!$CG$12,Sheet1!$CH$12,Sheet1!$CI$12,Sheet1!$AC$13,Sheet1!$AV$13</definedName>
    <definedName name="QB_FORMULA_60" localSheetId="3" hidden="1">Sheet1!$BV$52,Sheet1!$BW$52,Sheet1!$BX$52,Sheet1!$BY$52,Sheet1!$BZ$52,Sheet1!$CA$52,Sheet1!$CB$52,Sheet1!$CC$52,Sheet1!$CD$52,Sheet1!$CE$52,Sheet1!$CF$52,Sheet1!$CG$52,Sheet1!$CH$52,Sheet1!$CI$52,Sheet1!$H$53,Sheet1!$I$53</definedName>
    <definedName name="QB_FORMULA_61" localSheetId="3" hidden="1">Sheet1!$J$53,Sheet1!$K$53,Sheet1!$L$53,Sheet1!$M$53,Sheet1!$N$53,Sheet1!$O$53,Sheet1!$P$53,Sheet1!$Q$53,Sheet1!$R$53,Sheet1!$S$53,Sheet1!$T$53,Sheet1!$U$53,Sheet1!$V$53,Sheet1!$W$53,Sheet1!$X$53,Sheet1!$Y$53</definedName>
    <definedName name="QB_FORMULA_62" localSheetId="3" hidden="1">Sheet1!$Z$53,Sheet1!$AA$53,Sheet1!$AB$53,Sheet1!$AC$53,Sheet1!$AD$53,Sheet1!$AE$53,Sheet1!$AF$53,Sheet1!$AG$53,Sheet1!$AH$53,Sheet1!$AI$53,Sheet1!$AJ$53,Sheet1!$AK$53,Sheet1!$AL$53,Sheet1!$AM$53,Sheet1!$AN$53,Sheet1!$AO$53</definedName>
    <definedName name="QB_FORMULA_63" localSheetId="3" hidden="1">Sheet1!$AP$53,Sheet1!$AQ$53,Sheet1!$AR$53,Sheet1!$AS$53,Sheet1!$AT$53,Sheet1!$AU$53,Sheet1!$AV$53,Sheet1!$AW$53,Sheet1!$AX$53,Sheet1!$AY$53,Sheet1!$AZ$53,Sheet1!$BA$53,Sheet1!$BB$53,Sheet1!$BC$53,Sheet1!$BD$53,Sheet1!$BE$53</definedName>
    <definedName name="QB_FORMULA_64" localSheetId="3" hidden="1">Sheet1!$BF$53,Sheet1!$BG$53,Sheet1!$BH$53,Sheet1!$BI$53,Sheet1!$BJ$53,Sheet1!$BK$53,Sheet1!$BL$53,Sheet1!$BM$53,Sheet1!$BN$53,Sheet1!$BO$53,Sheet1!$BP$53,Sheet1!$BQ$53,Sheet1!$BR$53,Sheet1!$BS$53,Sheet1!$BT$53,Sheet1!$BU$53</definedName>
    <definedName name="QB_FORMULA_65" localSheetId="3" hidden="1">Sheet1!$BV$53,Sheet1!$BW$53,Sheet1!$BX$53,Sheet1!$BY$53,Sheet1!$BZ$53,Sheet1!$CA$53,Sheet1!$CB$53,Sheet1!$CC$53,Sheet1!$CD$53,Sheet1!$CE$53,Sheet1!$CF$53,Sheet1!$CG$53,Sheet1!$CH$53,Sheet1!$CI$53,Sheet1!$AC$55,Sheet1!$AV$55</definedName>
    <definedName name="QB_FORMULA_66" localSheetId="3" hidden="1">Sheet1!$BL$55,Sheet1!$CE$55,Sheet1!$CH$55,Sheet1!$CI$55,Sheet1!$AC$57,Sheet1!$AV$57,Sheet1!$BL$57,Sheet1!$CE$57,Sheet1!$CH$57,Sheet1!$CI$57,Sheet1!$AC$58,Sheet1!$AV$58,Sheet1!$BL$58,Sheet1!$CE$58,Sheet1!$CH$58,Sheet1!$CI$58</definedName>
    <definedName name="QB_FORMULA_67" localSheetId="3" hidden="1">Sheet1!$AC$60,Sheet1!$AV$60,Sheet1!$BL$60,Sheet1!$CE$60,Sheet1!$CH$60,Sheet1!$CI$60,Sheet1!$H$61,Sheet1!$I$61,Sheet1!$J$61,Sheet1!$K$61,Sheet1!$L$61,Sheet1!$M$61,Sheet1!$N$61,Sheet1!$O$61,Sheet1!$P$61,Sheet1!$Q$61</definedName>
    <definedName name="QB_FORMULA_68" localSheetId="3" hidden="1">Sheet1!$R$61,Sheet1!$S$61,Sheet1!$T$61,Sheet1!$U$61,Sheet1!$V$61,Sheet1!$W$61,Sheet1!$X$61,Sheet1!$Y$61,Sheet1!$Z$61,Sheet1!$AA$61,Sheet1!$AB$61,Sheet1!$AC$61,Sheet1!$AD$61,Sheet1!$AE$61,Sheet1!$AF$61,Sheet1!$AG$61</definedName>
    <definedName name="QB_FORMULA_69" localSheetId="3" hidden="1">Sheet1!$AH$61,Sheet1!$AI$61,Sheet1!$AJ$61,Sheet1!$AK$61,Sheet1!$AL$61,Sheet1!$AM$61,Sheet1!$AN$61,Sheet1!$AO$61,Sheet1!$AP$61,Sheet1!$AQ$61,Sheet1!$AR$61,Sheet1!$AS$61,Sheet1!$AT$61,Sheet1!$AU$61,Sheet1!$AV$61,Sheet1!$AW$61</definedName>
    <definedName name="QB_FORMULA_7" localSheetId="3" hidden="1">Sheet1!$BL$13,Sheet1!$CE$13,Sheet1!$CH$13,Sheet1!$CI$13,Sheet1!$AC$14,Sheet1!$AV$14,Sheet1!$BL$14,Sheet1!$CE$14,Sheet1!$CH$14,Sheet1!$CI$14,Sheet1!$AC$15,Sheet1!$AV$15,Sheet1!$BL$15,Sheet1!$CE$15,Sheet1!$CH$15,Sheet1!$CI$15</definedName>
    <definedName name="QB_FORMULA_70" localSheetId="3" hidden="1">Sheet1!$AX$61,Sheet1!$AY$61,Sheet1!$AZ$61,Sheet1!$BA$61,Sheet1!$BB$61,Sheet1!$BC$61,Sheet1!$BD$61,Sheet1!$BE$61,Sheet1!$BF$61,Sheet1!$BG$61,Sheet1!$BH$61,Sheet1!$BI$61,Sheet1!$BJ$61,Sheet1!$BK$61,Sheet1!$BL$61,Sheet1!$BM$61</definedName>
    <definedName name="QB_FORMULA_71" localSheetId="3" hidden="1">Sheet1!$BN$61,Sheet1!$BO$61,Sheet1!$BP$61,Sheet1!$BQ$61,Sheet1!$BR$61,Sheet1!$BS$61,Sheet1!$BT$61,Sheet1!$BU$61,Sheet1!$BV$61,Sheet1!$BW$61,Sheet1!$BX$61,Sheet1!$BY$61,Sheet1!$BZ$61,Sheet1!$CA$61,Sheet1!$CB$61,Sheet1!$CC$61</definedName>
    <definedName name="QB_FORMULA_72" localSheetId="3" hidden="1">Sheet1!$CD$61,Sheet1!$CE$61,Sheet1!$CF$61,Sheet1!$CG$61,Sheet1!$CH$61,Sheet1!$CI$61,Sheet1!$AC$62,Sheet1!$AV$62,Sheet1!$BL$62,Sheet1!$CE$62,Sheet1!$CH$62,Sheet1!$CI$62,Sheet1!$AC$63,Sheet1!$AV$63,Sheet1!$BL$63,Sheet1!$CE$63</definedName>
    <definedName name="QB_FORMULA_73" localSheetId="3" hidden="1">Sheet1!$CH$63,Sheet1!$CI$63,Sheet1!$AC$65,Sheet1!$AV$65,Sheet1!$BL$65,Sheet1!$CE$65,Sheet1!$CH$65,Sheet1!$CI$65,Sheet1!$H$66,Sheet1!$I$66,Sheet1!$J$66,Sheet1!$K$66,Sheet1!$L$66,Sheet1!$M$66,Sheet1!$N$66,Sheet1!$O$66</definedName>
    <definedName name="QB_FORMULA_74" localSheetId="3" hidden="1">Sheet1!$P$66,Sheet1!$Q$66,Sheet1!$R$66,Sheet1!$S$66,Sheet1!$T$66,Sheet1!$U$66,Sheet1!$V$66,Sheet1!$W$66,Sheet1!$X$66,Sheet1!$Y$66,Sheet1!$Z$66,Sheet1!$AA$66,Sheet1!$AB$66,Sheet1!$AC$66,Sheet1!$AD$66,Sheet1!$AE$66</definedName>
    <definedName name="QB_FORMULA_75" localSheetId="3" hidden="1">Sheet1!$AF$66,Sheet1!$AG$66,Sheet1!$AH$66,Sheet1!$AI$66,Sheet1!$AJ$66,Sheet1!$AK$66,Sheet1!$AL$66,Sheet1!$AM$66,Sheet1!$AN$66,Sheet1!$AO$66,Sheet1!$AP$66,Sheet1!$AQ$66,Sheet1!$AR$66,Sheet1!$AS$66,Sheet1!$AT$66,Sheet1!$AU$66</definedName>
    <definedName name="QB_FORMULA_76" localSheetId="3" hidden="1">Sheet1!$AV$66,Sheet1!$AW$66,Sheet1!$AX$66,Sheet1!$AY$66,Sheet1!$AZ$66,Sheet1!$BA$66,Sheet1!$BB$66,Sheet1!$BC$66,Sheet1!$BD$66,Sheet1!$BE$66,Sheet1!$BF$66,Sheet1!$BG$66,Sheet1!$BH$66,Sheet1!$BI$66,Sheet1!$BJ$66,Sheet1!$BK$66</definedName>
    <definedName name="QB_FORMULA_77" localSheetId="3" hidden="1">Sheet1!$BL$66,Sheet1!$BM$66,Sheet1!$BN$66,Sheet1!$BO$66,Sheet1!$BP$66,Sheet1!$BQ$66,Sheet1!$BR$66,Sheet1!$BS$66,Sheet1!$BT$66,Sheet1!$BU$66,Sheet1!$BV$66,Sheet1!$BW$66,Sheet1!$BX$66,Sheet1!$BY$66,Sheet1!$BZ$66,Sheet1!$CA$66</definedName>
    <definedName name="QB_FORMULA_78" localSheetId="3" hidden="1">Sheet1!$CB$66,Sheet1!$CC$66,Sheet1!$CD$66,Sheet1!$CE$66,Sheet1!$CF$66,Sheet1!$CG$66,Sheet1!$CH$66,Sheet1!$CI$66,Sheet1!$AC$68,Sheet1!$AV$68,Sheet1!$BL$68,Sheet1!$CE$68,Sheet1!$CH$68,Sheet1!$CI$68,Sheet1!$AC$69,Sheet1!$AV$69</definedName>
    <definedName name="QB_FORMULA_79" localSheetId="3" hidden="1">Sheet1!$BL$69,Sheet1!$CE$69,Sheet1!$CH$69,Sheet1!$CI$69,Sheet1!$AC$70,Sheet1!$AV$70,Sheet1!$BL$70,Sheet1!$CE$70,Sheet1!$CH$70,Sheet1!$CI$70,Sheet1!$H$71,Sheet1!$I$71,Sheet1!$J$71,Sheet1!$K$71,Sheet1!$L$71,Sheet1!$M$71</definedName>
    <definedName name="QB_FORMULA_8" localSheetId="3" hidden="1">Sheet1!$AC$16,Sheet1!$AV$16,Sheet1!$BL$16,Sheet1!$CE$16,Sheet1!$CH$16,Sheet1!$CI$16,Sheet1!$H$17,Sheet1!$I$17,Sheet1!$J$17,Sheet1!$K$17,Sheet1!$L$17,Sheet1!$M$17,Sheet1!$N$17,Sheet1!$O$17,Sheet1!$P$17,Sheet1!$Q$17</definedName>
    <definedName name="QB_FORMULA_80" localSheetId="3" hidden="1">Sheet1!$N$71,Sheet1!$O$71,Sheet1!$P$71,Sheet1!$Q$71,Sheet1!$R$71,Sheet1!$S$71,Sheet1!$T$71,Sheet1!$U$71,Sheet1!$V$71,Sheet1!$W$71,Sheet1!$X$71,Sheet1!$Y$71,Sheet1!$Z$71,Sheet1!$AA$71,Sheet1!$AB$71,Sheet1!$AC$71</definedName>
    <definedName name="QB_FORMULA_81" localSheetId="3" hidden="1">Sheet1!$AD$71,Sheet1!$AE$71,Sheet1!$AF$71,Sheet1!$AG$71,Sheet1!$AH$71,Sheet1!$AI$71,Sheet1!$AJ$71,Sheet1!$AK$71,Sheet1!$AL$71,Sheet1!$AM$71,Sheet1!$AN$71,Sheet1!$AO$71,Sheet1!$AP$71,Sheet1!$AQ$71,Sheet1!$AR$71,Sheet1!$AS$71</definedName>
    <definedName name="QB_FORMULA_82" localSheetId="3" hidden="1">Sheet1!$AT$71,Sheet1!$AU$71,Sheet1!$AV$71,Sheet1!$AW$71,Sheet1!$AX$71,Sheet1!$AY$71,Sheet1!$AZ$71,Sheet1!$BA$71,Sheet1!$BB$71,Sheet1!$BC$71,Sheet1!$BD$71,Sheet1!$BE$71,Sheet1!$BF$71,Sheet1!$BG$71,Sheet1!$BH$71,Sheet1!$BI$71</definedName>
    <definedName name="QB_FORMULA_83" localSheetId="3" hidden="1">Sheet1!$BJ$71,Sheet1!$BK$71,Sheet1!$BL$71,Sheet1!$BM$71,Sheet1!$BN$71,Sheet1!$BO$71,Sheet1!$BP$71,Sheet1!$BQ$71,Sheet1!$BR$71,Sheet1!$BS$71,Sheet1!$BT$71,Sheet1!$BU$71,Sheet1!$BV$71,Sheet1!$BW$71,Sheet1!$BX$71,Sheet1!$BY$71</definedName>
    <definedName name="QB_FORMULA_84" localSheetId="3" hidden="1">Sheet1!$BZ$71,Sheet1!$CA$71,Sheet1!$CB$71,Sheet1!$CC$71,Sheet1!$CD$71,Sheet1!$CE$71,Sheet1!$CF$71,Sheet1!$CG$71,Sheet1!$CH$71,Sheet1!$CI$71,Sheet1!$H$72,Sheet1!$I$72,Sheet1!$J$72,Sheet1!$K$72,Sheet1!$L$72,Sheet1!$M$72</definedName>
    <definedName name="QB_FORMULA_85" localSheetId="3" hidden="1">Sheet1!$N$72,Sheet1!$O$72,Sheet1!$P$72,Sheet1!$Q$72,Sheet1!$R$72,Sheet1!$S$72,Sheet1!$T$72,Sheet1!$U$72,Sheet1!$V$72,Sheet1!$W$72,Sheet1!$X$72,Sheet1!$Y$72,Sheet1!$Z$72,Sheet1!$AA$72,Sheet1!$AB$72,Sheet1!$AC$72</definedName>
    <definedName name="QB_FORMULA_86" localSheetId="3" hidden="1">Sheet1!$AD$72,Sheet1!$AE$72,Sheet1!$AF$72,Sheet1!$AG$72,Sheet1!$AH$72,Sheet1!$AI$72,Sheet1!$AJ$72,Sheet1!$AK$72,Sheet1!$AL$72,Sheet1!$AM$72,Sheet1!$AN$72,Sheet1!$AO$72,Sheet1!$AP$72,Sheet1!$AQ$72,Sheet1!$AR$72,Sheet1!$AS$72</definedName>
    <definedName name="QB_FORMULA_87" localSheetId="3" hidden="1">Sheet1!$AT$72,Sheet1!$AU$72,Sheet1!$AV$72,Sheet1!$AW$72,Sheet1!$AX$72,Sheet1!$AY$72,Sheet1!$AZ$72,Sheet1!$BA$72,Sheet1!$BB$72,Sheet1!$BC$72,Sheet1!$BD$72,Sheet1!$BE$72,Sheet1!$BF$72,Sheet1!$BG$72,Sheet1!$BH$72,Sheet1!$BI$72</definedName>
    <definedName name="QB_FORMULA_88" localSheetId="3" hidden="1">Sheet1!$BJ$72,Sheet1!$BK$72,Sheet1!$BL$72,Sheet1!$BM$72,Sheet1!$BN$72,Sheet1!$BO$72,Sheet1!$BP$72,Sheet1!$BQ$72,Sheet1!$BR$72,Sheet1!$BS$72,Sheet1!$BT$72,Sheet1!$BU$72,Sheet1!$BV$72,Sheet1!$BW$72,Sheet1!$BX$72,Sheet1!$BY$72</definedName>
    <definedName name="QB_FORMULA_89" localSheetId="3" hidden="1">Sheet1!$BZ$72,Sheet1!$CA$72,Sheet1!$CB$72,Sheet1!$CC$72,Sheet1!$CD$72,Sheet1!$CE$72,Sheet1!$CF$72,Sheet1!$CG$72,Sheet1!$CH$72,Sheet1!$CI$72,Sheet1!$AC$73,Sheet1!$AV$73,Sheet1!$BL$73,Sheet1!$CE$73,Sheet1!$CH$73,Sheet1!$CI$73</definedName>
    <definedName name="QB_FORMULA_9" localSheetId="3" hidden="1">Sheet1!$R$17,Sheet1!$S$17,Sheet1!$T$17,Sheet1!$U$17,Sheet1!$V$17,Sheet1!$W$17,Sheet1!$X$17,Sheet1!$Y$17,Sheet1!$Z$17,Sheet1!$AA$17,Sheet1!$AB$17,Sheet1!$AC$17,Sheet1!$AD$17,Sheet1!$AE$17,Sheet1!$AF$17,Sheet1!$AG$17</definedName>
    <definedName name="QB_FORMULA_90" localSheetId="3" hidden="1">Sheet1!$AC$75,Sheet1!$AV$75,Sheet1!$BL$75,Sheet1!$CE$75,Sheet1!$CH$75,Sheet1!$CI$75,Sheet1!$AC$76,Sheet1!$AV$76,Sheet1!$BL$76,Sheet1!$CE$76,Sheet1!$CH$76,Sheet1!$CI$76,Sheet1!$AC$77,Sheet1!$AV$77,Sheet1!$BL$77,Sheet1!$CE$77</definedName>
    <definedName name="QB_FORMULA_91" localSheetId="3" hidden="1">Sheet1!$CH$77,Sheet1!$CI$77,Sheet1!$AC$78,Sheet1!$AV$78,Sheet1!$BL$78,Sheet1!$CE$78,Sheet1!$CH$78,Sheet1!$CI$78,Sheet1!$AC$79,Sheet1!$AV$79,Sheet1!$BL$79,Sheet1!$CE$79,Sheet1!$CH$79,Sheet1!$CI$79,Sheet1!$AC$80,Sheet1!$AV$80</definedName>
    <definedName name="QB_FORMULA_92" localSheetId="3" hidden="1">Sheet1!$BL$80,Sheet1!$CE$80,Sheet1!$CH$80,Sheet1!$CI$80,Sheet1!$AC$81,Sheet1!$AV$81,Sheet1!$BL$81,Sheet1!$CE$81,Sheet1!$CH$81,Sheet1!$CI$81,Sheet1!$AC$82,Sheet1!$AV$82,Sheet1!$BL$82,Sheet1!$CE$82,Sheet1!$CH$82,Sheet1!$CI$82</definedName>
    <definedName name="QB_FORMULA_93" localSheetId="3" hidden="1">Sheet1!$AC$83,Sheet1!$AV$83,Sheet1!$BL$83,Sheet1!$CE$83,Sheet1!$CH$83,Sheet1!$CI$83,Sheet1!$H$84,Sheet1!$I$84,Sheet1!$J$84,Sheet1!$K$84,Sheet1!$L$84,Sheet1!$M$84,Sheet1!$N$84,Sheet1!$O$84,Sheet1!$P$84,Sheet1!$Q$84</definedName>
    <definedName name="QB_FORMULA_94" localSheetId="3" hidden="1">Sheet1!$R$84,Sheet1!$S$84,Sheet1!$T$84,Sheet1!$U$84,Sheet1!$V$84,Sheet1!$W$84,Sheet1!$X$84,Sheet1!$Y$84,Sheet1!$Z$84,Sheet1!$AA$84,Sheet1!$AB$84,Sheet1!$AC$84,Sheet1!$AD$84,Sheet1!$AE$84,Sheet1!$AF$84,Sheet1!$AG$84</definedName>
    <definedName name="QB_FORMULA_95" localSheetId="3" hidden="1">Sheet1!$AH$84,Sheet1!$AI$84,Sheet1!$AJ$84,Sheet1!$AK$84,Sheet1!$AL$84,Sheet1!$AM$84,Sheet1!$AN$84,Sheet1!$AO$84,Sheet1!$AP$84,Sheet1!$AQ$84,Sheet1!$AR$84,Sheet1!$AS$84,Sheet1!$AT$84,Sheet1!$AU$84,Sheet1!$AV$84,Sheet1!$AW$84</definedName>
    <definedName name="QB_FORMULA_96" localSheetId="3" hidden="1">Sheet1!$AX$84,Sheet1!$AY$84,Sheet1!$AZ$84,Sheet1!$BA$84,Sheet1!$BB$84,Sheet1!$BC$84,Sheet1!$BD$84,Sheet1!$BE$84,Sheet1!$BF$84,Sheet1!$BG$84,Sheet1!$BH$84,Sheet1!$BI$84,Sheet1!$BJ$84,Sheet1!$BK$84,Sheet1!$BL$84,Sheet1!$BM$84</definedName>
    <definedName name="QB_FORMULA_97" localSheetId="3" hidden="1">Sheet1!$BN$84,Sheet1!$BO$84,Sheet1!$BP$84,Sheet1!$BQ$84,Sheet1!$BR$84,Sheet1!$BS$84,Sheet1!$BT$84,Sheet1!$BU$84,Sheet1!$BV$84,Sheet1!$BW$84,Sheet1!$BX$84,Sheet1!$BY$84,Sheet1!$BZ$84,Sheet1!$CA$84,Sheet1!$CB$84,Sheet1!$CC$84</definedName>
    <definedName name="QB_FORMULA_98" localSheetId="3" hidden="1">Sheet1!$CD$84,Sheet1!$CE$84,Sheet1!$CF$84,Sheet1!$CG$84,Sheet1!$CH$84,Sheet1!$CI$84,Sheet1!$AC$85,Sheet1!$AV$85,Sheet1!$BL$85,Sheet1!$CE$85,Sheet1!$CH$85,Sheet1!$CI$85,Sheet1!$H$86,Sheet1!$I$86,Sheet1!$J$86,Sheet1!$K$86</definedName>
    <definedName name="QB_FORMULA_99" localSheetId="3" hidden="1">Sheet1!$L$86,Sheet1!$M$86,Sheet1!$N$86,Sheet1!$O$86,Sheet1!$P$86,Sheet1!$Q$86,Sheet1!$R$86,Sheet1!$S$86,Sheet1!$T$86,Sheet1!$U$86,Sheet1!$V$86,Sheet1!$W$86,Sheet1!$X$86,Sheet1!$Y$86,Sheet1!$Z$86,Sheet1!$AA$86</definedName>
    <definedName name="QB_ROW_1000500" localSheetId="3" hidden="1">Sheet1!$E$26</definedName>
    <definedName name="QB_ROW_1003500" localSheetId="3" hidden="1">Sheet1!$E$28</definedName>
    <definedName name="QB_ROW_102500" localSheetId="3" hidden="1">Sheet1!$F$16</definedName>
    <definedName name="QB_ROW_113500" localSheetId="3" hidden="1">Sheet1!$F$6</definedName>
    <definedName name="QB_ROW_1192500" localSheetId="3" hidden="1">Sheet1!$E$30</definedName>
    <definedName name="QB_ROW_1212500" localSheetId="3" hidden="1">Sheet1!$E$29</definedName>
    <definedName name="QB_ROW_1242600" localSheetId="3" hidden="1">Sheet1!$G$40</definedName>
    <definedName name="QB_ROW_1252500" localSheetId="3" hidden="1">Sheet1!$E$46</definedName>
    <definedName name="QB_ROW_1262500" localSheetId="3" hidden="1">Sheet1!$E$47</definedName>
    <definedName name="QB_ROW_1302500" localSheetId="3" hidden="1">Sheet1!$E$45</definedName>
    <definedName name="QB_ROW_1332500" localSheetId="3" hidden="1">Sheet1!$F$79</definedName>
    <definedName name="QB_ROW_1352600" localSheetId="3" hidden="1">Sheet1!$G$68</definedName>
    <definedName name="QB_ROW_1362600" localSheetId="3" hidden="1">Sheet1!$G$70</definedName>
    <definedName name="QB_ROW_1372600" localSheetId="3" hidden="1">Sheet1!$G$69</definedName>
    <definedName name="QB_ROW_1380400" localSheetId="3" hidden="1">Sheet1!$E$74</definedName>
    <definedName name="QB_ROW_1383400" localSheetId="3" hidden="1">Sheet1!$E$84</definedName>
    <definedName name="QB_ROW_1392500" localSheetId="3" hidden="1">Sheet1!$F$80</definedName>
    <definedName name="QB_ROW_1412500" localSheetId="3" hidden="1">Sheet1!$F$83</definedName>
    <definedName name="QB_ROW_1422500" localSheetId="3" hidden="1">Sheet1!$F$77</definedName>
    <definedName name="QB_ROW_1432600" localSheetId="3" hidden="1">Sheet1!$G$60</definedName>
    <definedName name="QB_ROW_1462500" localSheetId="3" hidden="1">Sheet1!$F$82</definedName>
    <definedName name="QB_ROW_1482500" localSheetId="3" hidden="1">Sheet1!$F$81</definedName>
    <definedName name="QB_ROW_1492500" localSheetId="3" hidden="1">Sheet1!$F$75</definedName>
    <definedName name="QB_ROW_1512500" localSheetId="3" hidden="1">Sheet1!$F$76</definedName>
    <definedName name="QB_ROW_1532500" localSheetId="3" hidden="1">Sheet1!$F$58</definedName>
    <definedName name="QB_ROW_1582600" localSheetId="3" hidden="1">Sheet1!$G$65</definedName>
    <definedName name="QB_ROW_1590500" localSheetId="3" hidden="1">Sheet1!$F$64</definedName>
    <definedName name="QB_ROW_1593500" localSheetId="3" hidden="1">Sheet1!$F$66</definedName>
    <definedName name="QB_ROW_1622500" localSheetId="3" hidden="1">Sheet1!$F$62</definedName>
    <definedName name="QB_ROW_1642600" localSheetId="3" hidden="1">Sheet1!$G$10</definedName>
    <definedName name="QB_ROW_1782600" localSheetId="3" hidden="1">Sheet1!$G$38</definedName>
    <definedName name="QB_ROW_1822500" localSheetId="3" hidden="1">Sheet1!$F$19</definedName>
    <definedName name="QB_ROW_183010" localSheetId="3" hidden="1">Sheet1!$A$96</definedName>
    <definedName name="QB_ROW_1842500" localSheetId="3" hidden="1">Sheet1!$F$15</definedName>
    <definedName name="QB_ROW_1872500" localSheetId="3" hidden="1">Sheet1!$F$49</definedName>
    <definedName name="QB_ROW_190110" localSheetId="3" hidden="1">Sheet1!$B$3</definedName>
    <definedName name="QB_ROW_193110" localSheetId="3" hidden="1">Sheet1!$B$87</definedName>
    <definedName name="QB_ROW_1942600" localSheetId="3" hidden="1">Sheet1!$G$39</definedName>
    <definedName name="QB_ROW_200310" localSheetId="3" hidden="1">Sheet1!$D$4</definedName>
    <definedName name="QB_ROW_203310" localSheetId="3" hidden="1">Sheet1!$D$34</definedName>
    <definedName name="QB_ROW_210310" localSheetId="3" hidden="1">Sheet1!$D$54</definedName>
    <definedName name="QB_ROW_213310" localSheetId="3" hidden="1">Sheet1!$D$86</definedName>
    <definedName name="QB_ROW_220110" localSheetId="3" hidden="1">Sheet1!$B$88</definedName>
    <definedName name="QB_ROW_220400" localSheetId="3" hidden="1">Sheet1!#REF!</definedName>
    <definedName name="QB_ROW_2222600" localSheetId="3" hidden="1">Sheet1!$G$27</definedName>
    <definedName name="QB_ROW_223110" localSheetId="3" hidden="1">Sheet1!$B$95</definedName>
    <definedName name="QB_ROW_223400" localSheetId="3" hidden="1">Sheet1!$E$51</definedName>
    <definedName name="QB_ROW_2242600" localSheetId="3" hidden="1">Sheet1!$G$8</definedName>
    <definedName name="QB_ROW_2252600" localSheetId="3" hidden="1">Sheet1!$G$9</definedName>
    <definedName name="QB_ROW_2262600" localSheetId="3" hidden="1">Sheet1!$G$11</definedName>
    <definedName name="QB_ROW_230210" localSheetId="3" hidden="1">Sheet1!$C$89</definedName>
    <definedName name="QB_ROW_233210" localSheetId="3" hidden="1">Sheet1!$C$91</definedName>
    <definedName name="QB_ROW_2383500" localSheetId="3" hidden="1">Sheet1!$E$44</definedName>
    <definedName name="QB_ROW_240210" localSheetId="3" hidden="1">Sheet1!$C$92</definedName>
    <definedName name="QB_ROW_2402400" localSheetId="3" hidden="1">Sheet1!$E$55</definedName>
    <definedName name="QB_ROW_240400" localSheetId="3" hidden="1">Sheet1!$E$56</definedName>
    <definedName name="QB_ROW_243210" localSheetId="3" hidden="1">Sheet1!$C$94</definedName>
    <definedName name="QB_ROW_243400" localSheetId="3" hidden="1">Sheet1!$E$72</definedName>
    <definedName name="QB_ROW_2472300" localSheetId="3" hidden="1">Sheet1!$D$93</definedName>
    <definedName name="QB_ROW_2482500" localSheetId="3" hidden="1">Sheet1!$F$57</definedName>
    <definedName name="QB_ROW_250500" localSheetId="3" hidden="1">Sheet1!$F$67</definedName>
    <definedName name="QB_ROW_253500" localSheetId="3" hidden="1">Sheet1!$F$71</definedName>
    <definedName name="QB_ROW_2552400" localSheetId="3" hidden="1">Sheet1!$E$85</definedName>
    <definedName name="QB_ROW_2582500" localSheetId="3" hidden="1">Sheet1!$F$63</definedName>
    <definedName name="QB_ROW_260500" localSheetId="3" hidden="1">Sheet1!$F$59</definedName>
    <definedName name="QB_ROW_263500" localSheetId="3" hidden="1">Sheet1!$F$61</definedName>
    <definedName name="QB_ROW_2712400" localSheetId="3" hidden="1">Sheet1!#REF!</definedName>
    <definedName name="QB_ROW_2792400" localSheetId="3" hidden="1">Sheet1!$E$73</definedName>
    <definedName name="QB_ROW_2802500" localSheetId="3" hidden="1">Sheet1!$F$50</definedName>
    <definedName name="QB_ROW_2902300" localSheetId="3" hidden="1">Sheet1!$D$90</definedName>
    <definedName name="QB_ROW_2922500" localSheetId="3" hidden="1">Sheet1!$F$78</definedName>
    <definedName name="QB_ROW_532500" localSheetId="3" hidden="1">Sheet1!$E$43</definedName>
    <definedName name="QB_ROW_540500" localSheetId="3" hidden="1">Sheet1!$E$37</definedName>
    <definedName name="QB_ROW_542600" localSheetId="3" hidden="1">Sheet1!$G$41</definedName>
    <definedName name="QB_ROW_543500" localSheetId="3" hidden="1">Sheet1!$E$42</definedName>
    <definedName name="QB_ROW_552500" localSheetId="3" hidden="1">Sheet1!$F$48</definedName>
    <definedName name="QB_ROW_863210" localSheetId="3" hidden="1">Sheet1!$C$53</definedName>
    <definedName name="QB_ROW_870310" localSheetId="3" hidden="1">Sheet1!$D$35</definedName>
    <definedName name="QB_ROW_873310" localSheetId="3" hidden="1">Sheet1!$D$52</definedName>
    <definedName name="QB_ROW_902500" localSheetId="3" hidden="1">Sheet1!$F$13</definedName>
    <definedName name="QB_ROW_90400" localSheetId="3" hidden="1">Sheet1!$E$5</definedName>
    <definedName name="QB_ROW_913500" localSheetId="3" hidden="1">Sheet1!$F$14</definedName>
    <definedName name="QB_ROW_922600" localSheetId="3" hidden="1">Sheet1!$G$23</definedName>
    <definedName name="QB_ROW_930500" localSheetId="3" hidden="1">Sheet1!$F$7</definedName>
    <definedName name="QB_ROW_933500" localSheetId="3" hidden="1">Sheet1!$F$12</definedName>
    <definedName name="QB_ROW_93400" localSheetId="3" hidden="1">Sheet1!$E$17</definedName>
    <definedName name="QB_ROW_940400" localSheetId="3" hidden="1">Sheet1!$E$21</definedName>
    <definedName name="QB_ROW_943400" localSheetId="3" hidden="1">Sheet1!#REF!</definedName>
    <definedName name="QB_ROW_950500" localSheetId="3" hidden="1">Sheet1!$F$22</definedName>
    <definedName name="QB_ROW_952600" localSheetId="3" hidden="1">Sheet1!$G$24</definedName>
    <definedName name="QB_ROW_953500" localSheetId="3" hidden="1">Sheet1!$E$25</definedName>
    <definedName name="QB_ROW_962500" localSheetId="3" hidden="1">Sheet1!$E$31</definedName>
    <definedName name="QB_ROW_970400" localSheetId="3" hidden="1">Sheet1!$E$18</definedName>
    <definedName name="QB_ROW_973400" localSheetId="3" hidden="1">Sheet1!$E$20</definedName>
    <definedName name="QBCANSUPPORTUPDATE" localSheetId="3">TRUE</definedName>
    <definedName name="QBCOMPANYFILENAME" localSheetId="3">"C:\QuickbooksFiles\Music Worcester, Inc.qbw"</definedName>
    <definedName name="QBENDDATE" localSheetId="3">20221005</definedName>
    <definedName name="QBHEADERSONSCREEN" localSheetId="3">FALSE</definedName>
    <definedName name="QBMETADATASIZE" localSheetId="3">6235</definedName>
    <definedName name="QBPRESERVECOLOR" localSheetId="3">TRUE</definedName>
    <definedName name="QBPRESERVEFONT" localSheetId="3">TRUE</definedName>
    <definedName name="QBPRESERVEROWHEIGHT" localSheetId="3">TRUE</definedName>
    <definedName name="QBPRESERVESPACE" localSheetId="3">TRUE</definedName>
    <definedName name="QBREPORTCOLAXIS" localSheetId="3">19</definedName>
    <definedName name="QBREPORTCOMPANYID" localSheetId="3">"7b6952d6478c4d0bb09f9ce92b2b5e21"</definedName>
    <definedName name="QBREPORTCOMPARECOL_ANNUALBUDGET" localSheetId="3">FALSE</definedName>
    <definedName name="QBREPORTCOMPARECOL_AVGCOGS" localSheetId="3">FALSE</definedName>
    <definedName name="QBREPORTCOMPARECOL_AVGPRICE" localSheetId="3">FALSE</definedName>
    <definedName name="QBREPORTCOMPARECOL_BUDDIFF" localSheetId="3">FALSE</definedName>
    <definedName name="QBREPORTCOMPARECOL_BUDGET" localSheetId="3">FALSE</definedName>
    <definedName name="QBREPORTCOMPARECOL_BUDPCT" localSheetId="3">FALSE</definedName>
    <definedName name="QBREPORTCOMPARECOL_COGS" localSheetId="3">FALSE</definedName>
    <definedName name="QBREPORTCOMPARECOL_EXCLUDEAMOUNT" localSheetId="3">FALSE</definedName>
    <definedName name="QBREPORTCOMPARECOL_EXCLUDECURPERIOD" localSheetId="3">FALSE</definedName>
    <definedName name="QBREPORTCOMPARECOL_FORECAST" localSheetId="3">FALSE</definedName>
    <definedName name="QBREPORTCOMPARECOL_GROSSMARGIN" localSheetId="3">FALSE</definedName>
    <definedName name="QBREPORTCOMPARECOL_GROSSMARGINPCT" localSheetId="3">FALSE</definedName>
    <definedName name="QBREPORTCOMPARECOL_HOURS" localSheetId="3">FALSE</definedName>
    <definedName name="QBREPORTCOMPARECOL_PCTCOL" localSheetId="3">FALSE</definedName>
    <definedName name="QBREPORTCOMPARECOL_PCTEXPENSE" localSheetId="3">FALSE</definedName>
    <definedName name="QBREPORTCOMPARECOL_PCTINCOME" localSheetId="3">FALSE</definedName>
    <definedName name="QBREPORTCOMPARECOL_PCTOFSALES" localSheetId="3">FALSE</definedName>
    <definedName name="QBREPORTCOMPARECOL_PCTROW" localSheetId="3">FALSE</definedName>
    <definedName name="QBREPORTCOMPARECOL_PPDIFF" localSheetId="3">FALSE</definedName>
    <definedName name="QBREPORTCOMPARECOL_PPPCT" localSheetId="3">FALSE</definedName>
    <definedName name="QBREPORTCOMPARECOL_PREVPERIOD" localSheetId="3">FALSE</definedName>
    <definedName name="QBREPORTCOMPARECOL_PREVYEAR" localSheetId="3">FALSE</definedName>
    <definedName name="QBREPORTCOMPARECOL_PYDIFF" localSheetId="3">FALSE</definedName>
    <definedName name="QBREPORTCOMPARECOL_PYPCT" localSheetId="3">FALSE</definedName>
    <definedName name="QBREPORTCOMPARECOL_QTY" localSheetId="3">FALSE</definedName>
    <definedName name="QBREPORTCOMPARECOL_RATE" localSheetId="3">FALSE</definedName>
    <definedName name="QBREPORTCOMPARECOL_TRIPBILLEDMILES" localSheetId="3">FALSE</definedName>
    <definedName name="QBREPORTCOMPARECOL_TRIPBILLINGAMOUNT" localSheetId="3">FALSE</definedName>
    <definedName name="QBREPORTCOMPARECOL_TRIPMILES" localSheetId="3">FALSE</definedName>
    <definedName name="QBREPORTCOMPARECOL_TRIPNOTBILLABLEMILES" localSheetId="3">FALSE</definedName>
    <definedName name="QBREPORTCOMPARECOL_TRIPTAXDEDUCTIBLEAMOUNT" localSheetId="3">FALSE</definedName>
    <definedName name="QBREPORTCOMPARECOL_TRIPUNBILLEDMILES" localSheetId="3">FALSE</definedName>
    <definedName name="QBREPORTCOMPARECOL_YTD" localSheetId="3">FALSE</definedName>
    <definedName name="QBREPORTCOMPARECOL_YTDBUDGET" localSheetId="3">FALSE</definedName>
    <definedName name="QBREPORTCOMPARECOL_YTDPCT" localSheetId="3">FALSE</definedName>
    <definedName name="QBREPORTROWAXIS" localSheetId="3">11</definedName>
    <definedName name="QBREPORTSUBCOLAXIS" localSheetId="3">0</definedName>
    <definedName name="QBREPORTTYPE" localSheetId="3">3</definedName>
    <definedName name="QBROWHEADERS" localSheetId="3">7</definedName>
    <definedName name="QBSTARTDATE" localSheetId="3">20200701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5" l="1"/>
  <c r="L8" i="15"/>
  <c r="L6" i="15"/>
  <c r="K7" i="15"/>
  <c r="K8" i="15"/>
  <c r="K6" i="15"/>
  <c r="J7" i="15"/>
  <c r="J8" i="15"/>
  <c r="J6" i="15"/>
  <c r="G6" i="15"/>
  <c r="H6" i="15"/>
  <c r="H7" i="15"/>
  <c r="H8" i="15"/>
  <c r="M14" i="15" l="1"/>
  <c r="M16" i="15"/>
  <c r="M30" i="15" l="1"/>
  <c r="P15" i="15"/>
  <c r="M33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Q67" i="15" s="1"/>
  <c r="O68" i="15"/>
  <c r="O69" i="15"/>
  <c r="Q69" i="15" s="1"/>
  <c r="O70" i="15"/>
  <c r="O71" i="15"/>
  <c r="O72" i="15"/>
  <c r="O73" i="15"/>
  <c r="O74" i="15"/>
  <c r="O75" i="15"/>
  <c r="Q75" i="15" s="1"/>
  <c r="O76" i="15"/>
  <c r="O77" i="15"/>
  <c r="O78" i="15"/>
  <c r="Q78" i="15" s="1"/>
  <c r="O79" i="15"/>
  <c r="O80" i="15"/>
  <c r="Q80" i="15" s="1"/>
  <c r="O81" i="15"/>
  <c r="O82" i="15"/>
  <c r="O83" i="15"/>
  <c r="Q83" i="15" s="1"/>
  <c r="O84" i="15"/>
  <c r="O85" i="15"/>
  <c r="O86" i="15"/>
  <c r="O87" i="15"/>
  <c r="O88" i="15"/>
  <c r="O89" i="15"/>
  <c r="O90" i="15"/>
  <c r="O91" i="15"/>
  <c r="Q91" i="15" s="1"/>
  <c r="O92" i="15"/>
  <c r="O93" i="15"/>
  <c r="O94" i="15"/>
  <c r="O95" i="15"/>
  <c r="O96" i="15"/>
  <c r="O97" i="15"/>
  <c r="O98" i="15"/>
  <c r="O99" i="15"/>
  <c r="Q99" i="15" s="1"/>
  <c r="O100" i="15"/>
  <c r="Q100" i="15" s="1"/>
  <c r="O101" i="15"/>
  <c r="O102" i="15"/>
  <c r="O103" i="15"/>
  <c r="O104" i="15"/>
  <c r="O105" i="15"/>
  <c r="O106" i="15"/>
  <c r="O107" i="15"/>
  <c r="Q107" i="15" s="1"/>
  <c r="O108" i="15"/>
  <c r="O109" i="15"/>
  <c r="O110" i="15"/>
  <c r="O111" i="15"/>
  <c r="O112" i="15"/>
  <c r="O113" i="15"/>
  <c r="O114" i="15"/>
  <c r="O115" i="15"/>
  <c r="Q115" i="15" s="1"/>
  <c r="O116" i="15"/>
  <c r="O117" i="15"/>
  <c r="O118" i="15"/>
  <c r="O119" i="15"/>
  <c r="Q119" i="15" s="1"/>
  <c r="O120" i="15"/>
  <c r="O121" i="15"/>
  <c r="O122" i="15"/>
  <c r="O123" i="15"/>
  <c r="Q123" i="15" s="1"/>
  <c r="O124" i="15"/>
  <c r="O125" i="15"/>
  <c r="O126" i="15"/>
  <c r="O127" i="15"/>
  <c r="O128" i="15"/>
  <c r="O129" i="15"/>
  <c r="O130" i="15"/>
  <c r="O131" i="15"/>
  <c r="Q131" i="15" s="1"/>
  <c r="O132" i="15"/>
  <c r="O133" i="15"/>
  <c r="O134" i="15"/>
  <c r="O135" i="15"/>
  <c r="O136" i="15"/>
  <c r="O137" i="15"/>
  <c r="O138" i="15"/>
  <c r="O139" i="15"/>
  <c r="Q139" i="15" s="1"/>
  <c r="O140" i="15"/>
  <c r="O141" i="15"/>
  <c r="O142" i="15"/>
  <c r="O143" i="15"/>
  <c r="O144" i="15"/>
  <c r="Q144" i="15" s="1"/>
  <c r="O145" i="15"/>
  <c r="O146" i="15"/>
  <c r="O147" i="15"/>
  <c r="Q147" i="15" s="1"/>
  <c r="O148" i="15"/>
  <c r="Q148" i="15" s="1"/>
  <c r="O149" i="15"/>
  <c r="O150" i="15"/>
  <c r="O151" i="15"/>
  <c r="O152" i="15"/>
  <c r="Q152" i="15" s="1"/>
  <c r="O153" i="15"/>
  <c r="Q153" i="15" s="1"/>
  <c r="O154" i="15"/>
  <c r="O155" i="15"/>
  <c r="Q155" i="15" s="1"/>
  <c r="O156" i="15"/>
  <c r="O157" i="15"/>
  <c r="O158" i="15"/>
  <c r="Q158" i="15" s="1"/>
  <c r="O159" i="15"/>
  <c r="O160" i="15"/>
  <c r="O161" i="15"/>
  <c r="O162" i="15"/>
  <c r="O163" i="15"/>
  <c r="Q163" i="15" s="1"/>
  <c r="O164" i="15"/>
  <c r="O165" i="15"/>
  <c r="O166" i="15"/>
  <c r="O167" i="15"/>
  <c r="O168" i="15"/>
  <c r="O169" i="15"/>
  <c r="O170" i="15"/>
  <c r="O171" i="15"/>
  <c r="Q171" i="15" s="1"/>
  <c r="O172" i="15"/>
  <c r="O173" i="15"/>
  <c r="Q173" i="15" s="1"/>
  <c r="O174" i="15"/>
  <c r="P3" i="15"/>
  <c r="P4" i="15"/>
  <c r="P5" i="15"/>
  <c r="P6" i="15"/>
  <c r="P7" i="15"/>
  <c r="P8" i="15"/>
  <c r="P9" i="15"/>
  <c r="P10" i="15"/>
  <c r="P11" i="15"/>
  <c r="P12" i="15"/>
  <c r="P13" i="15"/>
  <c r="P14" i="15"/>
  <c r="P16" i="15"/>
  <c r="P17" i="15"/>
  <c r="P18" i="15"/>
  <c r="P19" i="15"/>
  <c r="P20" i="15"/>
  <c r="P21" i="15"/>
  <c r="P22" i="15"/>
  <c r="Q22" i="15" s="1"/>
  <c r="P23" i="15"/>
  <c r="P24" i="15"/>
  <c r="P25" i="15"/>
  <c r="P26" i="15"/>
  <c r="P27" i="15"/>
  <c r="P28" i="15"/>
  <c r="P29" i="15"/>
  <c r="Q29" i="15" s="1"/>
  <c r="P30" i="15"/>
  <c r="Q30" i="15" s="1"/>
  <c r="P31" i="15"/>
  <c r="P32" i="15"/>
  <c r="P34" i="15"/>
  <c r="P35" i="15"/>
  <c r="P36" i="15"/>
  <c r="P37" i="15"/>
  <c r="Q37" i="15" s="1"/>
  <c r="P38" i="15"/>
  <c r="Q38" i="15" s="1"/>
  <c r="P39" i="15"/>
  <c r="P40" i="15"/>
  <c r="P41" i="15"/>
  <c r="P42" i="15"/>
  <c r="P43" i="15"/>
  <c r="P44" i="15"/>
  <c r="P45" i="15"/>
  <c r="P46" i="15"/>
  <c r="Q46" i="15" s="1"/>
  <c r="P47" i="15"/>
  <c r="P48" i="15"/>
  <c r="P49" i="15"/>
  <c r="P50" i="15"/>
  <c r="P51" i="15"/>
  <c r="Q51" i="15" s="1"/>
  <c r="P52" i="15"/>
  <c r="Q52" i="15" s="1"/>
  <c r="P53" i="15"/>
  <c r="Q53" i="15" s="1"/>
  <c r="P54" i="15"/>
  <c r="Q54" i="15" s="1"/>
  <c r="P55" i="15"/>
  <c r="P56" i="15"/>
  <c r="P57" i="15"/>
  <c r="P58" i="15"/>
  <c r="P59" i="15"/>
  <c r="P60" i="15"/>
  <c r="P61" i="15"/>
  <c r="Q61" i="15" s="1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Q76" i="15" s="1"/>
  <c r="P77" i="15"/>
  <c r="P78" i="15"/>
  <c r="P79" i="15"/>
  <c r="Q79" i="15" s="1"/>
  <c r="P80" i="15"/>
  <c r="P81" i="15"/>
  <c r="P82" i="15"/>
  <c r="P83" i="15"/>
  <c r="P84" i="15"/>
  <c r="P85" i="15"/>
  <c r="Q85" i="15" s="1"/>
  <c r="P86" i="15"/>
  <c r="Q86" i="15" s="1"/>
  <c r="P87" i="15"/>
  <c r="Q87" i="15" s="1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Q102" i="15" s="1"/>
  <c r="P103" i="15"/>
  <c r="P104" i="15"/>
  <c r="P105" i="15"/>
  <c r="P106" i="15"/>
  <c r="P107" i="15"/>
  <c r="P108" i="15"/>
  <c r="Q108" i="15" s="1"/>
  <c r="P109" i="15"/>
  <c r="P110" i="15"/>
  <c r="P111" i="15"/>
  <c r="P112" i="15"/>
  <c r="P113" i="15"/>
  <c r="P114" i="15"/>
  <c r="P115" i="15"/>
  <c r="P116" i="15"/>
  <c r="Q116" i="15" s="1"/>
  <c r="P117" i="15"/>
  <c r="P118" i="15"/>
  <c r="P119" i="15"/>
  <c r="P120" i="15"/>
  <c r="P121" i="15"/>
  <c r="P122" i="15"/>
  <c r="P123" i="15"/>
  <c r="P124" i="15"/>
  <c r="Q124" i="15" s="1"/>
  <c r="P125" i="15"/>
  <c r="P126" i="15"/>
  <c r="P127" i="15"/>
  <c r="P128" i="15"/>
  <c r="P129" i="15"/>
  <c r="P130" i="15"/>
  <c r="P131" i="15"/>
  <c r="P132" i="15"/>
  <c r="P133" i="15"/>
  <c r="Q133" i="15" s="1"/>
  <c r="P134" i="15"/>
  <c r="Q134" i="15" s="1"/>
  <c r="P135" i="15"/>
  <c r="Q135" i="15" s="1"/>
  <c r="P136" i="15"/>
  <c r="P137" i="15"/>
  <c r="P138" i="15"/>
  <c r="P139" i="15"/>
  <c r="P140" i="15"/>
  <c r="P141" i="15"/>
  <c r="P142" i="15"/>
  <c r="Q142" i="15" s="1"/>
  <c r="P143" i="15"/>
  <c r="P144" i="15"/>
  <c r="P145" i="15"/>
  <c r="P146" i="15"/>
  <c r="P147" i="15"/>
  <c r="P148" i="15"/>
  <c r="P149" i="15"/>
  <c r="P150" i="15"/>
  <c r="Q150" i="15" s="1"/>
  <c r="P151" i="15"/>
  <c r="Q151" i="15" s="1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Q166" i="15" s="1"/>
  <c r="P167" i="15"/>
  <c r="P168" i="15"/>
  <c r="P169" i="15"/>
  <c r="P170" i="15"/>
  <c r="P171" i="15"/>
  <c r="P172" i="15"/>
  <c r="P173" i="15"/>
  <c r="P174" i="15"/>
  <c r="Q174" i="15" s="1"/>
  <c r="Q28" i="15"/>
  <c r="Q35" i="15"/>
  <c r="Q36" i="15"/>
  <c r="Q44" i="15"/>
  <c r="Q60" i="15"/>
  <c r="Q62" i="15"/>
  <c r="Q68" i="15"/>
  <c r="Q77" i="15"/>
  <c r="Q92" i="15"/>
  <c r="Q93" i="15"/>
  <c r="Q101" i="15"/>
  <c r="Q109" i="15"/>
  <c r="Q117" i="15"/>
  <c r="Q118" i="15"/>
  <c r="Q125" i="15"/>
  <c r="Q140" i="15"/>
  <c r="Q141" i="15"/>
  <c r="Q149" i="15"/>
  <c r="Q157" i="15"/>
  <c r="Q164" i="15"/>
  <c r="Q165" i="15"/>
  <c r="O2" i="15"/>
  <c r="Q4" i="15" l="1"/>
  <c r="Q45" i="15"/>
  <c r="Q43" i="15"/>
  <c r="Q59" i="15"/>
  <c r="Q17" i="15"/>
  <c r="Q55" i="15"/>
  <c r="Q5" i="15"/>
  <c r="Q6" i="15"/>
  <c r="Q7" i="15"/>
  <c r="Q13" i="15"/>
  <c r="Q172" i="15"/>
  <c r="Q156" i="15"/>
  <c r="Q132" i="15"/>
  <c r="Q84" i="15"/>
  <c r="Q12" i="15"/>
  <c r="Q89" i="15"/>
  <c r="Q32" i="15"/>
  <c r="Q19" i="15"/>
  <c r="Q11" i="15"/>
  <c r="Q3" i="15"/>
  <c r="Q88" i="15"/>
  <c r="Q31" i="15"/>
  <c r="Q23" i="15"/>
  <c r="Q9" i="15"/>
  <c r="Q8" i="15"/>
  <c r="Q143" i="15"/>
  <c r="Q71" i="15"/>
  <c r="Q70" i="15"/>
  <c r="Q126" i="15"/>
  <c r="Q110" i="15"/>
  <c r="Q94" i="15"/>
  <c r="Q169" i="15"/>
  <c r="Q137" i="15"/>
  <c r="Q121" i="15"/>
  <c r="Q105" i="15"/>
  <c r="Q73" i="15"/>
  <c r="Q65" i="15"/>
  <c r="Q49" i="15"/>
  <c r="Q168" i="15"/>
  <c r="Q136" i="15"/>
  <c r="Q120" i="15"/>
  <c r="Q104" i="15"/>
  <c r="Q96" i="15"/>
  <c r="Q72" i="15"/>
  <c r="Q64" i="15"/>
  <c r="Q56" i="15"/>
  <c r="Q48" i="15"/>
  <c r="Q40" i="15"/>
  <c r="Q16" i="15"/>
  <c r="Q20" i="15"/>
  <c r="Q167" i="15"/>
  <c r="Q159" i="15"/>
  <c r="Q127" i="15"/>
  <c r="Q111" i="15"/>
  <c r="Q103" i="15"/>
  <c r="Q95" i="15"/>
  <c r="Q63" i="15"/>
  <c r="Q47" i="15"/>
  <c r="Q39" i="15"/>
  <c r="Q10" i="15"/>
  <c r="Q14" i="15"/>
  <c r="Q26" i="15"/>
  <c r="Q18" i="15"/>
  <c r="Q161" i="15"/>
  <c r="Q145" i="15"/>
  <c r="Q129" i="15"/>
  <c r="Q113" i="15"/>
  <c r="Q97" i="15"/>
  <c r="Q81" i="15"/>
  <c r="Q57" i="15"/>
  <c r="Q41" i="15"/>
  <c r="Q160" i="15"/>
  <c r="Q128" i="15"/>
  <c r="Q112" i="15"/>
  <c r="Q170" i="15"/>
  <c r="Q162" i="15"/>
  <c r="Q154" i="15"/>
  <c r="Q146" i="15"/>
  <c r="Q138" i="15"/>
  <c r="Q130" i="15"/>
  <c r="Q122" i="15"/>
  <c r="Q114" i="15"/>
  <c r="Q106" i="15"/>
  <c r="Q98" i="15"/>
  <c r="Q90" i="15"/>
  <c r="Q82" i="15"/>
  <c r="Q74" i="15"/>
  <c r="Q66" i="15"/>
  <c r="Q58" i="15"/>
  <c r="Q50" i="15"/>
  <c r="Q42" i="15"/>
  <c r="Q34" i="15"/>
  <c r="Q21" i="15"/>
  <c r="Q24" i="15"/>
  <c r="Q25" i="15"/>
  <c r="Q27" i="15"/>
  <c r="Q15" i="15"/>
  <c r="P2" i="15" l="1"/>
  <c r="P33" i="15"/>
  <c r="J21" i="15"/>
  <c r="M29" i="15"/>
  <c r="H17" i="15"/>
  <c r="M169" i="15"/>
  <c r="M163" i="15"/>
  <c r="M158" i="15"/>
  <c r="M152" i="15"/>
  <c r="M147" i="15"/>
  <c r="M138" i="15"/>
  <c r="M132" i="15"/>
  <c r="M130" i="15"/>
  <c r="M119" i="15"/>
  <c r="M114" i="15"/>
  <c r="M111" i="15"/>
  <c r="M109" i="15"/>
  <c r="M108" i="15"/>
  <c r="M98" i="15"/>
  <c r="M94" i="15"/>
  <c r="M92" i="15"/>
  <c r="M88" i="15"/>
  <c r="M80" i="15"/>
  <c r="M74" i="15"/>
  <c r="M64" i="15"/>
  <c r="M60" i="15"/>
  <c r="M56" i="15"/>
  <c r="M38" i="15"/>
  <c r="K30" i="15"/>
  <c r="J17" i="15" l="1"/>
  <c r="M17" i="15"/>
  <c r="H19" i="15"/>
  <c r="N2" i="15"/>
  <c r="G67" i="15"/>
  <c r="K88" i="15"/>
  <c r="Q2" i="15" l="1"/>
  <c r="Q33" i="15" l="1"/>
  <c r="J90" i="15"/>
  <c r="G64" i="15"/>
  <c r="G60" i="15"/>
  <c r="K56" i="12" l="1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17" i="12"/>
  <c r="M13" i="12" l="1"/>
  <c r="L67" i="12"/>
  <c r="M67" i="12" s="1"/>
  <c r="M79" i="12"/>
  <c r="M78" i="12"/>
  <c r="M19" i="12"/>
  <c r="M28" i="12"/>
  <c r="M35" i="12"/>
  <c r="M29" i="12"/>
  <c r="M18" i="12"/>
  <c r="M30" i="12"/>
  <c r="M54" i="12"/>
  <c r="M65" i="12"/>
  <c r="M73" i="12"/>
  <c r="M66" i="12"/>
  <c r="M62" i="12"/>
  <c r="M61" i="12"/>
  <c r="M60" i="12"/>
  <c r="M43" i="12"/>
  <c r="M55" i="12"/>
  <c r="M72" i="12"/>
  <c r="M52" i="12"/>
  <c r="M51" i="12"/>
  <c r="M39" i="12"/>
  <c r="M68" i="12"/>
  <c r="M46" i="12"/>
  <c r="M69" i="12"/>
  <c r="M45" i="12"/>
  <c r="M50" i="12"/>
  <c r="M44" i="12"/>
  <c r="M17" i="12"/>
  <c r="M41" i="12"/>
  <c r="M48" i="12"/>
  <c r="M49" i="12"/>
  <c r="M37" i="12"/>
  <c r="M33" i="12"/>
  <c r="M47" i="12"/>
  <c r="M31" i="12"/>
  <c r="M40" i="12"/>
  <c r="M27" i="12"/>
  <c r="M70" i="12"/>
  <c r="M64" i="12"/>
  <c r="M71" i="12"/>
  <c r="M56" i="12"/>
  <c r="CB47" i="7"/>
  <c r="BY47" i="7"/>
  <c r="AP47" i="7"/>
  <c r="BF47" i="7" s="1"/>
  <c r="W47" i="7"/>
  <c r="CB46" i="7"/>
  <c r="BY46" i="7"/>
  <c r="AP46" i="7"/>
  <c r="BF46" i="7" s="1"/>
  <c r="W46" i="7"/>
  <c r="CB45" i="7"/>
  <c r="BY45" i="7"/>
  <c r="AP45" i="7"/>
  <c r="BF45" i="7" s="1"/>
  <c r="W45" i="7"/>
  <c r="CB44" i="7"/>
  <c r="BY44" i="7"/>
  <c r="AP44" i="7"/>
  <c r="BF44" i="7" s="1"/>
  <c r="W44" i="7"/>
  <c r="CB43" i="7"/>
  <c r="BY43" i="7"/>
  <c r="BF43" i="7"/>
  <c r="AP43" i="7"/>
  <c r="W43" i="7"/>
  <c r="CA42" i="7"/>
  <c r="BZ42" i="7"/>
  <c r="CB42" i="7" s="1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CB41" i="7"/>
  <c r="BY41" i="7"/>
  <c r="AP41" i="7"/>
  <c r="BF41" i="7" s="1"/>
  <c r="W41" i="7"/>
  <c r="CB40" i="7"/>
  <c r="BY40" i="7"/>
  <c r="AP40" i="7"/>
  <c r="BF40" i="7" s="1"/>
  <c r="W40" i="7"/>
  <c r="CB39" i="7"/>
  <c r="BY39" i="7"/>
  <c r="AP39" i="7"/>
  <c r="BF39" i="7" s="1"/>
  <c r="W39" i="7"/>
  <c r="CB38" i="7"/>
  <c r="BY38" i="7"/>
  <c r="AP38" i="7"/>
  <c r="BF38" i="7" s="1"/>
  <c r="W38" i="7"/>
  <c r="CB33" i="7"/>
  <c r="BY33" i="7"/>
  <c r="AP33" i="7"/>
  <c r="BF33" i="7" s="1"/>
  <c r="W33" i="7"/>
  <c r="CB31" i="7"/>
  <c r="BY31" i="7"/>
  <c r="AP31" i="7"/>
  <c r="BF31" i="7" s="1"/>
  <c r="W31" i="7"/>
  <c r="CB30" i="7"/>
  <c r="BY30" i="7"/>
  <c r="AP30" i="7"/>
  <c r="BF30" i="7" s="1"/>
  <c r="W30" i="7"/>
  <c r="CB29" i="7"/>
  <c r="BY29" i="7"/>
  <c r="AP29" i="7"/>
  <c r="BF29" i="7" s="1"/>
  <c r="W29" i="7"/>
  <c r="CA28" i="7"/>
  <c r="BZ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CB27" i="7"/>
  <c r="BY27" i="7"/>
  <c r="AP27" i="7"/>
  <c r="BF27" i="7" s="1"/>
  <c r="W27" i="7"/>
  <c r="CA25" i="7"/>
  <c r="BZ25" i="7"/>
  <c r="BX25" i="7"/>
  <c r="BW25" i="7"/>
  <c r="BV25" i="7"/>
  <c r="BU25" i="7"/>
  <c r="BU32" i="7" s="1"/>
  <c r="BT25" i="7"/>
  <c r="BS25" i="7"/>
  <c r="BS32" i="7" s="1"/>
  <c r="BR25" i="7"/>
  <c r="BQ25" i="7"/>
  <c r="BP25" i="7"/>
  <c r="BO25" i="7"/>
  <c r="BN25" i="7"/>
  <c r="BM25" i="7"/>
  <c r="BM32" i="7" s="1"/>
  <c r="BL25" i="7"/>
  <c r="BK25" i="7"/>
  <c r="BK32" i="7" s="1"/>
  <c r="BJ25" i="7"/>
  <c r="BI25" i="7"/>
  <c r="BH25" i="7"/>
  <c r="BG25" i="7"/>
  <c r="BE25" i="7"/>
  <c r="BD25" i="7"/>
  <c r="BD32" i="7" s="1"/>
  <c r="BC25" i="7"/>
  <c r="BB25" i="7"/>
  <c r="BB32" i="7" s="1"/>
  <c r="BA25" i="7"/>
  <c r="AZ25" i="7"/>
  <c r="AY25" i="7"/>
  <c r="AX25" i="7"/>
  <c r="AW25" i="7"/>
  <c r="AV25" i="7"/>
  <c r="AV32" i="7" s="1"/>
  <c r="AU25" i="7"/>
  <c r="AT25" i="7"/>
  <c r="AT32" i="7" s="1"/>
  <c r="AS25" i="7"/>
  <c r="AR25" i="7"/>
  <c r="AQ25" i="7"/>
  <c r="AO25" i="7"/>
  <c r="AN25" i="7"/>
  <c r="AM25" i="7"/>
  <c r="AM32" i="7" s="1"/>
  <c r="AL25" i="7"/>
  <c r="AK25" i="7"/>
  <c r="AK32" i="7" s="1"/>
  <c r="AJ25" i="7"/>
  <c r="AI25" i="7"/>
  <c r="AH25" i="7"/>
  <c r="AG25" i="7"/>
  <c r="AF25" i="7"/>
  <c r="AE25" i="7"/>
  <c r="AE32" i="7" s="1"/>
  <c r="AD25" i="7"/>
  <c r="AC25" i="7"/>
  <c r="AC32" i="7" s="1"/>
  <c r="AB25" i="7"/>
  <c r="AA25" i="7"/>
  <c r="Z25" i="7"/>
  <c r="Y25" i="7"/>
  <c r="X25" i="7"/>
  <c r="V25" i="7"/>
  <c r="V32" i="7" s="1"/>
  <c r="U25" i="7"/>
  <c r="T25" i="7"/>
  <c r="T32" i="7" s="1"/>
  <c r="S25" i="7"/>
  <c r="R25" i="7"/>
  <c r="Q25" i="7"/>
  <c r="P25" i="7"/>
  <c r="O25" i="7"/>
  <c r="N25" i="7"/>
  <c r="N32" i="7" s="1"/>
  <c r="M25" i="7"/>
  <c r="L25" i="7"/>
  <c r="L32" i="7" s="1"/>
  <c r="K25" i="7"/>
  <c r="J25" i="7"/>
  <c r="I25" i="7"/>
  <c r="H25" i="7"/>
  <c r="G25" i="7"/>
  <c r="F25" i="7"/>
  <c r="F32" i="7" s="1"/>
  <c r="E25" i="7"/>
  <c r="D25" i="7"/>
  <c r="D32" i="7" s="1"/>
  <c r="C25" i="7"/>
  <c r="B25" i="7"/>
  <c r="CB24" i="7"/>
  <c r="BY24" i="7"/>
  <c r="AP24" i="7"/>
  <c r="BF24" i="7" s="1"/>
  <c r="W24" i="7"/>
  <c r="CB23" i="7"/>
  <c r="BY23" i="7"/>
  <c r="AP23" i="7"/>
  <c r="BF23" i="7" s="1"/>
  <c r="W23" i="7"/>
  <c r="CA20" i="7"/>
  <c r="BZ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CB19" i="7"/>
  <c r="BY19" i="7"/>
  <c r="AP19" i="7"/>
  <c r="BF19" i="7" s="1"/>
  <c r="W19" i="7"/>
  <c r="CB16" i="7"/>
  <c r="BY16" i="7"/>
  <c r="AP16" i="7"/>
  <c r="BF16" i="7" s="1"/>
  <c r="W16" i="7"/>
  <c r="CB15" i="7"/>
  <c r="BY15" i="7"/>
  <c r="AP15" i="7"/>
  <c r="BF15" i="7" s="1"/>
  <c r="W15" i="7"/>
  <c r="CB14" i="7"/>
  <c r="BY14" i="7"/>
  <c r="AP14" i="7"/>
  <c r="BF14" i="7" s="1"/>
  <c r="W14" i="7"/>
  <c r="CB13" i="7"/>
  <c r="BY13" i="7"/>
  <c r="AP13" i="7"/>
  <c r="BF13" i="7" s="1"/>
  <c r="W13" i="7"/>
  <c r="CA12" i="7"/>
  <c r="CA17" i="7" s="1"/>
  <c r="BZ12" i="7"/>
  <c r="BZ17" i="7" s="1"/>
  <c r="BX12" i="7"/>
  <c r="BX17" i="7" s="1"/>
  <c r="BW12" i="7"/>
  <c r="BW17" i="7" s="1"/>
  <c r="BV12" i="7"/>
  <c r="BV17" i="7" s="1"/>
  <c r="BU12" i="7"/>
  <c r="BU17" i="7" s="1"/>
  <c r="BT12" i="7"/>
  <c r="BT17" i="7" s="1"/>
  <c r="BS12" i="7"/>
  <c r="BS17" i="7" s="1"/>
  <c r="BR12" i="7"/>
  <c r="BR17" i="7" s="1"/>
  <c r="BQ12" i="7"/>
  <c r="BQ17" i="7" s="1"/>
  <c r="BP12" i="7"/>
  <c r="BP17" i="7" s="1"/>
  <c r="BO12" i="7"/>
  <c r="BO17" i="7" s="1"/>
  <c r="BN12" i="7"/>
  <c r="BN17" i="7" s="1"/>
  <c r="BM12" i="7"/>
  <c r="BM17" i="7" s="1"/>
  <c r="BL12" i="7"/>
  <c r="BL17" i="7" s="1"/>
  <c r="BK12" i="7"/>
  <c r="BK17" i="7" s="1"/>
  <c r="BJ12" i="7"/>
  <c r="BJ17" i="7" s="1"/>
  <c r="BI12" i="7"/>
  <c r="BI17" i="7" s="1"/>
  <c r="BH12" i="7"/>
  <c r="BH17" i="7" s="1"/>
  <c r="BG12" i="7"/>
  <c r="BE12" i="7"/>
  <c r="BE17" i="7" s="1"/>
  <c r="BD12" i="7"/>
  <c r="BD17" i="7" s="1"/>
  <c r="BC12" i="7"/>
  <c r="BC17" i="7" s="1"/>
  <c r="BB12" i="7"/>
  <c r="BB17" i="7" s="1"/>
  <c r="BA12" i="7"/>
  <c r="BA17" i="7" s="1"/>
  <c r="AZ12" i="7"/>
  <c r="AZ17" i="7" s="1"/>
  <c r="AY12" i="7"/>
  <c r="AY17" i="7" s="1"/>
  <c r="AX12" i="7"/>
  <c r="AX17" i="7" s="1"/>
  <c r="AW12" i="7"/>
  <c r="AW17" i="7" s="1"/>
  <c r="AV12" i="7"/>
  <c r="AV17" i="7" s="1"/>
  <c r="AU12" i="7"/>
  <c r="AU17" i="7" s="1"/>
  <c r="AT12" i="7"/>
  <c r="AT17" i="7" s="1"/>
  <c r="AS12" i="7"/>
  <c r="AS17" i="7" s="1"/>
  <c r="AR12" i="7"/>
  <c r="AR17" i="7" s="1"/>
  <c r="AQ12" i="7"/>
  <c r="AQ17" i="7" s="1"/>
  <c r="AO12" i="7"/>
  <c r="AO17" i="7" s="1"/>
  <c r="AN12" i="7"/>
  <c r="AN17" i="7" s="1"/>
  <c r="AM12" i="7"/>
  <c r="AM17" i="7" s="1"/>
  <c r="AL12" i="7"/>
  <c r="AL17" i="7" s="1"/>
  <c r="AK12" i="7"/>
  <c r="AK17" i="7" s="1"/>
  <c r="AJ12" i="7"/>
  <c r="AJ17" i="7" s="1"/>
  <c r="AI12" i="7"/>
  <c r="AI17" i="7" s="1"/>
  <c r="AH12" i="7"/>
  <c r="AH17" i="7" s="1"/>
  <c r="AG12" i="7"/>
  <c r="AG17" i="7" s="1"/>
  <c r="AF12" i="7"/>
  <c r="AF17" i="7" s="1"/>
  <c r="AE12" i="7"/>
  <c r="AE17" i="7" s="1"/>
  <c r="AD12" i="7"/>
  <c r="AD17" i="7" s="1"/>
  <c r="AC12" i="7"/>
  <c r="AC17" i="7" s="1"/>
  <c r="AB12" i="7"/>
  <c r="AB17" i="7" s="1"/>
  <c r="AA12" i="7"/>
  <c r="AA17" i="7" s="1"/>
  <c r="Z12" i="7"/>
  <c r="Z17" i="7" s="1"/>
  <c r="Y12" i="7"/>
  <c r="Y17" i="7" s="1"/>
  <c r="X12" i="7"/>
  <c r="V12" i="7"/>
  <c r="V17" i="7" s="1"/>
  <c r="U12" i="7"/>
  <c r="U17" i="7" s="1"/>
  <c r="T12" i="7"/>
  <c r="T17" i="7" s="1"/>
  <c r="S12" i="7"/>
  <c r="S17" i="7" s="1"/>
  <c r="R12" i="7"/>
  <c r="R17" i="7" s="1"/>
  <c r="Q12" i="7"/>
  <c r="Q17" i="7" s="1"/>
  <c r="P12" i="7"/>
  <c r="P17" i="7" s="1"/>
  <c r="O12" i="7"/>
  <c r="O17" i="7" s="1"/>
  <c r="N12" i="7"/>
  <c r="N17" i="7" s="1"/>
  <c r="M12" i="7"/>
  <c r="M17" i="7" s="1"/>
  <c r="L12" i="7"/>
  <c r="L17" i="7" s="1"/>
  <c r="K12" i="7"/>
  <c r="K17" i="7" s="1"/>
  <c r="J12" i="7"/>
  <c r="J17" i="7" s="1"/>
  <c r="I12" i="7"/>
  <c r="I17" i="7" s="1"/>
  <c r="H12" i="7"/>
  <c r="H17" i="7" s="1"/>
  <c r="G12" i="7"/>
  <c r="G17" i="7" s="1"/>
  <c r="F12" i="7"/>
  <c r="F17" i="7" s="1"/>
  <c r="E12" i="7"/>
  <c r="E17" i="7" s="1"/>
  <c r="D12" i="7"/>
  <c r="C12" i="7"/>
  <c r="C17" i="7" s="1"/>
  <c r="B12" i="7"/>
  <c r="B17" i="7" s="1"/>
  <c r="CB11" i="7"/>
  <c r="BY11" i="7"/>
  <c r="AP11" i="7"/>
  <c r="BF11" i="7" s="1"/>
  <c r="W11" i="7"/>
  <c r="CB10" i="7"/>
  <c r="BY10" i="7"/>
  <c r="AP10" i="7"/>
  <c r="BF10" i="7" s="1"/>
  <c r="W10" i="7"/>
  <c r="CB9" i="7"/>
  <c r="BY9" i="7"/>
  <c r="AP9" i="7"/>
  <c r="BF9" i="7" s="1"/>
  <c r="W9" i="7"/>
  <c r="CB8" i="7"/>
  <c r="BY8" i="7"/>
  <c r="AP8" i="7"/>
  <c r="BF8" i="7" s="1"/>
  <c r="W8" i="7"/>
  <c r="CB6" i="7"/>
  <c r="BY6" i="7"/>
  <c r="AP6" i="7"/>
  <c r="BF6" i="7" s="1"/>
  <c r="W6" i="7"/>
  <c r="CG94" i="1"/>
  <c r="CF94" i="1"/>
  <c r="CH94" i="1" s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U94" i="1"/>
  <c r="AT94" i="1"/>
  <c r="AS94" i="1"/>
  <c r="AV94" i="1" s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CH93" i="1"/>
  <c r="CE93" i="1"/>
  <c r="AV93" i="1"/>
  <c r="BL93" i="1" s="1"/>
  <c r="AC93" i="1"/>
  <c r="CG91" i="1"/>
  <c r="CG95" i="1" s="1"/>
  <c r="CF91" i="1"/>
  <c r="CF95" i="1" s="1"/>
  <c r="CD91" i="1"/>
  <c r="CD95" i="1" s="1"/>
  <c r="CC91" i="1"/>
  <c r="CC95" i="1" s="1"/>
  <c r="CB91" i="1"/>
  <c r="CA91" i="1"/>
  <c r="CA95" i="1" s="1"/>
  <c r="BZ91" i="1"/>
  <c r="BZ95" i="1" s="1"/>
  <c r="BY91" i="1"/>
  <c r="BY95" i="1" s="1"/>
  <c r="BX91" i="1"/>
  <c r="BX95" i="1" s="1"/>
  <c r="BW91" i="1"/>
  <c r="BV91" i="1"/>
  <c r="BU91" i="1"/>
  <c r="BU95" i="1" s="1"/>
  <c r="BT91" i="1"/>
  <c r="BS91" i="1"/>
  <c r="BS95" i="1" s="1"/>
  <c r="BR91" i="1"/>
  <c r="BR95" i="1" s="1"/>
  <c r="BQ91" i="1"/>
  <c r="BQ95" i="1" s="1"/>
  <c r="BP91" i="1"/>
  <c r="BP95" i="1" s="1"/>
  <c r="BO91" i="1"/>
  <c r="BN91" i="1"/>
  <c r="BN95" i="1" s="1"/>
  <c r="BM91" i="1"/>
  <c r="BM95" i="1" s="1"/>
  <c r="BK91" i="1"/>
  <c r="BJ91" i="1"/>
  <c r="BJ95" i="1" s="1"/>
  <c r="BI91" i="1"/>
  <c r="BI95" i="1" s="1"/>
  <c r="BH91" i="1"/>
  <c r="BH95" i="1" s="1"/>
  <c r="BG91" i="1"/>
  <c r="BF91" i="1"/>
  <c r="BE91" i="1"/>
  <c r="BD91" i="1"/>
  <c r="BD95" i="1" s="1"/>
  <c r="BC91" i="1"/>
  <c r="BB91" i="1"/>
  <c r="BB95" i="1" s="1"/>
  <c r="BA91" i="1"/>
  <c r="BA95" i="1" s="1"/>
  <c r="AZ91" i="1"/>
  <c r="AZ95" i="1" s="1"/>
  <c r="AY91" i="1"/>
  <c r="AX91" i="1"/>
  <c r="AX95" i="1" s="1"/>
  <c r="AW91" i="1"/>
  <c r="AW95" i="1" s="1"/>
  <c r="AU91" i="1"/>
  <c r="AT91" i="1"/>
  <c r="AS91" i="1"/>
  <c r="AS95" i="1" s="1"/>
  <c r="AR91" i="1"/>
  <c r="AR95" i="1" s="1"/>
  <c r="AQ91" i="1"/>
  <c r="AP91" i="1"/>
  <c r="AO91" i="1"/>
  <c r="AN91" i="1"/>
  <c r="AM91" i="1"/>
  <c r="AL91" i="1"/>
  <c r="AL95" i="1" s="1"/>
  <c r="AK91" i="1"/>
  <c r="AK95" i="1" s="1"/>
  <c r="AJ91" i="1"/>
  <c r="AJ95" i="1" s="1"/>
  <c r="AI91" i="1"/>
  <c r="AH91" i="1"/>
  <c r="AH95" i="1" s="1"/>
  <c r="AG91" i="1"/>
  <c r="AF91" i="1"/>
  <c r="AF95" i="1" s="1"/>
  <c r="AE91" i="1"/>
  <c r="AD91" i="1"/>
  <c r="AB91" i="1"/>
  <c r="AB95" i="1" s="1"/>
  <c r="AA91" i="1"/>
  <c r="Z91" i="1"/>
  <c r="Y91" i="1"/>
  <c r="Y95" i="1" s="1"/>
  <c r="X91" i="1"/>
  <c r="W91" i="1"/>
  <c r="V91" i="1"/>
  <c r="U91" i="1"/>
  <c r="U95" i="1" s="1"/>
  <c r="T91" i="1"/>
  <c r="T95" i="1" s="1"/>
  <c r="S91" i="1"/>
  <c r="R91" i="1"/>
  <c r="Q91" i="1"/>
  <c r="Q95" i="1" s="1"/>
  <c r="P91" i="1"/>
  <c r="O91" i="1"/>
  <c r="N91" i="1"/>
  <c r="M91" i="1"/>
  <c r="M95" i="1" s="1"/>
  <c r="L91" i="1"/>
  <c r="L95" i="1" s="1"/>
  <c r="K91" i="1"/>
  <c r="J91" i="1"/>
  <c r="I91" i="1"/>
  <c r="I95" i="1" s="1"/>
  <c r="H91" i="1"/>
  <c r="CH90" i="1"/>
  <c r="CE90" i="1"/>
  <c r="AV90" i="1"/>
  <c r="BL90" i="1" s="1"/>
  <c r="AC90" i="1"/>
  <c r="CH85" i="1"/>
  <c r="CE85" i="1"/>
  <c r="AV85" i="1"/>
  <c r="BL85" i="1" s="1"/>
  <c r="CI85" i="1" s="1"/>
  <c r="AC85" i="1"/>
  <c r="CG84" i="1"/>
  <c r="CF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CH83" i="1"/>
  <c r="CE83" i="1"/>
  <c r="AV83" i="1"/>
  <c r="BL83" i="1" s="1"/>
  <c r="AC83" i="1"/>
  <c r="CH82" i="1"/>
  <c r="CE82" i="1"/>
  <c r="AV82" i="1"/>
  <c r="BL82" i="1" s="1"/>
  <c r="AC82" i="1"/>
  <c r="CH81" i="1"/>
  <c r="CE81" i="1"/>
  <c r="AV81" i="1"/>
  <c r="BL81" i="1" s="1"/>
  <c r="AC81" i="1"/>
  <c r="CH80" i="1"/>
  <c r="CE80" i="1"/>
  <c r="BL80" i="1"/>
  <c r="AV80" i="1"/>
  <c r="AC80" i="1"/>
  <c r="CH79" i="1"/>
  <c r="CE79" i="1"/>
  <c r="AV79" i="1"/>
  <c r="BL79" i="1" s="1"/>
  <c r="AC79" i="1"/>
  <c r="CH78" i="1"/>
  <c r="CE78" i="1"/>
  <c r="AV78" i="1"/>
  <c r="BL78" i="1" s="1"/>
  <c r="AC78" i="1"/>
  <c r="CH77" i="1"/>
  <c r="CE77" i="1"/>
  <c r="AV77" i="1"/>
  <c r="BL77" i="1" s="1"/>
  <c r="AC77" i="1"/>
  <c r="CH76" i="1"/>
  <c r="CE76" i="1"/>
  <c r="BL76" i="1"/>
  <c r="AV76" i="1"/>
  <c r="AC76" i="1"/>
  <c r="CH75" i="1"/>
  <c r="CE75" i="1"/>
  <c r="AV75" i="1"/>
  <c r="BL75" i="1" s="1"/>
  <c r="AC75" i="1"/>
  <c r="CH73" i="1"/>
  <c r="CE73" i="1"/>
  <c r="AV73" i="1"/>
  <c r="BL73" i="1" s="1"/>
  <c r="AC73" i="1"/>
  <c r="CG71" i="1"/>
  <c r="CF71" i="1"/>
  <c r="CH71" i="1" s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U71" i="1"/>
  <c r="AT71" i="1"/>
  <c r="AS71" i="1"/>
  <c r="AV71" i="1" s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CH70" i="1"/>
  <c r="CE70" i="1"/>
  <c r="AV70" i="1"/>
  <c r="BL70" i="1" s="1"/>
  <c r="CI70" i="1" s="1"/>
  <c r="AC70" i="1"/>
  <c r="CH69" i="1"/>
  <c r="CE69" i="1"/>
  <c r="AV69" i="1"/>
  <c r="BL69" i="1" s="1"/>
  <c r="AC69" i="1"/>
  <c r="CH68" i="1"/>
  <c r="CE68" i="1"/>
  <c r="AV68" i="1"/>
  <c r="BL68" i="1" s="1"/>
  <c r="AC68" i="1"/>
  <c r="CG66" i="1"/>
  <c r="CF66" i="1"/>
  <c r="CH66" i="1" s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B66" i="1"/>
  <c r="AA66" i="1"/>
  <c r="Z66" i="1"/>
  <c r="Y66" i="1"/>
  <c r="X66" i="1"/>
  <c r="X72" i="1" s="1"/>
  <c r="X86" i="1" s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H72" i="1" s="1"/>
  <c r="CH65" i="1"/>
  <c r="CE65" i="1"/>
  <c r="AV65" i="1"/>
  <c r="BL65" i="1" s="1"/>
  <c r="AC65" i="1"/>
  <c r="CH63" i="1"/>
  <c r="CE63" i="1"/>
  <c r="AV63" i="1"/>
  <c r="BL63" i="1" s="1"/>
  <c r="AC63" i="1"/>
  <c r="CH62" i="1"/>
  <c r="CE62" i="1"/>
  <c r="AV62" i="1"/>
  <c r="BL62" i="1" s="1"/>
  <c r="AC62" i="1"/>
  <c r="CG61" i="1"/>
  <c r="CF61" i="1"/>
  <c r="CD61" i="1"/>
  <c r="CC61" i="1"/>
  <c r="CC72" i="1" s="1"/>
  <c r="CC86" i="1" s="1"/>
  <c r="CB61" i="1"/>
  <c r="CA61" i="1"/>
  <c r="BZ61" i="1"/>
  <c r="BY61" i="1"/>
  <c r="BX61" i="1"/>
  <c r="BW61" i="1"/>
  <c r="BV61" i="1"/>
  <c r="BU61" i="1"/>
  <c r="BU72" i="1" s="1"/>
  <c r="BU86" i="1" s="1"/>
  <c r="BT61" i="1"/>
  <c r="BS61" i="1"/>
  <c r="BS72" i="1" s="1"/>
  <c r="BS86" i="1" s="1"/>
  <c r="BR61" i="1"/>
  <c r="BR72" i="1" s="1"/>
  <c r="BR86" i="1" s="1"/>
  <c r="BQ61" i="1"/>
  <c r="BP61" i="1"/>
  <c r="BO61" i="1"/>
  <c r="BN61" i="1"/>
  <c r="BM61" i="1"/>
  <c r="BM72" i="1" s="1"/>
  <c r="BK61" i="1"/>
  <c r="BJ61" i="1"/>
  <c r="BI61" i="1"/>
  <c r="BH61" i="1"/>
  <c r="BG61" i="1"/>
  <c r="BF61" i="1"/>
  <c r="BE61" i="1"/>
  <c r="BE72" i="1" s="1"/>
  <c r="BE86" i="1" s="1"/>
  <c r="BD61" i="1"/>
  <c r="BC61" i="1"/>
  <c r="BC72" i="1" s="1"/>
  <c r="BC86" i="1" s="1"/>
  <c r="BB61" i="1"/>
  <c r="BB72" i="1" s="1"/>
  <c r="BB86" i="1" s="1"/>
  <c r="BA61" i="1"/>
  <c r="AZ61" i="1"/>
  <c r="AY61" i="1"/>
  <c r="AX61" i="1"/>
  <c r="AW61" i="1"/>
  <c r="AW72" i="1" s="1"/>
  <c r="AW86" i="1" s="1"/>
  <c r="AU61" i="1"/>
  <c r="AT61" i="1"/>
  <c r="AS61" i="1"/>
  <c r="AR61" i="1"/>
  <c r="AQ61" i="1"/>
  <c r="AP61" i="1"/>
  <c r="AO61" i="1"/>
  <c r="AN61" i="1"/>
  <c r="AM61" i="1"/>
  <c r="AM72" i="1" s="1"/>
  <c r="AM86" i="1" s="1"/>
  <c r="AL61" i="1"/>
  <c r="AL72" i="1" s="1"/>
  <c r="AL86" i="1" s="1"/>
  <c r="AK61" i="1"/>
  <c r="AJ61" i="1"/>
  <c r="AI61" i="1"/>
  <c r="AH61" i="1"/>
  <c r="AG61" i="1"/>
  <c r="AF61" i="1"/>
  <c r="AE61" i="1"/>
  <c r="AD61" i="1"/>
  <c r="AB61" i="1"/>
  <c r="AA61" i="1"/>
  <c r="Z61" i="1"/>
  <c r="Y61" i="1"/>
  <c r="X61" i="1"/>
  <c r="W61" i="1"/>
  <c r="V61" i="1"/>
  <c r="V72" i="1" s="1"/>
  <c r="V86" i="1" s="1"/>
  <c r="U61" i="1"/>
  <c r="T61" i="1"/>
  <c r="S61" i="1"/>
  <c r="R61" i="1"/>
  <c r="Q61" i="1"/>
  <c r="Q72" i="1" s="1"/>
  <c r="P61" i="1"/>
  <c r="O61" i="1"/>
  <c r="N61" i="1"/>
  <c r="M61" i="1"/>
  <c r="L61" i="1"/>
  <c r="K61" i="1"/>
  <c r="J61" i="1"/>
  <c r="I61" i="1"/>
  <c r="I72" i="1" s="1"/>
  <c r="I86" i="1" s="1"/>
  <c r="H61" i="1"/>
  <c r="CH60" i="1"/>
  <c r="CE60" i="1"/>
  <c r="AV60" i="1"/>
  <c r="BL60" i="1" s="1"/>
  <c r="AC60" i="1"/>
  <c r="CH58" i="1"/>
  <c r="CE58" i="1"/>
  <c r="AV58" i="1"/>
  <c r="BL58" i="1" s="1"/>
  <c r="AC58" i="1"/>
  <c r="CH57" i="1"/>
  <c r="CE57" i="1"/>
  <c r="AV57" i="1"/>
  <c r="BL57" i="1" s="1"/>
  <c r="AC57" i="1"/>
  <c r="CH55" i="1"/>
  <c r="CE55" i="1"/>
  <c r="AV55" i="1"/>
  <c r="BL55" i="1" s="1"/>
  <c r="AC55" i="1"/>
  <c r="CH50" i="1"/>
  <c r="CE50" i="1"/>
  <c r="AV50" i="1"/>
  <c r="BL50" i="1" s="1"/>
  <c r="AC50" i="1"/>
  <c r="CH49" i="1"/>
  <c r="CE49" i="1"/>
  <c r="AV49" i="1"/>
  <c r="BL49" i="1" s="1"/>
  <c r="AC49" i="1"/>
  <c r="CH48" i="1"/>
  <c r="CE48" i="1"/>
  <c r="AV48" i="1"/>
  <c r="BL48" i="1" s="1"/>
  <c r="AC48" i="1"/>
  <c r="CH47" i="1"/>
  <c r="CE47" i="1"/>
  <c r="AV47" i="1"/>
  <c r="BL47" i="1" s="1"/>
  <c r="AC47" i="1"/>
  <c r="CH46" i="1"/>
  <c r="CE46" i="1"/>
  <c r="AV46" i="1"/>
  <c r="BL46" i="1" s="1"/>
  <c r="AC46" i="1"/>
  <c r="CH45" i="1"/>
  <c r="CE45" i="1"/>
  <c r="AV45" i="1"/>
  <c r="BL45" i="1" s="1"/>
  <c r="AC45" i="1"/>
  <c r="CH44" i="1"/>
  <c r="CE44" i="1"/>
  <c r="AV44" i="1"/>
  <c r="BL44" i="1" s="1"/>
  <c r="AC44" i="1"/>
  <c r="CH43" i="1"/>
  <c r="CE43" i="1"/>
  <c r="AV43" i="1"/>
  <c r="BL43" i="1" s="1"/>
  <c r="AC43" i="1"/>
  <c r="CG42" i="1"/>
  <c r="CG51" i="1" s="1"/>
  <c r="CG52" i="1" s="1"/>
  <c r="CF42" i="1"/>
  <c r="CF51" i="1" s="1"/>
  <c r="CD42" i="1"/>
  <c r="CD51" i="1" s="1"/>
  <c r="CD52" i="1" s="1"/>
  <c r="CC42" i="1"/>
  <c r="CC51" i="1" s="1"/>
  <c r="CC52" i="1" s="1"/>
  <c r="CB42" i="1"/>
  <c r="CB51" i="1" s="1"/>
  <c r="CB52" i="1" s="1"/>
  <c r="CA42" i="1"/>
  <c r="CA51" i="1" s="1"/>
  <c r="CA52" i="1" s="1"/>
  <c r="BZ42" i="1"/>
  <c r="BZ51" i="1" s="1"/>
  <c r="BZ52" i="1" s="1"/>
  <c r="BY42" i="1"/>
  <c r="BY51" i="1" s="1"/>
  <c r="BY52" i="1" s="1"/>
  <c r="BX42" i="1"/>
  <c r="BX51" i="1" s="1"/>
  <c r="BX52" i="1" s="1"/>
  <c r="BW42" i="1"/>
  <c r="BW51" i="1" s="1"/>
  <c r="BW52" i="1" s="1"/>
  <c r="BV42" i="1"/>
  <c r="BV51" i="1" s="1"/>
  <c r="BV52" i="1" s="1"/>
  <c r="BU42" i="1"/>
  <c r="BU51" i="1" s="1"/>
  <c r="BU52" i="1" s="1"/>
  <c r="BT42" i="1"/>
  <c r="BT51" i="1" s="1"/>
  <c r="BT52" i="1" s="1"/>
  <c r="BS42" i="1"/>
  <c r="BS51" i="1" s="1"/>
  <c r="BS52" i="1" s="1"/>
  <c r="BR42" i="1"/>
  <c r="BR51" i="1" s="1"/>
  <c r="BR52" i="1" s="1"/>
  <c r="BQ42" i="1"/>
  <c r="BQ51" i="1" s="1"/>
  <c r="BQ52" i="1" s="1"/>
  <c r="BP42" i="1"/>
  <c r="BP51" i="1" s="1"/>
  <c r="BP52" i="1" s="1"/>
  <c r="BO42" i="1"/>
  <c r="BO51" i="1" s="1"/>
  <c r="BO52" i="1" s="1"/>
  <c r="BN42" i="1"/>
  <c r="BN51" i="1" s="1"/>
  <c r="BN52" i="1" s="1"/>
  <c r="BM42" i="1"/>
  <c r="BK42" i="1"/>
  <c r="BK51" i="1" s="1"/>
  <c r="BK52" i="1" s="1"/>
  <c r="BJ42" i="1"/>
  <c r="BJ51" i="1" s="1"/>
  <c r="BJ52" i="1" s="1"/>
  <c r="BI42" i="1"/>
  <c r="BI51" i="1" s="1"/>
  <c r="BI52" i="1" s="1"/>
  <c r="BH42" i="1"/>
  <c r="BH51" i="1" s="1"/>
  <c r="BH52" i="1" s="1"/>
  <c r="BG42" i="1"/>
  <c r="BG51" i="1" s="1"/>
  <c r="BG52" i="1" s="1"/>
  <c r="BF42" i="1"/>
  <c r="BF51" i="1" s="1"/>
  <c r="BF52" i="1" s="1"/>
  <c r="BE42" i="1"/>
  <c r="BE51" i="1" s="1"/>
  <c r="BE52" i="1" s="1"/>
  <c r="BD42" i="1"/>
  <c r="BD51" i="1" s="1"/>
  <c r="BD52" i="1" s="1"/>
  <c r="BC42" i="1"/>
  <c r="BC51" i="1" s="1"/>
  <c r="BC52" i="1" s="1"/>
  <c r="BB42" i="1"/>
  <c r="BB51" i="1" s="1"/>
  <c r="BB52" i="1" s="1"/>
  <c r="BA42" i="1"/>
  <c r="BA51" i="1" s="1"/>
  <c r="BA52" i="1" s="1"/>
  <c r="AZ42" i="1"/>
  <c r="AZ51" i="1" s="1"/>
  <c r="AZ52" i="1" s="1"/>
  <c r="AY42" i="1"/>
  <c r="AY51" i="1" s="1"/>
  <c r="AY52" i="1" s="1"/>
  <c r="AX42" i="1"/>
  <c r="AX51" i="1" s="1"/>
  <c r="AX52" i="1" s="1"/>
  <c r="AW42" i="1"/>
  <c r="AW51" i="1" s="1"/>
  <c r="AW52" i="1" s="1"/>
  <c r="AU42" i="1"/>
  <c r="AU51" i="1" s="1"/>
  <c r="AU52" i="1" s="1"/>
  <c r="AT42" i="1"/>
  <c r="AT51" i="1" s="1"/>
  <c r="AT52" i="1" s="1"/>
  <c r="AS42" i="1"/>
  <c r="AR42" i="1"/>
  <c r="AR51" i="1" s="1"/>
  <c r="AR52" i="1" s="1"/>
  <c r="AQ42" i="1"/>
  <c r="AQ51" i="1" s="1"/>
  <c r="AQ52" i="1" s="1"/>
  <c r="AP42" i="1"/>
  <c r="AP51" i="1" s="1"/>
  <c r="AP52" i="1" s="1"/>
  <c r="AO42" i="1"/>
  <c r="AO51" i="1" s="1"/>
  <c r="AO52" i="1" s="1"/>
  <c r="AN42" i="1"/>
  <c r="AN51" i="1" s="1"/>
  <c r="AN52" i="1" s="1"/>
  <c r="AM42" i="1"/>
  <c r="AM51" i="1" s="1"/>
  <c r="AM52" i="1" s="1"/>
  <c r="AL42" i="1"/>
  <c r="AL51" i="1" s="1"/>
  <c r="AL52" i="1" s="1"/>
  <c r="AK42" i="1"/>
  <c r="AK51" i="1" s="1"/>
  <c r="AK52" i="1" s="1"/>
  <c r="AJ42" i="1"/>
  <c r="AJ51" i="1" s="1"/>
  <c r="AJ52" i="1" s="1"/>
  <c r="AI42" i="1"/>
  <c r="AI51" i="1" s="1"/>
  <c r="AI52" i="1" s="1"/>
  <c r="AH42" i="1"/>
  <c r="AH51" i="1" s="1"/>
  <c r="AH52" i="1" s="1"/>
  <c r="AG42" i="1"/>
  <c r="AG51" i="1" s="1"/>
  <c r="AG52" i="1" s="1"/>
  <c r="AF42" i="1"/>
  <c r="AF51" i="1" s="1"/>
  <c r="AF52" i="1" s="1"/>
  <c r="AE42" i="1"/>
  <c r="AE51" i="1" s="1"/>
  <c r="AE52" i="1" s="1"/>
  <c r="AD42" i="1"/>
  <c r="AD51" i="1" s="1"/>
  <c r="AB42" i="1"/>
  <c r="AB51" i="1" s="1"/>
  <c r="AB52" i="1" s="1"/>
  <c r="AA42" i="1"/>
  <c r="AA51" i="1" s="1"/>
  <c r="AA52" i="1" s="1"/>
  <c r="Z42" i="1"/>
  <c r="Z51" i="1" s="1"/>
  <c r="Z52" i="1" s="1"/>
  <c r="Y42" i="1"/>
  <c r="Y51" i="1" s="1"/>
  <c r="Y52" i="1" s="1"/>
  <c r="X42" i="1"/>
  <c r="X51" i="1" s="1"/>
  <c r="X52" i="1" s="1"/>
  <c r="W42" i="1"/>
  <c r="W51" i="1" s="1"/>
  <c r="W52" i="1" s="1"/>
  <c r="V42" i="1"/>
  <c r="V51" i="1" s="1"/>
  <c r="V52" i="1" s="1"/>
  <c r="U42" i="1"/>
  <c r="U51" i="1" s="1"/>
  <c r="U52" i="1" s="1"/>
  <c r="T42" i="1"/>
  <c r="T51" i="1" s="1"/>
  <c r="T52" i="1" s="1"/>
  <c r="S42" i="1"/>
  <c r="S51" i="1" s="1"/>
  <c r="S52" i="1" s="1"/>
  <c r="R42" i="1"/>
  <c r="R51" i="1" s="1"/>
  <c r="R52" i="1" s="1"/>
  <c r="Q42" i="1"/>
  <c r="Q51" i="1" s="1"/>
  <c r="Q52" i="1" s="1"/>
  <c r="P42" i="1"/>
  <c r="P51" i="1" s="1"/>
  <c r="P52" i="1" s="1"/>
  <c r="O42" i="1"/>
  <c r="O51" i="1" s="1"/>
  <c r="O52" i="1" s="1"/>
  <c r="N42" i="1"/>
  <c r="N51" i="1" s="1"/>
  <c r="N52" i="1" s="1"/>
  <c r="M42" i="1"/>
  <c r="M51" i="1" s="1"/>
  <c r="M52" i="1" s="1"/>
  <c r="L42" i="1"/>
  <c r="L51" i="1" s="1"/>
  <c r="L52" i="1" s="1"/>
  <c r="K42" i="1"/>
  <c r="K51" i="1" s="1"/>
  <c r="K52" i="1" s="1"/>
  <c r="J42" i="1"/>
  <c r="J51" i="1" s="1"/>
  <c r="J52" i="1" s="1"/>
  <c r="I42" i="1"/>
  <c r="I51" i="1" s="1"/>
  <c r="I52" i="1" s="1"/>
  <c r="H42" i="1"/>
  <c r="H51" i="1" s="1"/>
  <c r="H52" i="1" s="1"/>
  <c r="CH41" i="1"/>
  <c r="CE41" i="1"/>
  <c r="AV41" i="1"/>
  <c r="BL41" i="1" s="1"/>
  <c r="AC41" i="1"/>
  <c r="CH40" i="1"/>
  <c r="CE40" i="1"/>
  <c r="AV40" i="1"/>
  <c r="BL40" i="1" s="1"/>
  <c r="AC40" i="1"/>
  <c r="CH39" i="1"/>
  <c r="CE39" i="1"/>
  <c r="AV39" i="1"/>
  <c r="BL39" i="1" s="1"/>
  <c r="AC39" i="1"/>
  <c r="CH38" i="1"/>
  <c r="CE38" i="1"/>
  <c r="AV38" i="1"/>
  <c r="BL38" i="1" s="1"/>
  <c r="AC38" i="1"/>
  <c r="CH33" i="1"/>
  <c r="CE33" i="1"/>
  <c r="AV33" i="1"/>
  <c r="BL33" i="1" s="1"/>
  <c r="AC33" i="1"/>
  <c r="CH31" i="1"/>
  <c r="CE31" i="1"/>
  <c r="AV31" i="1"/>
  <c r="BL31" i="1" s="1"/>
  <c r="AC31" i="1"/>
  <c r="CH30" i="1"/>
  <c r="CE30" i="1"/>
  <c r="AV30" i="1"/>
  <c r="BL30" i="1" s="1"/>
  <c r="AC30" i="1"/>
  <c r="CH29" i="1"/>
  <c r="CE29" i="1"/>
  <c r="AV29" i="1"/>
  <c r="BL29" i="1" s="1"/>
  <c r="AC29" i="1"/>
  <c r="CG28" i="1"/>
  <c r="CF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CH27" i="1"/>
  <c r="CE27" i="1"/>
  <c r="AV27" i="1"/>
  <c r="BL27" i="1" s="1"/>
  <c r="AC27" i="1"/>
  <c r="CG25" i="1"/>
  <c r="CF25" i="1"/>
  <c r="CD25" i="1"/>
  <c r="CC25" i="1"/>
  <c r="CB25" i="1"/>
  <c r="CB32" i="1" s="1"/>
  <c r="CA25" i="1"/>
  <c r="BZ25" i="1"/>
  <c r="BY25" i="1"/>
  <c r="BX25" i="1"/>
  <c r="BW25" i="1"/>
  <c r="BV25" i="1"/>
  <c r="BU25" i="1"/>
  <c r="BT25" i="1"/>
  <c r="BT32" i="1" s="1"/>
  <c r="BS25" i="1"/>
  <c r="BR25" i="1"/>
  <c r="BQ25" i="1"/>
  <c r="BP25" i="1"/>
  <c r="BO25" i="1"/>
  <c r="BN25" i="1"/>
  <c r="BM25" i="1"/>
  <c r="BK25" i="1"/>
  <c r="BK32" i="1" s="1"/>
  <c r="BJ25" i="1"/>
  <c r="BI25" i="1"/>
  <c r="BH25" i="1"/>
  <c r="BG25" i="1"/>
  <c r="BF25" i="1"/>
  <c r="BE25" i="1"/>
  <c r="BD25" i="1"/>
  <c r="BC25" i="1"/>
  <c r="BC32" i="1" s="1"/>
  <c r="BB25" i="1"/>
  <c r="BA25" i="1"/>
  <c r="AZ25" i="1"/>
  <c r="AY25" i="1"/>
  <c r="AX25" i="1"/>
  <c r="AW25" i="1"/>
  <c r="AU25" i="1"/>
  <c r="AT25" i="1"/>
  <c r="AT32" i="1" s="1"/>
  <c r="AS25" i="1"/>
  <c r="AR25" i="1"/>
  <c r="AQ25" i="1"/>
  <c r="AP25" i="1"/>
  <c r="AO25" i="1"/>
  <c r="AN25" i="1"/>
  <c r="AM25" i="1"/>
  <c r="AL25" i="1"/>
  <c r="AL32" i="1" s="1"/>
  <c r="AK25" i="1"/>
  <c r="AJ25" i="1"/>
  <c r="AI25" i="1"/>
  <c r="AH25" i="1"/>
  <c r="AG25" i="1"/>
  <c r="AF25" i="1"/>
  <c r="AE25" i="1"/>
  <c r="AD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CH24" i="1"/>
  <c r="CE24" i="1"/>
  <c r="AV24" i="1"/>
  <c r="BL24" i="1" s="1"/>
  <c r="AC24" i="1"/>
  <c r="CH23" i="1"/>
  <c r="CE23" i="1"/>
  <c r="AV23" i="1"/>
  <c r="BL23" i="1" s="1"/>
  <c r="AC23" i="1"/>
  <c r="CG20" i="1"/>
  <c r="CF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CH19" i="1"/>
  <c r="CE19" i="1"/>
  <c r="AV19" i="1"/>
  <c r="BL19" i="1" s="1"/>
  <c r="AC19" i="1"/>
  <c r="CH16" i="1"/>
  <c r="CE16" i="1"/>
  <c r="AV16" i="1"/>
  <c r="BL16" i="1" s="1"/>
  <c r="AC16" i="1"/>
  <c r="CH15" i="1"/>
  <c r="CE15" i="1"/>
  <c r="AV15" i="1"/>
  <c r="BL15" i="1" s="1"/>
  <c r="AC15" i="1"/>
  <c r="CH14" i="1"/>
  <c r="CE14" i="1"/>
  <c r="AV14" i="1"/>
  <c r="BL14" i="1" s="1"/>
  <c r="AC14" i="1"/>
  <c r="CH13" i="1"/>
  <c r="CE13" i="1"/>
  <c r="AV13" i="1"/>
  <c r="BL13" i="1" s="1"/>
  <c r="AC13" i="1"/>
  <c r="CG12" i="1"/>
  <c r="CG17" i="1" s="1"/>
  <c r="CF12" i="1"/>
  <c r="CF17" i="1" s="1"/>
  <c r="CD12" i="1"/>
  <c r="CD17" i="1" s="1"/>
  <c r="CC12" i="1"/>
  <c r="CC17" i="1" s="1"/>
  <c r="CB12" i="1"/>
  <c r="CB17" i="1" s="1"/>
  <c r="CA12" i="1"/>
  <c r="CA17" i="1" s="1"/>
  <c r="BZ12" i="1"/>
  <c r="BZ17" i="1" s="1"/>
  <c r="BY12" i="1"/>
  <c r="BY17" i="1" s="1"/>
  <c r="BX12" i="1"/>
  <c r="BX17" i="1" s="1"/>
  <c r="BW12" i="1"/>
  <c r="BW17" i="1" s="1"/>
  <c r="BV12" i="1"/>
  <c r="BV17" i="1" s="1"/>
  <c r="BU12" i="1"/>
  <c r="BU17" i="1" s="1"/>
  <c r="BT12" i="1"/>
  <c r="BT17" i="1" s="1"/>
  <c r="BS12" i="1"/>
  <c r="BS17" i="1" s="1"/>
  <c r="BR12" i="1"/>
  <c r="BR17" i="1" s="1"/>
  <c r="BQ12" i="1"/>
  <c r="BQ17" i="1" s="1"/>
  <c r="BP12" i="1"/>
  <c r="BP17" i="1" s="1"/>
  <c r="BO12" i="1"/>
  <c r="BO17" i="1" s="1"/>
  <c r="BN12" i="1"/>
  <c r="BN17" i="1" s="1"/>
  <c r="BM12" i="1"/>
  <c r="BM17" i="1" s="1"/>
  <c r="BK12" i="1"/>
  <c r="BK17" i="1" s="1"/>
  <c r="BJ12" i="1"/>
  <c r="BJ17" i="1" s="1"/>
  <c r="BI12" i="1"/>
  <c r="BI17" i="1" s="1"/>
  <c r="BH12" i="1"/>
  <c r="BH17" i="1" s="1"/>
  <c r="BG12" i="1"/>
  <c r="BG17" i="1" s="1"/>
  <c r="BF12" i="1"/>
  <c r="BF17" i="1" s="1"/>
  <c r="BE12" i="1"/>
  <c r="BE17" i="1" s="1"/>
  <c r="BD12" i="1"/>
  <c r="BD17" i="1" s="1"/>
  <c r="BC12" i="1"/>
  <c r="BC17" i="1" s="1"/>
  <c r="BB12" i="1"/>
  <c r="BB17" i="1" s="1"/>
  <c r="BA12" i="1"/>
  <c r="BA17" i="1" s="1"/>
  <c r="AZ12" i="1"/>
  <c r="AZ17" i="1" s="1"/>
  <c r="AY12" i="1"/>
  <c r="AY17" i="1" s="1"/>
  <c r="AX12" i="1"/>
  <c r="AX17" i="1" s="1"/>
  <c r="AW12" i="1"/>
  <c r="AW17" i="1" s="1"/>
  <c r="AU12" i="1"/>
  <c r="AU17" i="1" s="1"/>
  <c r="AT12" i="1"/>
  <c r="AS12" i="1"/>
  <c r="AS17" i="1" s="1"/>
  <c r="AR12" i="1"/>
  <c r="AR17" i="1" s="1"/>
  <c r="AQ12" i="1"/>
  <c r="AQ17" i="1" s="1"/>
  <c r="AP12" i="1"/>
  <c r="AP17" i="1" s="1"/>
  <c r="AO12" i="1"/>
  <c r="AO17" i="1" s="1"/>
  <c r="AN12" i="1"/>
  <c r="AN17" i="1" s="1"/>
  <c r="AM12" i="1"/>
  <c r="AM17" i="1" s="1"/>
  <c r="AL12" i="1"/>
  <c r="AL17" i="1" s="1"/>
  <c r="AK12" i="1"/>
  <c r="AK17" i="1" s="1"/>
  <c r="AJ12" i="1"/>
  <c r="AJ17" i="1" s="1"/>
  <c r="AI12" i="1"/>
  <c r="AI17" i="1" s="1"/>
  <c r="AH12" i="1"/>
  <c r="AH17" i="1" s="1"/>
  <c r="AG12" i="1"/>
  <c r="AG17" i="1" s="1"/>
  <c r="AF12" i="1"/>
  <c r="AF17" i="1" s="1"/>
  <c r="AE12" i="1"/>
  <c r="AE17" i="1" s="1"/>
  <c r="AD12" i="1"/>
  <c r="AB12" i="1"/>
  <c r="AB17" i="1" s="1"/>
  <c r="AA12" i="1"/>
  <c r="AA17" i="1" s="1"/>
  <c r="Z12" i="1"/>
  <c r="Z17" i="1" s="1"/>
  <c r="Y12" i="1"/>
  <c r="Y17" i="1" s="1"/>
  <c r="X12" i="1"/>
  <c r="X17" i="1" s="1"/>
  <c r="W12" i="1"/>
  <c r="W17" i="1" s="1"/>
  <c r="V12" i="1"/>
  <c r="V17" i="1" s="1"/>
  <c r="U12" i="1"/>
  <c r="U17" i="1" s="1"/>
  <c r="T12" i="1"/>
  <c r="T17" i="1" s="1"/>
  <c r="S12" i="1"/>
  <c r="S17" i="1" s="1"/>
  <c r="R12" i="1"/>
  <c r="R17" i="1" s="1"/>
  <c r="Q12" i="1"/>
  <c r="Q17" i="1" s="1"/>
  <c r="P12" i="1"/>
  <c r="P17" i="1" s="1"/>
  <c r="O12" i="1"/>
  <c r="O17" i="1" s="1"/>
  <c r="N12" i="1"/>
  <c r="N17" i="1" s="1"/>
  <c r="M12" i="1"/>
  <c r="M17" i="1" s="1"/>
  <c r="L12" i="1"/>
  <c r="L17" i="1" s="1"/>
  <c r="K12" i="1"/>
  <c r="K17" i="1" s="1"/>
  <c r="J12" i="1"/>
  <c r="J17" i="1" s="1"/>
  <c r="I12" i="1"/>
  <c r="I17" i="1" s="1"/>
  <c r="H12" i="1"/>
  <c r="CH11" i="1"/>
  <c r="CE11" i="1"/>
  <c r="AV11" i="1"/>
  <c r="BL11" i="1" s="1"/>
  <c r="AC11" i="1"/>
  <c r="CH10" i="1"/>
  <c r="CE10" i="1"/>
  <c r="AV10" i="1"/>
  <c r="BL10" i="1" s="1"/>
  <c r="AC10" i="1"/>
  <c r="CH9" i="1"/>
  <c r="CE9" i="1"/>
  <c r="AV9" i="1"/>
  <c r="BL9" i="1" s="1"/>
  <c r="AC9" i="1"/>
  <c r="CH8" i="1"/>
  <c r="CE8" i="1"/>
  <c r="AV8" i="1"/>
  <c r="BL8" i="1" s="1"/>
  <c r="AC8" i="1"/>
  <c r="CH6" i="1"/>
  <c r="CE6" i="1"/>
  <c r="AV6" i="1"/>
  <c r="BL6" i="1" s="1"/>
  <c r="AC6" i="1"/>
  <c r="AV34" i="7" l="1"/>
  <c r="BD34" i="7"/>
  <c r="BM34" i="7"/>
  <c r="BU34" i="7"/>
  <c r="H32" i="7"/>
  <c r="H34" i="7" s="1"/>
  <c r="P32" i="7"/>
  <c r="Y32" i="7"/>
  <c r="AG32" i="7"/>
  <c r="AG34" i="7" s="1"/>
  <c r="AO32" i="7"/>
  <c r="AX32" i="7"/>
  <c r="BG32" i="7"/>
  <c r="BO32" i="7"/>
  <c r="BW32" i="7"/>
  <c r="CB28" i="7"/>
  <c r="CC40" i="7"/>
  <c r="C32" i="7"/>
  <c r="K32" i="7"/>
  <c r="S32" i="7"/>
  <c r="AB32" i="7"/>
  <c r="AJ32" i="7"/>
  <c r="AJ34" i="7" s="1"/>
  <c r="AS32" i="7"/>
  <c r="BA32" i="7"/>
  <c r="BJ32" i="7"/>
  <c r="BJ34" i="7" s="1"/>
  <c r="BR32" i="7"/>
  <c r="CA32" i="7"/>
  <c r="CC29" i="7"/>
  <c r="CC44" i="7"/>
  <c r="CC46" i="7"/>
  <c r="E32" i="7"/>
  <c r="M32" i="7"/>
  <c r="M34" i="7" s="1"/>
  <c r="U32" i="7"/>
  <c r="U34" i="7" s="1"/>
  <c r="AD32" i="7"/>
  <c r="AL32" i="7"/>
  <c r="AU32" i="7"/>
  <c r="BC32" i="7"/>
  <c r="BL32" i="7"/>
  <c r="BL34" i="7" s="1"/>
  <c r="I32" i="7"/>
  <c r="Q32" i="7"/>
  <c r="Z32" i="7"/>
  <c r="AH32" i="7"/>
  <c r="B32" i="7"/>
  <c r="B34" i="7" s="1"/>
  <c r="J32" i="7"/>
  <c r="R32" i="7"/>
  <c r="AA32" i="7"/>
  <c r="AA34" i="7" s="1"/>
  <c r="AI32" i="7"/>
  <c r="AR32" i="7"/>
  <c r="AR34" i="7" s="1"/>
  <c r="AZ32" i="7"/>
  <c r="AZ34" i="7" s="1"/>
  <c r="BI32" i="7"/>
  <c r="BI34" i="7" s="1"/>
  <c r="BQ32" i="7"/>
  <c r="BQ34" i="7" s="1"/>
  <c r="CC38" i="7"/>
  <c r="BT32" i="7"/>
  <c r="P34" i="7"/>
  <c r="Y34" i="7"/>
  <c r="AO34" i="7"/>
  <c r="C34" i="7"/>
  <c r="K34" i="7"/>
  <c r="S34" i="7"/>
  <c r="AB34" i="7"/>
  <c r="AS34" i="7"/>
  <c r="BA34" i="7"/>
  <c r="E34" i="7"/>
  <c r="AD34" i="7"/>
  <c r="CB20" i="7"/>
  <c r="CA34" i="7"/>
  <c r="BR34" i="7"/>
  <c r="AL34" i="7"/>
  <c r="CI40" i="1"/>
  <c r="BC95" i="1"/>
  <c r="BK95" i="1"/>
  <c r="BT95" i="1"/>
  <c r="CB95" i="1"/>
  <c r="J32" i="1"/>
  <c r="R32" i="1"/>
  <c r="R34" i="1" s="1"/>
  <c r="R53" i="1" s="1"/>
  <c r="Z32" i="1"/>
  <c r="Z34" i="1" s="1"/>
  <c r="Z53" i="1" s="1"/>
  <c r="Z87" i="1" s="1"/>
  <c r="AI32" i="1"/>
  <c r="AQ32" i="1"/>
  <c r="AZ32" i="1"/>
  <c r="BH32" i="1"/>
  <c r="BQ32" i="1"/>
  <c r="BY32" i="1"/>
  <c r="CI45" i="1"/>
  <c r="CI58" i="1"/>
  <c r="N95" i="1"/>
  <c r="V95" i="1"/>
  <c r="AE95" i="1"/>
  <c r="AM95" i="1"/>
  <c r="AU95" i="1"/>
  <c r="AO95" i="1"/>
  <c r="AP95" i="1"/>
  <c r="BF95" i="1"/>
  <c r="AV66" i="1"/>
  <c r="AV61" i="1"/>
  <c r="AV84" i="1"/>
  <c r="CI81" i="1"/>
  <c r="CI43" i="1"/>
  <c r="N32" i="1"/>
  <c r="V32" i="1"/>
  <c r="V34" i="1" s="1"/>
  <c r="V53" i="1" s="1"/>
  <c r="V87" i="1" s="1"/>
  <c r="V96" i="1" s="1"/>
  <c r="AE32" i="1"/>
  <c r="AE34" i="1" s="1"/>
  <c r="AE53" i="1" s="1"/>
  <c r="AM32" i="1"/>
  <c r="AU32" i="1"/>
  <c r="BD32" i="1"/>
  <c r="BD34" i="1" s="1"/>
  <c r="BD53" i="1" s="1"/>
  <c r="BM32" i="1"/>
  <c r="BU32" i="1"/>
  <c r="CC32" i="1"/>
  <c r="CI47" i="1"/>
  <c r="AV28" i="1"/>
  <c r="BL28" i="1" s="1"/>
  <c r="G32" i="7"/>
  <c r="G34" i="7" s="1"/>
  <c r="O32" i="7"/>
  <c r="O34" i="7" s="1"/>
  <c r="X32" i="7"/>
  <c r="AF32" i="7"/>
  <c r="AF34" i="7" s="1"/>
  <c r="AN32" i="7"/>
  <c r="AN34" i="7" s="1"/>
  <c r="CC8" i="7"/>
  <c r="AW32" i="7"/>
  <c r="AW34" i="7" s="1"/>
  <c r="BE32" i="7"/>
  <c r="BE34" i="7" s="1"/>
  <c r="BN32" i="7"/>
  <c r="BN34" i="7" s="1"/>
  <c r="BV32" i="7"/>
  <c r="BV34" i="7" s="1"/>
  <c r="CC33" i="7"/>
  <c r="AP25" i="7"/>
  <c r="BF25" i="7" s="1"/>
  <c r="AU34" i="7"/>
  <c r="BC34" i="7"/>
  <c r="BT34" i="7"/>
  <c r="F34" i="7"/>
  <c r="N34" i="7"/>
  <c r="V34" i="7"/>
  <c r="AE34" i="7"/>
  <c r="CC13" i="7"/>
  <c r="AP20" i="7"/>
  <c r="CC19" i="7"/>
  <c r="AP28" i="7"/>
  <c r="BF28" i="7" s="1"/>
  <c r="CC15" i="7"/>
  <c r="AQ32" i="7"/>
  <c r="AQ34" i="7" s="1"/>
  <c r="AY32" i="7"/>
  <c r="AY34" i="7" s="1"/>
  <c r="BH32" i="7"/>
  <c r="BP32" i="7"/>
  <c r="BP34" i="7" s="1"/>
  <c r="BX32" i="7"/>
  <c r="BX34" i="7" s="1"/>
  <c r="W42" i="7"/>
  <c r="BY12" i="7"/>
  <c r="CB25" i="7"/>
  <c r="BY28" i="7"/>
  <c r="CC14" i="7"/>
  <c r="W28" i="7"/>
  <c r="CC39" i="7"/>
  <c r="CC43" i="7"/>
  <c r="CC23" i="7"/>
  <c r="CC6" i="7"/>
  <c r="CC10" i="7"/>
  <c r="CC16" i="7"/>
  <c r="BY20" i="7"/>
  <c r="CC27" i="7"/>
  <c r="CC41" i="7"/>
  <c r="CC47" i="7"/>
  <c r="CC30" i="7"/>
  <c r="CC9" i="7"/>
  <c r="W12" i="7"/>
  <c r="L34" i="7"/>
  <c r="T34" i="7"/>
  <c r="AC34" i="7"/>
  <c r="AK34" i="7"/>
  <c r="AT34" i="7"/>
  <c r="BB34" i="7"/>
  <c r="BK34" i="7"/>
  <c r="BS34" i="7"/>
  <c r="W20" i="7"/>
  <c r="AP42" i="7"/>
  <c r="BF42" i="7" s="1"/>
  <c r="CC11" i="7"/>
  <c r="BY42" i="7"/>
  <c r="AX34" i="7"/>
  <c r="BO34" i="7"/>
  <c r="BW34" i="7"/>
  <c r="I34" i="7"/>
  <c r="Q34" i="7"/>
  <c r="Z34" i="7"/>
  <c r="AH34" i="7"/>
  <c r="BH34" i="7"/>
  <c r="BF20" i="7"/>
  <c r="J34" i="7"/>
  <c r="R34" i="7"/>
  <c r="AI34" i="7"/>
  <c r="CB17" i="7"/>
  <c r="CC45" i="7"/>
  <c r="CC24" i="7"/>
  <c r="CC31" i="7"/>
  <c r="AM34" i="7"/>
  <c r="AP17" i="7"/>
  <c r="CB12" i="7"/>
  <c r="X17" i="7"/>
  <c r="BZ32" i="7"/>
  <c r="CB32" i="7" s="1"/>
  <c r="W25" i="7"/>
  <c r="AP12" i="7"/>
  <c r="BF12" i="7" s="1"/>
  <c r="BG17" i="7"/>
  <c r="D17" i="7"/>
  <c r="D34" i="7" s="1"/>
  <c r="BY25" i="7"/>
  <c r="AV20" i="1"/>
  <c r="CI49" i="1"/>
  <c r="CA32" i="1"/>
  <c r="CA34" i="1" s="1"/>
  <c r="CA53" i="1" s="1"/>
  <c r="CH28" i="1"/>
  <c r="I32" i="1"/>
  <c r="Q32" i="1"/>
  <c r="Q34" i="1" s="1"/>
  <c r="Q53" i="1" s="1"/>
  <c r="Q87" i="1" s="1"/>
  <c r="Q96" i="1" s="1"/>
  <c r="Y32" i="1"/>
  <c r="Y34" i="1" s="1"/>
  <c r="Y53" i="1" s="1"/>
  <c r="Y87" i="1" s="1"/>
  <c r="Y96" i="1" s="1"/>
  <c r="AH32" i="1"/>
  <c r="AH34" i="1" s="1"/>
  <c r="AH53" i="1" s="1"/>
  <c r="AP32" i="1"/>
  <c r="AY32" i="1"/>
  <c r="AY34" i="1" s="1"/>
  <c r="AY53" i="1" s="1"/>
  <c r="BG32" i="1"/>
  <c r="BG34" i="1" s="1"/>
  <c r="BG53" i="1" s="1"/>
  <c r="BP32" i="1"/>
  <c r="BP34" i="1" s="1"/>
  <c r="BP53" i="1" s="1"/>
  <c r="BX32" i="1"/>
  <c r="CG32" i="1"/>
  <c r="CG34" i="1" s="1"/>
  <c r="CG53" i="1" s="1"/>
  <c r="O32" i="1"/>
  <c r="O34" i="1" s="1"/>
  <c r="O53" i="1" s="1"/>
  <c r="W32" i="1"/>
  <c r="W34" i="1" s="1"/>
  <c r="W53" i="1" s="1"/>
  <c r="AF32" i="1"/>
  <c r="AF34" i="1" s="1"/>
  <c r="AF53" i="1" s="1"/>
  <c r="AN32" i="1"/>
  <c r="AN34" i="1" s="1"/>
  <c r="AN53" i="1" s="1"/>
  <c r="BV32" i="1"/>
  <c r="BV34" i="1" s="1"/>
  <c r="BV53" i="1" s="1"/>
  <c r="CD32" i="1"/>
  <c r="I34" i="1"/>
  <c r="I53" i="1" s="1"/>
  <c r="I87" i="1" s="1"/>
  <c r="I96" i="1" s="1"/>
  <c r="BX34" i="1"/>
  <c r="BX53" i="1" s="1"/>
  <c r="CH25" i="1"/>
  <c r="CI29" i="1"/>
  <c r="CI11" i="1"/>
  <c r="L32" i="1"/>
  <c r="L34" i="1" s="1"/>
  <c r="L53" i="1" s="1"/>
  <c r="T32" i="1"/>
  <c r="T34" i="1" s="1"/>
  <c r="T53" i="1" s="1"/>
  <c r="AB32" i="1"/>
  <c r="AB34" i="1" s="1"/>
  <c r="AB53" i="1" s="1"/>
  <c r="BS32" i="1"/>
  <c r="BS34" i="1" s="1"/>
  <c r="BS53" i="1" s="1"/>
  <c r="BS87" i="1" s="1"/>
  <c r="BS96" i="1" s="1"/>
  <c r="CH20" i="1"/>
  <c r="W95" i="1"/>
  <c r="BE95" i="1"/>
  <c r="AG95" i="1"/>
  <c r="J95" i="1"/>
  <c r="R95" i="1"/>
  <c r="Z95" i="1"/>
  <c r="AI95" i="1"/>
  <c r="AQ95" i="1"/>
  <c r="AY95" i="1"/>
  <c r="BG95" i="1"/>
  <c r="O95" i="1"/>
  <c r="AN95" i="1"/>
  <c r="X95" i="1"/>
  <c r="CH91" i="1"/>
  <c r="K95" i="1"/>
  <c r="S95" i="1"/>
  <c r="AA95" i="1"/>
  <c r="CI90" i="1"/>
  <c r="BW95" i="1"/>
  <c r="CI93" i="1"/>
  <c r="BV95" i="1"/>
  <c r="P95" i="1"/>
  <c r="BO95" i="1"/>
  <c r="CE95" i="1" s="1"/>
  <c r="P72" i="1"/>
  <c r="P86" i="1" s="1"/>
  <c r="AG72" i="1"/>
  <c r="AG86" i="1" s="1"/>
  <c r="AO72" i="1"/>
  <c r="AO86" i="1" s="1"/>
  <c r="CI69" i="1"/>
  <c r="CI55" i="1"/>
  <c r="Q86" i="1"/>
  <c r="BZ72" i="1"/>
  <c r="BZ86" i="1" s="1"/>
  <c r="CI76" i="1"/>
  <c r="CI57" i="1"/>
  <c r="BN72" i="1"/>
  <c r="BN86" i="1" s="1"/>
  <c r="CE61" i="1"/>
  <c r="Y72" i="1"/>
  <c r="Y86" i="1" s="1"/>
  <c r="AH72" i="1"/>
  <c r="AH86" i="1" s="1"/>
  <c r="AP72" i="1"/>
  <c r="AP86" i="1" s="1"/>
  <c r="CF72" i="1"/>
  <c r="CF86" i="1" s="1"/>
  <c r="AD72" i="1"/>
  <c r="AD86" i="1" s="1"/>
  <c r="AT72" i="1"/>
  <c r="AT86" i="1" s="1"/>
  <c r="BJ72" i="1"/>
  <c r="BJ86" i="1" s="1"/>
  <c r="CA72" i="1"/>
  <c r="CA86" i="1" s="1"/>
  <c r="CI77" i="1"/>
  <c r="AC84" i="1"/>
  <c r="J72" i="1"/>
  <c r="J86" i="1" s="1"/>
  <c r="R72" i="1"/>
  <c r="R86" i="1" s="1"/>
  <c r="Z72" i="1"/>
  <c r="Z86" i="1" s="1"/>
  <c r="AI72" i="1"/>
  <c r="AI86" i="1" s="1"/>
  <c r="AQ72" i="1"/>
  <c r="AQ86" i="1" s="1"/>
  <c r="AY72" i="1"/>
  <c r="AY86" i="1" s="1"/>
  <c r="BG72" i="1"/>
  <c r="BG86" i="1" s="1"/>
  <c r="BP72" i="1"/>
  <c r="BP86" i="1" s="1"/>
  <c r="BX72" i="1"/>
  <c r="BX86" i="1" s="1"/>
  <c r="CG72" i="1"/>
  <c r="CG86" i="1" s="1"/>
  <c r="N72" i="1"/>
  <c r="N86" i="1" s="1"/>
  <c r="AE72" i="1"/>
  <c r="AE86" i="1" s="1"/>
  <c r="AU72" i="1"/>
  <c r="AU86" i="1" s="1"/>
  <c r="BK72" i="1"/>
  <c r="BK86" i="1" s="1"/>
  <c r="CB72" i="1"/>
  <c r="CB86" i="1" s="1"/>
  <c r="BV72" i="1"/>
  <c r="BV86" i="1" s="1"/>
  <c r="CI63" i="1"/>
  <c r="K72" i="1"/>
  <c r="K86" i="1" s="1"/>
  <c r="S72" i="1"/>
  <c r="S86" i="1" s="1"/>
  <c r="AA72" i="1"/>
  <c r="AA86" i="1" s="1"/>
  <c r="AJ72" i="1"/>
  <c r="AR72" i="1"/>
  <c r="AR86" i="1" s="1"/>
  <c r="AZ72" i="1"/>
  <c r="AZ86" i="1" s="1"/>
  <c r="BH72" i="1"/>
  <c r="BH86" i="1" s="1"/>
  <c r="BQ72" i="1"/>
  <c r="BQ86" i="1" s="1"/>
  <c r="BY72" i="1"/>
  <c r="BY86" i="1" s="1"/>
  <c r="O72" i="1"/>
  <c r="O86" i="1" s="1"/>
  <c r="W72" i="1"/>
  <c r="W86" i="1" s="1"/>
  <c r="AF72" i="1"/>
  <c r="AF86" i="1" s="1"/>
  <c r="CD72" i="1"/>
  <c r="CD86" i="1" s="1"/>
  <c r="CI65" i="1"/>
  <c r="CI68" i="1"/>
  <c r="CI78" i="1"/>
  <c r="CE84" i="1"/>
  <c r="CI62" i="1"/>
  <c r="AC61" i="1"/>
  <c r="CI80" i="1"/>
  <c r="CI38" i="1"/>
  <c r="AC42" i="1"/>
  <c r="BW32" i="1"/>
  <c r="BW34" i="1" s="1"/>
  <c r="BW53" i="1" s="1"/>
  <c r="CI23" i="1"/>
  <c r="CB34" i="1"/>
  <c r="CB53" i="1" s="1"/>
  <c r="CB87" i="1" s="1"/>
  <c r="CB96" i="1" s="1"/>
  <c r="BT34" i="1"/>
  <c r="BT53" i="1" s="1"/>
  <c r="AL34" i="1"/>
  <c r="AL53" i="1" s="1"/>
  <c r="AL87" i="1" s="1"/>
  <c r="AL96" i="1" s="1"/>
  <c r="CI13" i="1"/>
  <c r="CC34" i="1"/>
  <c r="CC53" i="1" s="1"/>
  <c r="CC87" i="1" s="1"/>
  <c r="CC96" i="1" s="1"/>
  <c r="CI16" i="1"/>
  <c r="H32" i="1"/>
  <c r="P32" i="1"/>
  <c r="P34" i="1" s="1"/>
  <c r="P53" i="1" s="1"/>
  <c r="P87" i="1" s="1"/>
  <c r="X32" i="1"/>
  <c r="X34" i="1" s="1"/>
  <c r="X53" i="1" s="1"/>
  <c r="X87" i="1" s="1"/>
  <c r="AX32" i="1"/>
  <c r="AX34" i="1" s="1"/>
  <c r="AX53" i="1" s="1"/>
  <c r="BF32" i="1"/>
  <c r="BF34" i="1" s="1"/>
  <c r="BF53" i="1" s="1"/>
  <c r="BO32" i="1"/>
  <c r="BO34" i="1" s="1"/>
  <c r="BO53" i="1" s="1"/>
  <c r="AC28" i="1"/>
  <c r="K32" i="1"/>
  <c r="K34" i="1" s="1"/>
  <c r="K53" i="1" s="1"/>
  <c r="S32" i="1"/>
  <c r="S34" i="1" s="1"/>
  <c r="S53" i="1" s="1"/>
  <c r="AA32" i="1"/>
  <c r="AA34" i="1" s="1"/>
  <c r="AA53" i="1" s="1"/>
  <c r="AJ32" i="1"/>
  <c r="AJ34" i="1" s="1"/>
  <c r="AJ53" i="1" s="1"/>
  <c r="AR32" i="1"/>
  <c r="AR34" i="1" s="1"/>
  <c r="AR53" i="1" s="1"/>
  <c r="BA32" i="1"/>
  <c r="BA34" i="1" s="1"/>
  <c r="BA53" i="1" s="1"/>
  <c r="BI32" i="1"/>
  <c r="BI34" i="1" s="1"/>
  <c r="BI53" i="1" s="1"/>
  <c r="BR32" i="1"/>
  <c r="BR34" i="1" s="1"/>
  <c r="BR53" i="1" s="1"/>
  <c r="BR87" i="1" s="1"/>
  <c r="BR96" i="1" s="1"/>
  <c r="BZ32" i="1"/>
  <c r="BZ34" i="1" s="1"/>
  <c r="BZ53" i="1" s="1"/>
  <c r="CI31" i="1"/>
  <c r="CI30" i="1"/>
  <c r="CE25" i="1"/>
  <c r="CI24" i="1"/>
  <c r="BN32" i="1"/>
  <c r="N34" i="1"/>
  <c r="N53" i="1" s="1"/>
  <c r="BU34" i="1"/>
  <c r="BU53" i="1" s="1"/>
  <c r="BU87" i="1" s="1"/>
  <c r="BU96" i="1" s="1"/>
  <c r="J34" i="1"/>
  <c r="J53" i="1" s="1"/>
  <c r="AI34" i="1"/>
  <c r="AI53" i="1" s="1"/>
  <c r="AZ34" i="1"/>
  <c r="AZ53" i="1" s="1"/>
  <c r="AZ87" i="1" s="1"/>
  <c r="AZ96" i="1" s="1"/>
  <c r="BH34" i="1"/>
  <c r="BH53" i="1" s="1"/>
  <c r="BQ34" i="1"/>
  <c r="BQ53" i="1" s="1"/>
  <c r="BY34" i="1"/>
  <c r="BY53" i="1" s="1"/>
  <c r="CI19" i="1"/>
  <c r="BL20" i="1"/>
  <c r="CE20" i="1"/>
  <c r="CH17" i="1"/>
  <c r="CI8" i="1"/>
  <c r="BM34" i="1"/>
  <c r="CH12" i="1"/>
  <c r="CI10" i="1"/>
  <c r="CI9" i="1"/>
  <c r="AC12" i="1"/>
  <c r="CI14" i="1"/>
  <c r="AD17" i="1"/>
  <c r="CI6" i="1"/>
  <c r="AV12" i="1"/>
  <c r="BL12" i="1" s="1"/>
  <c r="AT17" i="1"/>
  <c r="AT34" i="1" s="1"/>
  <c r="AT53" i="1" s="1"/>
  <c r="AT87" i="1" s="1"/>
  <c r="CI15" i="1"/>
  <c r="BC34" i="1"/>
  <c r="BC53" i="1" s="1"/>
  <c r="BC87" i="1" s="1"/>
  <c r="BC96" i="1" s="1"/>
  <c r="BL61" i="1"/>
  <c r="CF32" i="1"/>
  <c r="CH32" i="1" s="1"/>
  <c r="BL71" i="1"/>
  <c r="AK32" i="1"/>
  <c r="AK34" i="1" s="1"/>
  <c r="AK53" i="1" s="1"/>
  <c r="AV25" i="1"/>
  <c r="BL25" i="1" s="1"/>
  <c r="BB32" i="1"/>
  <c r="BB34" i="1" s="1"/>
  <c r="BB53" i="1" s="1"/>
  <c r="BB87" i="1" s="1"/>
  <c r="BB96" i="1" s="1"/>
  <c r="BJ32" i="1"/>
  <c r="BJ34" i="1" s="1"/>
  <c r="BJ53" i="1" s="1"/>
  <c r="BJ87" i="1" s="1"/>
  <c r="BJ96" i="1" s="1"/>
  <c r="CI27" i="1"/>
  <c r="CI41" i="1"/>
  <c r="AV42" i="1"/>
  <c r="BL42" i="1" s="1"/>
  <c r="CI46" i="1"/>
  <c r="CI48" i="1"/>
  <c r="AS51" i="1"/>
  <c r="CI75" i="1"/>
  <c r="AD95" i="1"/>
  <c r="AT95" i="1"/>
  <c r="AV95" i="1" s="1"/>
  <c r="AV91" i="1"/>
  <c r="BL91" i="1" s="1"/>
  <c r="AM34" i="1"/>
  <c r="AM53" i="1" s="1"/>
  <c r="AM87" i="1" s="1"/>
  <c r="AM96" i="1" s="1"/>
  <c r="CH42" i="1"/>
  <c r="H17" i="1"/>
  <c r="AP34" i="1"/>
  <c r="AP53" i="1" s="1"/>
  <c r="CD34" i="1"/>
  <c r="CD53" i="1" s="1"/>
  <c r="CE17" i="1"/>
  <c r="M32" i="1"/>
  <c r="M34" i="1" s="1"/>
  <c r="M53" i="1" s="1"/>
  <c r="U32" i="1"/>
  <c r="U34" i="1" s="1"/>
  <c r="U53" i="1" s="1"/>
  <c r="AC51" i="1"/>
  <c r="BT72" i="1"/>
  <c r="BT86" i="1" s="1"/>
  <c r="CE91" i="1"/>
  <c r="BM86" i="1"/>
  <c r="BK34" i="1"/>
  <c r="BK53" i="1" s="1"/>
  <c r="AQ34" i="1"/>
  <c r="AQ53" i="1" s="1"/>
  <c r="AQ87" i="1" s="1"/>
  <c r="AC20" i="1"/>
  <c r="BM51" i="1"/>
  <c r="CE42" i="1"/>
  <c r="BD72" i="1"/>
  <c r="BD86" i="1" s="1"/>
  <c r="AW32" i="1"/>
  <c r="AW34" i="1" s="1"/>
  <c r="AW53" i="1" s="1"/>
  <c r="AW87" i="1" s="1"/>
  <c r="AW96" i="1" s="1"/>
  <c r="BE32" i="1"/>
  <c r="BE34" i="1" s="1"/>
  <c r="BE53" i="1" s="1"/>
  <c r="BE87" i="1" s="1"/>
  <c r="BE96" i="1" s="1"/>
  <c r="CI33" i="1"/>
  <c r="CI39" i="1"/>
  <c r="AC52" i="1"/>
  <c r="H86" i="1"/>
  <c r="AC91" i="1"/>
  <c r="H95" i="1"/>
  <c r="AU34" i="1"/>
  <c r="AU53" i="1" s="1"/>
  <c r="AU87" i="1" s="1"/>
  <c r="AU96" i="1" s="1"/>
  <c r="AJ86" i="1"/>
  <c r="CE12" i="1"/>
  <c r="AD52" i="1"/>
  <c r="BL66" i="1"/>
  <c r="AN72" i="1"/>
  <c r="AN86" i="1" s="1"/>
  <c r="BL94" i="1"/>
  <c r="AG32" i="1"/>
  <c r="AG34" i="1" s="1"/>
  <c r="AG53" i="1" s="1"/>
  <c r="AG87" i="1" s="1"/>
  <c r="AG96" i="1" s="1"/>
  <c r="AO32" i="1"/>
  <c r="AO34" i="1" s="1"/>
  <c r="AO53" i="1" s="1"/>
  <c r="AO87" i="1" s="1"/>
  <c r="AO96" i="1" s="1"/>
  <c r="CE28" i="1"/>
  <c r="CH51" i="1"/>
  <c r="CF52" i="1"/>
  <c r="CH52" i="1" s="1"/>
  <c r="CI44" i="1"/>
  <c r="CI50" i="1"/>
  <c r="AX72" i="1"/>
  <c r="AX86" i="1" s="1"/>
  <c r="BF72" i="1"/>
  <c r="BF86" i="1" s="1"/>
  <c r="BO72" i="1"/>
  <c r="BO86" i="1" s="1"/>
  <c r="BW72" i="1"/>
  <c r="BW86" i="1" s="1"/>
  <c r="CE66" i="1"/>
  <c r="CI83" i="1"/>
  <c r="CE94" i="1"/>
  <c r="AC25" i="1"/>
  <c r="AS32" i="1"/>
  <c r="AV32" i="1" s="1"/>
  <c r="L72" i="1"/>
  <c r="L86" i="1" s="1"/>
  <c r="T72" i="1"/>
  <c r="T86" i="1" s="1"/>
  <c r="AB72" i="1"/>
  <c r="AB86" i="1" s="1"/>
  <c r="AK72" i="1"/>
  <c r="AK86" i="1" s="1"/>
  <c r="AS72" i="1"/>
  <c r="BA72" i="1"/>
  <c r="BA86" i="1" s="1"/>
  <c r="BI72" i="1"/>
  <c r="BI86" i="1" s="1"/>
  <c r="BL84" i="1"/>
  <c r="AD32" i="1"/>
  <c r="M72" i="1"/>
  <c r="M86" i="1" s="1"/>
  <c r="U72" i="1"/>
  <c r="U86" i="1" s="1"/>
  <c r="CI73" i="1"/>
  <c r="CI79" i="1"/>
  <c r="CI82" i="1"/>
  <c r="CH61" i="1"/>
  <c r="AC71" i="1"/>
  <c r="CE71" i="1"/>
  <c r="CI60" i="1"/>
  <c r="AC66" i="1"/>
  <c r="CH84" i="1"/>
  <c r="CH95" i="1"/>
  <c r="AC94" i="1"/>
  <c r="CI94" i="1" s="1"/>
  <c r="CC20" i="7" l="1"/>
  <c r="BY32" i="7"/>
  <c r="CC28" i="7"/>
  <c r="W32" i="7"/>
  <c r="AP32" i="7"/>
  <c r="BF32" i="7" s="1"/>
  <c r="O87" i="1"/>
  <c r="O96" i="1" s="1"/>
  <c r="P96" i="1"/>
  <c r="S87" i="1"/>
  <c r="BV87" i="1"/>
  <c r="BG87" i="1"/>
  <c r="BG96" i="1" s="1"/>
  <c r="CA87" i="1"/>
  <c r="CA96" i="1" s="1"/>
  <c r="AY87" i="1"/>
  <c r="AY96" i="1" s="1"/>
  <c r="CH72" i="1"/>
  <c r="N87" i="1"/>
  <c r="N96" i="1" s="1"/>
  <c r="AF87" i="1"/>
  <c r="AF96" i="1" s="1"/>
  <c r="CC42" i="7"/>
  <c r="BZ34" i="7"/>
  <c r="CB34" i="7" s="1"/>
  <c r="AP34" i="7"/>
  <c r="CC12" i="7"/>
  <c r="CC25" i="7"/>
  <c r="BF17" i="7"/>
  <c r="X34" i="7"/>
  <c r="BY17" i="7"/>
  <c r="BG34" i="7"/>
  <c r="BY34" i="7" s="1"/>
  <c r="W17" i="7"/>
  <c r="W34" i="7"/>
  <c r="BT87" i="1"/>
  <c r="BT96" i="1" s="1"/>
  <c r="AN87" i="1"/>
  <c r="AN96" i="1" s="1"/>
  <c r="CF34" i="1"/>
  <c r="AH87" i="1"/>
  <c r="AH96" i="1" s="1"/>
  <c r="CE32" i="1"/>
  <c r="CG87" i="1"/>
  <c r="CG96" i="1" s="1"/>
  <c r="BP87" i="1"/>
  <c r="BP96" i="1" s="1"/>
  <c r="AQ96" i="1"/>
  <c r="BV96" i="1"/>
  <c r="Z96" i="1"/>
  <c r="X96" i="1"/>
  <c r="AC95" i="1"/>
  <c r="S96" i="1"/>
  <c r="BX87" i="1"/>
  <c r="BX96" i="1" s="1"/>
  <c r="CI84" i="1"/>
  <c r="R87" i="1"/>
  <c r="R96" i="1" s="1"/>
  <c r="BY87" i="1"/>
  <c r="BY96" i="1" s="1"/>
  <c r="BZ87" i="1"/>
  <c r="BZ96" i="1" s="1"/>
  <c r="U87" i="1"/>
  <c r="U96" i="1" s="1"/>
  <c r="AK87" i="1"/>
  <c r="AK96" i="1" s="1"/>
  <c r="K87" i="1"/>
  <c r="K96" i="1" s="1"/>
  <c r="BH87" i="1"/>
  <c r="BH96" i="1" s="1"/>
  <c r="AP87" i="1"/>
  <c r="AP96" i="1" s="1"/>
  <c r="AE87" i="1"/>
  <c r="AE96" i="1" s="1"/>
  <c r="AA87" i="1"/>
  <c r="AA96" i="1" s="1"/>
  <c r="W87" i="1"/>
  <c r="W96" i="1" s="1"/>
  <c r="AJ87" i="1"/>
  <c r="AJ96" i="1" s="1"/>
  <c r="BO87" i="1"/>
  <c r="BO96" i="1" s="1"/>
  <c r="J87" i="1"/>
  <c r="J96" i="1" s="1"/>
  <c r="M87" i="1"/>
  <c r="M96" i="1" s="1"/>
  <c r="L87" i="1"/>
  <c r="L96" i="1" s="1"/>
  <c r="BQ87" i="1"/>
  <c r="BQ96" i="1" s="1"/>
  <c r="BD87" i="1"/>
  <c r="BD96" i="1" s="1"/>
  <c r="BK87" i="1"/>
  <c r="BK96" i="1" s="1"/>
  <c r="CD87" i="1"/>
  <c r="CD96" i="1" s="1"/>
  <c r="BA87" i="1"/>
  <c r="BA96" i="1" s="1"/>
  <c r="CI61" i="1"/>
  <c r="AI87" i="1"/>
  <c r="AI96" i="1" s="1"/>
  <c r="AR87" i="1"/>
  <c r="AR96" i="1" s="1"/>
  <c r="CH86" i="1"/>
  <c r="CI42" i="1"/>
  <c r="BI87" i="1"/>
  <c r="BI96" i="1" s="1"/>
  <c r="CI20" i="1"/>
  <c r="CI28" i="1"/>
  <c r="BN34" i="1"/>
  <c r="BN53" i="1" s="1"/>
  <c r="BN87" i="1" s="1"/>
  <c r="BN96" i="1" s="1"/>
  <c r="BW87" i="1"/>
  <c r="BW96" i="1" s="1"/>
  <c r="CI91" i="1"/>
  <c r="AT96" i="1"/>
  <c r="CI12" i="1"/>
  <c r="BL32" i="1"/>
  <c r="BF87" i="1"/>
  <c r="BF96" i="1" s="1"/>
  <c r="AB87" i="1"/>
  <c r="AB96" i="1" s="1"/>
  <c r="AS34" i="1"/>
  <c r="CI66" i="1"/>
  <c r="AV51" i="1"/>
  <c r="BL51" i="1" s="1"/>
  <c r="AS52" i="1"/>
  <c r="AV52" i="1" s="1"/>
  <c r="BL52" i="1" s="1"/>
  <c r="CI71" i="1"/>
  <c r="AC32" i="1"/>
  <c r="AC86" i="1"/>
  <c r="AX87" i="1"/>
  <c r="AX96" i="1" s="1"/>
  <c r="T87" i="1"/>
  <c r="T96" i="1" s="1"/>
  <c r="AC72" i="1"/>
  <c r="CE72" i="1"/>
  <c r="AV17" i="1"/>
  <c r="BL17" i="1" s="1"/>
  <c r="AD34" i="1"/>
  <c r="CF53" i="1"/>
  <c r="CH34" i="1"/>
  <c r="CI25" i="1"/>
  <c r="AS86" i="1"/>
  <c r="AV86" i="1" s="1"/>
  <c r="BL86" i="1" s="1"/>
  <c r="AV72" i="1"/>
  <c r="BL72" i="1" s="1"/>
  <c r="BM52" i="1"/>
  <c r="CE51" i="1"/>
  <c r="CE86" i="1"/>
  <c r="H34" i="1"/>
  <c r="AC17" i="1"/>
  <c r="BL95" i="1"/>
  <c r="CI95" i="1" s="1"/>
  <c r="CC32" i="7" l="1"/>
  <c r="CC17" i="7"/>
  <c r="BF34" i="7"/>
  <c r="CC34" i="7" s="1"/>
  <c r="CE34" i="1"/>
  <c r="CI51" i="1"/>
  <c r="CI32" i="1"/>
  <c r="CI17" i="1"/>
  <c r="CI72" i="1"/>
  <c r="H53" i="1"/>
  <c r="AC34" i="1"/>
  <c r="AD53" i="1"/>
  <c r="CH53" i="1"/>
  <c r="CF87" i="1"/>
  <c r="CE52" i="1"/>
  <c r="CI52" i="1" s="1"/>
  <c r="BM53" i="1"/>
  <c r="CI86" i="1"/>
  <c r="AV34" i="1"/>
  <c r="BL34" i="1" s="1"/>
  <c r="AS53" i="1"/>
  <c r="AV53" i="1" l="1"/>
  <c r="BL53" i="1" s="1"/>
  <c r="AS87" i="1"/>
  <c r="AD87" i="1"/>
  <c r="H87" i="1"/>
  <c r="AC53" i="1"/>
  <c r="CF96" i="1"/>
  <c r="CH96" i="1" s="1"/>
  <c r="CH87" i="1"/>
  <c r="CI34" i="1"/>
  <c r="BM87" i="1"/>
  <c r="CE53" i="1"/>
  <c r="H96" i="1" l="1"/>
  <c r="AC96" i="1" s="1"/>
  <c r="AC87" i="1"/>
  <c r="AD96" i="1"/>
  <c r="CI53" i="1"/>
  <c r="CE87" i="1"/>
  <c r="BM96" i="1"/>
  <c r="CE96" i="1" s="1"/>
  <c r="AS96" i="1"/>
  <c r="AV96" i="1" s="1"/>
  <c r="AV87" i="1"/>
  <c r="BL87" i="1" s="1"/>
  <c r="BL96" i="1" l="1"/>
  <c r="CI96" i="1" s="1"/>
  <c r="CI87" i="1"/>
</calcChain>
</file>

<file path=xl/sharedStrings.xml><?xml version="1.0" encoding="utf-8"?>
<sst xmlns="http://schemas.openxmlformats.org/spreadsheetml/2006/main" count="1316" uniqueCount="506">
  <si>
    <t>If you make any changes to this worksheet, you will lose them the next time you update.</t>
  </si>
  <si>
    <t>(2022-2023)</t>
  </si>
  <si>
    <t>Dan Gabel &amp; Abletones 8/14/22</t>
  </si>
  <si>
    <t>WC Ellington 4/28/23</t>
  </si>
  <si>
    <t>Chineke 3/23/23</t>
  </si>
  <si>
    <t>WC NE Repertory Orch 2/26/23</t>
  </si>
  <si>
    <t>Munich Symphony 2/17/23</t>
  </si>
  <si>
    <t>Katharine Dain 2/12/23</t>
  </si>
  <si>
    <t>WC Women's Ensemble 12/18/22</t>
  </si>
  <si>
    <t>WC Handel Messiah 12/3/22</t>
  </si>
  <si>
    <t>Simone Dinnerstein 11/19/22</t>
  </si>
  <si>
    <t>Brian Stokes Mitchell 11/4/22</t>
  </si>
  <si>
    <t>Maxim Vengerov 10/21/22</t>
  </si>
  <si>
    <t>Knights 9/16/22</t>
  </si>
  <si>
    <t>Handel &amp; Haydn 2/18/23</t>
  </si>
  <si>
    <t>Dance Theatre Harlem 5/4/23</t>
  </si>
  <si>
    <t>Bela/Abigail 10/28/22</t>
  </si>
  <si>
    <t>Silkroad 7/27/22</t>
  </si>
  <si>
    <t>Wynton 7/8/22</t>
  </si>
  <si>
    <t>Tony DeSare 7/14/22</t>
  </si>
  <si>
    <t>Program Book</t>
  </si>
  <si>
    <t>Bela Fleck 10/28/22</t>
  </si>
  <si>
    <t>2022-2023 - Other</t>
  </si>
  <si>
    <t>Total 2022-2023</t>
  </si>
  <si>
    <t>(2021-2022)</t>
  </si>
  <si>
    <t>YAC</t>
  </si>
  <si>
    <t>Bernstein 5/17/22</t>
  </si>
  <si>
    <t>Sponsorship</t>
  </si>
  <si>
    <t>WC Bach 3/19/22</t>
  </si>
  <si>
    <t>WC Women's Ensemble 12/19/21</t>
  </si>
  <si>
    <t>Ballet Hispanico 4/22/22</t>
  </si>
  <si>
    <t>Gautier &amp; Capucon 5/6/22</t>
  </si>
  <si>
    <t>Duo Performance 10/28/21</t>
  </si>
  <si>
    <t>Swan Lake</t>
  </si>
  <si>
    <t>Naledi Masilo 11/20/21</t>
  </si>
  <si>
    <t>Martin Sexton 4/9/22</t>
  </si>
  <si>
    <t>Dee Dee Bridgewater 5/7/22</t>
  </si>
  <si>
    <t>Concert Truck</t>
  </si>
  <si>
    <t>Thibaudet 5/6/22</t>
  </si>
  <si>
    <t>ABT 4/22/22</t>
  </si>
  <si>
    <t>(Perlman 3/2022)</t>
  </si>
  <si>
    <t>Perlman 3/27 Mechanics</t>
  </si>
  <si>
    <t>Perlman 3/26 Hanover</t>
  </si>
  <si>
    <t>Perlman 3/2022 - Other</t>
  </si>
  <si>
    <t>Total Perlman 3/2022</t>
  </si>
  <si>
    <t>Apollo's Fire 3/26/22</t>
  </si>
  <si>
    <t>Ballet 2/25/22</t>
  </si>
  <si>
    <t>Polish Baltic 2/11/22</t>
  </si>
  <si>
    <t>Knights 9/14/22</t>
  </si>
  <si>
    <t>WC Messiah 12/4/21</t>
  </si>
  <si>
    <t>Merz Trio (Fall) 11/12/21</t>
  </si>
  <si>
    <t>WC Brahms Requiem 10/15/21</t>
  </si>
  <si>
    <t>Dorrance Dance 10/2/21</t>
  </si>
  <si>
    <t>Boston Brass 8/8/21</t>
  </si>
  <si>
    <t>WC Women's Ensemble 8/5/21</t>
  </si>
  <si>
    <t>Zamar 7/25/21</t>
  </si>
  <si>
    <t>Brubeck 7/8/21</t>
  </si>
  <si>
    <t>Hot Sardines 7/22/21</t>
  </si>
  <si>
    <t>2021-2022 - Other</t>
  </si>
  <si>
    <t>Total 2021-2022</t>
  </si>
  <si>
    <t>(2020-2021)</t>
  </si>
  <si>
    <t>Heideman</t>
  </si>
  <si>
    <t>Beethoven Circle 7/12/21</t>
  </si>
  <si>
    <t>Beethoven Circle 6/12/21</t>
  </si>
  <si>
    <t>Sounds of Zamar</t>
  </si>
  <si>
    <t>Virtual Mozart 3/2021</t>
  </si>
  <si>
    <t>Zlatomir Fung 1/24/21</t>
  </si>
  <si>
    <t>Virtual Messiah 12/13/20</t>
  </si>
  <si>
    <t>Rhiannon Giddens 12/6/20</t>
  </si>
  <si>
    <t>Chanticleer 12/12/20</t>
  </si>
  <si>
    <t>Armstrong Trio</t>
  </si>
  <si>
    <t>Brownlee 5/22/21</t>
  </si>
  <si>
    <t>Dinnerstein 1/8/21</t>
  </si>
  <si>
    <t>Bell 10/16/20</t>
  </si>
  <si>
    <t>Asiya Korepanova 11/14/20</t>
  </si>
  <si>
    <t>Boston Brass 10/18/20</t>
  </si>
  <si>
    <t>2020-2021 - Other</t>
  </si>
  <si>
    <t>Total 2020-2021</t>
  </si>
  <si>
    <t>(Worcester Chorus)</t>
  </si>
  <si>
    <t>NYC</t>
  </si>
  <si>
    <t>Worcester Chorus - Other</t>
  </si>
  <si>
    <t>Total Worcester Chorus</t>
  </si>
  <si>
    <t>TOTAL</t>
  </si>
  <si>
    <t>Ordinary Income/Expense</t>
  </si>
  <si>
    <t>Income</t>
  </si>
  <si>
    <t>40000 · Direct Public Support</t>
  </si>
  <si>
    <t>40005 · Bequest</t>
  </si>
  <si>
    <t>40010 · Foundation &amp; Corporate Gifts</t>
  </si>
  <si>
    <t>40015 · Corporate Gifts</t>
  </si>
  <si>
    <t>40020 · Foundation Gifts</t>
  </si>
  <si>
    <t>40025 · Gifts/Grants</t>
  </si>
  <si>
    <t>40030 · Government Grants</t>
  </si>
  <si>
    <t>Total 40010 · Foundation &amp; Corporate Gifts</t>
  </si>
  <si>
    <t>40035 · Hoche-Scofield Foundation</t>
  </si>
  <si>
    <t>40040 · Individual Contributions</t>
  </si>
  <si>
    <t>40045 · Interest</t>
  </si>
  <si>
    <t>40050 · Other Income</t>
  </si>
  <si>
    <t>Total 40000 · Direct Public Support</t>
  </si>
  <si>
    <t>41000 · Endowment Income</t>
  </si>
  <si>
    <t>41020 · Donations - Worcester Chorus</t>
  </si>
  <si>
    <t>Total 41000 · Endowment Income</t>
  </si>
  <si>
    <t>42000 · Program  Income</t>
  </si>
  <si>
    <t>42005 · Concert Sponsorship</t>
  </si>
  <si>
    <t>42010 · Corporate Sponsorship</t>
  </si>
  <si>
    <t>42005 · Concert Sponsorship - Other</t>
  </si>
  <si>
    <t>Total 42005 · Concert Sponsorship</t>
  </si>
  <si>
    <t>42015 · Concert Tickets</t>
  </si>
  <si>
    <t>42025 · Tickets</t>
  </si>
  <si>
    <t>Total 42015 · Concert Tickets</t>
  </si>
  <si>
    <t>42030 · Fees-Processing</t>
  </si>
  <si>
    <t>42035 · Fundraising Events</t>
  </si>
  <si>
    <t>42045 · Program Advertising</t>
  </si>
  <si>
    <t>Total Income</t>
  </si>
  <si>
    <t>Cost of Goods Sold</t>
  </si>
  <si>
    <t>50100 · Advertising</t>
  </si>
  <si>
    <t>50102 · Mailing House Services and Fees</t>
  </si>
  <si>
    <t>50104 · Printing/Program Books/Inserts</t>
  </si>
  <si>
    <t>50105 · Postage &amp; Bulk Mail</t>
  </si>
  <si>
    <t>50100 · Advertising - Other</t>
  </si>
  <si>
    <t>Total 50100 · Advertising</t>
  </si>
  <si>
    <t>50200 · Artistic Fees</t>
  </si>
  <si>
    <t>50250 · Artistic - WC Director Comp.</t>
  </si>
  <si>
    <t>50450 · Box Office/Ticket Costs</t>
  </si>
  <si>
    <t>50500 · Hall/Tech Fees</t>
  </si>
  <si>
    <t>50550 · Hospitality Costs</t>
  </si>
  <si>
    <t>50600 · Licenses</t>
  </si>
  <si>
    <t>50650 · Miscellaneous Fees</t>
  </si>
  <si>
    <t>50660 · Music</t>
  </si>
  <si>
    <t>Total 50000 · Performance/Program COGS</t>
  </si>
  <si>
    <t>Total COGS</t>
  </si>
  <si>
    <t>Gross Profit</t>
  </si>
  <si>
    <t>Expense</t>
  </si>
  <si>
    <t>60000 · Advertising</t>
  </si>
  <si>
    <t>62100 · General &amp; Administrative</t>
  </si>
  <si>
    <t>62102 · Accounting</t>
  </si>
  <si>
    <t>62105 · Audit Fees</t>
  </si>
  <si>
    <t>62110 · Compensation -salaries/benefits</t>
  </si>
  <si>
    <t>62125 · Salaries</t>
  </si>
  <si>
    <t>Total 62110 · Compensation -salaries/benefits</t>
  </si>
  <si>
    <t>62155 · Fundraising</t>
  </si>
  <si>
    <t>62158 · Contribution to Music Worcester</t>
  </si>
  <si>
    <t>62160 · General Printing Costs</t>
  </si>
  <si>
    <t>62165 · Copier Lease Fees</t>
  </si>
  <si>
    <t>Total 62160 · General Printing Costs</t>
  </si>
  <si>
    <t>62170 · Insurance</t>
  </si>
  <si>
    <t>62180 · Directors &amp; Officers</t>
  </si>
  <si>
    <t>62185 · Employee Health &amp; Dental</t>
  </si>
  <si>
    <t>62190 · Workmen's Comp</t>
  </si>
  <si>
    <t>Total 62170 · Insurance</t>
  </si>
  <si>
    <t>Total 62100 · General &amp; Administrative</t>
  </si>
  <si>
    <t>62157 · Donation</t>
  </si>
  <si>
    <t>64000 · Office Expenses</t>
  </si>
  <si>
    <t>66100 · Credit Card &amp; Ticketing Fees</t>
  </si>
  <si>
    <t>66150 · Dues</t>
  </si>
  <si>
    <t>66200 · Equipment &amp; Software</t>
  </si>
  <si>
    <t>66210 · Marketing</t>
  </si>
  <si>
    <t>66250 · Miscellaneous</t>
  </si>
  <si>
    <t>66300 · Office Rent</t>
  </si>
  <si>
    <t>66350 · Office Supplies</t>
  </si>
  <si>
    <t>66400 · Postage</t>
  </si>
  <si>
    <t>66450 · Telephone</t>
  </si>
  <si>
    <t>Total 64000 · Office Expenses</t>
  </si>
  <si>
    <t>75000 · DEPRECIATION EXPENSE</t>
  </si>
  <si>
    <t>Total Expense</t>
  </si>
  <si>
    <t>Net Ordinary Income</t>
  </si>
  <si>
    <t>Other Income/Expense</t>
  </si>
  <si>
    <t>Other Income</t>
  </si>
  <si>
    <t>70030 · Debt Forgiveness</t>
  </si>
  <si>
    <t>Total Other Income</t>
  </si>
  <si>
    <t>Other Expense</t>
  </si>
  <si>
    <t>71010 · Technology Expense</t>
  </si>
  <si>
    <t>Total Other Expense</t>
  </si>
  <si>
    <t>Net Other Income</t>
  </si>
  <si>
    <t>Net Income</t>
  </si>
  <si>
    <t>YAC 2021</t>
  </si>
  <si>
    <t>EventName</t>
  </si>
  <si>
    <t>EventId</t>
  </si>
  <si>
    <t>EventDate</t>
  </si>
  <si>
    <t>EventString</t>
  </si>
  <si>
    <t>a0S3o00001LT8R2</t>
  </si>
  <si>
    <t>a0S3o00001LT8BT</t>
  </si>
  <si>
    <t>a0S3o00001LT8WC</t>
  </si>
  <si>
    <t>a0S3o00001LT88y</t>
  </si>
  <si>
    <t>a0S3o00001LT85B</t>
  </si>
  <si>
    <t>a0S3o00001LT8ry</t>
  </si>
  <si>
    <t>a0S3o00001LT819</t>
  </si>
  <si>
    <t>a0S3o00001LT7vf</t>
  </si>
  <si>
    <t>a0S3o00001LT8nD</t>
  </si>
  <si>
    <t>a0S3o00001LT7nC</t>
  </si>
  <si>
    <t>a0S3o00001LT7TC</t>
  </si>
  <si>
    <t>a0S3o00001LT7eU</t>
  </si>
  <si>
    <t>a0S3o00001LT8uO</t>
  </si>
  <si>
    <t>Silkroad with Rhiannon Giddens</t>
  </si>
  <si>
    <t>a0S3o00001KgHCb</t>
  </si>
  <si>
    <t>Wynton Marsalis</t>
  </si>
  <si>
    <t>a0S3o00001LE7oc</t>
  </si>
  <si>
    <t>Tony DeSare: Sinatra and Beyond</t>
  </si>
  <si>
    <t>a0S3o00001LEKJy</t>
  </si>
  <si>
    <t>a0S3o00001LE7LN</t>
  </si>
  <si>
    <t>The Worcester Chorus: Bach B-Minor Mass</t>
  </si>
  <si>
    <t>a0S3o00001JvDNQ</t>
  </si>
  <si>
    <t>The Worcester Chorus Women's Ensemble Holiday Concert '21</t>
  </si>
  <si>
    <t>a0S3o00001JvDg2</t>
  </si>
  <si>
    <t>Ballet Hispanico</t>
  </si>
  <si>
    <t>a0S3o00001Juiob</t>
  </si>
  <si>
    <t>Capucon &amp; Thibaudet, Cello &amp; Piano</t>
  </si>
  <si>
    <t>a0S3o00001JvDTD</t>
  </si>
  <si>
    <t>Naledi Masilo</t>
  </si>
  <si>
    <t>a0S3o00001JvDeu</t>
  </si>
  <si>
    <t>Dee Dee Bridgewater Quartet</t>
  </si>
  <si>
    <t>a0S3o00001JvDUa</t>
  </si>
  <si>
    <t>Itzhak Perlman In Recital</t>
  </si>
  <si>
    <t>a0S3o00001Ke5P8</t>
  </si>
  <si>
    <t>An Evening with Itzhak Perlman</t>
  </si>
  <si>
    <t>a0S3o00001Ke6GQ</t>
  </si>
  <si>
    <t>Apollo's Fire '22</t>
  </si>
  <si>
    <t>a0S3o00001JvDVO</t>
  </si>
  <si>
    <t>a0S3o00001JuilS</t>
  </si>
  <si>
    <t>Polish Baltic Philharmonic</t>
  </si>
  <si>
    <t>a0S3o00001JvDLn</t>
  </si>
  <si>
    <t>The Worcester Chorus: Handel Messiah '21</t>
  </si>
  <si>
    <t>a0S3o00001JujEy</t>
  </si>
  <si>
    <t>Merz Trio</t>
  </si>
  <si>
    <t>a0S3o00001JvDcZ</t>
  </si>
  <si>
    <t>The Worcester Chorus: Brahms Requiem</t>
  </si>
  <si>
    <t>a0S3o00001JuirG</t>
  </si>
  <si>
    <t>Dorrance Dance</t>
  </si>
  <si>
    <t>a0S3o00001Ju3Cr</t>
  </si>
  <si>
    <t>a0S3o00001JvDRg</t>
  </si>
  <si>
    <t>Trey McLaughlin &amp; The Sounds of Zamar</t>
  </si>
  <si>
    <t>a0S3o00001JVPsp</t>
  </si>
  <si>
    <t>The Hot Sardines</t>
  </si>
  <si>
    <t>a0S3o00001JUuAm</t>
  </si>
  <si>
    <t>a0S3o00001JWZO7</t>
  </si>
  <si>
    <t>Zlatomir Fung</t>
  </si>
  <si>
    <t>a0S3o00001IbGWW</t>
  </si>
  <si>
    <t>Mozart Requiem</t>
  </si>
  <si>
    <t>a0S3o00001IPX9J</t>
  </si>
  <si>
    <t>Lawrence Brownlee</t>
  </si>
  <si>
    <t>a0S3o00001IBL05</t>
  </si>
  <si>
    <t>Andrew Armstrong &amp; Friends</t>
  </si>
  <si>
    <t>a0S3o00001IbGSK</t>
  </si>
  <si>
    <t>Simone Dinnerstein Recital</t>
  </si>
  <si>
    <t>a0S3o00001IBBkc</t>
  </si>
  <si>
    <t>Virtual Messiah Sing</t>
  </si>
  <si>
    <t>a0S3o00001IYDxA</t>
  </si>
  <si>
    <t>Rhiannon Giddens with Francesco Turrisi</t>
  </si>
  <si>
    <t>a0S3o00001IYPd2</t>
  </si>
  <si>
    <t>A Chanticleer Christmas</t>
  </si>
  <si>
    <t>a0S3o00001IYPD9</t>
  </si>
  <si>
    <t>Joshua Bell with Alessio Bax</t>
  </si>
  <si>
    <t>a0S3o00001HeCJB</t>
  </si>
  <si>
    <t>Asiya Korepanova: Liszt's Etudes</t>
  </si>
  <si>
    <t>a0S3o00001IBBq5</t>
  </si>
  <si>
    <t>The Knights with Aaron Diehl</t>
  </si>
  <si>
    <t>a0S3o00001JvDIU</t>
  </si>
  <si>
    <t>Salesforce Rev</t>
  </si>
  <si>
    <t>Difference</t>
  </si>
  <si>
    <t>Type</t>
  </si>
  <si>
    <t>Free</t>
  </si>
  <si>
    <t>Canceled</t>
  </si>
  <si>
    <t>Total 41000 - Endowment Income</t>
  </si>
  <si>
    <t>Live</t>
  </si>
  <si>
    <t>Virtual</t>
  </si>
  <si>
    <t>Boston Brass</t>
  </si>
  <si>
    <t>N/A</t>
  </si>
  <si>
    <t>G/A</t>
  </si>
  <si>
    <t>Ukraine Nat'l Symphony 2/14/20</t>
  </si>
  <si>
    <t>Apollo's Fire 1/26/2020</t>
  </si>
  <si>
    <t>WC Handel Messiah 12/7/19</t>
  </si>
  <si>
    <t>Melbourne Symph Orch 10/18/19</t>
  </si>
  <si>
    <t>Jazz at Lincoln Center 1/12/20</t>
  </si>
  <si>
    <t>Dance Theatre Harlem 11/15/19</t>
  </si>
  <si>
    <t>Chanticleer Trade Winds 2/28/20</t>
  </si>
  <si>
    <t>Audra McDonald 10/2/19</t>
  </si>
  <si>
    <t>a0S0V00001Fw7Qw</t>
  </si>
  <si>
    <t>a0S0V00001Fvzpw</t>
  </si>
  <si>
    <t>a0S0V00001FvzXn</t>
  </si>
  <si>
    <t>a0S0V00001FvzT7</t>
  </si>
  <si>
    <t>a0S0V00001Fvywr</t>
  </si>
  <si>
    <t>a0S0V00001Fw0Zu</t>
  </si>
  <si>
    <t>a0S0V00001Fvzw9</t>
  </si>
  <si>
    <t>a0S0V00001FvwxJ</t>
  </si>
  <si>
    <t>The Worcester Chorus: Opera Night</t>
  </si>
  <si>
    <t>a0S3o00001LSqFH</t>
  </si>
  <si>
    <t>Khatia Buniatishvili</t>
  </si>
  <si>
    <t>a0S0V0000152i78</t>
  </si>
  <si>
    <t>Handel's Messiah '19</t>
  </si>
  <si>
    <t>a0S0V0000152j0D</t>
  </si>
  <si>
    <t>Yo-Yo Ma</t>
  </si>
  <si>
    <t>a0S0V00001CRO6C</t>
  </si>
  <si>
    <t>Yo-Yo Ma 2pm</t>
  </si>
  <si>
    <t>a0S0V00001FKiSR</t>
  </si>
  <si>
    <t>Avital Meets Avital</t>
  </si>
  <si>
    <t>a0S0V0000152hoL</t>
  </si>
  <si>
    <t>Chorus: Verdi's Requiem</t>
  </si>
  <si>
    <t>a0S0V00001535F6</t>
  </si>
  <si>
    <t>Swan Lake 2019</t>
  </si>
  <si>
    <t>a0S0V000016pFk3</t>
  </si>
  <si>
    <t>Bach Keyboard Festival</t>
  </si>
  <si>
    <t>a0S0V000016pFdM</t>
  </si>
  <si>
    <t>Natalie MacMaster 2019</t>
  </si>
  <si>
    <t>a0S0V0000152nQl</t>
  </si>
  <si>
    <t>Czech National Symphony</t>
  </si>
  <si>
    <t>a0S0V000016pFb6</t>
  </si>
  <si>
    <t>Shanghai Symphony</t>
  </si>
  <si>
    <t>a0S0V0000152gMa</t>
  </si>
  <si>
    <t>A Far Cry &amp; Dinnerstein</t>
  </si>
  <si>
    <t>a0S0V0000152g7Q</t>
  </si>
  <si>
    <t>The Havana Cuba All Stars</t>
  </si>
  <si>
    <t>a0S0V0000152foY</t>
  </si>
  <si>
    <t>Goldberg Variations Dance</t>
  </si>
  <si>
    <t>a0S0V0000152xmC</t>
  </si>
  <si>
    <t>Chorus: Bach's Magnificat</t>
  </si>
  <si>
    <t>a0S0V000016pFZK</t>
  </si>
  <si>
    <t>Considering Matthew Shepard</t>
  </si>
  <si>
    <t>a0S0V0000191zUc</t>
  </si>
  <si>
    <t>Callas in Concert</t>
  </si>
  <si>
    <t>a0S0V0000153p9l</t>
  </si>
  <si>
    <t>Christian Scott, Soul Rebels</t>
  </si>
  <si>
    <t>a0S0V000016pFGS</t>
  </si>
  <si>
    <t>Chorus: Ode To Joy</t>
  </si>
  <si>
    <t>a0S0V000016pEvF</t>
  </si>
  <si>
    <t>Branford Marsalis</t>
  </si>
  <si>
    <t>a0S0V0000152gty</t>
  </si>
  <si>
    <t>Cello Recital: Matthew Capobianco</t>
  </si>
  <si>
    <t>a0S0V00001505kM</t>
  </si>
  <si>
    <t>Lincoln Ctr Chamber</t>
  </si>
  <si>
    <t>a0S0V00000ncgyg</t>
  </si>
  <si>
    <t>Cameron Carpenter</t>
  </si>
  <si>
    <t>a0S0V00000ncgkF</t>
  </si>
  <si>
    <t>St. Matthew Passion</t>
  </si>
  <si>
    <t>a0S0V00000ncgck</t>
  </si>
  <si>
    <t>Irina Muresanu</t>
  </si>
  <si>
    <t>a0S0V00000ne3En</t>
  </si>
  <si>
    <t>Sleeping Beauty 2018</t>
  </si>
  <si>
    <t>a0S0V00000ncgX1</t>
  </si>
  <si>
    <t>Sleeping Beauty Ballet</t>
  </si>
  <si>
    <t>a0S0V00000ne54k</t>
  </si>
  <si>
    <t>Apollo's Fire</t>
  </si>
  <si>
    <t>a0S0V00000ncgVZ</t>
  </si>
  <si>
    <t>a0S0V00000ncgTJ</t>
  </si>
  <si>
    <t>Dublin Irish Dance</t>
  </si>
  <si>
    <t>a0S0V00000ncgGP</t>
  </si>
  <si>
    <t>Weimar Symphony</t>
  </si>
  <si>
    <t>a0S0V00000ncg8p</t>
  </si>
  <si>
    <t>Helsingborg Symphony</t>
  </si>
  <si>
    <t>a0S0V00000ncg3u</t>
  </si>
  <si>
    <t>Dinnerstein &amp; A Far Cry</t>
  </si>
  <si>
    <t>a0S0V00000ncfZ1</t>
  </si>
  <si>
    <t>Garrick Ohlsson</t>
  </si>
  <si>
    <t>a0S0V00000ntdJt</t>
  </si>
  <si>
    <t>Messiah 2017</t>
  </si>
  <si>
    <t>a0S0V00000ntdFr</t>
  </si>
  <si>
    <t>Socket</t>
  </si>
  <si>
    <t>a0S0V00000wWQAj</t>
  </si>
  <si>
    <t>Britten War Requiem</t>
  </si>
  <si>
    <t>a0S0V00000ntayP</t>
  </si>
  <si>
    <t>Gil Shaham</t>
  </si>
  <si>
    <t>a0S0V00000ntSkZ</t>
  </si>
  <si>
    <t>Martial Artists &amp; Acrobats</t>
  </si>
  <si>
    <t>a0S0V00000ntSeC</t>
  </si>
  <si>
    <t>JLCO w/ Wynton Marsalis</t>
  </si>
  <si>
    <t>a0S0V00000ntSm6</t>
  </si>
  <si>
    <t>Dinnerstein &amp; Orchestra</t>
  </si>
  <si>
    <t>a0S0V00000nsPAF</t>
  </si>
  <si>
    <t>Yefim Bronfman</t>
  </si>
  <si>
    <t>a0Sd000000VpFPn</t>
  </si>
  <si>
    <t>Worc. Chorus &amp; Concora</t>
  </si>
  <si>
    <t>a0Sd000000StJJY</t>
  </si>
  <si>
    <t>Yakushev recital</t>
  </si>
  <si>
    <t>a0Sd000000VpFNm</t>
  </si>
  <si>
    <t>Frank &amp; Tetzlaff</t>
  </si>
  <si>
    <t>a0Sd000000VpFHo</t>
  </si>
  <si>
    <t>Frank &amp; Tetzlaff 2</t>
  </si>
  <si>
    <t>a0Sd000000VpFCU</t>
  </si>
  <si>
    <t>Sergey Antonov</t>
  </si>
  <si>
    <t>a0Sd000000StI80</t>
  </si>
  <si>
    <t>Cinderella</t>
  </si>
  <si>
    <t>a0Sd000000St1pi</t>
  </si>
  <si>
    <t>Lara St John</t>
  </si>
  <si>
    <t>a0Sd000000VpEjr</t>
  </si>
  <si>
    <t>Latitude 41</t>
  </si>
  <si>
    <t>a0Sd000000StIS5</t>
  </si>
  <si>
    <t>Worc. Chorus Sings Beethoven</t>
  </si>
  <si>
    <t>a0Sd000000SsAXz</t>
  </si>
  <si>
    <t>Venice Baroque Orchestra</t>
  </si>
  <si>
    <t>a0Sd000000SsAXp</t>
  </si>
  <si>
    <t>Chris Brubeck &amp; Triple Play</t>
  </si>
  <si>
    <t>a0Sd000000SsAXf</t>
  </si>
  <si>
    <t>Nat'l Symphony Orchestra of Ukraine</t>
  </si>
  <si>
    <t>a0Sd000000SsAXQ</t>
  </si>
  <si>
    <t>Orpheus Orch.</t>
  </si>
  <si>
    <t>a0Sd000000SsAX6</t>
  </si>
  <si>
    <t>Messiah 2016</t>
  </si>
  <si>
    <t>a0Sd000000Ss9ig</t>
  </si>
  <si>
    <t>Dracula ETO</t>
  </si>
  <si>
    <t>a0Sd000000b7TrV</t>
  </si>
  <si>
    <t>Royal Winnipeg Ballet's Dracula</t>
  </si>
  <si>
    <t>a0Sd000000VoF9s</t>
  </si>
  <si>
    <t>Igudesman &amp; Joo</t>
  </si>
  <si>
    <t>a0Sd000000VpIGe</t>
  </si>
  <si>
    <t>Igudesman whatever Joo</t>
  </si>
  <si>
    <t>a0Sd000000VpIAb</t>
  </si>
  <si>
    <t>Worc. Chorus: Beatles</t>
  </si>
  <si>
    <t>a0Sd000000VoI2p</t>
  </si>
  <si>
    <t>Joshua Bell in Recital</t>
  </si>
  <si>
    <t>a0Sd000000SszFd</t>
  </si>
  <si>
    <t>Patti LuPone</t>
  </si>
  <si>
    <t>a0Sd000000SszTz</t>
  </si>
  <si>
    <t>H+H Chamber Players</t>
  </si>
  <si>
    <t>a0Sd000000FhXKU</t>
  </si>
  <si>
    <t>Handel &amp; Haydn Chamber</t>
  </si>
  <si>
    <t>a0Sd0000003ilY9</t>
  </si>
  <si>
    <t>Americana - Worcester Chorus</t>
  </si>
  <si>
    <t>a0Sd0000003iHu3</t>
  </si>
  <si>
    <t>WCMS &amp; Blaha</t>
  </si>
  <si>
    <t>a0Sd000000FhXEM</t>
  </si>
  <si>
    <t>Moscow Ballet - Swan Lake</t>
  </si>
  <si>
    <t>a0Sd0000003iXOB</t>
  </si>
  <si>
    <t>Chick Corea Bela Fleck</t>
  </si>
  <si>
    <t>a0Sd0000003iUAV</t>
  </si>
  <si>
    <t>Mnozil Brass</t>
  </si>
  <si>
    <t>a0Sd0000003iThE</t>
  </si>
  <si>
    <t>Jerusalem Symphony</t>
  </si>
  <si>
    <t>a0Sd0000003iTh9</t>
  </si>
  <si>
    <t>Mozart/Poulenc - Worcester Chorus</t>
  </si>
  <si>
    <t>a0Sd0000003iTh4</t>
  </si>
  <si>
    <t>St. Lawrence SQ</t>
  </si>
  <si>
    <t>a0Sd0000003igxA</t>
  </si>
  <si>
    <t>Worc Symphonic Project</t>
  </si>
  <si>
    <t>a0Sd000000FiSxy</t>
  </si>
  <si>
    <t>Polish Phil</t>
  </si>
  <si>
    <t>a0Sd0000003iTgz</t>
  </si>
  <si>
    <t>British Regiments</t>
  </si>
  <si>
    <t>a0Sd0000003iTgu</t>
  </si>
  <si>
    <t>Dinnerstein - Goldberg Var.</t>
  </si>
  <si>
    <t>a0Sd0000003ijvL</t>
  </si>
  <si>
    <t>EventDate_PnL</t>
  </si>
  <si>
    <t>EventName_PnL</t>
  </si>
  <si>
    <t>Vijay Gupta &amp; Chester Englander</t>
  </si>
  <si>
    <t>a0S3o00001MABKt</t>
  </si>
  <si>
    <t>Vijay Gupta in recital</t>
  </si>
  <si>
    <t>a0S3o00001MCFz9</t>
  </si>
  <si>
    <t>Czech Symphony 2/17/23</t>
  </si>
  <si>
    <t>EventRevenue</t>
  </si>
  <si>
    <t>EventExpense</t>
  </si>
  <si>
    <t>EventProfit</t>
  </si>
  <si>
    <t>EventSalesPlan</t>
  </si>
  <si>
    <t>EventTotalSponsorship</t>
  </si>
  <si>
    <t>WCWE: Songs for Women's Voices</t>
  </si>
  <si>
    <t>Sam Bush</t>
  </si>
  <si>
    <t>a0S3o00001MPeUM</t>
  </si>
  <si>
    <t>The Worcester Chorus: Celebrating Composers of Color</t>
  </si>
  <si>
    <t>a0S3o00001LDmHG</t>
  </si>
  <si>
    <t>Chorus: English Cathedral</t>
  </si>
  <si>
    <t>a0S0V00001FvzER</t>
  </si>
  <si>
    <t xml:space="preserve"> </t>
  </si>
  <si>
    <t>Welcome Yule! Worcester Chorus Women's Ensemble</t>
  </si>
  <si>
    <t>a0S0V00001Gw5JH</t>
  </si>
  <si>
    <t>Frank Vignola &amp; Tessa Lark</t>
  </si>
  <si>
    <t>a0S3o00001MPofy</t>
  </si>
  <si>
    <t>Marc-Andre Hamelin</t>
  </si>
  <si>
    <t>a0S3o00001MPokU</t>
  </si>
  <si>
    <t>Bach B Minor Mass 2024</t>
  </si>
  <si>
    <t>a0S3o00001MPoj2</t>
  </si>
  <si>
    <t>American Spiritual Ensemble</t>
  </si>
  <si>
    <t>a0S3o00001JGW4D</t>
  </si>
  <si>
    <t>MacMaster &amp; Leahy 2024</t>
  </si>
  <si>
    <t>a0S3o00001MQbLE</t>
  </si>
  <si>
    <t>Orchestre Metropolitain</t>
  </si>
  <si>
    <t>a0S3o00001MPodi</t>
  </si>
  <si>
    <t>a0S3o00001MPobh</t>
  </si>
  <si>
    <t>Voices of Eternal Light</t>
  </si>
  <si>
    <t>a0S3o00001MPoYx</t>
  </si>
  <si>
    <t>Jeanine De Bique, soprano</t>
  </si>
  <si>
    <t>a0S3o00001MQ49k</t>
  </si>
  <si>
    <t>Voces8</t>
  </si>
  <si>
    <t>a0S3o00001MPnyp</t>
  </si>
  <si>
    <t>NSO Ukraine</t>
  </si>
  <si>
    <t>a0S3o00001MPoBk</t>
  </si>
  <si>
    <t>Tchaikovsky Trio</t>
  </si>
  <si>
    <t>a0S3o00001MPntB</t>
  </si>
  <si>
    <t>Women's Ensemble Holiday 2023</t>
  </si>
  <si>
    <t>a0S3o00001JFgL7</t>
  </si>
  <si>
    <t>Handel Messiah 2023</t>
  </si>
  <si>
    <t>a0S3o00001MPnoV</t>
  </si>
  <si>
    <t>Esmail Meets Bach</t>
  </si>
  <si>
    <t>a0S3o00001MPnho</t>
  </si>
  <si>
    <t>Midori &amp; Festival Strings Lucerne</t>
  </si>
  <si>
    <t>a0S3o00001MPn6Q</t>
  </si>
  <si>
    <t>The Knights &amp; Chris Thile</t>
  </si>
  <si>
    <t>a0S3o00001MPn1E</t>
  </si>
  <si>
    <t>Avi Avital &amp; Hanzhi Wang</t>
  </si>
  <si>
    <t>a0S3o00001MPmxC</t>
  </si>
  <si>
    <t>Gavilan Brothers</t>
  </si>
  <si>
    <t>a0S3o00001MQGaw</t>
  </si>
  <si>
    <t>Darshan Trio with Vijay Gupta</t>
  </si>
  <si>
    <t>a0S3o00001MPmqL</t>
  </si>
  <si>
    <t>John Pizzarelli</t>
  </si>
  <si>
    <t>a0S3o00001MFlHe</t>
  </si>
  <si>
    <t>Cecile McLorin Salvant</t>
  </si>
  <si>
    <t>a0S3o00001MFl2G</t>
  </si>
  <si>
    <t>a0S3o00001MFkTB</t>
  </si>
  <si>
    <t>Messiah 2023 Live Stream</t>
  </si>
  <si>
    <t>a0S3o00001LRTml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</si>
</sst>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\-#,##0.00"/>
    <numFmt numFmtId="165" formatCode="0.0%"/>
    <numFmt numFmtId="166" formatCode="&quot;$&quot;#,##0"/>
    <numFmt numFmtId="167" formatCode="&quot;$&quot;#,##0.00"/>
    <numFmt numFmtId="168" formatCode="#,##0.00\ _€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1"/>
      <color rgb="FF000000"/>
      <name val="Calibri"/>
      <family val="2"/>
    </font>
    <font>
      <sz val="11"/>
      <color rgb="FF333333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323232"/>
      <name val="Calibri"/>
      <family val="2"/>
      <scheme val="minor"/>
    </font>
    <font>
      <sz val="10"/>
      <color rgb="FF32323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23232"/>
      <name val="Arial"/>
      <family val="2"/>
    </font>
    <font>
      <sz val="9"/>
      <color rgb="FF323232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rgb="FF323232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9"/>
      <name val="Calibri Light"/>
      <family val="2"/>
      <scheme val="major"/>
    </font>
    <font>
      <sz val="11"/>
      <color indexed="8"/>
      <name val="Calibri"/>
      <family val="2"/>
      <scheme val="minor"/>
    </font>
    <font>
      <sz val="8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/>
  </cellStyleXfs>
  <cellXfs count="105">
    <xf numFmtId="0" fontId="0" fillId="0" borderId="0" xfId="0"/>
    <xf numFmtId="0" fontId="2" fillId="0" borderId="0" xfId="1"/>
    <xf numFmtId="0" fontId="0" fillId="2" borderId="0" xfId="0" applyFill="1"/>
    <xf numFmtId="0" fontId="1" fillId="2" borderId="0" xfId="0" applyFont="1" applyFill="1"/>
    <xf numFmtId="49" fontId="3" fillId="0" borderId="0" xfId="0" applyNumberFormat="1" applyFont="1"/>
    <xf numFmtId="164" fontId="4" fillId="0" borderId="0" xfId="0" applyNumberFormat="1" applyFont="1"/>
    <xf numFmtId="164" fontId="4" fillId="0" borderId="2" xfId="0" applyNumberFormat="1" applyFont="1" applyBorder="1"/>
    <xf numFmtId="164" fontId="4" fillId="0" borderId="4" xfId="0" applyNumberFormat="1" applyFont="1" applyBorder="1"/>
    <xf numFmtId="164" fontId="4" fillId="0" borderId="3" xfId="0" applyNumberFormat="1" applyFont="1" applyBorder="1"/>
    <xf numFmtId="164" fontId="3" fillId="0" borderId="5" xfId="0" applyNumberFormat="1" applyFont="1" applyBorder="1"/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5" fillId="0" borderId="0" xfId="1" applyFont="1"/>
    <xf numFmtId="0" fontId="6" fillId="0" borderId="0" xfId="1" applyFont="1"/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8" fillId="0" borderId="0" xfId="0" applyFont="1" applyAlignment="1">
      <alignment wrapText="1"/>
    </xf>
    <xf numFmtId="0" fontId="11" fillId="4" borderId="0" xfId="0" applyFont="1" applyFill="1" applyAlignment="1">
      <alignment wrapText="1"/>
    </xf>
    <xf numFmtId="0" fontId="8" fillId="0" borderId="0" xfId="0" applyFont="1"/>
    <xf numFmtId="0" fontId="11" fillId="4" borderId="0" xfId="0" applyFont="1" applyFill="1"/>
    <xf numFmtId="165" fontId="11" fillId="2" borderId="0" xfId="3" applyNumberFormat="1" applyFont="1" applyFill="1"/>
    <xf numFmtId="165" fontId="11" fillId="4" borderId="0" xfId="3" applyNumberFormat="1" applyFont="1" applyFill="1"/>
    <xf numFmtId="165" fontId="11" fillId="3" borderId="0" xfId="3" applyNumberFormat="1" applyFont="1" applyFill="1"/>
    <xf numFmtId="165" fontId="8" fillId="0" borderId="0" xfId="3" applyNumberFormat="1" applyFont="1"/>
    <xf numFmtId="49" fontId="12" fillId="0" borderId="0" xfId="0" applyNumberFormat="1" applyFont="1" applyAlignment="1">
      <alignment horizontal="center"/>
    </xf>
    <xf numFmtId="164" fontId="13" fillId="0" borderId="0" xfId="0" applyNumberFormat="1" applyFont="1"/>
    <xf numFmtId="166" fontId="9" fillId="0" borderId="0" xfId="2" applyNumberFormat="1" applyFont="1" applyAlignment="1">
      <alignment wrapText="1"/>
    </xf>
    <xf numFmtId="166" fontId="10" fillId="4" borderId="0" xfId="2" applyNumberFormat="1" applyFont="1" applyFill="1" applyAlignment="1">
      <alignment wrapText="1"/>
    </xf>
    <xf numFmtId="166" fontId="8" fillId="0" borderId="0" xfId="0" applyNumberFormat="1" applyFont="1"/>
    <xf numFmtId="166" fontId="11" fillId="4" borderId="0" xfId="0" applyNumberFormat="1" applyFont="1" applyFill="1"/>
    <xf numFmtId="166" fontId="9" fillId="0" borderId="0" xfId="2" applyNumberFormat="1" applyFont="1"/>
    <xf numFmtId="166" fontId="10" fillId="4" borderId="0" xfId="2" applyNumberFormat="1" applyFont="1" applyFill="1"/>
    <xf numFmtId="166" fontId="10" fillId="4" borderId="0" xfId="0" applyNumberFormat="1" applyFont="1" applyFill="1"/>
    <xf numFmtId="166" fontId="12" fillId="0" borderId="0" xfId="2" applyNumberFormat="1" applyFont="1"/>
    <xf numFmtId="166" fontId="13" fillId="0" borderId="0" xfId="0" applyNumberFormat="1" applyFont="1"/>
    <xf numFmtId="49" fontId="3" fillId="0" borderId="6" xfId="0" applyNumberFormat="1" applyFont="1" applyBorder="1" applyAlignment="1">
      <alignment horizontal="left" vertical="top" wrapText="1"/>
    </xf>
    <xf numFmtId="164" fontId="4" fillId="2" borderId="6" xfId="0" applyNumberFormat="1" applyFont="1" applyFill="1" applyBorder="1" applyAlignment="1">
      <alignment horizontal="left" vertical="top"/>
    </xf>
    <xf numFmtId="49" fontId="3" fillId="0" borderId="6" xfId="0" applyNumberFormat="1" applyFont="1" applyBorder="1" applyAlignment="1">
      <alignment horizontal="left" vertical="top"/>
    </xf>
    <xf numFmtId="0" fontId="0" fillId="0" borderId="6" xfId="0" applyBorder="1"/>
    <xf numFmtId="14" fontId="0" fillId="0" borderId="6" xfId="0" applyNumberFormat="1" applyBorder="1"/>
    <xf numFmtId="164" fontId="4" fillId="0" borderId="6" xfId="0" applyNumberFormat="1" applyFont="1" applyBorder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44" fontId="15" fillId="0" borderId="0" xfId="2" applyFont="1"/>
    <xf numFmtId="0" fontId="14" fillId="0" borderId="0" xfId="0" applyFont="1"/>
    <xf numFmtId="44" fontId="14" fillId="0" borderId="0" xfId="2" applyFont="1"/>
    <xf numFmtId="44" fontId="15" fillId="0" borderId="0" xfId="2" applyFont="1" applyAlignment="1">
      <alignment horizontal="center"/>
    </xf>
    <xf numFmtId="0" fontId="14" fillId="0" borderId="0" xfId="0" applyFont="1" applyAlignment="1">
      <alignment horizontal="left" wrapText="1"/>
    </xf>
    <xf numFmtId="164" fontId="15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49" fontId="15" fillId="0" borderId="0" xfId="0" applyNumberFormat="1" applyFont="1" applyAlignment="1">
      <alignment horizontal="left"/>
    </xf>
    <xf numFmtId="167" fontId="8" fillId="0" borderId="0" xfId="2" applyNumberFormat="1" applyFont="1"/>
    <xf numFmtId="167" fontId="9" fillId="0" borderId="0" xfId="2" applyNumberFormat="1" applyFont="1"/>
    <xf numFmtId="167" fontId="13" fillId="0" borderId="0" xfId="2" applyNumberFormat="1" applyFont="1"/>
    <xf numFmtId="167" fontId="12" fillId="0" borderId="0" xfId="2" applyNumberFormat="1" applyFont="1"/>
    <xf numFmtId="167" fontId="12" fillId="0" borderId="0" xfId="2" applyNumberFormat="1" applyFont="1" applyAlignment="1">
      <alignment horizontal="center"/>
    </xf>
    <xf numFmtId="0" fontId="17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right"/>
    </xf>
    <xf numFmtId="166" fontId="17" fillId="0" borderId="0" xfId="2" applyNumberFormat="1" applyFont="1" applyAlignment="1">
      <alignment horizontal="right"/>
    </xf>
    <xf numFmtId="0" fontId="17" fillId="0" borderId="0" xfId="0" applyFont="1" applyAlignment="1">
      <alignment horizontal="left"/>
    </xf>
    <xf numFmtId="14" fontId="17" fillId="0" borderId="0" xfId="0" applyNumberFormat="1" applyFont="1" applyAlignment="1">
      <alignment horizontal="left"/>
    </xf>
    <xf numFmtId="49" fontId="16" fillId="0" borderId="0" xfId="0" applyNumberFormat="1" applyFont="1" applyAlignment="1">
      <alignment vertical="top"/>
    </xf>
    <xf numFmtId="49" fontId="16" fillId="4" borderId="0" xfId="0" applyNumberFormat="1" applyFont="1" applyFill="1" applyAlignment="1">
      <alignment vertical="top"/>
    </xf>
    <xf numFmtId="166" fontId="18" fillId="0" borderId="0" xfId="2" applyNumberFormat="1" applyFont="1" applyAlignment="1">
      <alignment horizontal="center" vertical="top" wrapText="1"/>
    </xf>
    <xf numFmtId="166" fontId="3" fillId="0" borderId="0" xfId="2" applyNumberFormat="1" applyFont="1" applyAlignment="1">
      <alignment horizontal="center" vertical="top" wrapText="1"/>
    </xf>
    <xf numFmtId="49" fontId="18" fillId="0" borderId="0" xfId="0" applyNumberFormat="1" applyFont="1" applyAlignment="1">
      <alignment horizontal="center" vertical="top" wrapText="1"/>
    </xf>
    <xf numFmtId="14" fontId="18" fillId="0" borderId="0" xfId="0" applyNumberFormat="1" applyFont="1" applyAlignment="1">
      <alignment horizontal="center" vertical="top" wrapText="1"/>
    </xf>
    <xf numFmtId="0" fontId="19" fillId="0" borderId="0" xfId="0" applyFont="1" applyAlignment="1">
      <alignment horizontal="center" wrapText="1"/>
    </xf>
    <xf numFmtId="49" fontId="18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 wrapText="1"/>
    </xf>
    <xf numFmtId="166" fontId="18" fillId="0" borderId="0" xfId="2" applyNumberFormat="1" applyFont="1" applyAlignment="1">
      <alignment horizontal="right" vertical="top" wrapText="1"/>
    </xf>
    <xf numFmtId="14" fontId="14" fillId="0" borderId="0" xfId="0" applyNumberFormat="1" applyFont="1"/>
    <xf numFmtId="49" fontId="16" fillId="4" borderId="0" xfId="0" applyNumberFormat="1" applyFont="1" applyFill="1" applyAlignment="1">
      <alignment horizontal="left" vertical="top" wrapText="1"/>
    </xf>
    <xf numFmtId="2" fontId="18" fillId="4" borderId="0" xfId="2" applyNumberFormat="1" applyFont="1" applyFill="1" applyAlignment="1">
      <alignment horizontal="right" vertical="top" wrapText="1"/>
    </xf>
    <xf numFmtId="2" fontId="3" fillId="4" borderId="0" xfId="2" applyNumberFormat="1" applyFont="1" applyFill="1" applyAlignment="1">
      <alignment horizontal="right" vertical="top" wrapText="1"/>
    </xf>
    <xf numFmtId="2" fontId="16" fillId="4" borderId="0" xfId="2" applyNumberFormat="1" applyFont="1" applyFill="1" applyAlignment="1">
      <alignment horizontal="right" vertical="top"/>
    </xf>
    <xf numFmtId="2" fontId="16" fillId="2" borderId="0" xfId="2" applyNumberFormat="1" applyFont="1" applyFill="1" applyAlignment="1">
      <alignment horizontal="right" vertical="top" wrapText="1"/>
    </xf>
    <xf numFmtId="2" fontId="19" fillId="0" borderId="0" xfId="0" applyNumberFormat="1" applyFont="1" applyAlignment="1">
      <alignment horizontal="center" wrapText="1"/>
    </xf>
    <xf numFmtId="2" fontId="16" fillId="4" borderId="0" xfId="2" applyNumberFormat="1" applyFont="1" applyFill="1" applyAlignment="1">
      <alignment horizontal="right" vertical="top" wrapText="1"/>
    </xf>
    <xf numFmtId="2" fontId="17" fillId="4" borderId="0" xfId="0" applyNumberFormat="1" applyFont="1" applyFill="1" applyAlignment="1">
      <alignment horizontal="right" wrapText="1"/>
    </xf>
    <xf numFmtId="2" fontId="16" fillId="0" borderId="0" xfId="2" applyNumberFormat="1" applyFont="1" applyBorder="1" applyAlignment="1">
      <alignment horizontal="right" vertical="top" wrapText="1"/>
    </xf>
    <xf numFmtId="2" fontId="17" fillId="0" borderId="0" xfId="0" applyNumberFormat="1" applyFont="1" applyAlignment="1">
      <alignment horizontal="right" wrapText="1"/>
    </xf>
    <xf numFmtId="2" fontId="17" fillId="2" borderId="0" xfId="0" applyNumberFormat="1" applyFont="1" applyFill="1" applyAlignment="1">
      <alignment horizontal="right" wrapText="1"/>
    </xf>
    <xf numFmtId="2" fontId="17" fillId="4" borderId="0" xfId="2" applyNumberFormat="1" applyFont="1" applyFill="1" applyAlignment="1">
      <alignment horizontal="right" wrapText="1"/>
    </xf>
    <xf numFmtId="2" fontId="16" fillId="2" borderId="0" xfId="2" applyNumberFormat="1" applyFont="1" applyFill="1" applyAlignment="1">
      <alignment horizontal="right" vertical="top"/>
    </xf>
    <xf numFmtId="2" fontId="21" fillId="2" borderId="0" xfId="2" applyNumberFormat="1" applyFont="1" applyFill="1" applyAlignment="1">
      <alignment horizontal="right" vertical="top"/>
    </xf>
    <xf numFmtId="2" fontId="16" fillId="0" borderId="0" xfId="2" applyNumberFormat="1" applyFont="1" applyAlignment="1">
      <alignment horizontal="right" vertical="top"/>
    </xf>
    <xf numFmtId="2" fontId="16" fillId="0" borderId="0" xfId="2" applyNumberFormat="1" applyFont="1" applyAlignment="1">
      <alignment horizontal="right"/>
    </xf>
    <xf numFmtId="2" fontId="17" fillId="0" borderId="0" xfId="2" applyNumberFormat="1" applyFont="1" applyAlignment="1">
      <alignment horizontal="right"/>
    </xf>
    <xf numFmtId="2" fontId="17" fillId="4" borderId="0" xfId="2" applyNumberFormat="1" applyFont="1" applyFill="1" applyAlignment="1">
      <alignment horizontal="right"/>
    </xf>
    <xf numFmtId="2" fontId="17" fillId="0" borderId="0" xfId="2" applyNumberFormat="1" applyFont="1" applyBorder="1" applyAlignment="1">
      <alignment horizontal="right"/>
    </xf>
    <xf numFmtId="2" fontId="17" fillId="2" borderId="0" xfId="2" applyNumberFormat="1" applyFont="1" applyFill="1" applyBorder="1" applyAlignment="1">
      <alignment horizontal="right"/>
    </xf>
    <xf numFmtId="2" fontId="17" fillId="2" borderId="0" xfId="2" applyNumberFormat="1" applyFont="1" applyFill="1" applyAlignment="1">
      <alignment horizontal="right"/>
    </xf>
    <xf numFmtId="2" fontId="14" fillId="0" borderId="0" xfId="2" applyNumberFormat="1" applyFont="1" applyBorder="1" applyAlignment="1">
      <alignment horizontal="right"/>
    </xf>
    <xf numFmtId="2" fontId="18" fillId="2" borderId="0" xfId="2" applyNumberFormat="1" applyFont="1" applyFill="1" applyAlignment="1">
      <alignment horizontal="right" vertical="top" wrapText="1"/>
    </xf>
    <xf numFmtId="2" fontId="18" fillId="0" borderId="0" xfId="2" applyNumberFormat="1" applyFont="1" applyFill="1" applyAlignment="1">
      <alignment horizontal="right" vertical="top" wrapText="1"/>
    </xf>
    <xf numFmtId="168" fontId="23" fillId="0" borderId="0" xfId="0" applyNumberFormat="1" applyFont="1" applyAlignment="1">
      <alignment horizontal="right" wrapText="1"/>
    </xf>
    <xf numFmtId="0" fontId="2" fillId="0" borderId="0" xfId="1"/>
  </cellXfs>
  <cellStyles count="10">
    <cellStyle name="Comma 2" xfId="6" xr:uid="{F16BAC3C-8FBD-4A3C-9AD8-5E44D4EB466A}"/>
    <cellStyle name="Currency" xfId="2" builtinId="4"/>
    <cellStyle name="Currency 2" xfId="5" xr:uid="{DBD152FB-C598-42FA-9268-0A9B26B47B13}"/>
    <cellStyle name="Currency 2 2" xfId="8" xr:uid="{48BCFC96-0273-458D-814D-432A89EB7973}"/>
    <cellStyle name="Normal" xfId="0" builtinId="0"/>
    <cellStyle name="Normal 2" xfId="1" xr:uid="{00000000-0005-0000-0000-000001000000}"/>
    <cellStyle name="Normal 2 2" xfId="4" xr:uid="{237B718B-4FAF-491D-8B6F-763CB4862A40}"/>
    <cellStyle name="Normal 3" xfId="9" xr:uid="{486E53CA-178D-4D87-AF23-403D47167F96}"/>
    <cellStyle name="Percent" xfId="3" builtinId="5"/>
    <cellStyle name="Percent 2" xfId="7" xr:uid="{AD2390A2-A8D6-4A3E-9AF9-A98D5C12C9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312420</xdr:colOff>
      <xdr:row>28</xdr:row>
      <xdr:rowOff>22860</xdr:rowOff>
    </xdr:to>
    <xdr:pic>
      <xdr:nvPicPr>
        <xdr:cNvPr id="2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56420" cy="4716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914400</xdr:colOff>
      <xdr:row>30</xdr:row>
      <xdr:rowOff>60960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71120" cy="633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428625</xdr:colOff>
          <xdr:row>0</xdr:row>
          <xdr:rowOff>228600</xdr:rowOff>
        </xdr:to>
        <xdr:sp macro="" textlink="">
          <xdr:nvSpPr>
            <xdr:cNvPr id="2049" name="FILTER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428625</xdr:colOff>
          <xdr:row>0</xdr:row>
          <xdr:rowOff>228600</xdr:rowOff>
        </xdr:to>
        <xdr:sp macro="" textlink="">
          <xdr:nvSpPr>
            <xdr:cNvPr id="2050" name="HEADER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4"/>
  <sheetViews>
    <sheetView workbookViewId="0">
      <selection sqref="A1:AK64"/>
    </sheetView>
  </sheetViews>
  <sheetFormatPr defaultColWidth="8.85546875" defaultRowHeight="12.75" x14ac:dyDescent="0.2"/>
  <cols>
    <col min="1" max="16384" width="8.85546875" style="1"/>
  </cols>
  <sheetData>
    <row r="1" spans="1:37" x14ac:dyDescent="0.2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 x14ac:dyDescent="0.2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</row>
    <row r="4" spans="1:37" x14ac:dyDescent="0.2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</row>
    <row r="5" spans="1:37" x14ac:dyDescent="0.2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</row>
    <row r="6" spans="1:37" x14ac:dyDescent="0.2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</row>
    <row r="7" spans="1:37" x14ac:dyDescent="0.2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</row>
    <row r="8" spans="1:37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</row>
    <row r="9" spans="1:37" x14ac:dyDescent="0.2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</row>
    <row r="10" spans="1:37" x14ac:dyDescent="0.2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</row>
    <row r="11" spans="1:37" x14ac:dyDescent="0.2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</row>
    <row r="12" spans="1:37" x14ac:dyDescent="0.2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</row>
    <row r="13" spans="1:37" x14ac:dyDescent="0.2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</row>
    <row r="14" spans="1:37" x14ac:dyDescent="0.2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</row>
    <row r="15" spans="1:37" x14ac:dyDescent="0.2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</row>
    <row r="16" spans="1:37" x14ac:dyDescent="0.2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</row>
    <row r="17" spans="1:37" x14ac:dyDescent="0.2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</row>
    <row r="18" spans="1:37" x14ac:dyDescent="0.2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</row>
    <row r="19" spans="1:37" x14ac:dyDescent="0.2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</row>
    <row r="20" spans="1:37" x14ac:dyDescent="0.2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</row>
    <row r="21" spans="1:37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</row>
    <row r="22" spans="1:37" x14ac:dyDescent="0.2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</row>
    <row r="23" spans="1:37" x14ac:dyDescent="0.2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</row>
    <row r="24" spans="1:37" x14ac:dyDescent="0.2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</row>
    <row r="25" spans="1:37" x14ac:dyDescent="0.2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</row>
    <row r="26" spans="1:37" x14ac:dyDescent="0.2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</row>
    <row r="27" spans="1:37" x14ac:dyDescent="0.2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</row>
    <row r="28" spans="1:37" x14ac:dyDescent="0.2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</row>
    <row r="29" spans="1:37" x14ac:dyDescent="0.2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</row>
    <row r="30" spans="1:37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</row>
    <row r="31" spans="1:37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</row>
    <row r="32" spans="1:37" x14ac:dyDescent="0.2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</row>
    <row r="33" spans="1:37" x14ac:dyDescent="0.2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</row>
    <row r="34" spans="1:37" x14ac:dyDescent="0.2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</row>
    <row r="35" spans="1:37" x14ac:dyDescent="0.2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</row>
    <row r="36" spans="1:37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</row>
    <row r="37" spans="1:37" x14ac:dyDescent="0.2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</row>
    <row r="38" spans="1:37" x14ac:dyDescent="0.2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</row>
    <row r="39" spans="1:37" x14ac:dyDescent="0.2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</row>
    <row r="40" spans="1:37" x14ac:dyDescent="0.2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</row>
    <row r="41" spans="1:37" x14ac:dyDescent="0.2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</row>
    <row r="42" spans="1:37" x14ac:dyDescent="0.2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</row>
    <row r="43" spans="1:37" x14ac:dyDescent="0.2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</row>
    <row r="44" spans="1:37" x14ac:dyDescent="0.2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</row>
    <row r="45" spans="1:37" x14ac:dyDescent="0.2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</row>
    <row r="46" spans="1:37" x14ac:dyDescent="0.2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</row>
    <row r="47" spans="1:37" x14ac:dyDescent="0.2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</row>
    <row r="48" spans="1:37" x14ac:dyDescent="0.2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</row>
    <row r="49" spans="1:37" x14ac:dyDescent="0.2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</row>
    <row r="50" spans="1:37" x14ac:dyDescent="0.2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</row>
    <row r="51" spans="1:37" x14ac:dyDescent="0.2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</row>
    <row r="52" spans="1:37" x14ac:dyDescent="0.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</row>
    <row r="53" spans="1:37" x14ac:dyDescent="0.2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</row>
    <row r="54" spans="1:37" x14ac:dyDescent="0.2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</row>
    <row r="55" spans="1:37" x14ac:dyDescent="0.2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</row>
    <row r="56" spans="1:37" x14ac:dyDescent="0.2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</row>
    <row r="57" spans="1:37" x14ac:dyDescent="0.2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</row>
    <row r="58" spans="1:37" x14ac:dyDescent="0.2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</row>
    <row r="59" spans="1:37" x14ac:dyDescent="0.2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</row>
    <row r="60" spans="1:37" x14ac:dyDescent="0.2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</row>
    <row r="61" spans="1:37" x14ac:dyDescent="0.2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</row>
    <row r="62" spans="1:37" x14ac:dyDescent="0.2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</row>
    <row r="63" spans="1:37" x14ac:dyDescent="0.2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</row>
    <row r="64" spans="1:37" x14ac:dyDescent="0.2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</row>
  </sheetData>
  <mergeCells count="1">
    <mergeCell ref="A1:AK64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40"/>
  <sheetViews>
    <sheetView workbookViewId="0"/>
  </sheetViews>
  <sheetFormatPr defaultRowHeight="15" x14ac:dyDescent="0.25"/>
  <cols>
    <col min="1" max="1" width="3" style="15" customWidth="1"/>
    <col min="2" max="2" width="4.140625" style="15" customWidth="1"/>
    <col min="3" max="3" width="54" style="15" customWidth="1"/>
    <col min="4" max="4" width="3.7109375" style="15" customWidth="1"/>
    <col min="5" max="5" width="90.28515625" style="15" customWidth="1"/>
    <col min="6" max="7" width="8.85546875" style="15"/>
    <col min="8" max="8" width="15.42578125" style="15" customWidth="1"/>
    <col min="9" max="9" width="5.140625" style="15" customWidth="1"/>
    <col min="10" max="11" width="8.85546875" style="15"/>
    <col min="12" max="12" width="3" style="15" customWidth="1"/>
    <col min="13" max="15" width="8.85546875" style="15"/>
    <col min="16" max="16" width="7" style="15" customWidth="1"/>
    <col min="17" max="256" width="8.85546875" style="15"/>
    <col min="257" max="257" width="3" style="15" customWidth="1"/>
    <col min="258" max="258" width="4.140625" style="15" customWidth="1"/>
    <col min="259" max="259" width="54" style="15" customWidth="1"/>
    <col min="260" max="260" width="3.7109375" style="15" customWidth="1"/>
    <col min="261" max="261" width="90.28515625" style="15" customWidth="1"/>
    <col min="262" max="263" width="8.85546875" style="15"/>
    <col min="264" max="264" width="15.42578125" style="15" customWidth="1"/>
    <col min="265" max="265" width="5.140625" style="15" customWidth="1"/>
    <col min="266" max="267" width="8.85546875" style="15"/>
    <col min="268" max="268" width="3" style="15" customWidth="1"/>
    <col min="269" max="271" width="8.85546875" style="15"/>
    <col min="272" max="272" width="7" style="15" customWidth="1"/>
    <col min="273" max="512" width="8.85546875" style="15"/>
    <col min="513" max="513" width="3" style="15" customWidth="1"/>
    <col min="514" max="514" width="4.140625" style="15" customWidth="1"/>
    <col min="515" max="515" width="54" style="15" customWidth="1"/>
    <col min="516" max="516" width="3.7109375" style="15" customWidth="1"/>
    <col min="517" max="517" width="90.28515625" style="15" customWidth="1"/>
    <col min="518" max="519" width="8.85546875" style="15"/>
    <col min="520" max="520" width="15.42578125" style="15" customWidth="1"/>
    <col min="521" max="521" width="5.140625" style="15" customWidth="1"/>
    <col min="522" max="523" width="8.85546875" style="15"/>
    <col min="524" max="524" width="3" style="15" customWidth="1"/>
    <col min="525" max="527" width="8.85546875" style="15"/>
    <col min="528" max="528" width="7" style="15" customWidth="1"/>
    <col min="529" max="768" width="8.85546875" style="15"/>
    <col min="769" max="769" width="3" style="15" customWidth="1"/>
    <col min="770" max="770" width="4.140625" style="15" customWidth="1"/>
    <col min="771" max="771" width="54" style="15" customWidth="1"/>
    <col min="772" max="772" width="3.7109375" style="15" customWidth="1"/>
    <col min="773" max="773" width="90.28515625" style="15" customWidth="1"/>
    <col min="774" max="775" width="8.85546875" style="15"/>
    <col min="776" max="776" width="15.42578125" style="15" customWidth="1"/>
    <col min="777" max="777" width="5.140625" style="15" customWidth="1"/>
    <col min="778" max="779" width="8.85546875" style="15"/>
    <col min="780" max="780" width="3" style="15" customWidth="1"/>
    <col min="781" max="783" width="8.85546875" style="15"/>
    <col min="784" max="784" width="7" style="15" customWidth="1"/>
    <col min="785" max="1024" width="8.85546875" style="15"/>
    <col min="1025" max="1025" width="3" style="15" customWidth="1"/>
    <col min="1026" max="1026" width="4.140625" style="15" customWidth="1"/>
    <col min="1027" max="1027" width="54" style="15" customWidth="1"/>
    <col min="1028" max="1028" width="3.7109375" style="15" customWidth="1"/>
    <col min="1029" max="1029" width="90.28515625" style="15" customWidth="1"/>
    <col min="1030" max="1031" width="8.85546875" style="15"/>
    <col min="1032" max="1032" width="15.42578125" style="15" customWidth="1"/>
    <col min="1033" max="1033" width="5.140625" style="15" customWidth="1"/>
    <col min="1034" max="1035" width="8.85546875" style="15"/>
    <col min="1036" max="1036" width="3" style="15" customWidth="1"/>
    <col min="1037" max="1039" width="8.85546875" style="15"/>
    <col min="1040" max="1040" width="7" style="15" customWidth="1"/>
    <col min="1041" max="1280" width="8.85546875" style="15"/>
    <col min="1281" max="1281" width="3" style="15" customWidth="1"/>
    <col min="1282" max="1282" width="4.140625" style="15" customWidth="1"/>
    <col min="1283" max="1283" width="54" style="15" customWidth="1"/>
    <col min="1284" max="1284" width="3.7109375" style="15" customWidth="1"/>
    <col min="1285" max="1285" width="90.28515625" style="15" customWidth="1"/>
    <col min="1286" max="1287" width="8.85546875" style="15"/>
    <col min="1288" max="1288" width="15.42578125" style="15" customWidth="1"/>
    <col min="1289" max="1289" width="5.140625" style="15" customWidth="1"/>
    <col min="1290" max="1291" width="8.85546875" style="15"/>
    <col min="1292" max="1292" width="3" style="15" customWidth="1"/>
    <col min="1293" max="1295" width="8.85546875" style="15"/>
    <col min="1296" max="1296" width="7" style="15" customWidth="1"/>
    <col min="1297" max="1536" width="8.85546875" style="15"/>
    <col min="1537" max="1537" width="3" style="15" customWidth="1"/>
    <col min="1538" max="1538" width="4.140625" style="15" customWidth="1"/>
    <col min="1539" max="1539" width="54" style="15" customWidth="1"/>
    <col min="1540" max="1540" width="3.7109375" style="15" customWidth="1"/>
    <col min="1541" max="1541" width="90.28515625" style="15" customWidth="1"/>
    <col min="1542" max="1543" width="8.85546875" style="15"/>
    <col min="1544" max="1544" width="15.42578125" style="15" customWidth="1"/>
    <col min="1545" max="1545" width="5.140625" style="15" customWidth="1"/>
    <col min="1546" max="1547" width="8.85546875" style="15"/>
    <col min="1548" max="1548" width="3" style="15" customWidth="1"/>
    <col min="1549" max="1551" width="8.85546875" style="15"/>
    <col min="1552" max="1552" width="7" style="15" customWidth="1"/>
    <col min="1553" max="1792" width="8.85546875" style="15"/>
    <col min="1793" max="1793" width="3" style="15" customWidth="1"/>
    <col min="1794" max="1794" width="4.140625" style="15" customWidth="1"/>
    <col min="1795" max="1795" width="54" style="15" customWidth="1"/>
    <col min="1796" max="1796" width="3.7109375" style="15" customWidth="1"/>
    <col min="1797" max="1797" width="90.28515625" style="15" customWidth="1"/>
    <col min="1798" max="1799" width="8.85546875" style="15"/>
    <col min="1800" max="1800" width="15.42578125" style="15" customWidth="1"/>
    <col min="1801" max="1801" width="5.140625" style="15" customWidth="1"/>
    <col min="1802" max="1803" width="8.85546875" style="15"/>
    <col min="1804" max="1804" width="3" style="15" customWidth="1"/>
    <col min="1805" max="1807" width="8.85546875" style="15"/>
    <col min="1808" max="1808" width="7" style="15" customWidth="1"/>
    <col min="1809" max="2048" width="8.85546875" style="15"/>
    <col min="2049" max="2049" width="3" style="15" customWidth="1"/>
    <col min="2050" max="2050" width="4.140625" style="15" customWidth="1"/>
    <col min="2051" max="2051" width="54" style="15" customWidth="1"/>
    <col min="2052" max="2052" width="3.7109375" style="15" customWidth="1"/>
    <col min="2053" max="2053" width="90.28515625" style="15" customWidth="1"/>
    <col min="2054" max="2055" width="8.85546875" style="15"/>
    <col min="2056" max="2056" width="15.42578125" style="15" customWidth="1"/>
    <col min="2057" max="2057" width="5.140625" style="15" customWidth="1"/>
    <col min="2058" max="2059" width="8.85546875" style="15"/>
    <col min="2060" max="2060" width="3" style="15" customWidth="1"/>
    <col min="2061" max="2063" width="8.85546875" style="15"/>
    <col min="2064" max="2064" width="7" style="15" customWidth="1"/>
    <col min="2065" max="2304" width="8.85546875" style="15"/>
    <col min="2305" max="2305" width="3" style="15" customWidth="1"/>
    <col min="2306" max="2306" width="4.140625" style="15" customWidth="1"/>
    <col min="2307" max="2307" width="54" style="15" customWidth="1"/>
    <col min="2308" max="2308" width="3.7109375" style="15" customWidth="1"/>
    <col min="2309" max="2309" width="90.28515625" style="15" customWidth="1"/>
    <col min="2310" max="2311" width="8.85546875" style="15"/>
    <col min="2312" max="2312" width="15.42578125" style="15" customWidth="1"/>
    <col min="2313" max="2313" width="5.140625" style="15" customWidth="1"/>
    <col min="2314" max="2315" width="8.85546875" style="15"/>
    <col min="2316" max="2316" width="3" style="15" customWidth="1"/>
    <col min="2317" max="2319" width="8.85546875" style="15"/>
    <col min="2320" max="2320" width="7" style="15" customWidth="1"/>
    <col min="2321" max="2560" width="8.85546875" style="15"/>
    <col min="2561" max="2561" width="3" style="15" customWidth="1"/>
    <col min="2562" max="2562" width="4.140625" style="15" customWidth="1"/>
    <col min="2563" max="2563" width="54" style="15" customWidth="1"/>
    <col min="2564" max="2564" width="3.7109375" style="15" customWidth="1"/>
    <col min="2565" max="2565" width="90.28515625" style="15" customWidth="1"/>
    <col min="2566" max="2567" width="8.85546875" style="15"/>
    <col min="2568" max="2568" width="15.42578125" style="15" customWidth="1"/>
    <col min="2569" max="2569" width="5.140625" style="15" customWidth="1"/>
    <col min="2570" max="2571" width="8.85546875" style="15"/>
    <col min="2572" max="2572" width="3" style="15" customWidth="1"/>
    <col min="2573" max="2575" width="8.85546875" style="15"/>
    <col min="2576" max="2576" width="7" style="15" customWidth="1"/>
    <col min="2577" max="2816" width="8.85546875" style="15"/>
    <col min="2817" max="2817" width="3" style="15" customWidth="1"/>
    <col min="2818" max="2818" width="4.140625" style="15" customWidth="1"/>
    <col min="2819" max="2819" width="54" style="15" customWidth="1"/>
    <col min="2820" max="2820" width="3.7109375" style="15" customWidth="1"/>
    <col min="2821" max="2821" width="90.28515625" style="15" customWidth="1"/>
    <col min="2822" max="2823" width="8.85546875" style="15"/>
    <col min="2824" max="2824" width="15.42578125" style="15" customWidth="1"/>
    <col min="2825" max="2825" width="5.140625" style="15" customWidth="1"/>
    <col min="2826" max="2827" width="8.85546875" style="15"/>
    <col min="2828" max="2828" width="3" style="15" customWidth="1"/>
    <col min="2829" max="2831" width="8.85546875" style="15"/>
    <col min="2832" max="2832" width="7" style="15" customWidth="1"/>
    <col min="2833" max="3072" width="8.85546875" style="15"/>
    <col min="3073" max="3073" width="3" style="15" customWidth="1"/>
    <col min="3074" max="3074" width="4.140625" style="15" customWidth="1"/>
    <col min="3075" max="3075" width="54" style="15" customWidth="1"/>
    <col min="3076" max="3076" width="3.7109375" style="15" customWidth="1"/>
    <col min="3077" max="3077" width="90.28515625" style="15" customWidth="1"/>
    <col min="3078" max="3079" width="8.85546875" style="15"/>
    <col min="3080" max="3080" width="15.42578125" style="15" customWidth="1"/>
    <col min="3081" max="3081" width="5.140625" style="15" customWidth="1"/>
    <col min="3082" max="3083" width="8.85546875" style="15"/>
    <col min="3084" max="3084" width="3" style="15" customWidth="1"/>
    <col min="3085" max="3087" width="8.85546875" style="15"/>
    <col min="3088" max="3088" width="7" style="15" customWidth="1"/>
    <col min="3089" max="3328" width="8.85546875" style="15"/>
    <col min="3329" max="3329" width="3" style="15" customWidth="1"/>
    <col min="3330" max="3330" width="4.140625" style="15" customWidth="1"/>
    <col min="3331" max="3331" width="54" style="15" customWidth="1"/>
    <col min="3332" max="3332" width="3.7109375" style="15" customWidth="1"/>
    <col min="3333" max="3333" width="90.28515625" style="15" customWidth="1"/>
    <col min="3334" max="3335" width="8.85546875" style="15"/>
    <col min="3336" max="3336" width="15.42578125" style="15" customWidth="1"/>
    <col min="3337" max="3337" width="5.140625" style="15" customWidth="1"/>
    <col min="3338" max="3339" width="8.85546875" style="15"/>
    <col min="3340" max="3340" width="3" style="15" customWidth="1"/>
    <col min="3341" max="3343" width="8.85546875" style="15"/>
    <col min="3344" max="3344" width="7" style="15" customWidth="1"/>
    <col min="3345" max="3584" width="8.85546875" style="15"/>
    <col min="3585" max="3585" width="3" style="15" customWidth="1"/>
    <col min="3586" max="3586" width="4.140625" style="15" customWidth="1"/>
    <col min="3587" max="3587" width="54" style="15" customWidth="1"/>
    <col min="3588" max="3588" width="3.7109375" style="15" customWidth="1"/>
    <col min="3589" max="3589" width="90.28515625" style="15" customWidth="1"/>
    <col min="3590" max="3591" width="8.85546875" style="15"/>
    <col min="3592" max="3592" width="15.42578125" style="15" customWidth="1"/>
    <col min="3593" max="3593" width="5.140625" style="15" customWidth="1"/>
    <col min="3594" max="3595" width="8.85546875" style="15"/>
    <col min="3596" max="3596" width="3" style="15" customWidth="1"/>
    <col min="3597" max="3599" width="8.85546875" style="15"/>
    <col min="3600" max="3600" width="7" style="15" customWidth="1"/>
    <col min="3601" max="3840" width="8.85546875" style="15"/>
    <col min="3841" max="3841" width="3" style="15" customWidth="1"/>
    <col min="3842" max="3842" width="4.140625" style="15" customWidth="1"/>
    <col min="3843" max="3843" width="54" style="15" customWidth="1"/>
    <col min="3844" max="3844" width="3.7109375" style="15" customWidth="1"/>
    <col min="3845" max="3845" width="90.28515625" style="15" customWidth="1"/>
    <col min="3846" max="3847" width="8.85546875" style="15"/>
    <col min="3848" max="3848" width="15.42578125" style="15" customWidth="1"/>
    <col min="3849" max="3849" width="5.140625" style="15" customWidth="1"/>
    <col min="3850" max="3851" width="8.85546875" style="15"/>
    <col min="3852" max="3852" width="3" style="15" customWidth="1"/>
    <col min="3853" max="3855" width="8.85546875" style="15"/>
    <col min="3856" max="3856" width="7" style="15" customWidth="1"/>
    <col min="3857" max="4096" width="8.85546875" style="15"/>
    <col min="4097" max="4097" width="3" style="15" customWidth="1"/>
    <col min="4098" max="4098" width="4.140625" style="15" customWidth="1"/>
    <col min="4099" max="4099" width="54" style="15" customWidth="1"/>
    <col min="4100" max="4100" width="3.7109375" style="15" customWidth="1"/>
    <col min="4101" max="4101" width="90.28515625" style="15" customWidth="1"/>
    <col min="4102" max="4103" width="8.85546875" style="15"/>
    <col min="4104" max="4104" width="15.42578125" style="15" customWidth="1"/>
    <col min="4105" max="4105" width="5.140625" style="15" customWidth="1"/>
    <col min="4106" max="4107" width="8.85546875" style="15"/>
    <col min="4108" max="4108" width="3" style="15" customWidth="1"/>
    <col min="4109" max="4111" width="8.85546875" style="15"/>
    <col min="4112" max="4112" width="7" style="15" customWidth="1"/>
    <col min="4113" max="4352" width="8.85546875" style="15"/>
    <col min="4353" max="4353" width="3" style="15" customWidth="1"/>
    <col min="4354" max="4354" width="4.140625" style="15" customWidth="1"/>
    <col min="4355" max="4355" width="54" style="15" customWidth="1"/>
    <col min="4356" max="4356" width="3.7109375" style="15" customWidth="1"/>
    <col min="4357" max="4357" width="90.28515625" style="15" customWidth="1"/>
    <col min="4358" max="4359" width="8.85546875" style="15"/>
    <col min="4360" max="4360" width="15.42578125" style="15" customWidth="1"/>
    <col min="4361" max="4361" width="5.140625" style="15" customWidth="1"/>
    <col min="4362" max="4363" width="8.85546875" style="15"/>
    <col min="4364" max="4364" width="3" style="15" customWidth="1"/>
    <col min="4365" max="4367" width="8.85546875" style="15"/>
    <col min="4368" max="4368" width="7" style="15" customWidth="1"/>
    <col min="4369" max="4608" width="8.85546875" style="15"/>
    <col min="4609" max="4609" width="3" style="15" customWidth="1"/>
    <col min="4610" max="4610" width="4.140625" style="15" customWidth="1"/>
    <col min="4611" max="4611" width="54" style="15" customWidth="1"/>
    <col min="4612" max="4612" width="3.7109375" style="15" customWidth="1"/>
    <col min="4613" max="4613" width="90.28515625" style="15" customWidth="1"/>
    <col min="4614" max="4615" width="8.85546875" style="15"/>
    <col min="4616" max="4616" width="15.42578125" style="15" customWidth="1"/>
    <col min="4617" max="4617" width="5.140625" style="15" customWidth="1"/>
    <col min="4618" max="4619" width="8.85546875" style="15"/>
    <col min="4620" max="4620" width="3" style="15" customWidth="1"/>
    <col min="4621" max="4623" width="8.85546875" style="15"/>
    <col min="4624" max="4624" width="7" style="15" customWidth="1"/>
    <col min="4625" max="4864" width="8.85546875" style="15"/>
    <col min="4865" max="4865" width="3" style="15" customWidth="1"/>
    <col min="4866" max="4866" width="4.140625" style="15" customWidth="1"/>
    <col min="4867" max="4867" width="54" style="15" customWidth="1"/>
    <col min="4868" max="4868" width="3.7109375" style="15" customWidth="1"/>
    <col min="4869" max="4869" width="90.28515625" style="15" customWidth="1"/>
    <col min="4870" max="4871" width="8.85546875" style="15"/>
    <col min="4872" max="4872" width="15.42578125" style="15" customWidth="1"/>
    <col min="4873" max="4873" width="5.140625" style="15" customWidth="1"/>
    <col min="4874" max="4875" width="8.85546875" style="15"/>
    <col min="4876" max="4876" width="3" style="15" customWidth="1"/>
    <col min="4877" max="4879" width="8.85546875" style="15"/>
    <col min="4880" max="4880" width="7" style="15" customWidth="1"/>
    <col min="4881" max="5120" width="8.85546875" style="15"/>
    <col min="5121" max="5121" width="3" style="15" customWidth="1"/>
    <col min="5122" max="5122" width="4.140625" style="15" customWidth="1"/>
    <col min="5123" max="5123" width="54" style="15" customWidth="1"/>
    <col min="5124" max="5124" width="3.7109375" style="15" customWidth="1"/>
    <col min="5125" max="5125" width="90.28515625" style="15" customWidth="1"/>
    <col min="5126" max="5127" width="8.85546875" style="15"/>
    <col min="5128" max="5128" width="15.42578125" style="15" customWidth="1"/>
    <col min="5129" max="5129" width="5.140625" style="15" customWidth="1"/>
    <col min="5130" max="5131" width="8.85546875" style="15"/>
    <col min="5132" max="5132" width="3" style="15" customWidth="1"/>
    <col min="5133" max="5135" width="8.85546875" style="15"/>
    <col min="5136" max="5136" width="7" style="15" customWidth="1"/>
    <col min="5137" max="5376" width="8.85546875" style="15"/>
    <col min="5377" max="5377" width="3" style="15" customWidth="1"/>
    <col min="5378" max="5378" width="4.140625" style="15" customWidth="1"/>
    <col min="5379" max="5379" width="54" style="15" customWidth="1"/>
    <col min="5380" max="5380" width="3.7109375" style="15" customWidth="1"/>
    <col min="5381" max="5381" width="90.28515625" style="15" customWidth="1"/>
    <col min="5382" max="5383" width="8.85546875" style="15"/>
    <col min="5384" max="5384" width="15.42578125" style="15" customWidth="1"/>
    <col min="5385" max="5385" width="5.140625" style="15" customWidth="1"/>
    <col min="5386" max="5387" width="8.85546875" style="15"/>
    <col min="5388" max="5388" width="3" style="15" customWidth="1"/>
    <col min="5389" max="5391" width="8.85546875" style="15"/>
    <col min="5392" max="5392" width="7" style="15" customWidth="1"/>
    <col min="5393" max="5632" width="8.85546875" style="15"/>
    <col min="5633" max="5633" width="3" style="15" customWidth="1"/>
    <col min="5634" max="5634" width="4.140625" style="15" customWidth="1"/>
    <col min="5635" max="5635" width="54" style="15" customWidth="1"/>
    <col min="5636" max="5636" width="3.7109375" style="15" customWidth="1"/>
    <col min="5637" max="5637" width="90.28515625" style="15" customWidth="1"/>
    <col min="5638" max="5639" width="8.85546875" style="15"/>
    <col min="5640" max="5640" width="15.42578125" style="15" customWidth="1"/>
    <col min="5641" max="5641" width="5.140625" style="15" customWidth="1"/>
    <col min="5642" max="5643" width="8.85546875" style="15"/>
    <col min="5644" max="5644" width="3" style="15" customWidth="1"/>
    <col min="5645" max="5647" width="8.85546875" style="15"/>
    <col min="5648" max="5648" width="7" style="15" customWidth="1"/>
    <col min="5649" max="5888" width="8.85546875" style="15"/>
    <col min="5889" max="5889" width="3" style="15" customWidth="1"/>
    <col min="5890" max="5890" width="4.140625" style="15" customWidth="1"/>
    <col min="5891" max="5891" width="54" style="15" customWidth="1"/>
    <col min="5892" max="5892" width="3.7109375" style="15" customWidth="1"/>
    <col min="5893" max="5893" width="90.28515625" style="15" customWidth="1"/>
    <col min="5894" max="5895" width="8.85546875" style="15"/>
    <col min="5896" max="5896" width="15.42578125" style="15" customWidth="1"/>
    <col min="5897" max="5897" width="5.140625" style="15" customWidth="1"/>
    <col min="5898" max="5899" width="8.85546875" style="15"/>
    <col min="5900" max="5900" width="3" style="15" customWidth="1"/>
    <col min="5901" max="5903" width="8.85546875" style="15"/>
    <col min="5904" max="5904" width="7" style="15" customWidth="1"/>
    <col min="5905" max="6144" width="8.85546875" style="15"/>
    <col min="6145" max="6145" width="3" style="15" customWidth="1"/>
    <col min="6146" max="6146" width="4.140625" style="15" customWidth="1"/>
    <col min="6147" max="6147" width="54" style="15" customWidth="1"/>
    <col min="6148" max="6148" width="3.7109375" style="15" customWidth="1"/>
    <col min="6149" max="6149" width="90.28515625" style="15" customWidth="1"/>
    <col min="6150" max="6151" width="8.85546875" style="15"/>
    <col min="6152" max="6152" width="15.42578125" style="15" customWidth="1"/>
    <col min="6153" max="6153" width="5.140625" style="15" customWidth="1"/>
    <col min="6154" max="6155" width="8.85546875" style="15"/>
    <col min="6156" max="6156" width="3" style="15" customWidth="1"/>
    <col min="6157" max="6159" width="8.85546875" style="15"/>
    <col min="6160" max="6160" width="7" style="15" customWidth="1"/>
    <col min="6161" max="6400" width="8.85546875" style="15"/>
    <col min="6401" max="6401" width="3" style="15" customWidth="1"/>
    <col min="6402" max="6402" width="4.140625" style="15" customWidth="1"/>
    <col min="6403" max="6403" width="54" style="15" customWidth="1"/>
    <col min="6404" max="6404" width="3.7109375" style="15" customWidth="1"/>
    <col min="6405" max="6405" width="90.28515625" style="15" customWidth="1"/>
    <col min="6406" max="6407" width="8.85546875" style="15"/>
    <col min="6408" max="6408" width="15.42578125" style="15" customWidth="1"/>
    <col min="6409" max="6409" width="5.140625" style="15" customWidth="1"/>
    <col min="6410" max="6411" width="8.85546875" style="15"/>
    <col min="6412" max="6412" width="3" style="15" customWidth="1"/>
    <col min="6413" max="6415" width="8.85546875" style="15"/>
    <col min="6416" max="6416" width="7" style="15" customWidth="1"/>
    <col min="6417" max="6656" width="8.85546875" style="15"/>
    <col min="6657" max="6657" width="3" style="15" customWidth="1"/>
    <col min="6658" max="6658" width="4.140625" style="15" customWidth="1"/>
    <col min="6659" max="6659" width="54" style="15" customWidth="1"/>
    <col min="6660" max="6660" width="3.7109375" style="15" customWidth="1"/>
    <col min="6661" max="6661" width="90.28515625" style="15" customWidth="1"/>
    <col min="6662" max="6663" width="8.85546875" style="15"/>
    <col min="6664" max="6664" width="15.42578125" style="15" customWidth="1"/>
    <col min="6665" max="6665" width="5.140625" style="15" customWidth="1"/>
    <col min="6666" max="6667" width="8.85546875" style="15"/>
    <col min="6668" max="6668" width="3" style="15" customWidth="1"/>
    <col min="6669" max="6671" width="8.85546875" style="15"/>
    <col min="6672" max="6672" width="7" style="15" customWidth="1"/>
    <col min="6673" max="6912" width="8.85546875" style="15"/>
    <col min="6913" max="6913" width="3" style="15" customWidth="1"/>
    <col min="6914" max="6914" width="4.140625" style="15" customWidth="1"/>
    <col min="6915" max="6915" width="54" style="15" customWidth="1"/>
    <col min="6916" max="6916" width="3.7109375" style="15" customWidth="1"/>
    <col min="6917" max="6917" width="90.28515625" style="15" customWidth="1"/>
    <col min="6918" max="6919" width="8.85546875" style="15"/>
    <col min="6920" max="6920" width="15.42578125" style="15" customWidth="1"/>
    <col min="6921" max="6921" width="5.140625" style="15" customWidth="1"/>
    <col min="6922" max="6923" width="8.85546875" style="15"/>
    <col min="6924" max="6924" width="3" style="15" customWidth="1"/>
    <col min="6925" max="6927" width="8.85546875" style="15"/>
    <col min="6928" max="6928" width="7" style="15" customWidth="1"/>
    <col min="6929" max="7168" width="8.85546875" style="15"/>
    <col min="7169" max="7169" width="3" style="15" customWidth="1"/>
    <col min="7170" max="7170" width="4.140625" style="15" customWidth="1"/>
    <col min="7171" max="7171" width="54" style="15" customWidth="1"/>
    <col min="7172" max="7172" width="3.7109375" style="15" customWidth="1"/>
    <col min="7173" max="7173" width="90.28515625" style="15" customWidth="1"/>
    <col min="7174" max="7175" width="8.85546875" style="15"/>
    <col min="7176" max="7176" width="15.42578125" style="15" customWidth="1"/>
    <col min="7177" max="7177" width="5.140625" style="15" customWidth="1"/>
    <col min="7178" max="7179" width="8.85546875" style="15"/>
    <col min="7180" max="7180" width="3" style="15" customWidth="1"/>
    <col min="7181" max="7183" width="8.85546875" style="15"/>
    <col min="7184" max="7184" width="7" style="15" customWidth="1"/>
    <col min="7185" max="7424" width="8.85546875" style="15"/>
    <col min="7425" max="7425" width="3" style="15" customWidth="1"/>
    <col min="7426" max="7426" width="4.140625" style="15" customWidth="1"/>
    <col min="7427" max="7427" width="54" style="15" customWidth="1"/>
    <col min="7428" max="7428" width="3.7109375" style="15" customWidth="1"/>
    <col min="7429" max="7429" width="90.28515625" style="15" customWidth="1"/>
    <col min="7430" max="7431" width="8.85546875" style="15"/>
    <col min="7432" max="7432" width="15.42578125" style="15" customWidth="1"/>
    <col min="7433" max="7433" width="5.140625" style="15" customWidth="1"/>
    <col min="7434" max="7435" width="8.85546875" style="15"/>
    <col min="7436" max="7436" width="3" style="15" customWidth="1"/>
    <col min="7437" max="7439" width="8.85546875" style="15"/>
    <col min="7440" max="7440" width="7" style="15" customWidth="1"/>
    <col min="7441" max="7680" width="8.85546875" style="15"/>
    <col min="7681" max="7681" width="3" style="15" customWidth="1"/>
    <col min="7682" max="7682" width="4.140625" style="15" customWidth="1"/>
    <col min="7683" max="7683" width="54" style="15" customWidth="1"/>
    <col min="7684" max="7684" width="3.7109375" style="15" customWidth="1"/>
    <col min="7685" max="7685" width="90.28515625" style="15" customWidth="1"/>
    <col min="7686" max="7687" width="8.85546875" style="15"/>
    <col min="7688" max="7688" width="15.42578125" style="15" customWidth="1"/>
    <col min="7689" max="7689" width="5.140625" style="15" customWidth="1"/>
    <col min="7690" max="7691" width="8.85546875" style="15"/>
    <col min="7692" max="7692" width="3" style="15" customWidth="1"/>
    <col min="7693" max="7695" width="8.85546875" style="15"/>
    <col min="7696" max="7696" width="7" style="15" customWidth="1"/>
    <col min="7697" max="7936" width="8.85546875" style="15"/>
    <col min="7937" max="7937" width="3" style="15" customWidth="1"/>
    <col min="7938" max="7938" width="4.140625" style="15" customWidth="1"/>
    <col min="7939" max="7939" width="54" style="15" customWidth="1"/>
    <col min="7940" max="7940" width="3.7109375" style="15" customWidth="1"/>
    <col min="7941" max="7941" width="90.28515625" style="15" customWidth="1"/>
    <col min="7942" max="7943" width="8.85546875" style="15"/>
    <col min="7944" max="7944" width="15.42578125" style="15" customWidth="1"/>
    <col min="7945" max="7945" width="5.140625" style="15" customWidth="1"/>
    <col min="7946" max="7947" width="8.85546875" style="15"/>
    <col min="7948" max="7948" width="3" style="15" customWidth="1"/>
    <col min="7949" max="7951" width="8.85546875" style="15"/>
    <col min="7952" max="7952" width="7" style="15" customWidth="1"/>
    <col min="7953" max="8192" width="8.85546875" style="15"/>
    <col min="8193" max="8193" width="3" style="15" customWidth="1"/>
    <col min="8194" max="8194" width="4.140625" style="15" customWidth="1"/>
    <col min="8195" max="8195" width="54" style="15" customWidth="1"/>
    <col min="8196" max="8196" width="3.7109375" style="15" customWidth="1"/>
    <col min="8197" max="8197" width="90.28515625" style="15" customWidth="1"/>
    <col min="8198" max="8199" width="8.85546875" style="15"/>
    <col min="8200" max="8200" width="15.42578125" style="15" customWidth="1"/>
    <col min="8201" max="8201" width="5.140625" style="15" customWidth="1"/>
    <col min="8202" max="8203" width="8.85546875" style="15"/>
    <col min="8204" max="8204" width="3" style="15" customWidth="1"/>
    <col min="8205" max="8207" width="8.85546875" style="15"/>
    <col min="8208" max="8208" width="7" style="15" customWidth="1"/>
    <col min="8209" max="8448" width="8.85546875" style="15"/>
    <col min="8449" max="8449" width="3" style="15" customWidth="1"/>
    <col min="8450" max="8450" width="4.140625" style="15" customWidth="1"/>
    <col min="8451" max="8451" width="54" style="15" customWidth="1"/>
    <col min="8452" max="8452" width="3.7109375" style="15" customWidth="1"/>
    <col min="8453" max="8453" width="90.28515625" style="15" customWidth="1"/>
    <col min="8454" max="8455" width="8.85546875" style="15"/>
    <col min="8456" max="8456" width="15.42578125" style="15" customWidth="1"/>
    <col min="8457" max="8457" width="5.140625" style="15" customWidth="1"/>
    <col min="8458" max="8459" width="8.85546875" style="15"/>
    <col min="8460" max="8460" width="3" style="15" customWidth="1"/>
    <col min="8461" max="8463" width="8.85546875" style="15"/>
    <col min="8464" max="8464" width="7" style="15" customWidth="1"/>
    <col min="8465" max="8704" width="8.85546875" style="15"/>
    <col min="8705" max="8705" width="3" style="15" customWidth="1"/>
    <col min="8706" max="8706" width="4.140625" style="15" customWidth="1"/>
    <col min="8707" max="8707" width="54" style="15" customWidth="1"/>
    <col min="8708" max="8708" width="3.7109375" style="15" customWidth="1"/>
    <col min="8709" max="8709" width="90.28515625" style="15" customWidth="1"/>
    <col min="8710" max="8711" width="8.85546875" style="15"/>
    <col min="8712" max="8712" width="15.42578125" style="15" customWidth="1"/>
    <col min="8713" max="8713" width="5.140625" style="15" customWidth="1"/>
    <col min="8714" max="8715" width="8.85546875" style="15"/>
    <col min="8716" max="8716" width="3" style="15" customWidth="1"/>
    <col min="8717" max="8719" width="8.85546875" style="15"/>
    <col min="8720" max="8720" width="7" style="15" customWidth="1"/>
    <col min="8721" max="8960" width="8.85546875" style="15"/>
    <col min="8961" max="8961" width="3" style="15" customWidth="1"/>
    <col min="8962" max="8962" width="4.140625" style="15" customWidth="1"/>
    <col min="8963" max="8963" width="54" style="15" customWidth="1"/>
    <col min="8964" max="8964" width="3.7109375" style="15" customWidth="1"/>
    <col min="8965" max="8965" width="90.28515625" style="15" customWidth="1"/>
    <col min="8966" max="8967" width="8.85546875" style="15"/>
    <col min="8968" max="8968" width="15.42578125" style="15" customWidth="1"/>
    <col min="8969" max="8969" width="5.140625" style="15" customWidth="1"/>
    <col min="8970" max="8971" width="8.85546875" style="15"/>
    <col min="8972" max="8972" width="3" style="15" customWidth="1"/>
    <col min="8973" max="8975" width="8.85546875" style="15"/>
    <col min="8976" max="8976" width="7" style="15" customWidth="1"/>
    <col min="8977" max="9216" width="8.85546875" style="15"/>
    <col min="9217" max="9217" width="3" style="15" customWidth="1"/>
    <col min="9218" max="9218" width="4.140625" style="15" customWidth="1"/>
    <col min="9219" max="9219" width="54" style="15" customWidth="1"/>
    <col min="9220" max="9220" width="3.7109375" style="15" customWidth="1"/>
    <col min="9221" max="9221" width="90.28515625" style="15" customWidth="1"/>
    <col min="9222" max="9223" width="8.85546875" style="15"/>
    <col min="9224" max="9224" width="15.42578125" style="15" customWidth="1"/>
    <col min="9225" max="9225" width="5.140625" style="15" customWidth="1"/>
    <col min="9226" max="9227" width="8.85546875" style="15"/>
    <col min="9228" max="9228" width="3" style="15" customWidth="1"/>
    <col min="9229" max="9231" width="8.85546875" style="15"/>
    <col min="9232" max="9232" width="7" style="15" customWidth="1"/>
    <col min="9233" max="9472" width="8.85546875" style="15"/>
    <col min="9473" max="9473" width="3" style="15" customWidth="1"/>
    <col min="9474" max="9474" width="4.140625" style="15" customWidth="1"/>
    <col min="9475" max="9475" width="54" style="15" customWidth="1"/>
    <col min="9476" max="9476" width="3.7109375" style="15" customWidth="1"/>
    <col min="9477" max="9477" width="90.28515625" style="15" customWidth="1"/>
    <col min="9478" max="9479" width="8.85546875" style="15"/>
    <col min="9480" max="9480" width="15.42578125" style="15" customWidth="1"/>
    <col min="9481" max="9481" width="5.140625" style="15" customWidth="1"/>
    <col min="9482" max="9483" width="8.85546875" style="15"/>
    <col min="9484" max="9484" width="3" style="15" customWidth="1"/>
    <col min="9485" max="9487" width="8.85546875" style="15"/>
    <col min="9488" max="9488" width="7" style="15" customWidth="1"/>
    <col min="9489" max="9728" width="8.85546875" style="15"/>
    <col min="9729" max="9729" width="3" style="15" customWidth="1"/>
    <col min="9730" max="9730" width="4.140625" style="15" customWidth="1"/>
    <col min="9731" max="9731" width="54" style="15" customWidth="1"/>
    <col min="9732" max="9732" width="3.7109375" style="15" customWidth="1"/>
    <col min="9733" max="9733" width="90.28515625" style="15" customWidth="1"/>
    <col min="9734" max="9735" width="8.85546875" style="15"/>
    <col min="9736" max="9736" width="15.42578125" style="15" customWidth="1"/>
    <col min="9737" max="9737" width="5.140625" style="15" customWidth="1"/>
    <col min="9738" max="9739" width="8.85546875" style="15"/>
    <col min="9740" max="9740" width="3" style="15" customWidth="1"/>
    <col min="9741" max="9743" width="8.85546875" style="15"/>
    <col min="9744" max="9744" width="7" style="15" customWidth="1"/>
    <col min="9745" max="9984" width="8.85546875" style="15"/>
    <col min="9985" max="9985" width="3" style="15" customWidth="1"/>
    <col min="9986" max="9986" width="4.140625" style="15" customWidth="1"/>
    <col min="9987" max="9987" width="54" style="15" customWidth="1"/>
    <col min="9988" max="9988" width="3.7109375" style="15" customWidth="1"/>
    <col min="9989" max="9989" width="90.28515625" style="15" customWidth="1"/>
    <col min="9990" max="9991" width="8.85546875" style="15"/>
    <col min="9992" max="9992" width="15.42578125" style="15" customWidth="1"/>
    <col min="9993" max="9993" width="5.140625" style="15" customWidth="1"/>
    <col min="9994" max="9995" width="8.85546875" style="15"/>
    <col min="9996" max="9996" width="3" style="15" customWidth="1"/>
    <col min="9997" max="9999" width="8.85546875" style="15"/>
    <col min="10000" max="10000" width="7" style="15" customWidth="1"/>
    <col min="10001" max="10240" width="8.85546875" style="15"/>
    <col min="10241" max="10241" width="3" style="15" customWidth="1"/>
    <col min="10242" max="10242" width="4.140625" style="15" customWidth="1"/>
    <col min="10243" max="10243" width="54" style="15" customWidth="1"/>
    <col min="10244" max="10244" width="3.7109375" style="15" customWidth="1"/>
    <col min="10245" max="10245" width="90.28515625" style="15" customWidth="1"/>
    <col min="10246" max="10247" width="8.85546875" style="15"/>
    <col min="10248" max="10248" width="15.42578125" style="15" customWidth="1"/>
    <col min="10249" max="10249" width="5.140625" style="15" customWidth="1"/>
    <col min="10250" max="10251" width="8.85546875" style="15"/>
    <col min="10252" max="10252" width="3" style="15" customWidth="1"/>
    <col min="10253" max="10255" width="8.85546875" style="15"/>
    <col min="10256" max="10256" width="7" style="15" customWidth="1"/>
    <col min="10257" max="10496" width="8.85546875" style="15"/>
    <col min="10497" max="10497" width="3" style="15" customWidth="1"/>
    <col min="10498" max="10498" width="4.140625" style="15" customWidth="1"/>
    <col min="10499" max="10499" width="54" style="15" customWidth="1"/>
    <col min="10500" max="10500" width="3.7109375" style="15" customWidth="1"/>
    <col min="10501" max="10501" width="90.28515625" style="15" customWidth="1"/>
    <col min="10502" max="10503" width="8.85546875" style="15"/>
    <col min="10504" max="10504" width="15.42578125" style="15" customWidth="1"/>
    <col min="10505" max="10505" width="5.140625" style="15" customWidth="1"/>
    <col min="10506" max="10507" width="8.85546875" style="15"/>
    <col min="10508" max="10508" width="3" style="15" customWidth="1"/>
    <col min="10509" max="10511" width="8.85546875" style="15"/>
    <col min="10512" max="10512" width="7" style="15" customWidth="1"/>
    <col min="10513" max="10752" width="8.85546875" style="15"/>
    <col min="10753" max="10753" width="3" style="15" customWidth="1"/>
    <col min="10754" max="10754" width="4.140625" style="15" customWidth="1"/>
    <col min="10755" max="10755" width="54" style="15" customWidth="1"/>
    <col min="10756" max="10756" width="3.7109375" style="15" customWidth="1"/>
    <col min="10757" max="10757" width="90.28515625" style="15" customWidth="1"/>
    <col min="10758" max="10759" width="8.85546875" style="15"/>
    <col min="10760" max="10760" width="15.42578125" style="15" customWidth="1"/>
    <col min="10761" max="10761" width="5.140625" style="15" customWidth="1"/>
    <col min="10762" max="10763" width="8.85546875" style="15"/>
    <col min="10764" max="10764" width="3" style="15" customWidth="1"/>
    <col min="10765" max="10767" width="8.85546875" style="15"/>
    <col min="10768" max="10768" width="7" style="15" customWidth="1"/>
    <col min="10769" max="11008" width="8.85546875" style="15"/>
    <col min="11009" max="11009" width="3" style="15" customWidth="1"/>
    <col min="11010" max="11010" width="4.140625" style="15" customWidth="1"/>
    <col min="11011" max="11011" width="54" style="15" customWidth="1"/>
    <col min="11012" max="11012" width="3.7109375" style="15" customWidth="1"/>
    <col min="11013" max="11013" width="90.28515625" style="15" customWidth="1"/>
    <col min="11014" max="11015" width="8.85546875" style="15"/>
    <col min="11016" max="11016" width="15.42578125" style="15" customWidth="1"/>
    <col min="11017" max="11017" width="5.140625" style="15" customWidth="1"/>
    <col min="11018" max="11019" width="8.85546875" style="15"/>
    <col min="11020" max="11020" width="3" style="15" customWidth="1"/>
    <col min="11021" max="11023" width="8.85546875" style="15"/>
    <col min="11024" max="11024" width="7" style="15" customWidth="1"/>
    <col min="11025" max="11264" width="8.85546875" style="15"/>
    <col min="11265" max="11265" width="3" style="15" customWidth="1"/>
    <col min="11266" max="11266" width="4.140625" style="15" customWidth="1"/>
    <col min="11267" max="11267" width="54" style="15" customWidth="1"/>
    <col min="11268" max="11268" width="3.7109375" style="15" customWidth="1"/>
    <col min="11269" max="11269" width="90.28515625" style="15" customWidth="1"/>
    <col min="11270" max="11271" width="8.85546875" style="15"/>
    <col min="11272" max="11272" width="15.42578125" style="15" customWidth="1"/>
    <col min="11273" max="11273" width="5.140625" style="15" customWidth="1"/>
    <col min="11274" max="11275" width="8.85546875" style="15"/>
    <col min="11276" max="11276" width="3" style="15" customWidth="1"/>
    <col min="11277" max="11279" width="8.85546875" style="15"/>
    <col min="11280" max="11280" width="7" style="15" customWidth="1"/>
    <col min="11281" max="11520" width="8.85546875" style="15"/>
    <col min="11521" max="11521" width="3" style="15" customWidth="1"/>
    <col min="11522" max="11522" width="4.140625" style="15" customWidth="1"/>
    <col min="11523" max="11523" width="54" style="15" customWidth="1"/>
    <col min="11524" max="11524" width="3.7109375" style="15" customWidth="1"/>
    <col min="11525" max="11525" width="90.28515625" style="15" customWidth="1"/>
    <col min="11526" max="11527" width="8.85546875" style="15"/>
    <col min="11528" max="11528" width="15.42578125" style="15" customWidth="1"/>
    <col min="11529" max="11529" width="5.140625" style="15" customWidth="1"/>
    <col min="11530" max="11531" width="8.85546875" style="15"/>
    <col min="11532" max="11532" width="3" style="15" customWidth="1"/>
    <col min="11533" max="11535" width="8.85546875" style="15"/>
    <col min="11536" max="11536" width="7" style="15" customWidth="1"/>
    <col min="11537" max="11776" width="8.85546875" style="15"/>
    <col min="11777" max="11777" width="3" style="15" customWidth="1"/>
    <col min="11778" max="11778" width="4.140625" style="15" customWidth="1"/>
    <col min="11779" max="11779" width="54" style="15" customWidth="1"/>
    <col min="11780" max="11780" width="3.7109375" style="15" customWidth="1"/>
    <col min="11781" max="11781" width="90.28515625" style="15" customWidth="1"/>
    <col min="11782" max="11783" width="8.85546875" style="15"/>
    <col min="11784" max="11784" width="15.42578125" style="15" customWidth="1"/>
    <col min="11785" max="11785" width="5.140625" style="15" customWidth="1"/>
    <col min="11786" max="11787" width="8.85546875" style="15"/>
    <col min="11788" max="11788" width="3" style="15" customWidth="1"/>
    <col min="11789" max="11791" width="8.85546875" style="15"/>
    <col min="11792" max="11792" width="7" style="15" customWidth="1"/>
    <col min="11793" max="12032" width="8.85546875" style="15"/>
    <col min="12033" max="12033" width="3" style="15" customWidth="1"/>
    <col min="12034" max="12034" width="4.140625" style="15" customWidth="1"/>
    <col min="12035" max="12035" width="54" style="15" customWidth="1"/>
    <col min="12036" max="12036" width="3.7109375" style="15" customWidth="1"/>
    <col min="12037" max="12037" width="90.28515625" style="15" customWidth="1"/>
    <col min="12038" max="12039" width="8.85546875" style="15"/>
    <col min="12040" max="12040" width="15.42578125" style="15" customWidth="1"/>
    <col min="12041" max="12041" width="5.140625" style="15" customWidth="1"/>
    <col min="12042" max="12043" width="8.85546875" style="15"/>
    <col min="12044" max="12044" width="3" style="15" customWidth="1"/>
    <col min="12045" max="12047" width="8.85546875" style="15"/>
    <col min="12048" max="12048" width="7" style="15" customWidth="1"/>
    <col min="12049" max="12288" width="8.85546875" style="15"/>
    <col min="12289" max="12289" width="3" style="15" customWidth="1"/>
    <col min="12290" max="12290" width="4.140625" style="15" customWidth="1"/>
    <col min="12291" max="12291" width="54" style="15" customWidth="1"/>
    <col min="12292" max="12292" width="3.7109375" style="15" customWidth="1"/>
    <col min="12293" max="12293" width="90.28515625" style="15" customWidth="1"/>
    <col min="12294" max="12295" width="8.85546875" style="15"/>
    <col min="12296" max="12296" width="15.42578125" style="15" customWidth="1"/>
    <col min="12297" max="12297" width="5.140625" style="15" customWidth="1"/>
    <col min="12298" max="12299" width="8.85546875" style="15"/>
    <col min="12300" max="12300" width="3" style="15" customWidth="1"/>
    <col min="12301" max="12303" width="8.85546875" style="15"/>
    <col min="12304" max="12304" width="7" style="15" customWidth="1"/>
    <col min="12305" max="12544" width="8.85546875" style="15"/>
    <col min="12545" max="12545" width="3" style="15" customWidth="1"/>
    <col min="12546" max="12546" width="4.140625" style="15" customWidth="1"/>
    <col min="12547" max="12547" width="54" style="15" customWidth="1"/>
    <col min="12548" max="12548" width="3.7109375" style="15" customWidth="1"/>
    <col min="12549" max="12549" width="90.28515625" style="15" customWidth="1"/>
    <col min="12550" max="12551" width="8.85546875" style="15"/>
    <col min="12552" max="12552" width="15.42578125" style="15" customWidth="1"/>
    <col min="12553" max="12553" width="5.140625" style="15" customWidth="1"/>
    <col min="12554" max="12555" width="8.85546875" style="15"/>
    <col min="12556" max="12556" width="3" style="15" customWidth="1"/>
    <col min="12557" max="12559" width="8.85546875" style="15"/>
    <col min="12560" max="12560" width="7" style="15" customWidth="1"/>
    <col min="12561" max="12800" width="8.85546875" style="15"/>
    <col min="12801" max="12801" width="3" style="15" customWidth="1"/>
    <col min="12802" max="12802" width="4.140625" style="15" customWidth="1"/>
    <col min="12803" max="12803" width="54" style="15" customWidth="1"/>
    <col min="12804" max="12804" width="3.7109375" style="15" customWidth="1"/>
    <col min="12805" max="12805" width="90.28515625" style="15" customWidth="1"/>
    <col min="12806" max="12807" width="8.85546875" style="15"/>
    <col min="12808" max="12808" width="15.42578125" style="15" customWidth="1"/>
    <col min="12809" max="12809" width="5.140625" style="15" customWidth="1"/>
    <col min="12810" max="12811" width="8.85546875" style="15"/>
    <col min="12812" max="12812" width="3" style="15" customWidth="1"/>
    <col min="12813" max="12815" width="8.85546875" style="15"/>
    <col min="12816" max="12816" width="7" style="15" customWidth="1"/>
    <col min="12817" max="13056" width="8.85546875" style="15"/>
    <col min="13057" max="13057" width="3" style="15" customWidth="1"/>
    <col min="13058" max="13058" width="4.140625" style="15" customWidth="1"/>
    <col min="13059" max="13059" width="54" style="15" customWidth="1"/>
    <col min="13060" max="13060" width="3.7109375" style="15" customWidth="1"/>
    <col min="13061" max="13061" width="90.28515625" style="15" customWidth="1"/>
    <col min="13062" max="13063" width="8.85546875" style="15"/>
    <col min="13064" max="13064" width="15.42578125" style="15" customWidth="1"/>
    <col min="13065" max="13065" width="5.140625" style="15" customWidth="1"/>
    <col min="13066" max="13067" width="8.85546875" style="15"/>
    <col min="13068" max="13068" width="3" style="15" customWidth="1"/>
    <col min="13069" max="13071" width="8.85546875" style="15"/>
    <col min="13072" max="13072" width="7" style="15" customWidth="1"/>
    <col min="13073" max="13312" width="8.85546875" style="15"/>
    <col min="13313" max="13313" width="3" style="15" customWidth="1"/>
    <col min="13314" max="13314" width="4.140625" style="15" customWidth="1"/>
    <col min="13315" max="13315" width="54" style="15" customWidth="1"/>
    <col min="13316" max="13316" width="3.7109375" style="15" customWidth="1"/>
    <col min="13317" max="13317" width="90.28515625" style="15" customWidth="1"/>
    <col min="13318" max="13319" width="8.85546875" style="15"/>
    <col min="13320" max="13320" width="15.42578125" style="15" customWidth="1"/>
    <col min="13321" max="13321" width="5.140625" style="15" customWidth="1"/>
    <col min="13322" max="13323" width="8.85546875" style="15"/>
    <col min="13324" max="13324" width="3" style="15" customWidth="1"/>
    <col min="13325" max="13327" width="8.85546875" style="15"/>
    <col min="13328" max="13328" width="7" style="15" customWidth="1"/>
    <col min="13329" max="13568" width="8.85546875" style="15"/>
    <col min="13569" max="13569" width="3" style="15" customWidth="1"/>
    <col min="13570" max="13570" width="4.140625" style="15" customWidth="1"/>
    <col min="13571" max="13571" width="54" style="15" customWidth="1"/>
    <col min="13572" max="13572" width="3.7109375" style="15" customWidth="1"/>
    <col min="13573" max="13573" width="90.28515625" style="15" customWidth="1"/>
    <col min="13574" max="13575" width="8.85546875" style="15"/>
    <col min="13576" max="13576" width="15.42578125" style="15" customWidth="1"/>
    <col min="13577" max="13577" width="5.140625" style="15" customWidth="1"/>
    <col min="13578" max="13579" width="8.85546875" style="15"/>
    <col min="13580" max="13580" width="3" style="15" customWidth="1"/>
    <col min="13581" max="13583" width="8.85546875" style="15"/>
    <col min="13584" max="13584" width="7" style="15" customWidth="1"/>
    <col min="13585" max="13824" width="8.85546875" style="15"/>
    <col min="13825" max="13825" width="3" style="15" customWidth="1"/>
    <col min="13826" max="13826" width="4.140625" style="15" customWidth="1"/>
    <col min="13827" max="13827" width="54" style="15" customWidth="1"/>
    <col min="13828" max="13828" width="3.7109375" style="15" customWidth="1"/>
    <col min="13829" max="13829" width="90.28515625" style="15" customWidth="1"/>
    <col min="13830" max="13831" width="8.85546875" style="15"/>
    <col min="13832" max="13832" width="15.42578125" style="15" customWidth="1"/>
    <col min="13833" max="13833" width="5.140625" style="15" customWidth="1"/>
    <col min="13834" max="13835" width="8.85546875" style="15"/>
    <col min="13836" max="13836" width="3" style="15" customWidth="1"/>
    <col min="13837" max="13839" width="8.85546875" style="15"/>
    <col min="13840" max="13840" width="7" style="15" customWidth="1"/>
    <col min="13841" max="14080" width="8.85546875" style="15"/>
    <col min="14081" max="14081" width="3" style="15" customWidth="1"/>
    <col min="14082" max="14082" width="4.140625" style="15" customWidth="1"/>
    <col min="14083" max="14083" width="54" style="15" customWidth="1"/>
    <col min="14084" max="14084" width="3.7109375" style="15" customWidth="1"/>
    <col min="14085" max="14085" width="90.28515625" style="15" customWidth="1"/>
    <col min="14086" max="14087" width="8.85546875" style="15"/>
    <col min="14088" max="14088" width="15.42578125" style="15" customWidth="1"/>
    <col min="14089" max="14089" width="5.140625" style="15" customWidth="1"/>
    <col min="14090" max="14091" width="8.85546875" style="15"/>
    <col min="14092" max="14092" width="3" style="15" customWidth="1"/>
    <col min="14093" max="14095" width="8.85546875" style="15"/>
    <col min="14096" max="14096" width="7" style="15" customWidth="1"/>
    <col min="14097" max="14336" width="8.85546875" style="15"/>
    <col min="14337" max="14337" width="3" style="15" customWidth="1"/>
    <col min="14338" max="14338" width="4.140625" style="15" customWidth="1"/>
    <col min="14339" max="14339" width="54" style="15" customWidth="1"/>
    <col min="14340" max="14340" width="3.7109375" style="15" customWidth="1"/>
    <col min="14341" max="14341" width="90.28515625" style="15" customWidth="1"/>
    <col min="14342" max="14343" width="8.85546875" style="15"/>
    <col min="14344" max="14344" width="15.42578125" style="15" customWidth="1"/>
    <col min="14345" max="14345" width="5.140625" style="15" customWidth="1"/>
    <col min="14346" max="14347" width="8.85546875" style="15"/>
    <col min="14348" max="14348" width="3" style="15" customWidth="1"/>
    <col min="14349" max="14351" width="8.85546875" style="15"/>
    <col min="14352" max="14352" width="7" style="15" customWidth="1"/>
    <col min="14353" max="14592" width="8.85546875" style="15"/>
    <col min="14593" max="14593" width="3" style="15" customWidth="1"/>
    <col min="14594" max="14594" width="4.140625" style="15" customWidth="1"/>
    <col min="14595" max="14595" width="54" style="15" customWidth="1"/>
    <col min="14596" max="14596" width="3.7109375" style="15" customWidth="1"/>
    <col min="14597" max="14597" width="90.28515625" style="15" customWidth="1"/>
    <col min="14598" max="14599" width="8.85546875" style="15"/>
    <col min="14600" max="14600" width="15.42578125" style="15" customWidth="1"/>
    <col min="14601" max="14601" width="5.140625" style="15" customWidth="1"/>
    <col min="14602" max="14603" width="8.85546875" style="15"/>
    <col min="14604" max="14604" width="3" style="15" customWidth="1"/>
    <col min="14605" max="14607" width="8.85546875" style="15"/>
    <col min="14608" max="14608" width="7" style="15" customWidth="1"/>
    <col min="14609" max="14848" width="8.85546875" style="15"/>
    <col min="14849" max="14849" width="3" style="15" customWidth="1"/>
    <col min="14850" max="14850" width="4.140625" style="15" customWidth="1"/>
    <col min="14851" max="14851" width="54" style="15" customWidth="1"/>
    <col min="14852" max="14852" width="3.7109375" style="15" customWidth="1"/>
    <col min="14853" max="14853" width="90.28515625" style="15" customWidth="1"/>
    <col min="14854" max="14855" width="8.85546875" style="15"/>
    <col min="14856" max="14856" width="15.42578125" style="15" customWidth="1"/>
    <col min="14857" max="14857" width="5.140625" style="15" customWidth="1"/>
    <col min="14858" max="14859" width="8.85546875" style="15"/>
    <col min="14860" max="14860" width="3" style="15" customWidth="1"/>
    <col min="14861" max="14863" width="8.85546875" style="15"/>
    <col min="14864" max="14864" width="7" style="15" customWidth="1"/>
    <col min="14865" max="15104" width="8.85546875" style="15"/>
    <col min="15105" max="15105" width="3" style="15" customWidth="1"/>
    <col min="15106" max="15106" width="4.140625" style="15" customWidth="1"/>
    <col min="15107" max="15107" width="54" style="15" customWidth="1"/>
    <col min="15108" max="15108" width="3.7109375" style="15" customWidth="1"/>
    <col min="15109" max="15109" width="90.28515625" style="15" customWidth="1"/>
    <col min="15110" max="15111" width="8.85546875" style="15"/>
    <col min="15112" max="15112" width="15.42578125" style="15" customWidth="1"/>
    <col min="15113" max="15113" width="5.140625" style="15" customWidth="1"/>
    <col min="15114" max="15115" width="8.85546875" style="15"/>
    <col min="15116" max="15116" width="3" style="15" customWidth="1"/>
    <col min="15117" max="15119" width="8.85546875" style="15"/>
    <col min="15120" max="15120" width="7" style="15" customWidth="1"/>
    <col min="15121" max="15360" width="8.85546875" style="15"/>
    <col min="15361" max="15361" width="3" style="15" customWidth="1"/>
    <col min="15362" max="15362" width="4.140625" style="15" customWidth="1"/>
    <col min="15363" max="15363" width="54" style="15" customWidth="1"/>
    <col min="15364" max="15364" width="3.7109375" style="15" customWidth="1"/>
    <col min="15365" max="15365" width="90.28515625" style="15" customWidth="1"/>
    <col min="15366" max="15367" width="8.85546875" style="15"/>
    <col min="15368" max="15368" width="15.42578125" style="15" customWidth="1"/>
    <col min="15369" max="15369" width="5.140625" style="15" customWidth="1"/>
    <col min="15370" max="15371" width="8.85546875" style="15"/>
    <col min="15372" max="15372" width="3" style="15" customWidth="1"/>
    <col min="15373" max="15375" width="8.85546875" style="15"/>
    <col min="15376" max="15376" width="7" style="15" customWidth="1"/>
    <col min="15377" max="15616" width="8.85546875" style="15"/>
    <col min="15617" max="15617" width="3" style="15" customWidth="1"/>
    <col min="15618" max="15618" width="4.140625" style="15" customWidth="1"/>
    <col min="15619" max="15619" width="54" style="15" customWidth="1"/>
    <col min="15620" max="15620" width="3.7109375" style="15" customWidth="1"/>
    <col min="15621" max="15621" width="90.28515625" style="15" customWidth="1"/>
    <col min="15622" max="15623" width="8.85546875" style="15"/>
    <col min="15624" max="15624" width="15.42578125" style="15" customWidth="1"/>
    <col min="15625" max="15625" width="5.140625" style="15" customWidth="1"/>
    <col min="15626" max="15627" width="8.85546875" style="15"/>
    <col min="15628" max="15628" width="3" style="15" customWidth="1"/>
    <col min="15629" max="15631" width="8.85546875" style="15"/>
    <col min="15632" max="15632" width="7" style="15" customWidth="1"/>
    <col min="15633" max="15872" width="8.85546875" style="15"/>
    <col min="15873" max="15873" width="3" style="15" customWidth="1"/>
    <col min="15874" max="15874" width="4.140625" style="15" customWidth="1"/>
    <col min="15875" max="15875" width="54" style="15" customWidth="1"/>
    <col min="15876" max="15876" width="3.7109375" style="15" customWidth="1"/>
    <col min="15877" max="15877" width="90.28515625" style="15" customWidth="1"/>
    <col min="15878" max="15879" width="8.85546875" style="15"/>
    <col min="15880" max="15880" width="15.42578125" style="15" customWidth="1"/>
    <col min="15881" max="15881" width="5.140625" style="15" customWidth="1"/>
    <col min="15882" max="15883" width="8.85546875" style="15"/>
    <col min="15884" max="15884" width="3" style="15" customWidth="1"/>
    <col min="15885" max="15887" width="8.85546875" style="15"/>
    <col min="15888" max="15888" width="7" style="15" customWidth="1"/>
    <col min="15889" max="16128" width="8.85546875" style="15"/>
    <col min="16129" max="16129" width="3" style="15" customWidth="1"/>
    <col min="16130" max="16130" width="4.140625" style="15" customWidth="1"/>
    <col min="16131" max="16131" width="54" style="15" customWidth="1"/>
    <col min="16132" max="16132" width="3.7109375" style="15" customWidth="1"/>
    <col min="16133" max="16133" width="90.28515625" style="15" customWidth="1"/>
    <col min="16134" max="16135" width="8.85546875" style="15"/>
    <col min="16136" max="16136" width="15.42578125" style="15" customWidth="1"/>
    <col min="16137" max="16137" width="5.140625" style="15" customWidth="1"/>
    <col min="16138" max="16139" width="8.85546875" style="15"/>
    <col min="16140" max="16140" width="3" style="15" customWidth="1"/>
    <col min="16141" max="16143" width="8.85546875" style="15"/>
    <col min="16144" max="16144" width="7" style="15" customWidth="1"/>
    <col min="16145" max="16384" width="8.85546875" style="15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16"/>
      <c r="C40" s="1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s="2" customFormat="1" x14ac:dyDescent="0.25">
      <c r="A1" s="3" t="s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CI96"/>
  <sheetViews>
    <sheetView topLeftCell="A36" workbookViewId="0">
      <selection activeCell="X1" sqref="X1:X1048576"/>
    </sheetView>
  </sheetViews>
  <sheetFormatPr defaultColWidth="7.28515625" defaultRowHeight="15" x14ac:dyDescent="0.25"/>
  <cols>
    <col min="1" max="7" width="7.28515625" style="10"/>
    <col min="24" max="24" width="11.42578125" customWidth="1"/>
    <col min="45" max="45" width="10.42578125" customWidth="1"/>
    <col min="46" max="46" width="10.140625" customWidth="1"/>
    <col min="47" max="47" width="11.140625" customWidth="1"/>
    <col min="57" max="57" width="11.42578125" customWidth="1"/>
  </cols>
  <sheetData>
    <row r="1" spans="1:87" s="21" customFormat="1" ht="68.25" x14ac:dyDescent="0.25">
      <c r="A1" s="17"/>
      <c r="B1" s="17"/>
      <c r="C1" s="17"/>
      <c r="D1" s="17"/>
      <c r="E1" s="17"/>
      <c r="F1" s="17"/>
      <c r="G1" s="17"/>
      <c r="H1" s="17" t="s">
        <v>2</v>
      </c>
      <c r="I1" s="17" t="s">
        <v>3</v>
      </c>
      <c r="J1" s="17" t="s">
        <v>4</v>
      </c>
      <c r="K1" s="17" t="s">
        <v>5</v>
      </c>
      <c r="L1" s="17" t="s">
        <v>6</v>
      </c>
      <c r="M1" s="17" t="s">
        <v>7</v>
      </c>
      <c r="N1" s="17" t="s">
        <v>8</v>
      </c>
      <c r="O1" s="17" t="s">
        <v>9</v>
      </c>
      <c r="P1" s="17" t="s">
        <v>10</v>
      </c>
      <c r="Q1" s="17" t="s">
        <v>11</v>
      </c>
      <c r="R1" s="17" t="s">
        <v>12</v>
      </c>
      <c r="S1" s="17" t="s">
        <v>13</v>
      </c>
      <c r="T1" s="17" t="s">
        <v>14</v>
      </c>
      <c r="U1" s="17" t="s">
        <v>15</v>
      </c>
      <c r="V1" s="17" t="s">
        <v>16</v>
      </c>
      <c r="W1" s="17" t="s">
        <v>17</v>
      </c>
      <c r="X1" s="17" t="s">
        <v>18</v>
      </c>
      <c r="Y1" s="17" t="s">
        <v>19</v>
      </c>
      <c r="Z1" s="17" t="s">
        <v>20</v>
      </c>
      <c r="AA1" s="17" t="s">
        <v>21</v>
      </c>
      <c r="AB1" s="17" t="s">
        <v>22</v>
      </c>
      <c r="AC1" s="20"/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17" t="s">
        <v>31</v>
      </c>
      <c r="AK1" s="17" t="s">
        <v>32</v>
      </c>
      <c r="AL1" s="17" t="s">
        <v>33</v>
      </c>
      <c r="AM1" s="17" t="s">
        <v>34</v>
      </c>
      <c r="AN1" s="17" t="s">
        <v>35</v>
      </c>
      <c r="AO1" s="17" t="s">
        <v>36</v>
      </c>
      <c r="AP1" s="17" t="s">
        <v>37</v>
      </c>
      <c r="AQ1" s="17" t="s">
        <v>38</v>
      </c>
      <c r="AR1" s="17" t="s">
        <v>39</v>
      </c>
      <c r="AS1" s="17" t="s">
        <v>41</v>
      </c>
      <c r="AT1" s="17" t="s">
        <v>42</v>
      </c>
      <c r="AU1" s="17" t="s">
        <v>43</v>
      </c>
      <c r="AV1" s="17" t="s">
        <v>44</v>
      </c>
      <c r="AW1" s="17" t="s">
        <v>45</v>
      </c>
      <c r="AX1" s="17" t="s">
        <v>46</v>
      </c>
      <c r="AY1" s="17" t="s">
        <v>47</v>
      </c>
      <c r="AZ1" s="17" t="s">
        <v>48</v>
      </c>
      <c r="BA1" s="17" t="s">
        <v>49</v>
      </c>
      <c r="BB1" s="17" t="s">
        <v>50</v>
      </c>
      <c r="BC1" s="17" t="s">
        <v>51</v>
      </c>
      <c r="BD1" s="17" t="s">
        <v>52</v>
      </c>
      <c r="BE1" s="17" t="s">
        <v>53</v>
      </c>
      <c r="BF1" s="17" t="s">
        <v>54</v>
      </c>
      <c r="BG1" s="17" t="s">
        <v>20</v>
      </c>
      <c r="BH1" s="17" t="s">
        <v>55</v>
      </c>
      <c r="BI1" s="17" t="s">
        <v>56</v>
      </c>
      <c r="BJ1" s="17" t="s">
        <v>57</v>
      </c>
      <c r="BK1" s="17" t="s">
        <v>58</v>
      </c>
      <c r="BL1" s="20"/>
      <c r="BM1" s="17" t="s">
        <v>61</v>
      </c>
      <c r="BN1" s="17" t="s">
        <v>62</v>
      </c>
      <c r="BO1" s="17" t="s">
        <v>63</v>
      </c>
      <c r="BP1" s="17" t="s">
        <v>64</v>
      </c>
      <c r="BQ1" s="17" t="s">
        <v>174</v>
      </c>
      <c r="BR1" s="17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17" t="s">
        <v>74</v>
      </c>
      <c r="CB1" s="17" t="s">
        <v>75</v>
      </c>
      <c r="CC1" s="17" t="s">
        <v>20</v>
      </c>
      <c r="CD1" s="17" t="s">
        <v>76</v>
      </c>
      <c r="CE1" s="20"/>
      <c r="CF1" s="17" t="s">
        <v>79</v>
      </c>
      <c r="CG1" s="17" t="s">
        <v>80</v>
      </c>
      <c r="CH1" s="20"/>
      <c r="CI1" s="20"/>
    </row>
    <row r="2" spans="1:87" s="13" customFormat="1" ht="15.75" thickBot="1" x14ac:dyDescent="0.3">
      <c r="A2" s="11"/>
      <c r="B2" s="11"/>
      <c r="C2" s="11"/>
      <c r="D2" s="11"/>
      <c r="E2" s="11"/>
      <c r="F2" s="11"/>
      <c r="G2" s="11"/>
      <c r="H2" s="14" t="s">
        <v>1</v>
      </c>
      <c r="I2" s="14" t="s">
        <v>1</v>
      </c>
      <c r="J2" s="14" t="s">
        <v>1</v>
      </c>
      <c r="K2" s="14" t="s">
        <v>1</v>
      </c>
      <c r="L2" s="14" t="s">
        <v>1</v>
      </c>
      <c r="M2" s="14" t="s">
        <v>1</v>
      </c>
      <c r="N2" s="14" t="s">
        <v>1</v>
      </c>
      <c r="O2" s="14" t="s">
        <v>1</v>
      </c>
      <c r="P2" s="14" t="s">
        <v>1</v>
      </c>
      <c r="Q2" s="14" t="s">
        <v>1</v>
      </c>
      <c r="R2" s="14" t="s">
        <v>1</v>
      </c>
      <c r="S2" s="14" t="s">
        <v>1</v>
      </c>
      <c r="T2" s="14" t="s">
        <v>1</v>
      </c>
      <c r="U2" s="14" t="s">
        <v>1</v>
      </c>
      <c r="V2" s="14" t="s">
        <v>1</v>
      </c>
      <c r="W2" s="14" t="s">
        <v>1</v>
      </c>
      <c r="X2" s="14" t="s">
        <v>1</v>
      </c>
      <c r="Y2" s="14" t="s">
        <v>1</v>
      </c>
      <c r="Z2" s="14" t="s">
        <v>1</v>
      </c>
      <c r="AA2" s="14" t="s">
        <v>1</v>
      </c>
      <c r="AB2" s="14" t="s">
        <v>1</v>
      </c>
      <c r="AC2" s="14" t="s">
        <v>23</v>
      </c>
      <c r="AD2" s="14" t="s">
        <v>24</v>
      </c>
      <c r="AE2" s="14" t="s">
        <v>24</v>
      </c>
      <c r="AF2" s="14" t="s">
        <v>24</v>
      </c>
      <c r="AG2" s="14" t="s">
        <v>24</v>
      </c>
      <c r="AH2" s="14" t="s">
        <v>24</v>
      </c>
      <c r="AI2" s="14" t="s">
        <v>24</v>
      </c>
      <c r="AJ2" s="14" t="s">
        <v>24</v>
      </c>
      <c r="AK2" s="14" t="s">
        <v>24</v>
      </c>
      <c r="AL2" s="14" t="s">
        <v>24</v>
      </c>
      <c r="AM2" s="14" t="s">
        <v>24</v>
      </c>
      <c r="AN2" s="14" t="s">
        <v>24</v>
      </c>
      <c r="AO2" s="14" t="s">
        <v>24</v>
      </c>
      <c r="AP2" s="14" t="s">
        <v>24</v>
      </c>
      <c r="AQ2" s="14" t="s">
        <v>24</v>
      </c>
      <c r="AR2" s="14" t="s">
        <v>24</v>
      </c>
      <c r="AS2" s="14" t="s">
        <v>40</v>
      </c>
      <c r="AT2" s="14" t="s">
        <v>40</v>
      </c>
      <c r="AU2" s="14" t="s">
        <v>40</v>
      </c>
      <c r="AV2" s="14" t="s">
        <v>24</v>
      </c>
      <c r="AW2" s="14" t="s">
        <v>24</v>
      </c>
      <c r="AX2" s="14" t="s">
        <v>24</v>
      </c>
      <c r="AY2" s="14" t="s">
        <v>24</v>
      </c>
      <c r="AZ2" s="14" t="s">
        <v>24</v>
      </c>
      <c r="BA2" s="14" t="s">
        <v>24</v>
      </c>
      <c r="BB2" s="14" t="s">
        <v>24</v>
      </c>
      <c r="BC2" s="14" t="s">
        <v>24</v>
      </c>
      <c r="BD2" s="14" t="s">
        <v>24</v>
      </c>
      <c r="BE2" s="14" t="s">
        <v>24</v>
      </c>
      <c r="BF2" s="14" t="s">
        <v>24</v>
      </c>
      <c r="BG2" s="14" t="s">
        <v>24</v>
      </c>
      <c r="BH2" s="14" t="s">
        <v>24</v>
      </c>
      <c r="BI2" s="14" t="s">
        <v>24</v>
      </c>
      <c r="BJ2" s="14" t="s">
        <v>24</v>
      </c>
      <c r="BK2" s="14" t="s">
        <v>24</v>
      </c>
      <c r="BL2" s="14" t="s">
        <v>59</v>
      </c>
      <c r="BM2" s="14" t="s">
        <v>60</v>
      </c>
      <c r="BN2" s="14" t="s">
        <v>60</v>
      </c>
      <c r="BO2" s="14" t="s">
        <v>60</v>
      </c>
      <c r="BP2" s="14" t="s">
        <v>60</v>
      </c>
      <c r="BQ2" s="14" t="s">
        <v>60</v>
      </c>
      <c r="BR2" s="14" t="s">
        <v>60</v>
      </c>
      <c r="BS2" s="14" t="s">
        <v>60</v>
      </c>
      <c r="BT2" s="14" t="s">
        <v>60</v>
      </c>
      <c r="BU2" s="14" t="s">
        <v>60</v>
      </c>
      <c r="BV2" s="14" t="s">
        <v>60</v>
      </c>
      <c r="BW2" s="14" t="s">
        <v>60</v>
      </c>
      <c r="BX2" s="14" t="s">
        <v>60</v>
      </c>
      <c r="BY2" s="14" t="s">
        <v>60</v>
      </c>
      <c r="BZ2" s="14" t="s">
        <v>60</v>
      </c>
      <c r="CA2" s="14" t="s">
        <v>60</v>
      </c>
      <c r="CB2" s="14" t="s">
        <v>60</v>
      </c>
      <c r="CC2" s="14" t="s">
        <v>60</v>
      </c>
      <c r="CD2" s="14" t="s">
        <v>60</v>
      </c>
      <c r="CE2" s="14" t="s">
        <v>77</v>
      </c>
      <c r="CF2" s="14" t="s">
        <v>78</v>
      </c>
      <c r="CG2" s="14" t="s">
        <v>78</v>
      </c>
      <c r="CH2" s="14" t="s">
        <v>81</v>
      </c>
      <c r="CI2" s="14" t="s">
        <v>82</v>
      </c>
    </row>
    <row r="3" spans="1:87" ht="15.75" thickTop="1" x14ac:dyDescent="0.25">
      <c r="A3" s="4"/>
      <c r="B3" s="4" t="s">
        <v>83</v>
      </c>
      <c r="C3" s="4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</row>
    <row r="4" spans="1:87" x14ac:dyDescent="0.25">
      <c r="A4" s="4"/>
      <c r="B4" s="4"/>
      <c r="C4" s="4"/>
      <c r="D4" s="4" t="s">
        <v>84</v>
      </c>
      <c r="E4" s="4"/>
      <c r="F4" s="4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</row>
    <row r="5" spans="1:87" x14ac:dyDescent="0.25">
      <c r="A5" s="4"/>
      <c r="B5" s="4"/>
      <c r="C5" s="4"/>
      <c r="D5" s="4"/>
      <c r="E5" s="4" t="s">
        <v>85</v>
      </c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</row>
    <row r="6" spans="1:87" x14ac:dyDescent="0.25">
      <c r="A6" s="4"/>
      <c r="B6" s="4"/>
      <c r="C6" s="4"/>
      <c r="D6" s="4"/>
      <c r="E6" s="4"/>
      <c r="F6" s="4" t="s">
        <v>86</v>
      </c>
      <c r="G6" s="4"/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f>ROUND(SUM(H6:AB6),5)</f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f>ROUND(SUM(AS6:AU6),5)</f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240000</v>
      </c>
      <c r="BL6" s="5">
        <f>ROUND(SUM(AD6:AR6)+SUM(AV6:BK6),5)</f>
        <v>240000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f>ROUND(SUM(BM6:CD6),5)</f>
        <v>0</v>
      </c>
      <c r="CF6" s="5">
        <v>0</v>
      </c>
      <c r="CG6" s="5">
        <v>0</v>
      </c>
      <c r="CH6" s="5">
        <f>ROUND(SUM(CF6:CG6),5)</f>
        <v>0</v>
      </c>
      <c r="CI6" s="5">
        <f>ROUND(AC6+BL6+CE6+CH6,5)</f>
        <v>240000</v>
      </c>
    </row>
    <row r="7" spans="1:87" x14ac:dyDescent="0.25">
      <c r="A7" s="4"/>
      <c r="B7" s="4"/>
      <c r="C7" s="4"/>
      <c r="D7" s="4"/>
      <c r="E7" s="4"/>
      <c r="F7" s="4" t="s">
        <v>87</v>
      </c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</row>
    <row r="8" spans="1:87" x14ac:dyDescent="0.25">
      <c r="A8" s="4"/>
      <c r="B8" s="4"/>
      <c r="C8" s="4"/>
      <c r="D8" s="4"/>
      <c r="E8" s="4"/>
      <c r="F8" s="4"/>
      <c r="G8" s="4" t="s">
        <v>88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1000</v>
      </c>
      <c r="AA8" s="5">
        <v>0</v>
      </c>
      <c r="AB8" s="5">
        <v>0</v>
      </c>
      <c r="AC8" s="5">
        <f t="shared" ref="AC8:AC17" si="0">ROUND(SUM(H8:AB8),5)</f>
        <v>1000</v>
      </c>
      <c r="AD8" s="5">
        <v>0</v>
      </c>
      <c r="AE8" s="5">
        <v>0</v>
      </c>
      <c r="AF8" s="5">
        <v>2500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1850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f t="shared" ref="AV8:AV17" si="1">ROUND(SUM(AS8:AU8),5)</f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800</v>
      </c>
      <c r="BG8" s="5">
        <v>0</v>
      </c>
      <c r="BH8" s="5">
        <v>0</v>
      </c>
      <c r="BI8" s="5">
        <v>0</v>
      </c>
      <c r="BJ8" s="5">
        <v>0</v>
      </c>
      <c r="BK8" s="5">
        <v>925</v>
      </c>
      <c r="BL8" s="5">
        <f t="shared" ref="BL8:BL17" si="2">ROUND(SUM(AD8:AR8)+SUM(AV8:BK8),5)</f>
        <v>6075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250</v>
      </c>
      <c r="CE8" s="5">
        <f t="shared" ref="CE8:CE17" si="3">ROUND(SUM(BM8:CD8),5)</f>
        <v>250</v>
      </c>
      <c r="CF8" s="5">
        <v>0</v>
      </c>
      <c r="CG8" s="5">
        <v>0</v>
      </c>
      <c r="CH8" s="5">
        <f t="shared" ref="CH8:CH17" si="4">ROUND(SUM(CF8:CG8),5)</f>
        <v>0</v>
      </c>
      <c r="CI8" s="5">
        <f t="shared" ref="CI8:CI17" si="5">ROUND(AC8+BL8+CE8+CH8,5)</f>
        <v>7325</v>
      </c>
    </row>
    <row r="9" spans="1:87" x14ac:dyDescent="0.25">
      <c r="A9" s="4"/>
      <c r="B9" s="4"/>
      <c r="C9" s="4"/>
      <c r="D9" s="4"/>
      <c r="E9" s="4"/>
      <c r="F9" s="4"/>
      <c r="G9" s="4" t="s">
        <v>89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2500</v>
      </c>
      <c r="AC9" s="5">
        <f t="shared" si="0"/>
        <v>2500</v>
      </c>
      <c r="AD9" s="5">
        <v>0</v>
      </c>
      <c r="AE9" s="5">
        <v>0</v>
      </c>
      <c r="AF9" s="5">
        <v>5000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f t="shared" si="1"/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494272</v>
      </c>
      <c r="BL9" s="5">
        <f t="shared" si="2"/>
        <v>499272</v>
      </c>
      <c r="BM9" s="5">
        <v>0</v>
      </c>
      <c r="BN9" s="5">
        <v>0</v>
      </c>
      <c r="BO9" s="5">
        <v>0</v>
      </c>
      <c r="BP9" s="5">
        <v>0</v>
      </c>
      <c r="BQ9" s="5">
        <v>1790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282979</v>
      </c>
      <c r="CE9" s="5">
        <f t="shared" si="3"/>
        <v>284769</v>
      </c>
      <c r="CF9" s="5">
        <v>0</v>
      </c>
      <c r="CG9" s="5">
        <v>0</v>
      </c>
      <c r="CH9" s="5">
        <f t="shared" si="4"/>
        <v>0</v>
      </c>
      <c r="CI9" s="5">
        <f t="shared" si="5"/>
        <v>786541</v>
      </c>
    </row>
    <row r="10" spans="1:87" x14ac:dyDescent="0.25">
      <c r="A10" s="4"/>
      <c r="B10" s="4"/>
      <c r="C10" s="4"/>
      <c r="D10" s="4"/>
      <c r="E10" s="4"/>
      <c r="F10" s="4"/>
      <c r="G10" s="4" t="s">
        <v>90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5000</v>
      </c>
      <c r="AC10" s="5">
        <f t="shared" si="0"/>
        <v>5000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f t="shared" si="1"/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26250</v>
      </c>
      <c r="BL10" s="5">
        <f t="shared" si="2"/>
        <v>26250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f t="shared" si="3"/>
        <v>0</v>
      </c>
      <c r="CF10" s="5">
        <v>0</v>
      </c>
      <c r="CG10" s="5">
        <v>0</v>
      </c>
      <c r="CH10" s="5">
        <f t="shared" si="4"/>
        <v>0</v>
      </c>
      <c r="CI10" s="5">
        <f t="shared" si="5"/>
        <v>31250</v>
      </c>
    </row>
    <row r="11" spans="1:87" ht="15.75" thickBot="1" x14ac:dyDescent="0.3">
      <c r="A11" s="4"/>
      <c r="B11" s="4"/>
      <c r="C11" s="4"/>
      <c r="D11" s="4"/>
      <c r="E11" s="4"/>
      <c r="F11" s="4"/>
      <c r="G11" s="4" t="s">
        <v>91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f t="shared" si="0"/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f t="shared" si="1"/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139400</v>
      </c>
      <c r="BL11" s="6">
        <f t="shared" si="2"/>
        <v>139400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180824</v>
      </c>
      <c r="CE11" s="6">
        <f t="shared" si="3"/>
        <v>180824</v>
      </c>
      <c r="CF11" s="6">
        <v>0</v>
      </c>
      <c r="CG11" s="6">
        <v>0</v>
      </c>
      <c r="CH11" s="6">
        <f t="shared" si="4"/>
        <v>0</v>
      </c>
      <c r="CI11" s="6">
        <f t="shared" si="5"/>
        <v>320224</v>
      </c>
    </row>
    <row r="12" spans="1:87" x14ac:dyDescent="0.25">
      <c r="A12" s="4"/>
      <c r="B12" s="4"/>
      <c r="C12" s="4"/>
      <c r="D12" s="4"/>
      <c r="E12" s="4"/>
      <c r="F12" s="4" t="s">
        <v>92</v>
      </c>
      <c r="G12" s="4"/>
      <c r="H12" s="5">
        <f t="shared" ref="H12:AB12" si="6">ROUND(SUM(H7:H11),5)</f>
        <v>0</v>
      </c>
      <c r="I12" s="5">
        <f t="shared" si="6"/>
        <v>0</v>
      </c>
      <c r="J12" s="5">
        <f t="shared" si="6"/>
        <v>0</v>
      </c>
      <c r="K12" s="5">
        <f t="shared" si="6"/>
        <v>0</v>
      </c>
      <c r="L12" s="5">
        <f t="shared" si="6"/>
        <v>0</v>
      </c>
      <c r="M12" s="5">
        <f t="shared" si="6"/>
        <v>0</v>
      </c>
      <c r="N12" s="5">
        <f t="shared" si="6"/>
        <v>0</v>
      </c>
      <c r="O12" s="5">
        <f t="shared" si="6"/>
        <v>0</v>
      </c>
      <c r="P12" s="5">
        <f t="shared" si="6"/>
        <v>0</v>
      </c>
      <c r="Q12" s="5">
        <f t="shared" si="6"/>
        <v>0</v>
      </c>
      <c r="R12" s="5">
        <f t="shared" si="6"/>
        <v>0</v>
      </c>
      <c r="S12" s="5">
        <f t="shared" si="6"/>
        <v>0</v>
      </c>
      <c r="T12" s="5">
        <f t="shared" si="6"/>
        <v>0</v>
      </c>
      <c r="U12" s="5">
        <f t="shared" si="6"/>
        <v>0</v>
      </c>
      <c r="V12" s="5">
        <f t="shared" si="6"/>
        <v>0</v>
      </c>
      <c r="W12" s="5">
        <f t="shared" si="6"/>
        <v>0</v>
      </c>
      <c r="X12" s="5">
        <f t="shared" si="6"/>
        <v>0</v>
      </c>
      <c r="Y12" s="5">
        <f t="shared" si="6"/>
        <v>0</v>
      </c>
      <c r="Z12" s="5">
        <f t="shared" si="6"/>
        <v>1000</v>
      </c>
      <c r="AA12" s="5">
        <f t="shared" si="6"/>
        <v>0</v>
      </c>
      <c r="AB12" s="5">
        <f t="shared" si="6"/>
        <v>7500</v>
      </c>
      <c r="AC12" s="5">
        <f t="shared" si="0"/>
        <v>8500</v>
      </c>
      <c r="AD12" s="5">
        <f t="shared" ref="AD12:AU12" si="7">ROUND(SUM(AD7:AD11),5)</f>
        <v>0</v>
      </c>
      <c r="AE12" s="5">
        <f t="shared" si="7"/>
        <v>0</v>
      </c>
      <c r="AF12" s="5">
        <f t="shared" si="7"/>
        <v>7500</v>
      </c>
      <c r="AG12" s="5">
        <f t="shared" si="7"/>
        <v>0</v>
      </c>
      <c r="AH12" s="5">
        <f t="shared" si="7"/>
        <v>0</v>
      </c>
      <c r="AI12" s="5">
        <f t="shared" si="7"/>
        <v>0</v>
      </c>
      <c r="AJ12" s="5">
        <f t="shared" si="7"/>
        <v>0</v>
      </c>
      <c r="AK12" s="5">
        <f t="shared" si="7"/>
        <v>0</v>
      </c>
      <c r="AL12" s="5">
        <f t="shared" si="7"/>
        <v>0</v>
      </c>
      <c r="AM12" s="5">
        <f t="shared" si="7"/>
        <v>0</v>
      </c>
      <c r="AN12" s="5">
        <f t="shared" si="7"/>
        <v>0</v>
      </c>
      <c r="AO12" s="5">
        <f t="shared" si="7"/>
        <v>0</v>
      </c>
      <c r="AP12" s="5">
        <f t="shared" si="7"/>
        <v>1850</v>
      </c>
      <c r="AQ12" s="5">
        <f t="shared" si="7"/>
        <v>0</v>
      </c>
      <c r="AR12" s="5">
        <f t="shared" si="7"/>
        <v>0</v>
      </c>
      <c r="AS12" s="5">
        <f t="shared" si="7"/>
        <v>0</v>
      </c>
      <c r="AT12" s="5">
        <f t="shared" si="7"/>
        <v>0</v>
      </c>
      <c r="AU12" s="5">
        <f t="shared" si="7"/>
        <v>0</v>
      </c>
      <c r="AV12" s="5">
        <f t="shared" si="1"/>
        <v>0</v>
      </c>
      <c r="AW12" s="5">
        <f t="shared" ref="AW12:BK12" si="8">ROUND(SUM(AW7:AW11),5)</f>
        <v>0</v>
      </c>
      <c r="AX12" s="5">
        <f t="shared" si="8"/>
        <v>0</v>
      </c>
      <c r="AY12" s="5">
        <f t="shared" si="8"/>
        <v>0</v>
      </c>
      <c r="AZ12" s="5">
        <f t="shared" si="8"/>
        <v>0</v>
      </c>
      <c r="BA12" s="5">
        <f t="shared" si="8"/>
        <v>0</v>
      </c>
      <c r="BB12" s="5">
        <f t="shared" si="8"/>
        <v>0</v>
      </c>
      <c r="BC12" s="5">
        <f t="shared" si="8"/>
        <v>0</v>
      </c>
      <c r="BD12" s="5">
        <f t="shared" si="8"/>
        <v>0</v>
      </c>
      <c r="BE12" s="5">
        <f t="shared" si="8"/>
        <v>0</v>
      </c>
      <c r="BF12" s="5">
        <f t="shared" si="8"/>
        <v>800</v>
      </c>
      <c r="BG12" s="5">
        <f t="shared" si="8"/>
        <v>0</v>
      </c>
      <c r="BH12" s="5">
        <f t="shared" si="8"/>
        <v>0</v>
      </c>
      <c r="BI12" s="5">
        <f t="shared" si="8"/>
        <v>0</v>
      </c>
      <c r="BJ12" s="5">
        <f t="shared" si="8"/>
        <v>0</v>
      </c>
      <c r="BK12" s="5">
        <f t="shared" si="8"/>
        <v>660847</v>
      </c>
      <c r="BL12" s="5">
        <f t="shared" si="2"/>
        <v>670997</v>
      </c>
      <c r="BM12" s="5">
        <f t="shared" ref="BM12:CD12" si="9">ROUND(SUM(BM7:BM11),5)</f>
        <v>0</v>
      </c>
      <c r="BN12" s="5">
        <f t="shared" si="9"/>
        <v>0</v>
      </c>
      <c r="BO12" s="5">
        <f t="shared" si="9"/>
        <v>0</v>
      </c>
      <c r="BP12" s="5">
        <f t="shared" si="9"/>
        <v>0</v>
      </c>
      <c r="BQ12" s="5">
        <f t="shared" si="9"/>
        <v>1790</v>
      </c>
      <c r="BR12" s="5">
        <f t="shared" si="9"/>
        <v>0</v>
      </c>
      <c r="BS12" s="5">
        <f t="shared" si="9"/>
        <v>0</v>
      </c>
      <c r="BT12" s="5">
        <f t="shared" si="9"/>
        <v>0</v>
      </c>
      <c r="BU12" s="5">
        <f t="shared" si="9"/>
        <v>0</v>
      </c>
      <c r="BV12" s="5">
        <f t="shared" si="9"/>
        <v>0</v>
      </c>
      <c r="BW12" s="5">
        <f t="shared" si="9"/>
        <v>0</v>
      </c>
      <c r="BX12" s="5">
        <f t="shared" si="9"/>
        <v>0</v>
      </c>
      <c r="BY12" s="5">
        <f t="shared" si="9"/>
        <v>0</v>
      </c>
      <c r="BZ12" s="5">
        <f t="shared" si="9"/>
        <v>0</v>
      </c>
      <c r="CA12" s="5">
        <f t="shared" si="9"/>
        <v>0</v>
      </c>
      <c r="CB12" s="5">
        <f t="shared" si="9"/>
        <v>0</v>
      </c>
      <c r="CC12" s="5">
        <f t="shared" si="9"/>
        <v>0</v>
      </c>
      <c r="CD12" s="5">
        <f t="shared" si="9"/>
        <v>464053</v>
      </c>
      <c r="CE12" s="5">
        <f t="shared" si="3"/>
        <v>465843</v>
      </c>
      <c r="CF12" s="5">
        <f>ROUND(SUM(CF7:CF11),5)</f>
        <v>0</v>
      </c>
      <c r="CG12" s="5">
        <f>ROUND(SUM(CG7:CG11),5)</f>
        <v>0</v>
      </c>
      <c r="CH12" s="5">
        <f t="shared" si="4"/>
        <v>0</v>
      </c>
      <c r="CI12" s="5">
        <f t="shared" si="5"/>
        <v>1145340</v>
      </c>
    </row>
    <row r="13" spans="1:87" x14ac:dyDescent="0.25">
      <c r="A13" s="4"/>
      <c r="B13" s="4"/>
      <c r="C13" s="4"/>
      <c r="D13" s="4"/>
      <c r="E13" s="4"/>
      <c r="F13" s="4" t="s">
        <v>93</v>
      </c>
      <c r="G13" s="4"/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15985.34</v>
      </c>
      <c r="AC13" s="5">
        <f t="shared" si="0"/>
        <v>15985.34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f t="shared" si="1"/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96985.56</v>
      </c>
      <c r="BL13" s="5">
        <f t="shared" si="2"/>
        <v>96985.56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104309.38</v>
      </c>
      <c r="CE13" s="5">
        <f t="shared" si="3"/>
        <v>104309.38</v>
      </c>
      <c r="CF13" s="5">
        <v>0</v>
      </c>
      <c r="CG13" s="5">
        <v>0</v>
      </c>
      <c r="CH13" s="5">
        <f t="shared" si="4"/>
        <v>0</v>
      </c>
      <c r="CI13" s="5">
        <f t="shared" si="5"/>
        <v>217280.28</v>
      </c>
    </row>
    <row r="14" spans="1:87" x14ac:dyDescent="0.25">
      <c r="A14" s="4"/>
      <c r="B14" s="4"/>
      <c r="C14" s="4"/>
      <c r="D14" s="4"/>
      <c r="E14" s="4"/>
      <c r="F14" s="4" t="s">
        <v>94</v>
      </c>
      <c r="G14" s="4"/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48599.5</v>
      </c>
      <c r="AC14" s="5">
        <f t="shared" si="0"/>
        <v>48599.5</v>
      </c>
      <c r="AD14" s="5">
        <v>-4400</v>
      </c>
      <c r="AE14" s="5">
        <v>0</v>
      </c>
      <c r="AF14" s="5">
        <v>15450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f t="shared" si="1"/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637132.63</v>
      </c>
      <c r="BL14" s="5">
        <f t="shared" si="2"/>
        <v>648182.63</v>
      </c>
      <c r="BM14" s="5">
        <v>0</v>
      </c>
      <c r="BN14" s="5">
        <v>0</v>
      </c>
      <c r="BO14" s="5">
        <v>0</v>
      </c>
      <c r="BP14" s="5">
        <v>0</v>
      </c>
      <c r="BQ14" s="5">
        <v>-6250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1750</v>
      </c>
      <c r="BY14" s="5">
        <v>0</v>
      </c>
      <c r="BZ14" s="5">
        <v>20000</v>
      </c>
      <c r="CA14" s="5">
        <v>0</v>
      </c>
      <c r="CB14" s="5">
        <v>0</v>
      </c>
      <c r="CC14" s="5">
        <v>0</v>
      </c>
      <c r="CD14" s="5">
        <v>266858.98</v>
      </c>
      <c r="CE14" s="5">
        <f t="shared" si="3"/>
        <v>282358.98</v>
      </c>
      <c r="CF14" s="5">
        <v>0</v>
      </c>
      <c r="CG14" s="5">
        <v>-1000</v>
      </c>
      <c r="CH14" s="5">
        <f t="shared" si="4"/>
        <v>-1000</v>
      </c>
      <c r="CI14" s="5">
        <f t="shared" si="5"/>
        <v>978141.11</v>
      </c>
    </row>
    <row r="15" spans="1:87" x14ac:dyDescent="0.25">
      <c r="A15" s="4"/>
      <c r="B15" s="4"/>
      <c r="C15" s="4"/>
      <c r="D15" s="4"/>
      <c r="E15" s="4"/>
      <c r="F15" s="4" t="s">
        <v>95</v>
      </c>
      <c r="G15" s="4"/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f t="shared" si="0"/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f t="shared" si="1"/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642.35</v>
      </c>
      <c r="BL15" s="5">
        <f t="shared" si="2"/>
        <v>642.35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f t="shared" si="3"/>
        <v>0</v>
      </c>
      <c r="CF15" s="5">
        <v>0</v>
      </c>
      <c r="CG15" s="5">
        <v>0</v>
      </c>
      <c r="CH15" s="5">
        <f t="shared" si="4"/>
        <v>0</v>
      </c>
      <c r="CI15" s="5">
        <f t="shared" si="5"/>
        <v>642.35</v>
      </c>
    </row>
    <row r="16" spans="1:87" ht="15.75" thickBot="1" x14ac:dyDescent="0.3">
      <c r="A16" s="4"/>
      <c r="B16" s="4"/>
      <c r="C16" s="4"/>
      <c r="D16" s="4"/>
      <c r="E16" s="4"/>
      <c r="F16" s="4" t="s">
        <v>96</v>
      </c>
      <c r="G16" s="4"/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132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f t="shared" si="0"/>
        <v>132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f t="shared" si="1"/>
        <v>0</v>
      </c>
      <c r="AW16" s="6">
        <v>0</v>
      </c>
      <c r="AX16" s="6">
        <v>0</v>
      </c>
      <c r="AY16" s="6">
        <v>0</v>
      </c>
      <c r="AZ16" s="6">
        <v>-660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f t="shared" si="2"/>
        <v>-660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1121.3800000000001</v>
      </c>
      <c r="CE16" s="6">
        <f t="shared" si="3"/>
        <v>1121.3800000000001</v>
      </c>
      <c r="CF16" s="6">
        <v>0</v>
      </c>
      <c r="CG16" s="6">
        <v>60</v>
      </c>
      <c r="CH16" s="6">
        <f t="shared" si="4"/>
        <v>60</v>
      </c>
      <c r="CI16" s="6">
        <f t="shared" si="5"/>
        <v>653.38</v>
      </c>
    </row>
    <row r="17" spans="1:87" x14ac:dyDescent="0.25">
      <c r="A17" s="4"/>
      <c r="B17" s="4"/>
      <c r="C17" s="4"/>
      <c r="D17" s="4"/>
      <c r="E17" s="4" t="s">
        <v>97</v>
      </c>
      <c r="F17" s="4"/>
      <c r="G17" s="4"/>
      <c r="H17" s="5">
        <f t="shared" ref="H17:AB17" si="10">ROUND(SUM(H5:H6)+SUM(H12:H16),5)</f>
        <v>0</v>
      </c>
      <c r="I17" s="5">
        <f t="shared" si="10"/>
        <v>0</v>
      </c>
      <c r="J17" s="5">
        <f t="shared" si="10"/>
        <v>0</v>
      </c>
      <c r="K17" s="5">
        <f t="shared" si="10"/>
        <v>0</v>
      </c>
      <c r="L17" s="5">
        <f t="shared" si="10"/>
        <v>0</v>
      </c>
      <c r="M17" s="5">
        <f t="shared" si="10"/>
        <v>0</v>
      </c>
      <c r="N17" s="5">
        <f t="shared" si="10"/>
        <v>0</v>
      </c>
      <c r="O17" s="5">
        <f t="shared" si="10"/>
        <v>0</v>
      </c>
      <c r="P17" s="5">
        <f t="shared" si="10"/>
        <v>0</v>
      </c>
      <c r="Q17" s="5">
        <f t="shared" si="10"/>
        <v>0</v>
      </c>
      <c r="R17" s="5">
        <f t="shared" si="10"/>
        <v>0</v>
      </c>
      <c r="S17" s="5">
        <f t="shared" si="10"/>
        <v>132</v>
      </c>
      <c r="T17" s="5">
        <f t="shared" si="10"/>
        <v>0</v>
      </c>
      <c r="U17" s="5">
        <f t="shared" si="10"/>
        <v>0</v>
      </c>
      <c r="V17" s="5">
        <f t="shared" si="10"/>
        <v>0</v>
      </c>
      <c r="W17" s="5">
        <f t="shared" si="10"/>
        <v>0</v>
      </c>
      <c r="X17" s="5">
        <f t="shared" si="10"/>
        <v>0</v>
      </c>
      <c r="Y17" s="5">
        <f t="shared" si="10"/>
        <v>0</v>
      </c>
      <c r="Z17" s="5">
        <f t="shared" si="10"/>
        <v>1000</v>
      </c>
      <c r="AA17" s="5">
        <f t="shared" si="10"/>
        <v>0</v>
      </c>
      <c r="AB17" s="5">
        <f t="shared" si="10"/>
        <v>72084.84</v>
      </c>
      <c r="AC17" s="5">
        <f t="shared" si="0"/>
        <v>73216.84</v>
      </c>
      <c r="AD17" s="5">
        <f t="shared" ref="AD17:AU17" si="11">ROUND(SUM(AD5:AD6)+SUM(AD12:AD16),5)</f>
        <v>-4400</v>
      </c>
      <c r="AE17" s="5">
        <f t="shared" si="11"/>
        <v>0</v>
      </c>
      <c r="AF17" s="5">
        <f t="shared" si="11"/>
        <v>22950</v>
      </c>
      <c r="AG17" s="5">
        <f t="shared" si="11"/>
        <v>0</v>
      </c>
      <c r="AH17" s="5">
        <f t="shared" si="11"/>
        <v>0</v>
      </c>
      <c r="AI17" s="5">
        <f t="shared" si="11"/>
        <v>0</v>
      </c>
      <c r="AJ17" s="5">
        <f t="shared" si="11"/>
        <v>0</v>
      </c>
      <c r="AK17" s="5">
        <f t="shared" si="11"/>
        <v>0</v>
      </c>
      <c r="AL17" s="5">
        <f t="shared" si="11"/>
        <v>0</v>
      </c>
      <c r="AM17" s="5">
        <f t="shared" si="11"/>
        <v>0</v>
      </c>
      <c r="AN17" s="5">
        <f t="shared" si="11"/>
        <v>0</v>
      </c>
      <c r="AO17" s="5">
        <f t="shared" si="11"/>
        <v>0</v>
      </c>
      <c r="AP17" s="5">
        <f t="shared" si="11"/>
        <v>1850</v>
      </c>
      <c r="AQ17" s="5">
        <f t="shared" si="11"/>
        <v>0</v>
      </c>
      <c r="AR17" s="5">
        <f t="shared" si="11"/>
        <v>0</v>
      </c>
      <c r="AS17" s="5">
        <f t="shared" si="11"/>
        <v>0</v>
      </c>
      <c r="AT17" s="5">
        <f t="shared" si="11"/>
        <v>0</v>
      </c>
      <c r="AU17" s="5">
        <f t="shared" si="11"/>
        <v>0</v>
      </c>
      <c r="AV17" s="5">
        <f t="shared" si="1"/>
        <v>0</v>
      </c>
      <c r="AW17" s="5">
        <f t="shared" ref="AW17:BK17" si="12">ROUND(SUM(AW5:AW6)+SUM(AW12:AW16),5)</f>
        <v>0</v>
      </c>
      <c r="AX17" s="5">
        <f t="shared" si="12"/>
        <v>0</v>
      </c>
      <c r="AY17" s="5">
        <f t="shared" si="12"/>
        <v>0</v>
      </c>
      <c r="AZ17" s="5">
        <f t="shared" si="12"/>
        <v>-660</v>
      </c>
      <c r="BA17" s="5">
        <f t="shared" si="12"/>
        <v>0</v>
      </c>
      <c r="BB17" s="5">
        <f t="shared" si="12"/>
        <v>0</v>
      </c>
      <c r="BC17" s="5">
        <f t="shared" si="12"/>
        <v>0</v>
      </c>
      <c r="BD17" s="5">
        <f t="shared" si="12"/>
        <v>0</v>
      </c>
      <c r="BE17" s="5">
        <f t="shared" si="12"/>
        <v>0</v>
      </c>
      <c r="BF17" s="5">
        <f t="shared" si="12"/>
        <v>800</v>
      </c>
      <c r="BG17" s="5">
        <f t="shared" si="12"/>
        <v>0</v>
      </c>
      <c r="BH17" s="5">
        <f t="shared" si="12"/>
        <v>0</v>
      </c>
      <c r="BI17" s="5">
        <f t="shared" si="12"/>
        <v>0</v>
      </c>
      <c r="BJ17" s="5">
        <f t="shared" si="12"/>
        <v>0</v>
      </c>
      <c r="BK17" s="5">
        <f t="shared" si="12"/>
        <v>1635607.54</v>
      </c>
      <c r="BL17" s="5">
        <f t="shared" si="2"/>
        <v>1656147.54</v>
      </c>
      <c r="BM17" s="5">
        <f t="shared" ref="BM17:CD17" si="13">ROUND(SUM(BM5:BM6)+SUM(BM12:BM16),5)</f>
        <v>0</v>
      </c>
      <c r="BN17" s="5">
        <f t="shared" si="13"/>
        <v>0</v>
      </c>
      <c r="BO17" s="5">
        <f t="shared" si="13"/>
        <v>0</v>
      </c>
      <c r="BP17" s="5">
        <f t="shared" si="13"/>
        <v>0</v>
      </c>
      <c r="BQ17" s="5">
        <f t="shared" si="13"/>
        <v>-4460</v>
      </c>
      <c r="BR17" s="5">
        <f t="shared" si="13"/>
        <v>0</v>
      </c>
      <c r="BS17" s="5">
        <f t="shared" si="13"/>
        <v>0</v>
      </c>
      <c r="BT17" s="5">
        <f t="shared" si="13"/>
        <v>0</v>
      </c>
      <c r="BU17" s="5">
        <f t="shared" si="13"/>
        <v>0</v>
      </c>
      <c r="BV17" s="5">
        <f t="shared" si="13"/>
        <v>0</v>
      </c>
      <c r="BW17" s="5">
        <f t="shared" si="13"/>
        <v>0</v>
      </c>
      <c r="BX17" s="5">
        <f t="shared" si="13"/>
        <v>1750</v>
      </c>
      <c r="BY17" s="5">
        <f t="shared" si="13"/>
        <v>0</v>
      </c>
      <c r="BZ17" s="5">
        <f t="shared" si="13"/>
        <v>20000</v>
      </c>
      <c r="CA17" s="5">
        <f t="shared" si="13"/>
        <v>0</v>
      </c>
      <c r="CB17" s="5">
        <f t="shared" si="13"/>
        <v>0</v>
      </c>
      <c r="CC17" s="5">
        <f t="shared" si="13"/>
        <v>0</v>
      </c>
      <c r="CD17" s="5">
        <f t="shared" si="13"/>
        <v>836342.74</v>
      </c>
      <c r="CE17" s="5">
        <f t="shared" si="3"/>
        <v>853632.74</v>
      </c>
      <c r="CF17" s="5">
        <f>ROUND(SUM(CF5:CF6)+SUM(CF12:CF16),5)</f>
        <v>0</v>
      </c>
      <c r="CG17" s="5">
        <f>ROUND(SUM(CG5:CG6)+SUM(CG12:CG16),5)</f>
        <v>-940</v>
      </c>
      <c r="CH17" s="5">
        <f t="shared" si="4"/>
        <v>-940</v>
      </c>
      <c r="CI17" s="5">
        <f t="shared" si="5"/>
        <v>2582057.12</v>
      </c>
    </row>
    <row r="18" spans="1:87" x14ac:dyDescent="0.25">
      <c r="A18" s="4"/>
      <c r="B18" s="4"/>
      <c r="C18" s="4"/>
      <c r="D18" s="4"/>
      <c r="E18" s="4" t="s">
        <v>98</v>
      </c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</row>
    <row r="19" spans="1:87" ht="15.75" thickBot="1" x14ac:dyDescent="0.3">
      <c r="A19" s="4"/>
      <c r="B19" s="4"/>
      <c r="C19" s="4"/>
      <c r="D19" s="4"/>
      <c r="E19" s="4"/>
      <c r="F19" s="4" t="s">
        <v>99</v>
      </c>
      <c r="G19" s="4"/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f>ROUND(SUM(H19:AB19),5)</f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f>ROUND(SUM(AS19:AU19),5)</f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f>ROUND(SUM(AD19:AR19)+SUM(AV19:BK19),5)</f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100</v>
      </c>
      <c r="CE19" s="6">
        <f>ROUND(SUM(BM19:CD19),5)</f>
        <v>100</v>
      </c>
      <c r="CF19" s="6">
        <v>0</v>
      </c>
      <c r="CG19" s="6">
        <v>61</v>
      </c>
      <c r="CH19" s="6">
        <f>ROUND(SUM(CF19:CG19),5)</f>
        <v>61</v>
      </c>
      <c r="CI19" s="6">
        <f>ROUND(AC19+BL19+CE19+CH19,5)</f>
        <v>161</v>
      </c>
    </row>
    <row r="20" spans="1:87" x14ac:dyDescent="0.25">
      <c r="A20" s="4"/>
      <c r="B20" s="4"/>
      <c r="C20" s="4"/>
      <c r="D20" s="4"/>
      <c r="E20" s="4" t="s">
        <v>100</v>
      </c>
      <c r="F20" s="4"/>
      <c r="G20" s="4"/>
      <c r="H20" s="5">
        <f t="shared" ref="H20:AB20" si="14">ROUND(SUM(H18:H19),5)</f>
        <v>0</v>
      </c>
      <c r="I20" s="5">
        <f t="shared" si="14"/>
        <v>0</v>
      </c>
      <c r="J20" s="5">
        <f t="shared" si="14"/>
        <v>0</v>
      </c>
      <c r="K20" s="5">
        <f t="shared" si="14"/>
        <v>0</v>
      </c>
      <c r="L20" s="5">
        <f t="shared" si="14"/>
        <v>0</v>
      </c>
      <c r="M20" s="5">
        <f t="shared" si="14"/>
        <v>0</v>
      </c>
      <c r="N20" s="5">
        <f t="shared" si="14"/>
        <v>0</v>
      </c>
      <c r="O20" s="5">
        <f t="shared" si="14"/>
        <v>0</v>
      </c>
      <c r="P20" s="5">
        <f t="shared" si="14"/>
        <v>0</v>
      </c>
      <c r="Q20" s="5">
        <f t="shared" si="14"/>
        <v>0</v>
      </c>
      <c r="R20" s="5">
        <f t="shared" si="14"/>
        <v>0</v>
      </c>
      <c r="S20" s="5">
        <f t="shared" si="14"/>
        <v>0</v>
      </c>
      <c r="T20" s="5">
        <f t="shared" si="14"/>
        <v>0</v>
      </c>
      <c r="U20" s="5">
        <f t="shared" si="14"/>
        <v>0</v>
      </c>
      <c r="V20" s="5">
        <f t="shared" si="14"/>
        <v>0</v>
      </c>
      <c r="W20" s="5">
        <f t="shared" si="14"/>
        <v>0</v>
      </c>
      <c r="X20" s="5">
        <f t="shared" si="14"/>
        <v>0</v>
      </c>
      <c r="Y20" s="5">
        <f t="shared" si="14"/>
        <v>0</v>
      </c>
      <c r="Z20" s="5">
        <f t="shared" si="14"/>
        <v>0</v>
      </c>
      <c r="AA20" s="5">
        <f t="shared" si="14"/>
        <v>0</v>
      </c>
      <c r="AB20" s="5">
        <f t="shared" si="14"/>
        <v>0</v>
      </c>
      <c r="AC20" s="5">
        <f>ROUND(SUM(H20:AB20),5)</f>
        <v>0</v>
      </c>
      <c r="AD20" s="5">
        <f t="shared" ref="AD20:AU20" si="15">ROUND(SUM(AD18:AD19),5)</f>
        <v>0</v>
      </c>
      <c r="AE20" s="5">
        <f t="shared" si="15"/>
        <v>0</v>
      </c>
      <c r="AF20" s="5">
        <f t="shared" si="15"/>
        <v>0</v>
      </c>
      <c r="AG20" s="5">
        <f t="shared" si="15"/>
        <v>0</v>
      </c>
      <c r="AH20" s="5">
        <f t="shared" si="15"/>
        <v>0</v>
      </c>
      <c r="AI20" s="5">
        <f t="shared" si="15"/>
        <v>0</v>
      </c>
      <c r="AJ20" s="5">
        <f t="shared" si="15"/>
        <v>0</v>
      </c>
      <c r="AK20" s="5">
        <f t="shared" si="15"/>
        <v>0</v>
      </c>
      <c r="AL20" s="5">
        <f t="shared" si="15"/>
        <v>0</v>
      </c>
      <c r="AM20" s="5">
        <f t="shared" si="15"/>
        <v>0</v>
      </c>
      <c r="AN20" s="5">
        <f t="shared" si="15"/>
        <v>0</v>
      </c>
      <c r="AO20" s="5">
        <f t="shared" si="15"/>
        <v>0</v>
      </c>
      <c r="AP20" s="5">
        <f t="shared" si="15"/>
        <v>0</v>
      </c>
      <c r="AQ20" s="5">
        <f t="shared" si="15"/>
        <v>0</v>
      </c>
      <c r="AR20" s="5">
        <f t="shared" si="15"/>
        <v>0</v>
      </c>
      <c r="AS20" s="5">
        <f t="shared" si="15"/>
        <v>0</v>
      </c>
      <c r="AT20" s="5">
        <f t="shared" si="15"/>
        <v>0</v>
      </c>
      <c r="AU20" s="5">
        <f t="shared" si="15"/>
        <v>0</v>
      </c>
      <c r="AV20" s="5">
        <f>ROUND(SUM(AS20:AU20),5)</f>
        <v>0</v>
      </c>
      <c r="AW20" s="5">
        <f t="shared" ref="AW20:BK20" si="16">ROUND(SUM(AW18:AW19),5)</f>
        <v>0</v>
      </c>
      <c r="AX20" s="5">
        <f t="shared" si="16"/>
        <v>0</v>
      </c>
      <c r="AY20" s="5">
        <f t="shared" si="16"/>
        <v>0</v>
      </c>
      <c r="AZ20" s="5">
        <f t="shared" si="16"/>
        <v>0</v>
      </c>
      <c r="BA20" s="5">
        <f t="shared" si="16"/>
        <v>0</v>
      </c>
      <c r="BB20" s="5">
        <f t="shared" si="16"/>
        <v>0</v>
      </c>
      <c r="BC20" s="5">
        <f t="shared" si="16"/>
        <v>0</v>
      </c>
      <c r="BD20" s="5">
        <f t="shared" si="16"/>
        <v>0</v>
      </c>
      <c r="BE20" s="5">
        <f t="shared" si="16"/>
        <v>0</v>
      </c>
      <c r="BF20" s="5">
        <f t="shared" si="16"/>
        <v>0</v>
      </c>
      <c r="BG20" s="5">
        <f t="shared" si="16"/>
        <v>0</v>
      </c>
      <c r="BH20" s="5">
        <f t="shared" si="16"/>
        <v>0</v>
      </c>
      <c r="BI20" s="5">
        <f t="shared" si="16"/>
        <v>0</v>
      </c>
      <c r="BJ20" s="5">
        <f t="shared" si="16"/>
        <v>0</v>
      </c>
      <c r="BK20" s="5">
        <f t="shared" si="16"/>
        <v>0</v>
      </c>
      <c r="BL20" s="5">
        <f>ROUND(SUM(AD20:AR20)+SUM(AV20:BK20),5)</f>
        <v>0</v>
      </c>
      <c r="BM20" s="5">
        <f t="shared" ref="BM20:CD20" si="17">ROUND(SUM(BM18:BM19),5)</f>
        <v>0</v>
      </c>
      <c r="BN20" s="5">
        <f t="shared" si="17"/>
        <v>0</v>
      </c>
      <c r="BO20" s="5">
        <f t="shared" si="17"/>
        <v>0</v>
      </c>
      <c r="BP20" s="5">
        <f t="shared" si="17"/>
        <v>0</v>
      </c>
      <c r="BQ20" s="5">
        <f t="shared" si="17"/>
        <v>0</v>
      </c>
      <c r="BR20" s="5">
        <f t="shared" si="17"/>
        <v>0</v>
      </c>
      <c r="BS20" s="5">
        <f t="shared" si="17"/>
        <v>0</v>
      </c>
      <c r="BT20" s="5">
        <f t="shared" si="17"/>
        <v>0</v>
      </c>
      <c r="BU20" s="5">
        <f t="shared" si="17"/>
        <v>0</v>
      </c>
      <c r="BV20" s="5">
        <f t="shared" si="17"/>
        <v>0</v>
      </c>
      <c r="BW20" s="5">
        <f t="shared" si="17"/>
        <v>0</v>
      </c>
      <c r="BX20" s="5">
        <f t="shared" si="17"/>
        <v>0</v>
      </c>
      <c r="BY20" s="5">
        <f t="shared" si="17"/>
        <v>0</v>
      </c>
      <c r="BZ20" s="5">
        <f t="shared" si="17"/>
        <v>0</v>
      </c>
      <c r="CA20" s="5">
        <f t="shared" si="17"/>
        <v>0</v>
      </c>
      <c r="CB20" s="5">
        <f t="shared" si="17"/>
        <v>0</v>
      </c>
      <c r="CC20" s="5">
        <f t="shared" si="17"/>
        <v>0</v>
      </c>
      <c r="CD20" s="5">
        <f t="shared" si="17"/>
        <v>100</v>
      </c>
      <c r="CE20" s="5">
        <f>ROUND(SUM(BM20:CD20),5)</f>
        <v>100</v>
      </c>
      <c r="CF20" s="5">
        <f>ROUND(SUM(CF18:CF19),5)</f>
        <v>0</v>
      </c>
      <c r="CG20" s="5">
        <f>ROUND(SUM(CG18:CG19),5)</f>
        <v>61</v>
      </c>
      <c r="CH20" s="5">
        <f>ROUND(SUM(CF20:CG20),5)</f>
        <v>61</v>
      </c>
      <c r="CI20" s="5">
        <f>ROUND(AC20+BL20+CE20+CH20,5)</f>
        <v>161</v>
      </c>
    </row>
    <row r="21" spans="1:87" x14ac:dyDescent="0.25">
      <c r="A21" s="4"/>
      <c r="B21" s="4"/>
      <c r="C21" s="4"/>
      <c r="D21" s="4"/>
      <c r="E21" s="4" t="s">
        <v>101</v>
      </c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</row>
    <row r="22" spans="1:87" x14ac:dyDescent="0.25">
      <c r="A22" s="4"/>
      <c r="B22" s="4"/>
      <c r="C22" s="4"/>
      <c r="D22" s="4"/>
      <c r="E22" s="4"/>
      <c r="F22" s="4" t="s">
        <v>102</v>
      </c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</row>
    <row r="23" spans="1:87" x14ac:dyDescent="0.25">
      <c r="A23" s="4"/>
      <c r="B23" s="4"/>
      <c r="C23" s="4"/>
      <c r="D23" s="4"/>
      <c r="E23" s="4"/>
      <c r="F23" s="4"/>
      <c r="G23" s="4" t="s">
        <v>103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f>ROUND(SUM(H23:AB23),5)</f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f>ROUND(SUM(AS23:AU23),5)</f>
        <v>0</v>
      </c>
      <c r="AW23" s="5">
        <v>0</v>
      </c>
      <c r="AX23" s="5">
        <v>0</v>
      </c>
      <c r="AY23" s="5">
        <v>0</v>
      </c>
      <c r="AZ23" s="5">
        <v>0</v>
      </c>
      <c r="BA23" s="5">
        <v>2500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f>ROUND(SUM(AD23:AR23)+SUM(AV23:BK23),5)</f>
        <v>2500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10000</v>
      </c>
      <c r="CE23" s="5">
        <f>ROUND(SUM(BM23:CD23),5)</f>
        <v>10000</v>
      </c>
      <c r="CF23" s="5">
        <v>0</v>
      </c>
      <c r="CG23" s="5">
        <v>0</v>
      </c>
      <c r="CH23" s="5">
        <f>ROUND(SUM(CF23:CG23),5)</f>
        <v>0</v>
      </c>
      <c r="CI23" s="5">
        <f>ROUND(AC23+BL23+CE23+CH23,5)</f>
        <v>12500</v>
      </c>
    </row>
    <row r="24" spans="1:87" ht="15.75" thickBot="1" x14ac:dyDescent="0.3">
      <c r="A24" s="4"/>
      <c r="B24" s="4"/>
      <c r="C24" s="4"/>
      <c r="D24" s="4"/>
      <c r="E24" s="4"/>
      <c r="F24" s="4"/>
      <c r="G24" s="4" t="s">
        <v>104</v>
      </c>
      <c r="H24" s="6">
        <v>2500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f>ROUND(SUM(H24:AB24),5)</f>
        <v>2500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12500</v>
      </c>
      <c r="AQ24" s="6">
        <v>0</v>
      </c>
      <c r="AR24" s="6">
        <v>0</v>
      </c>
      <c r="AS24" s="6">
        <v>0</v>
      </c>
      <c r="AT24" s="6">
        <v>6500</v>
      </c>
      <c r="AU24" s="6">
        <v>0</v>
      </c>
      <c r="AV24" s="6">
        <f>ROUND(SUM(AS24:AU24),5)</f>
        <v>6500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1700</v>
      </c>
      <c r="BJ24" s="6">
        <v>0</v>
      </c>
      <c r="BK24" s="6">
        <v>0</v>
      </c>
      <c r="BL24" s="6">
        <f>ROUND(SUM(AD24:AR24)+SUM(AV24:BK24),5)</f>
        <v>20700</v>
      </c>
      <c r="BM24" s="6">
        <v>0</v>
      </c>
      <c r="BN24" s="6">
        <v>0</v>
      </c>
      <c r="BO24" s="6">
        <v>0</v>
      </c>
      <c r="BP24" s="6">
        <v>1250</v>
      </c>
      <c r="BQ24" s="6">
        <v>0</v>
      </c>
      <c r="BR24" s="6">
        <v>0</v>
      </c>
      <c r="BS24" s="6">
        <v>0</v>
      </c>
      <c r="BT24" s="6">
        <v>4000</v>
      </c>
      <c r="BU24" s="6">
        <v>0</v>
      </c>
      <c r="BV24" s="6">
        <v>0</v>
      </c>
      <c r="BW24" s="6">
        <v>0</v>
      </c>
      <c r="BX24" s="6">
        <v>1250</v>
      </c>
      <c r="BY24" s="6">
        <v>0</v>
      </c>
      <c r="BZ24" s="6">
        <v>5000</v>
      </c>
      <c r="CA24" s="6">
        <v>0</v>
      </c>
      <c r="CB24" s="6">
        <v>0</v>
      </c>
      <c r="CC24" s="6">
        <v>0</v>
      </c>
      <c r="CD24" s="6">
        <v>0</v>
      </c>
      <c r="CE24" s="6">
        <f>ROUND(SUM(BM24:CD24),5)</f>
        <v>11500</v>
      </c>
      <c r="CF24" s="6">
        <v>0</v>
      </c>
      <c r="CG24" s="6">
        <v>0</v>
      </c>
      <c r="CH24" s="6">
        <f>ROUND(SUM(CF24:CG24),5)</f>
        <v>0</v>
      </c>
      <c r="CI24" s="6">
        <f>ROUND(AC24+BL24+CE24+CH24,5)</f>
        <v>34700</v>
      </c>
    </row>
    <row r="25" spans="1:87" x14ac:dyDescent="0.25">
      <c r="A25" s="4"/>
      <c r="B25" s="4"/>
      <c r="C25" s="4"/>
      <c r="D25" s="4"/>
      <c r="E25" s="4" t="s">
        <v>105</v>
      </c>
      <c r="G25" s="4"/>
      <c r="H25" s="5">
        <f t="shared" ref="H25:AB25" si="18">ROUND(SUM(H22:H24),5)</f>
        <v>2500</v>
      </c>
      <c r="I25" s="5">
        <f t="shared" si="18"/>
        <v>0</v>
      </c>
      <c r="J25" s="5">
        <f t="shared" si="18"/>
        <v>0</v>
      </c>
      <c r="K25" s="5">
        <f t="shared" si="18"/>
        <v>0</v>
      </c>
      <c r="L25" s="5">
        <f t="shared" si="18"/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0</v>
      </c>
      <c r="Q25" s="5">
        <f t="shared" si="18"/>
        <v>0</v>
      </c>
      <c r="R25" s="5">
        <f t="shared" si="18"/>
        <v>0</v>
      </c>
      <c r="S25" s="5">
        <f t="shared" si="18"/>
        <v>0</v>
      </c>
      <c r="T25" s="5">
        <f t="shared" si="18"/>
        <v>0</v>
      </c>
      <c r="U25" s="5">
        <f t="shared" si="18"/>
        <v>0</v>
      </c>
      <c r="V25" s="5">
        <f t="shared" si="18"/>
        <v>0</v>
      </c>
      <c r="W25" s="5">
        <f t="shared" si="18"/>
        <v>0</v>
      </c>
      <c r="X25" s="5">
        <f t="shared" si="18"/>
        <v>0</v>
      </c>
      <c r="Y25" s="5">
        <f t="shared" si="18"/>
        <v>0</v>
      </c>
      <c r="Z25" s="5">
        <f t="shared" si="18"/>
        <v>0</v>
      </c>
      <c r="AA25" s="5">
        <f t="shared" si="18"/>
        <v>0</v>
      </c>
      <c r="AB25" s="5">
        <f t="shared" si="18"/>
        <v>0</v>
      </c>
      <c r="AC25" s="5">
        <f>ROUND(SUM(H25:AB25),5)</f>
        <v>2500</v>
      </c>
      <c r="AD25" s="5">
        <f t="shared" ref="AD25:AU25" si="19">ROUND(SUM(AD22:AD24),5)</f>
        <v>0</v>
      </c>
      <c r="AE25" s="5">
        <f t="shared" si="19"/>
        <v>0</v>
      </c>
      <c r="AF25" s="5">
        <f t="shared" si="19"/>
        <v>0</v>
      </c>
      <c r="AG25" s="5">
        <f t="shared" si="19"/>
        <v>0</v>
      </c>
      <c r="AH25" s="5">
        <f t="shared" si="19"/>
        <v>0</v>
      </c>
      <c r="AI25" s="5">
        <f t="shared" si="19"/>
        <v>0</v>
      </c>
      <c r="AJ25" s="5">
        <f t="shared" si="19"/>
        <v>0</v>
      </c>
      <c r="AK25" s="5">
        <f t="shared" si="19"/>
        <v>0</v>
      </c>
      <c r="AL25" s="5">
        <f t="shared" si="19"/>
        <v>0</v>
      </c>
      <c r="AM25" s="5">
        <f t="shared" si="19"/>
        <v>0</v>
      </c>
      <c r="AN25" s="5">
        <f t="shared" si="19"/>
        <v>0</v>
      </c>
      <c r="AO25" s="5">
        <f t="shared" si="19"/>
        <v>0</v>
      </c>
      <c r="AP25" s="5">
        <f t="shared" si="19"/>
        <v>12500</v>
      </c>
      <c r="AQ25" s="5">
        <f t="shared" si="19"/>
        <v>0</v>
      </c>
      <c r="AR25" s="5">
        <f t="shared" si="19"/>
        <v>0</v>
      </c>
      <c r="AS25" s="5">
        <f t="shared" si="19"/>
        <v>0</v>
      </c>
      <c r="AT25" s="5">
        <f t="shared" si="19"/>
        <v>6500</v>
      </c>
      <c r="AU25" s="5">
        <f t="shared" si="19"/>
        <v>0</v>
      </c>
      <c r="AV25" s="5">
        <f>ROUND(SUM(AS25:AU25),5)</f>
        <v>6500</v>
      </c>
      <c r="AW25" s="5">
        <f t="shared" ref="AW25:BK25" si="20">ROUND(SUM(AW22:AW24),5)</f>
        <v>0</v>
      </c>
      <c r="AX25" s="5">
        <f t="shared" si="20"/>
        <v>0</v>
      </c>
      <c r="AY25" s="5">
        <f t="shared" si="20"/>
        <v>0</v>
      </c>
      <c r="AZ25" s="5">
        <f t="shared" si="20"/>
        <v>0</v>
      </c>
      <c r="BA25" s="5">
        <f t="shared" si="20"/>
        <v>2500</v>
      </c>
      <c r="BB25" s="5">
        <f t="shared" si="20"/>
        <v>0</v>
      </c>
      <c r="BC25" s="5">
        <f t="shared" si="20"/>
        <v>0</v>
      </c>
      <c r="BD25" s="5">
        <f t="shared" si="20"/>
        <v>0</v>
      </c>
      <c r="BE25" s="5">
        <f t="shared" si="20"/>
        <v>0</v>
      </c>
      <c r="BF25" s="5">
        <f t="shared" si="20"/>
        <v>0</v>
      </c>
      <c r="BG25" s="5">
        <f t="shared" si="20"/>
        <v>0</v>
      </c>
      <c r="BH25" s="5">
        <f t="shared" si="20"/>
        <v>0</v>
      </c>
      <c r="BI25" s="5">
        <f t="shared" si="20"/>
        <v>1700</v>
      </c>
      <c r="BJ25" s="5">
        <f t="shared" si="20"/>
        <v>0</v>
      </c>
      <c r="BK25" s="5">
        <f t="shared" si="20"/>
        <v>0</v>
      </c>
      <c r="BL25" s="5">
        <f>ROUND(SUM(AD25:AR25)+SUM(AV25:BK25),5)</f>
        <v>23200</v>
      </c>
      <c r="BM25" s="5">
        <f t="shared" ref="BM25:CD25" si="21">ROUND(SUM(BM22:BM24),5)</f>
        <v>0</v>
      </c>
      <c r="BN25" s="5">
        <f t="shared" si="21"/>
        <v>0</v>
      </c>
      <c r="BO25" s="5">
        <f t="shared" si="21"/>
        <v>0</v>
      </c>
      <c r="BP25" s="5">
        <f t="shared" si="21"/>
        <v>1250</v>
      </c>
      <c r="BQ25" s="5">
        <f t="shared" si="21"/>
        <v>0</v>
      </c>
      <c r="BR25" s="5">
        <f t="shared" si="21"/>
        <v>0</v>
      </c>
      <c r="BS25" s="5">
        <f t="shared" si="21"/>
        <v>0</v>
      </c>
      <c r="BT25" s="5">
        <f t="shared" si="21"/>
        <v>4000</v>
      </c>
      <c r="BU25" s="5">
        <f t="shared" si="21"/>
        <v>0</v>
      </c>
      <c r="BV25" s="5">
        <f t="shared" si="21"/>
        <v>0</v>
      </c>
      <c r="BW25" s="5">
        <f t="shared" si="21"/>
        <v>0</v>
      </c>
      <c r="BX25" s="5">
        <f t="shared" si="21"/>
        <v>1250</v>
      </c>
      <c r="BY25" s="5">
        <f t="shared" si="21"/>
        <v>0</v>
      </c>
      <c r="BZ25" s="5">
        <f t="shared" si="21"/>
        <v>5000</v>
      </c>
      <c r="CA25" s="5">
        <f t="shared" si="21"/>
        <v>0</v>
      </c>
      <c r="CB25" s="5">
        <f t="shared" si="21"/>
        <v>0</v>
      </c>
      <c r="CC25" s="5">
        <f t="shared" si="21"/>
        <v>0</v>
      </c>
      <c r="CD25" s="5">
        <f t="shared" si="21"/>
        <v>10000</v>
      </c>
      <c r="CE25" s="5">
        <f>ROUND(SUM(BM25:CD25),5)</f>
        <v>21500</v>
      </c>
      <c r="CF25" s="5">
        <f>ROUND(SUM(CF22:CF24),5)</f>
        <v>0</v>
      </c>
      <c r="CG25" s="5">
        <f>ROUND(SUM(CG22:CG24),5)</f>
        <v>0</v>
      </c>
      <c r="CH25" s="5">
        <f>ROUND(SUM(CF25:CG25),5)</f>
        <v>0</v>
      </c>
      <c r="CI25" s="5">
        <f>ROUND(AC25+BL25+CE25+CH25,5)</f>
        <v>47200</v>
      </c>
    </row>
    <row r="26" spans="1:87" x14ac:dyDescent="0.25">
      <c r="A26" s="4"/>
      <c r="B26" s="4"/>
      <c r="C26" s="4"/>
      <c r="D26" s="4"/>
      <c r="E26" s="4" t="s">
        <v>106</v>
      </c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1:87" ht="15.75" thickBot="1" x14ac:dyDescent="0.3">
      <c r="A27" s="4"/>
      <c r="B27" s="4"/>
      <c r="C27" s="4"/>
      <c r="D27" s="4"/>
      <c r="E27" s="4"/>
      <c r="G27" s="4" t="s">
        <v>107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33685</v>
      </c>
      <c r="X27" s="6">
        <v>56127.92</v>
      </c>
      <c r="Y27" s="6">
        <v>0</v>
      </c>
      <c r="Z27" s="6">
        <v>0</v>
      </c>
      <c r="AA27" s="6">
        <v>0</v>
      </c>
      <c r="AB27" s="6">
        <v>0</v>
      </c>
      <c r="AC27" s="6">
        <f t="shared" ref="AC27:AC34" si="22">ROUND(SUM(H27:AB27),5)</f>
        <v>89812.92</v>
      </c>
      <c r="AD27" s="6">
        <v>0</v>
      </c>
      <c r="AE27" s="6">
        <v>0</v>
      </c>
      <c r="AF27" s="6">
        <v>0</v>
      </c>
      <c r="AG27" s="6">
        <v>10629.25</v>
      </c>
      <c r="AH27" s="6">
        <v>2403.25</v>
      </c>
      <c r="AI27" s="6">
        <v>20011.990000000002</v>
      </c>
      <c r="AJ27" s="6">
        <v>0</v>
      </c>
      <c r="AK27" s="6">
        <v>0</v>
      </c>
      <c r="AL27" s="6">
        <v>-99</v>
      </c>
      <c r="AM27" s="6">
        <v>4948.79</v>
      </c>
      <c r="AN27" s="6">
        <v>0</v>
      </c>
      <c r="AO27" s="6">
        <v>100</v>
      </c>
      <c r="AP27" s="6">
        <v>0</v>
      </c>
      <c r="AQ27" s="6">
        <v>0</v>
      </c>
      <c r="AR27" s="6">
        <v>0</v>
      </c>
      <c r="AS27" s="6">
        <v>100664.7</v>
      </c>
      <c r="AT27" s="6">
        <v>84193</v>
      </c>
      <c r="AU27" s="6">
        <v>0</v>
      </c>
      <c r="AV27" s="6">
        <f t="shared" ref="AV27:AV34" si="23">ROUND(SUM(AS27:AU27),5)</f>
        <v>184857.7</v>
      </c>
      <c r="AW27" s="6">
        <v>14205.74</v>
      </c>
      <c r="AX27" s="6">
        <v>0</v>
      </c>
      <c r="AY27" s="6">
        <v>19798.2</v>
      </c>
      <c r="AZ27" s="6">
        <v>-398</v>
      </c>
      <c r="BA27" s="6">
        <v>20200.55</v>
      </c>
      <c r="BB27" s="6">
        <v>6494</v>
      </c>
      <c r="BC27" s="6">
        <v>6998.9</v>
      </c>
      <c r="BD27" s="6">
        <v>21572.5</v>
      </c>
      <c r="BE27" s="6">
        <v>0</v>
      </c>
      <c r="BF27" s="6">
        <v>0</v>
      </c>
      <c r="BG27" s="6">
        <v>0</v>
      </c>
      <c r="BH27" s="6">
        <v>3560.24</v>
      </c>
      <c r="BI27" s="6">
        <v>0</v>
      </c>
      <c r="BJ27" s="6">
        <v>9017.5</v>
      </c>
      <c r="BK27" s="6">
        <v>-121</v>
      </c>
      <c r="BL27" s="6">
        <f t="shared" ref="BL27:BL34" si="24">ROUND(SUM(AD27:AR27)+SUM(AV27:BK27),5)</f>
        <v>324180.61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4285</v>
      </c>
      <c r="BS27" s="6">
        <v>750</v>
      </c>
      <c r="BT27" s="6">
        <v>11380</v>
      </c>
      <c r="BU27" s="6">
        <v>4600</v>
      </c>
      <c r="BV27" s="6">
        <v>2137.5</v>
      </c>
      <c r="BW27" s="6">
        <v>930</v>
      </c>
      <c r="BX27" s="6">
        <v>2456.75</v>
      </c>
      <c r="BY27" s="6">
        <v>5168.75</v>
      </c>
      <c r="BZ27" s="6">
        <v>8763.75</v>
      </c>
      <c r="CA27" s="6">
        <v>2007</v>
      </c>
      <c r="CB27" s="6">
        <v>0</v>
      </c>
      <c r="CC27" s="6">
        <v>0</v>
      </c>
      <c r="CD27" s="6">
        <v>0</v>
      </c>
      <c r="CE27" s="6">
        <f t="shared" ref="CE27:CE34" si="25">ROUND(SUM(BM27:CD27),5)</f>
        <v>42478.75</v>
      </c>
      <c r="CF27" s="6">
        <v>-1695</v>
      </c>
      <c r="CG27" s="6">
        <v>3640</v>
      </c>
      <c r="CH27" s="6">
        <f t="shared" ref="CH27:CH34" si="26">ROUND(SUM(CF27:CG27),5)</f>
        <v>1945</v>
      </c>
      <c r="CI27" s="6">
        <f t="shared" ref="CI27:CI34" si="27">ROUND(AC27+BL27+CE27+CH27,5)</f>
        <v>458417.28</v>
      </c>
    </row>
    <row r="28" spans="1:87" x14ac:dyDescent="0.25">
      <c r="A28" s="4"/>
      <c r="B28" s="4"/>
      <c r="C28" s="4"/>
      <c r="D28" s="4"/>
      <c r="E28" s="4" t="s">
        <v>108</v>
      </c>
      <c r="G28" s="4"/>
      <c r="H28" s="5">
        <f t="shared" ref="H28:AB28" si="28">ROUND(SUM(H26:H27),5)</f>
        <v>0</v>
      </c>
      <c r="I28" s="5">
        <f t="shared" si="28"/>
        <v>0</v>
      </c>
      <c r="J28" s="5">
        <f t="shared" si="28"/>
        <v>0</v>
      </c>
      <c r="K28" s="5">
        <f t="shared" si="28"/>
        <v>0</v>
      </c>
      <c r="L28" s="5">
        <f t="shared" si="28"/>
        <v>0</v>
      </c>
      <c r="M28" s="5">
        <f t="shared" si="28"/>
        <v>0</v>
      </c>
      <c r="N28" s="5">
        <f t="shared" si="28"/>
        <v>0</v>
      </c>
      <c r="O28" s="5">
        <f t="shared" si="28"/>
        <v>0</v>
      </c>
      <c r="P28" s="5">
        <f t="shared" si="28"/>
        <v>0</v>
      </c>
      <c r="Q28" s="5">
        <f t="shared" si="28"/>
        <v>0</v>
      </c>
      <c r="R28" s="5">
        <f t="shared" si="28"/>
        <v>0</v>
      </c>
      <c r="S28" s="5">
        <f t="shared" si="28"/>
        <v>0</v>
      </c>
      <c r="T28" s="5">
        <f t="shared" si="28"/>
        <v>0</v>
      </c>
      <c r="U28" s="5">
        <f t="shared" si="28"/>
        <v>0</v>
      </c>
      <c r="V28" s="5">
        <f t="shared" si="28"/>
        <v>0</v>
      </c>
      <c r="W28" s="5">
        <f t="shared" si="28"/>
        <v>33685</v>
      </c>
      <c r="X28" s="5">
        <f t="shared" si="28"/>
        <v>56127.92</v>
      </c>
      <c r="Y28" s="5">
        <f t="shared" si="28"/>
        <v>0</v>
      </c>
      <c r="Z28" s="5">
        <f t="shared" si="28"/>
        <v>0</v>
      </c>
      <c r="AA28" s="5">
        <f t="shared" si="28"/>
        <v>0</v>
      </c>
      <c r="AB28" s="5">
        <f t="shared" si="28"/>
        <v>0</v>
      </c>
      <c r="AC28" s="5">
        <f t="shared" si="22"/>
        <v>89812.92</v>
      </c>
      <c r="AD28" s="5">
        <f t="shared" ref="AD28:AU28" si="29">ROUND(SUM(AD26:AD27),5)</f>
        <v>0</v>
      </c>
      <c r="AE28" s="5">
        <f t="shared" si="29"/>
        <v>0</v>
      </c>
      <c r="AF28" s="5">
        <f t="shared" si="29"/>
        <v>0</v>
      </c>
      <c r="AG28" s="5">
        <f t="shared" si="29"/>
        <v>10629.25</v>
      </c>
      <c r="AH28" s="5">
        <f t="shared" si="29"/>
        <v>2403.25</v>
      </c>
      <c r="AI28" s="5">
        <f t="shared" si="29"/>
        <v>20011.990000000002</v>
      </c>
      <c r="AJ28" s="5">
        <f t="shared" si="29"/>
        <v>0</v>
      </c>
      <c r="AK28" s="5">
        <f t="shared" si="29"/>
        <v>0</v>
      </c>
      <c r="AL28" s="5">
        <f t="shared" si="29"/>
        <v>-99</v>
      </c>
      <c r="AM28" s="5">
        <f t="shared" si="29"/>
        <v>4948.79</v>
      </c>
      <c r="AN28" s="5">
        <f t="shared" si="29"/>
        <v>0</v>
      </c>
      <c r="AO28" s="5">
        <f t="shared" si="29"/>
        <v>100</v>
      </c>
      <c r="AP28" s="5">
        <f t="shared" si="29"/>
        <v>0</v>
      </c>
      <c r="AQ28" s="5">
        <f t="shared" si="29"/>
        <v>0</v>
      </c>
      <c r="AR28" s="5">
        <f t="shared" si="29"/>
        <v>0</v>
      </c>
      <c r="AS28" s="5">
        <f t="shared" si="29"/>
        <v>100664.7</v>
      </c>
      <c r="AT28" s="5">
        <f t="shared" si="29"/>
        <v>84193</v>
      </c>
      <c r="AU28" s="5">
        <f t="shared" si="29"/>
        <v>0</v>
      </c>
      <c r="AV28" s="5">
        <f t="shared" si="23"/>
        <v>184857.7</v>
      </c>
      <c r="AW28" s="5">
        <f t="shared" ref="AW28:BK28" si="30">ROUND(SUM(AW26:AW27),5)</f>
        <v>14205.74</v>
      </c>
      <c r="AX28" s="5">
        <f t="shared" si="30"/>
        <v>0</v>
      </c>
      <c r="AY28" s="5">
        <f t="shared" si="30"/>
        <v>19798.2</v>
      </c>
      <c r="AZ28" s="5">
        <f t="shared" si="30"/>
        <v>-398</v>
      </c>
      <c r="BA28" s="5">
        <f t="shared" si="30"/>
        <v>20200.55</v>
      </c>
      <c r="BB28" s="5">
        <f t="shared" si="30"/>
        <v>6494</v>
      </c>
      <c r="BC28" s="5">
        <f t="shared" si="30"/>
        <v>6998.9</v>
      </c>
      <c r="BD28" s="5">
        <f t="shared" si="30"/>
        <v>21572.5</v>
      </c>
      <c r="BE28" s="5">
        <f t="shared" si="30"/>
        <v>0</v>
      </c>
      <c r="BF28" s="5">
        <f t="shared" si="30"/>
        <v>0</v>
      </c>
      <c r="BG28" s="5">
        <f t="shared" si="30"/>
        <v>0</v>
      </c>
      <c r="BH28" s="5">
        <f t="shared" si="30"/>
        <v>3560.24</v>
      </c>
      <c r="BI28" s="5">
        <f t="shared" si="30"/>
        <v>0</v>
      </c>
      <c r="BJ28" s="5">
        <f t="shared" si="30"/>
        <v>9017.5</v>
      </c>
      <c r="BK28" s="5">
        <f t="shared" si="30"/>
        <v>-121</v>
      </c>
      <c r="BL28" s="5">
        <f t="shared" si="24"/>
        <v>324180.61</v>
      </c>
      <c r="BM28" s="5">
        <f t="shared" ref="BM28:CD28" si="31">ROUND(SUM(BM26:BM27),5)</f>
        <v>0</v>
      </c>
      <c r="BN28" s="5">
        <f t="shared" si="31"/>
        <v>0</v>
      </c>
      <c r="BO28" s="5">
        <f t="shared" si="31"/>
        <v>0</v>
      </c>
      <c r="BP28" s="5">
        <f t="shared" si="31"/>
        <v>0</v>
      </c>
      <c r="BQ28" s="5">
        <f t="shared" si="31"/>
        <v>0</v>
      </c>
      <c r="BR28" s="5">
        <f t="shared" si="31"/>
        <v>4285</v>
      </c>
      <c r="BS28" s="5">
        <f t="shared" si="31"/>
        <v>750</v>
      </c>
      <c r="BT28" s="5">
        <f t="shared" si="31"/>
        <v>11380</v>
      </c>
      <c r="BU28" s="5">
        <f t="shared" si="31"/>
        <v>4600</v>
      </c>
      <c r="BV28" s="5">
        <f t="shared" si="31"/>
        <v>2137.5</v>
      </c>
      <c r="BW28" s="5">
        <f t="shared" si="31"/>
        <v>930</v>
      </c>
      <c r="BX28" s="5">
        <f t="shared" si="31"/>
        <v>2456.75</v>
      </c>
      <c r="BY28" s="5">
        <f t="shared" si="31"/>
        <v>5168.75</v>
      </c>
      <c r="BZ28" s="5">
        <f t="shared" si="31"/>
        <v>8763.75</v>
      </c>
      <c r="CA28" s="5">
        <f t="shared" si="31"/>
        <v>2007</v>
      </c>
      <c r="CB28" s="5">
        <f t="shared" si="31"/>
        <v>0</v>
      </c>
      <c r="CC28" s="5">
        <f t="shared" si="31"/>
        <v>0</v>
      </c>
      <c r="CD28" s="5">
        <f t="shared" si="31"/>
        <v>0</v>
      </c>
      <c r="CE28" s="5">
        <f t="shared" si="25"/>
        <v>42478.75</v>
      </c>
      <c r="CF28" s="5">
        <f>ROUND(SUM(CF26:CF27),5)</f>
        <v>-1695</v>
      </c>
      <c r="CG28" s="5">
        <f>ROUND(SUM(CG26:CG27),5)</f>
        <v>3640</v>
      </c>
      <c r="CH28" s="5">
        <f t="shared" si="26"/>
        <v>1945</v>
      </c>
      <c r="CI28" s="5">
        <f t="shared" si="27"/>
        <v>458417.28</v>
      </c>
    </row>
    <row r="29" spans="1:87" x14ac:dyDescent="0.25">
      <c r="A29" s="4"/>
      <c r="B29" s="4"/>
      <c r="C29" s="4"/>
      <c r="D29" s="4"/>
      <c r="E29" s="4" t="s">
        <v>109</v>
      </c>
      <c r="G29" s="4"/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1056</v>
      </c>
      <c r="AC29" s="5">
        <f t="shared" si="22"/>
        <v>1056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f t="shared" si="23"/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4522.1000000000004</v>
      </c>
      <c r="BL29" s="5">
        <f t="shared" si="24"/>
        <v>4522.1000000000004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f t="shared" si="25"/>
        <v>0</v>
      </c>
      <c r="CF29" s="5">
        <v>0</v>
      </c>
      <c r="CG29" s="5">
        <v>0</v>
      </c>
      <c r="CH29" s="5">
        <f t="shared" si="26"/>
        <v>0</v>
      </c>
      <c r="CI29" s="5">
        <f t="shared" si="27"/>
        <v>5578.1</v>
      </c>
    </row>
    <row r="30" spans="1:87" x14ac:dyDescent="0.25">
      <c r="A30" s="4"/>
      <c r="B30" s="4"/>
      <c r="C30" s="4"/>
      <c r="D30" s="4"/>
      <c r="E30" s="4" t="s">
        <v>110</v>
      </c>
      <c r="G30" s="4"/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f t="shared" si="22"/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-31.8</v>
      </c>
      <c r="AV30" s="5">
        <f t="shared" si="23"/>
        <v>-31.8</v>
      </c>
      <c r="AW30" s="5">
        <v>0</v>
      </c>
      <c r="AX30" s="5">
        <v>0</v>
      </c>
      <c r="AY30" s="5">
        <v>0</v>
      </c>
      <c r="AZ30" s="5">
        <v>0</v>
      </c>
      <c r="BA30" s="5">
        <v>-11.99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f t="shared" si="24"/>
        <v>-43.79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f t="shared" si="25"/>
        <v>0</v>
      </c>
      <c r="CF30" s="5">
        <v>0</v>
      </c>
      <c r="CG30" s="5">
        <v>0</v>
      </c>
      <c r="CH30" s="5">
        <f t="shared" si="26"/>
        <v>0</v>
      </c>
      <c r="CI30" s="5">
        <f t="shared" si="27"/>
        <v>-43.79</v>
      </c>
    </row>
    <row r="31" spans="1:87" ht="15.75" thickBot="1" x14ac:dyDescent="0.3">
      <c r="A31" s="4"/>
      <c r="B31" s="4"/>
      <c r="C31" s="4"/>
      <c r="D31" s="4"/>
      <c r="E31" s="4" t="s">
        <v>111</v>
      </c>
      <c r="G31" s="4"/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17725</v>
      </c>
      <c r="AA31" s="6">
        <v>0</v>
      </c>
      <c r="AB31" s="6">
        <v>0</v>
      </c>
      <c r="AC31" s="6">
        <f t="shared" si="22"/>
        <v>17725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f t="shared" si="23"/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19350</v>
      </c>
      <c r="BH31" s="6">
        <v>0</v>
      </c>
      <c r="BI31" s="6">
        <v>0</v>
      </c>
      <c r="BJ31" s="6">
        <v>0</v>
      </c>
      <c r="BK31" s="6">
        <v>0</v>
      </c>
      <c r="BL31" s="6">
        <f t="shared" si="24"/>
        <v>19350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10690</v>
      </c>
      <c r="CD31" s="6">
        <v>0</v>
      </c>
      <c r="CE31" s="6">
        <f t="shared" si="25"/>
        <v>10690</v>
      </c>
      <c r="CF31" s="6">
        <v>0</v>
      </c>
      <c r="CG31" s="6">
        <v>0</v>
      </c>
      <c r="CH31" s="6">
        <f t="shared" si="26"/>
        <v>0</v>
      </c>
      <c r="CI31" s="6">
        <f t="shared" si="27"/>
        <v>47765</v>
      </c>
    </row>
    <row r="32" spans="1:87" x14ac:dyDescent="0.25">
      <c r="A32" s="4"/>
      <c r="B32" s="4"/>
      <c r="C32" s="4"/>
      <c r="D32" s="4"/>
      <c r="E32" s="4"/>
      <c r="G32" s="4"/>
      <c r="H32" s="5">
        <f t="shared" ref="H32:AB32" si="32">ROUND(H21+H25+SUM(H28:H31),5)</f>
        <v>2500</v>
      </c>
      <c r="I32" s="5">
        <f t="shared" si="32"/>
        <v>0</v>
      </c>
      <c r="J32" s="5">
        <f t="shared" si="32"/>
        <v>0</v>
      </c>
      <c r="K32" s="5">
        <f t="shared" si="32"/>
        <v>0</v>
      </c>
      <c r="L32" s="5">
        <f t="shared" si="32"/>
        <v>0</v>
      </c>
      <c r="M32" s="5">
        <f t="shared" si="32"/>
        <v>0</v>
      </c>
      <c r="N32" s="5">
        <f t="shared" si="32"/>
        <v>0</v>
      </c>
      <c r="O32" s="5">
        <f t="shared" si="32"/>
        <v>0</v>
      </c>
      <c r="P32" s="5">
        <f t="shared" si="32"/>
        <v>0</v>
      </c>
      <c r="Q32" s="5">
        <f t="shared" si="32"/>
        <v>0</v>
      </c>
      <c r="R32" s="5">
        <f t="shared" si="32"/>
        <v>0</v>
      </c>
      <c r="S32" s="5">
        <f t="shared" si="32"/>
        <v>0</v>
      </c>
      <c r="T32" s="5">
        <f t="shared" si="32"/>
        <v>0</v>
      </c>
      <c r="U32" s="5">
        <f t="shared" si="32"/>
        <v>0</v>
      </c>
      <c r="V32" s="5">
        <f t="shared" si="32"/>
        <v>0</v>
      </c>
      <c r="W32" s="5">
        <f t="shared" si="32"/>
        <v>33685</v>
      </c>
      <c r="X32" s="5">
        <f t="shared" si="32"/>
        <v>56127.92</v>
      </c>
      <c r="Y32" s="5">
        <f t="shared" si="32"/>
        <v>0</v>
      </c>
      <c r="Z32" s="5">
        <f t="shared" si="32"/>
        <v>17725</v>
      </c>
      <c r="AA32" s="5">
        <f t="shared" si="32"/>
        <v>0</v>
      </c>
      <c r="AB32" s="5">
        <f t="shared" si="32"/>
        <v>1056</v>
      </c>
      <c r="AC32" s="5">
        <f t="shared" si="22"/>
        <v>111093.92</v>
      </c>
      <c r="AD32" s="5">
        <f t="shared" ref="AD32:AU32" si="33">ROUND(AD21+AD25+SUM(AD28:AD31),5)</f>
        <v>0</v>
      </c>
      <c r="AE32" s="5">
        <f t="shared" si="33"/>
        <v>0</v>
      </c>
      <c r="AF32" s="5">
        <f t="shared" si="33"/>
        <v>0</v>
      </c>
      <c r="AG32" s="5">
        <f t="shared" si="33"/>
        <v>10629.25</v>
      </c>
      <c r="AH32" s="5">
        <f t="shared" si="33"/>
        <v>2403.25</v>
      </c>
      <c r="AI32" s="5">
        <f t="shared" si="33"/>
        <v>20011.990000000002</v>
      </c>
      <c r="AJ32" s="5">
        <f t="shared" si="33"/>
        <v>0</v>
      </c>
      <c r="AK32" s="5">
        <f t="shared" si="33"/>
        <v>0</v>
      </c>
      <c r="AL32" s="5">
        <f t="shared" si="33"/>
        <v>-99</v>
      </c>
      <c r="AM32" s="5">
        <f t="shared" si="33"/>
        <v>4948.79</v>
      </c>
      <c r="AN32" s="5">
        <f t="shared" si="33"/>
        <v>0</v>
      </c>
      <c r="AO32" s="5">
        <f t="shared" si="33"/>
        <v>100</v>
      </c>
      <c r="AP32" s="5">
        <f t="shared" si="33"/>
        <v>12500</v>
      </c>
      <c r="AQ32" s="5">
        <f t="shared" si="33"/>
        <v>0</v>
      </c>
      <c r="AR32" s="5">
        <f t="shared" si="33"/>
        <v>0</v>
      </c>
      <c r="AS32" s="5">
        <f t="shared" si="33"/>
        <v>100664.7</v>
      </c>
      <c r="AT32" s="5">
        <f t="shared" si="33"/>
        <v>90693</v>
      </c>
      <c r="AU32" s="5">
        <f t="shared" si="33"/>
        <v>-31.8</v>
      </c>
      <c r="AV32" s="5">
        <f t="shared" si="23"/>
        <v>191325.9</v>
      </c>
      <c r="AW32" s="5">
        <f t="shared" ref="AW32:BK32" si="34">ROUND(AW21+AW25+SUM(AW28:AW31),5)</f>
        <v>14205.74</v>
      </c>
      <c r="AX32" s="5">
        <f t="shared" si="34"/>
        <v>0</v>
      </c>
      <c r="AY32" s="5">
        <f t="shared" si="34"/>
        <v>19798.2</v>
      </c>
      <c r="AZ32" s="5">
        <f t="shared" si="34"/>
        <v>-398</v>
      </c>
      <c r="BA32" s="5">
        <f t="shared" si="34"/>
        <v>22688.560000000001</v>
      </c>
      <c r="BB32" s="5">
        <f t="shared" si="34"/>
        <v>6494</v>
      </c>
      <c r="BC32" s="5">
        <f t="shared" si="34"/>
        <v>6998.9</v>
      </c>
      <c r="BD32" s="5">
        <f t="shared" si="34"/>
        <v>21572.5</v>
      </c>
      <c r="BE32" s="5">
        <f t="shared" si="34"/>
        <v>0</v>
      </c>
      <c r="BF32" s="5">
        <f t="shared" si="34"/>
        <v>0</v>
      </c>
      <c r="BG32" s="5">
        <f t="shared" si="34"/>
        <v>19350</v>
      </c>
      <c r="BH32" s="5">
        <f t="shared" si="34"/>
        <v>3560.24</v>
      </c>
      <c r="BI32" s="5">
        <f t="shared" si="34"/>
        <v>1700</v>
      </c>
      <c r="BJ32" s="5">
        <f t="shared" si="34"/>
        <v>9017.5</v>
      </c>
      <c r="BK32" s="5">
        <f t="shared" si="34"/>
        <v>4401.1000000000004</v>
      </c>
      <c r="BL32" s="5">
        <f t="shared" si="24"/>
        <v>371208.92</v>
      </c>
      <c r="BM32" s="5">
        <f t="shared" ref="BM32:CD32" si="35">ROUND(BM21+BM25+SUM(BM28:BM31),5)</f>
        <v>0</v>
      </c>
      <c r="BN32" s="5">
        <f t="shared" si="35"/>
        <v>0</v>
      </c>
      <c r="BO32" s="5">
        <f t="shared" si="35"/>
        <v>0</v>
      </c>
      <c r="BP32" s="5">
        <f t="shared" si="35"/>
        <v>1250</v>
      </c>
      <c r="BQ32" s="5">
        <f t="shared" si="35"/>
        <v>0</v>
      </c>
      <c r="BR32" s="5">
        <f t="shared" si="35"/>
        <v>4285</v>
      </c>
      <c r="BS32" s="5">
        <f t="shared" si="35"/>
        <v>750</v>
      </c>
      <c r="BT32" s="5">
        <f t="shared" si="35"/>
        <v>15380</v>
      </c>
      <c r="BU32" s="5">
        <f t="shared" si="35"/>
        <v>4600</v>
      </c>
      <c r="BV32" s="5">
        <f t="shared" si="35"/>
        <v>2137.5</v>
      </c>
      <c r="BW32" s="5">
        <f t="shared" si="35"/>
        <v>930</v>
      </c>
      <c r="BX32" s="5">
        <f t="shared" si="35"/>
        <v>3706.75</v>
      </c>
      <c r="BY32" s="5">
        <f t="shared" si="35"/>
        <v>5168.75</v>
      </c>
      <c r="BZ32" s="5">
        <f t="shared" si="35"/>
        <v>13763.75</v>
      </c>
      <c r="CA32" s="5">
        <f t="shared" si="35"/>
        <v>2007</v>
      </c>
      <c r="CB32" s="5">
        <f t="shared" si="35"/>
        <v>0</v>
      </c>
      <c r="CC32" s="5">
        <f t="shared" si="35"/>
        <v>10690</v>
      </c>
      <c r="CD32" s="5">
        <f t="shared" si="35"/>
        <v>10000</v>
      </c>
      <c r="CE32" s="5">
        <f t="shared" si="25"/>
        <v>74668.75</v>
      </c>
      <c r="CF32" s="5">
        <f>ROUND(CF21+CF25+SUM(CF28:CF31),5)</f>
        <v>-1695</v>
      </c>
      <c r="CG32" s="5">
        <f>ROUND(CG21+CG25+SUM(CG28:CG31),5)</f>
        <v>3640</v>
      </c>
      <c r="CH32" s="5">
        <f t="shared" si="26"/>
        <v>1945</v>
      </c>
      <c r="CI32" s="5">
        <f t="shared" si="27"/>
        <v>558916.59</v>
      </c>
    </row>
    <row r="33" spans="1:87" ht="15.75" thickBot="1" x14ac:dyDescent="0.3">
      <c r="A33" s="4"/>
      <c r="B33" s="4"/>
      <c r="C33" s="4"/>
      <c r="D33" s="4"/>
      <c r="E33" s="4"/>
      <c r="G33" s="4"/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f t="shared" si="22"/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f t="shared" si="23"/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f t="shared" si="24"/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f t="shared" si="25"/>
        <v>0</v>
      </c>
      <c r="CF33" s="6">
        <v>0</v>
      </c>
      <c r="CG33" s="6">
        <v>14880</v>
      </c>
      <c r="CH33" s="6">
        <f t="shared" si="26"/>
        <v>14880</v>
      </c>
      <c r="CI33" s="6">
        <f t="shared" si="27"/>
        <v>14880</v>
      </c>
    </row>
    <row r="34" spans="1:87" x14ac:dyDescent="0.25">
      <c r="A34" s="4"/>
      <c r="B34" s="4"/>
      <c r="C34" s="4"/>
      <c r="D34" s="4" t="s">
        <v>112</v>
      </c>
      <c r="E34" s="4"/>
      <c r="G34" s="4"/>
      <c r="H34" s="5">
        <f t="shared" ref="H34:AB34" si="36">ROUND(H4+H17+H20+SUM(H32:H33),5)</f>
        <v>2500</v>
      </c>
      <c r="I34" s="5">
        <f t="shared" si="36"/>
        <v>0</v>
      </c>
      <c r="J34" s="5">
        <f t="shared" si="36"/>
        <v>0</v>
      </c>
      <c r="K34" s="5">
        <f t="shared" si="36"/>
        <v>0</v>
      </c>
      <c r="L34" s="5">
        <f t="shared" si="36"/>
        <v>0</v>
      </c>
      <c r="M34" s="5">
        <f t="shared" si="36"/>
        <v>0</v>
      </c>
      <c r="N34" s="5">
        <f t="shared" si="36"/>
        <v>0</v>
      </c>
      <c r="O34" s="5">
        <f t="shared" si="36"/>
        <v>0</v>
      </c>
      <c r="P34" s="5">
        <f t="shared" si="36"/>
        <v>0</v>
      </c>
      <c r="Q34" s="5">
        <f t="shared" si="36"/>
        <v>0</v>
      </c>
      <c r="R34" s="5">
        <f t="shared" si="36"/>
        <v>0</v>
      </c>
      <c r="S34" s="5">
        <f t="shared" si="36"/>
        <v>132</v>
      </c>
      <c r="T34" s="5">
        <f t="shared" si="36"/>
        <v>0</v>
      </c>
      <c r="U34" s="5">
        <f t="shared" si="36"/>
        <v>0</v>
      </c>
      <c r="V34" s="5">
        <f t="shared" si="36"/>
        <v>0</v>
      </c>
      <c r="W34" s="5">
        <f t="shared" si="36"/>
        <v>33685</v>
      </c>
      <c r="X34" s="5">
        <f t="shared" si="36"/>
        <v>56127.92</v>
      </c>
      <c r="Y34" s="5">
        <f t="shared" si="36"/>
        <v>0</v>
      </c>
      <c r="Z34" s="5">
        <f t="shared" si="36"/>
        <v>18725</v>
      </c>
      <c r="AA34" s="5">
        <f t="shared" si="36"/>
        <v>0</v>
      </c>
      <c r="AB34" s="5">
        <f t="shared" si="36"/>
        <v>73140.84</v>
      </c>
      <c r="AC34" s="5">
        <f t="shared" si="22"/>
        <v>184310.76</v>
      </c>
      <c r="AD34" s="5">
        <f t="shared" ref="AD34:AU34" si="37">ROUND(AD4+AD17+AD20+SUM(AD32:AD33),5)</f>
        <v>-4400</v>
      </c>
      <c r="AE34" s="5">
        <f t="shared" si="37"/>
        <v>0</v>
      </c>
      <c r="AF34" s="5">
        <f t="shared" si="37"/>
        <v>22950</v>
      </c>
      <c r="AG34" s="5">
        <f t="shared" si="37"/>
        <v>10629.25</v>
      </c>
      <c r="AH34" s="5">
        <f t="shared" si="37"/>
        <v>2403.25</v>
      </c>
      <c r="AI34" s="5">
        <f t="shared" si="37"/>
        <v>20011.990000000002</v>
      </c>
      <c r="AJ34" s="5">
        <f t="shared" si="37"/>
        <v>0</v>
      </c>
      <c r="AK34" s="5">
        <f t="shared" si="37"/>
        <v>0</v>
      </c>
      <c r="AL34" s="5">
        <f t="shared" si="37"/>
        <v>-99</v>
      </c>
      <c r="AM34" s="5">
        <f t="shared" si="37"/>
        <v>4948.79</v>
      </c>
      <c r="AN34" s="5">
        <f t="shared" si="37"/>
        <v>0</v>
      </c>
      <c r="AO34" s="5">
        <f t="shared" si="37"/>
        <v>100</v>
      </c>
      <c r="AP34" s="5">
        <f t="shared" si="37"/>
        <v>14350</v>
      </c>
      <c r="AQ34" s="5">
        <f t="shared" si="37"/>
        <v>0</v>
      </c>
      <c r="AR34" s="5">
        <f t="shared" si="37"/>
        <v>0</v>
      </c>
      <c r="AS34" s="5">
        <f t="shared" si="37"/>
        <v>100664.7</v>
      </c>
      <c r="AT34" s="5">
        <f t="shared" si="37"/>
        <v>90693</v>
      </c>
      <c r="AU34" s="5">
        <f t="shared" si="37"/>
        <v>-31.8</v>
      </c>
      <c r="AV34" s="5">
        <f t="shared" si="23"/>
        <v>191325.9</v>
      </c>
      <c r="AW34" s="5">
        <f t="shared" ref="AW34:BK34" si="38">ROUND(AW4+AW17+AW20+SUM(AW32:AW33),5)</f>
        <v>14205.74</v>
      </c>
      <c r="AX34" s="5">
        <f t="shared" si="38"/>
        <v>0</v>
      </c>
      <c r="AY34" s="5">
        <f t="shared" si="38"/>
        <v>19798.2</v>
      </c>
      <c r="AZ34" s="5">
        <f t="shared" si="38"/>
        <v>-1058</v>
      </c>
      <c r="BA34" s="5">
        <f t="shared" si="38"/>
        <v>22688.560000000001</v>
      </c>
      <c r="BB34" s="5">
        <f t="shared" si="38"/>
        <v>6494</v>
      </c>
      <c r="BC34" s="5">
        <f t="shared" si="38"/>
        <v>6998.9</v>
      </c>
      <c r="BD34" s="5">
        <f t="shared" si="38"/>
        <v>21572.5</v>
      </c>
      <c r="BE34" s="5">
        <f t="shared" si="38"/>
        <v>0</v>
      </c>
      <c r="BF34" s="5">
        <f t="shared" si="38"/>
        <v>800</v>
      </c>
      <c r="BG34" s="5">
        <f t="shared" si="38"/>
        <v>19350</v>
      </c>
      <c r="BH34" s="5">
        <f t="shared" si="38"/>
        <v>3560.24</v>
      </c>
      <c r="BI34" s="5">
        <f t="shared" si="38"/>
        <v>1700</v>
      </c>
      <c r="BJ34" s="5">
        <f t="shared" si="38"/>
        <v>9017.5</v>
      </c>
      <c r="BK34" s="5">
        <f t="shared" si="38"/>
        <v>1640008.64</v>
      </c>
      <c r="BL34" s="5">
        <f t="shared" si="24"/>
        <v>2027356.46</v>
      </c>
      <c r="BM34" s="5">
        <f t="shared" ref="BM34:CD34" si="39">ROUND(BM4+BM17+BM20+SUM(BM32:BM33),5)</f>
        <v>0</v>
      </c>
      <c r="BN34" s="5">
        <f t="shared" si="39"/>
        <v>0</v>
      </c>
      <c r="BO34" s="5">
        <f t="shared" si="39"/>
        <v>0</v>
      </c>
      <c r="BP34" s="5">
        <f t="shared" si="39"/>
        <v>1250</v>
      </c>
      <c r="BQ34" s="5">
        <f t="shared" si="39"/>
        <v>-4460</v>
      </c>
      <c r="BR34" s="5">
        <f t="shared" si="39"/>
        <v>4285</v>
      </c>
      <c r="BS34" s="5">
        <f t="shared" si="39"/>
        <v>750</v>
      </c>
      <c r="BT34" s="5">
        <f t="shared" si="39"/>
        <v>15380</v>
      </c>
      <c r="BU34" s="5">
        <f t="shared" si="39"/>
        <v>4600</v>
      </c>
      <c r="BV34" s="5">
        <f t="shared" si="39"/>
        <v>2137.5</v>
      </c>
      <c r="BW34" s="5">
        <f t="shared" si="39"/>
        <v>930</v>
      </c>
      <c r="BX34" s="5">
        <f t="shared" si="39"/>
        <v>5456.75</v>
      </c>
      <c r="BY34" s="5">
        <f t="shared" si="39"/>
        <v>5168.75</v>
      </c>
      <c r="BZ34" s="5">
        <f t="shared" si="39"/>
        <v>33763.75</v>
      </c>
      <c r="CA34" s="5">
        <f t="shared" si="39"/>
        <v>2007</v>
      </c>
      <c r="CB34" s="5">
        <f t="shared" si="39"/>
        <v>0</v>
      </c>
      <c r="CC34" s="5">
        <f t="shared" si="39"/>
        <v>10690</v>
      </c>
      <c r="CD34" s="5">
        <f t="shared" si="39"/>
        <v>846442.74</v>
      </c>
      <c r="CE34" s="5">
        <f t="shared" si="25"/>
        <v>928401.49</v>
      </c>
      <c r="CF34" s="5">
        <f>ROUND(CF4+CF17+CF20+SUM(CF32:CF33),5)</f>
        <v>-1695</v>
      </c>
      <c r="CG34" s="5">
        <f>ROUND(CG4+CG17+CG20+SUM(CG32:CG33),5)</f>
        <v>17641</v>
      </c>
      <c r="CH34" s="5">
        <f t="shared" si="26"/>
        <v>15946</v>
      </c>
      <c r="CI34" s="5">
        <f t="shared" si="27"/>
        <v>3156014.71</v>
      </c>
    </row>
    <row r="35" spans="1:87" x14ac:dyDescent="0.25">
      <c r="A35" s="4"/>
      <c r="B35" s="4"/>
      <c r="C35" s="4"/>
      <c r="D35" s="4" t="s">
        <v>113</v>
      </c>
      <c r="E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</row>
    <row r="36" spans="1:87" x14ac:dyDescent="0.25">
      <c r="A36" s="4"/>
      <c r="B36" s="4"/>
      <c r="C36" s="4"/>
      <c r="D36" s="4"/>
      <c r="E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</row>
    <row r="37" spans="1:87" x14ac:dyDescent="0.25">
      <c r="A37" s="4"/>
      <c r="B37" s="4"/>
      <c r="C37" s="4"/>
      <c r="D37" s="4"/>
      <c r="E37" s="4" t="s">
        <v>114</v>
      </c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</row>
    <row r="38" spans="1:87" x14ac:dyDescent="0.25">
      <c r="A38" s="4"/>
      <c r="B38" s="4"/>
      <c r="C38" s="4"/>
      <c r="D38" s="4"/>
      <c r="E38" s="4"/>
      <c r="G38" s="4" t="s">
        <v>115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4698.8100000000004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f t="shared" ref="AC38:AC53" si="40">ROUND(SUM(H38:AB38),5)</f>
        <v>4698.8100000000004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8509.57</v>
      </c>
      <c r="AJ38" s="5">
        <v>0</v>
      </c>
      <c r="AK38" s="5">
        <v>0</v>
      </c>
      <c r="AL38" s="5">
        <v>0</v>
      </c>
      <c r="AM38" s="5">
        <v>2087.9699999999998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f t="shared" ref="AV38:AV53" si="41">ROUND(SUM(AS38:AU38),5)</f>
        <v>0</v>
      </c>
      <c r="AW38" s="5">
        <v>0</v>
      </c>
      <c r="AX38" s="5">
        <v>0</v>
      </c>
      <c r="AY38" s="5">
        <v>235</v>
      </c>
      <c r="AZ38" s="5">
        <v>3237.7</v>
      </c>
      <c r="BA38" s="5">
        <v>0</v>
      </c>
      <c r="BB38" s="5">
        <v>2087.9699999999998</v>
      </c>
      <c r="BC38" s="5">
        <v>0</v>
      </c>
      <c r="BD38" s="5">
        <v>0</v>
      </c>
      <c r="BE38" s="5">
        <v>699.64</v>
      </c>
      <c r="BF38" s="5">
        <v>699.64</v>
      </c>
      <c r="BG38" s="5">
        <v>0</v>
      </c>
      <c r="BH38" s="5">
        <v>2527.52</v>
      </c>
      <c r="BI38" s="5">
        <v>564.12</v>
      </c>
      <c r="BJ38" s="5">
        <v>3926.8</v>
      </c>
      <c r="BK38" s="5">
        <v>0</v>
      </c>
      <c r="BL38" s="5">
        <f t="shared" ref="BL38:BL53" si="42">ROUND(SUM(AD38:AR38)+SUM(AV38:BK38),5)</f>
        <v>24575.93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1444.69</v>
      </c>
      <c r="BS38" s="5">
        <v>0</v>
      </c>
      <c r="BT38" s="5">
        <v>0</v>
      </c>
      <c r="BU38" s="5">
        <v>2418.21</v>
      </c>
      <c r="BV38" s="5">
        <v>0</v>
      </c>
      <c r="BW38" s="5">
        <v>1075.4100000000001</v>
      </c>
      <c r="BX38" s="5">
        <v>320</v>
      </c>
      <c r="BY38" s="5">
        <v>340</v>
      </c>
      <c r="BZ38" s="5">
        <v>2103.37</v>
      </c>
      <c r="CA38" s="5">
        <v>340</v>
      </c>
      <c r="CB38" s="5">
        <v>0</v>
      </c>
      <c r="CC38" s="5">
        <v>0</v>
      </c>
      <c r="CD38" s="5">
        <v>0</v>
      </c>
      <c r="CE38" s="5">
        <f t="shared" ref="CE38:CE53" si="43">ROUND(SUM(BM38:CD38),5)</f>
        <v>8041.68</v>
      </c>
      <c r="CF38" s="5">
        <v>0</v>
      </c>
      <c r="CG38" s="5">
        <v>0</v>
      </c>
      <c r="CH38" s="5">
        <f t="shared" ref="CH38:CH53" si="44">ROUND(SUM(CF38:CG38),5)</f>
        <v>0</v>
      </c>
      <c r="CI38" s="5">
        <f t="shared" ref="CI38:CI53" si="45">ROUND(AC38+BL38+CE38+CH38,5)</f>
        <v>37316.42</v>
      </c>
    </row>
    <row r="39" spans="1:87" x14ac:dyDescent="0.25">
      <c r="A39" s="4"/>
      <c r="B39" s="4"/>
      <c r="C39" s="4"/>
      <c r="D39" s="4"/>
      <c r="E39" s="4"/>
      <c r="G39" s="4" t="s">
        <v>116</v>
      </c>
      <c r="H39" s="5">
        <v>0</v>
      </c>
      <c r="I39" s="5">
        <v>239.51</v>
      </c>
      <c r="J39" s="5">
        <v>239.61</v>
      </c>
      <c r="K39" s="5">
        <v>239.51</v>
      </c>
      <c r="L39" s="5">
        <v>239.51</v>
      </c>
      <c r="M39" s="5">
        <v>239.51</v>
      </c>
      <c r="N39" s="5">
        <v>239.51</v>
      </c>
      <c r="O39" s="5">
        <v>239.51</v>
      </c>
      <c r="P39" s="5">
        <v>239.51</v>
      </c>
      <c r="Q39" s="5">
        <v>239.51</v>
      </c>
      <c r="R39" s="5">
        <v>239.51</v>
      </c>
      <c r="S39" s="5">
        <v>0</v>
      </c>
      <c r="T39" s="5">
        <v>239.51</v>
      </c>
      <c r="U39" s="5">
        <v>239.51</v>
      </c>
      <c r="V39" s="5">
        <v>610.15</v>
      </c>
      <c r="W39" s="5">
        <v>370.7</v>
      </c>
      <c r="X39" s="5">
        <v>263.3</v>
      </c>
      <c r="Y39" s="5">
        <v>0</v>
      </c>
      <c r="Z39" s="5">
        <v>0</v>
      </c>
      <c r="AA39" s="5">
        <v>239.51</v>
      </c>
      <c r="AB39" s="5">
        <v>218</v>
      </c>
      <c r="AC39" s="5">
        <f t="shared" si="40"/>
        <v>4575.88</v>
      </c>
      <c r="AD39" s="5">
        <v>0</v>
      </c>
      <c r="AE39" s="5">
        <v>0</v>
      </c>
      <c r="AF39" s="5">
        <v>0</v>
      </c>
      <c r="AG39" s="5">
        <v>3155.56</v>
      </c>
      <c r="AH39" s="5">
        <v>0</v>
      </c>
      <c r="AI39" s="5">
        <v>682.5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1594.42</v>
      </c>
      <c r="AP39" s="5">
        <v>370.7</v>
      </c>
      <c r="AQ39" s="5">
        <v>2477.6999999999998</v>
      </c>
      <c r="AR39" s="5">
        <v>370.7</v>
      </c>
      <c r="AS39" s="5">
        <v>1891.71</v>
      </c>
      <c r="AT39" s="5">
        <v>2054.42</v>
      </c>
      <c r="AU39" s="5">
        <v>370.7</v>
      </c>
      <c r="AV39" s="5">
        <f t="shared" si="41"/>
        <v>4316.83</v>
      </c>
      <c r="AW39" s="5">
        <v>370.7</v>
      </c>
      <c r="AX39" s="5">
        <v>370.7</v>
      </c>
      <c r="AY39" s="5">
        <v>370.7</v>
      </c>
      <c r="AZ39" s="5">
        <v>610.21</v>
      </c>
      <c r="BA39" s="5">
        <v>4197.46</v>
      </c>
      <c r="BB39" s="5">
        <v>0</v>
      </c>
      <c r="BC39" s="5">
        <v>137.5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126.25</v>
      </c>
      <c r="BL39" s="5">
        <f t="shared" si="42"/>
        <v>19151.93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240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2584.9899999999998</v>
      </c>
      <c r="BY39" s="5">
        <v>0</v>
      </c>
      <c r="BZ39" s="5">
        <v>0</v>
      </c>
      <c r="CA39" s="5">
        <v>1405.04</v>
      </c>
      <c r="CB39" s="5">
        <v>0</v>
      </c>
      <c r="CC39" s="5">
        <v>0</v>
      </c>
      <c r="CD39" s="5">
        <v>4384.87</v>
      </c>
      <c r="CE39" s="5">
        <f t="shared" si="43"/>
        <v>8614.9</v>
      </c>
      <c r="CF39" s="5">
        <v>0</v>
      </c>
      <c r="CG39" s="5">
        <v>0</v>
      </c>
      <c r="CH39" s="5">
        <f t="shared" si="44"/>
        <v>0</v>
      </c>
      <c r="CI39" s="5">
        <f t="shared" si="45"/>
        <v>32342.71</v>
      </c>
    </row>
    <row r="40" spans="1:87" x14ac:dyDescent="0.25">
      <c r="A40" s="4"/>
      <c r="B40" s="4"/>
      <c r="C40" s="4"/>
      <c r="D40" s="4"/>
      <c r="E40" s="4"/>
      <c r="G40" s="4" t="s">
        <v>117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733.78</v>
      </c>
      <c r="R40" s="5">
        <v>663.67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974.89</v>
      </c>
      <c r="AB40" s="5">
        <v>0</v>
      </c>
      <c r="AC40" s="5">
        <f t="shared" si="40"/>
        <v>2372.34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1025</v>
      </c>
      <c r="AK40" s="5">
        <v>0</v>
      </c>
      <c r="AL40" s="5">
        <v>0</v>
      </c>
      <c r="AM40" s="5">
        <v>0</v>
      </c>
      <c r="AN40" s="5">
        <v>0</v>
      </c>
      <c r="AO40" s="5">
        <v>825</v>
      </c>
      <c r="AP40" s="5">
        <v>0</v>
      </c>
      <c r="AQ40" s="5">
        <v>0</v>
      </c>
      <c r="AR40" s="5">
        <v>0</v>
      </c>
      <c r="AS40" s="5">
        <v>4800.75</v>
      </c>
      <c r="AT40" s="5">
        <v>4800.75</v>
      </c>
      <c r="AU40" s="5">
        <v>0</v>
      </c>
      <c r="AV40" s="5">
        <f t="shared" si="41"/>
        <v>9601.5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1810</v>
      </c>
      <c r="BI40" s="5">
        <v>1810</v>
      </c>
      <c r="BJ40" s="5">
        <v>1810</v>
      </c>
      <c r="BK40" s="5">
        <v>181.92</v>
      </c>
      <c r="BL40" s="5">
        <f t="shared" si="42"/>
        <v>17063.419999999998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495.46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f t="shared" si="43"/>
        <v>495.46</v>
      </c>
      <c r="CF40" s="5">
        <v>0</v>
      </c>
      <c r="CG40" s="5">
        <v>0</v>
      </c>
      <c r="CH40" s="5">
        <f t="shared" si="44"/>
        <v>0</v>
      </c>
      <c r="CI40" s="5">
        <f t="shared" si="45"/>
        <v>19931.22</v>
      </c>
    </row>
    <row r="41" spans="1:87" ht="15.75" thickBot="1" x14ac:dyDescent="0.3">
      <c r="A41" s="4"/>
      <c r="B41" s="4"/>
      <c r="C41" s="4"/>
      <c r="D41" s="4"/>
      <c r="E41" s="4"/>
      <c r="G41" s="4" t="s">
        <v>118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2900</v>
      </c>
      <c r="X41" s="6">
        <v>2060.04</v>
      </c>
      <c r="Y41" s="6">
        <v>0</v>
      </c>
      <c r="Z41" s="6">
        <v>0</v>
      </c>
      <c r="AA41" s="6">
        <v>0</v>
      </c>
      <c r="AB41" s="6">
        <v>3690.36</v>
      </c>
      <c r="AC41" s="6">
        <f t="shared" si="40"/>
        <v>8650.4</v>
      </c>
      <c r="AD41" s="6">
        <v>0</v>
      </c>
      <c r="AE41" s="6">
        <v>550</v>
      </c>
      <c r="AF41" s="6">
        <v>0</v>
      </c>
      <c r="AG41" s="6">
        <v>1739.47</v>
      </c>
      <c r="AH41" s="6">
        <v>100</v>
      </c>
      <c r="AI41" s="6">
        <v>4955.2299999999996</v>
      </c>
      <c r="AJ41" s="6">
        <v>5190.08</v>
      </c>
      <c r="AK41" s="6">
        <v>0</v>
      </c>
      <c r="AL41" s="6">
        <v>0</v>
      </c>
      <c r="AM41" s="6">
        <v>1022.26</v>
      </c>
      <c r="AN41" s="6">
        <v>96.15</v>
      </c>
      <c r="AO41" s="6">
        <v>3188.27</v>
      </c>
      <c r="AP41" s="6">
        <v>100</v>
      </c>
      <c r="AQ41" s="6">
        <v>0</v>
      </c>
      <c r="AR41" s="6">
        <v>96.15</v>
      </c>
      <c r="AS41" s="6">
        <v>8224.1</v>
      </c>
      <c r="AT41" s="6">
        <v>1100</v>
      </c>
      <c r="AU41" s="6">
        <v>96.15</v>
      </c>
      <c r="AV41" s="6">
        <f t="shared" si="41"/>
        <v>9420.25</v>
      </c>
      <c r="AW41" s="6">
        <v>2423.5500000000002</v>
      </c>
      <c r="AX41" s="6">
        <v>96.15</v>
      </c>
      <c r="AY41" s="6">
        <v>6217.33</v>
      </c>
      <c r="AZ41" s="6">
        <v>496.2</v>
      </c>
      <c r="BA41" s="6">
        <v>2049.8000000000002</v>
      </c>
      <c r="BB41" s="6">
        <v>2319.85</v>
      </c>
      <c r="BC41" s="6">
        <v>449.74</v>
      </c>
      <c r="BD41" s="6">
        <v>7127.8</v>
      </c>
      <c r="BE41" s="6">
        <v>200</v>
      </c>
      <c r="BF41" s="6">
        <v>0</v>
      </c>
      <c r="BG41" s="6">
        <v>0</v>
      </c>
      <c r="BH41" s="6">
        <v>2560.1999999999998</v>
      </c>
      <c r="BI41" s="6">
        <v>0</v>
      </c>
      <c r="BJ41" s="6">
        <v>3066.62</v>
      </c>
      <c r="BK41" s="6">
        <v>10233.65</v>
      </c>
      <c r="BL41" s="6">
        <f t="shared" si="42"/>
        <v>63698.75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3857.67</v>
      </c>
      <c r="BS41" s="6">
        <v>1715.79</v>
      </c>
      <c r="BT41" s="6">
        <v>3012.68</v>
      </c>
      <c r="BU41" s="6">
        <v>2687.23</v>
      </c>
      <c r="BV41" s="6">
        <v>1650.68</v>
      </c>
      <c r="BW41" s="6">
        <v>1468.48</v>
      </c>
      <c r="BX41" s="6">
        <v>5252.95</v>
      </c>
      <c r="BY41" s="6">
        <v>3037.71</v>
      </c>
      <c r="BZ41" s="6">
        <v>11219.01</v>
      </c>
      <c r="CA41" s="6">
        <v>3556.44</v>
      </c>
      <c r="CB41" s="6">
        <v>0</v>
      </c>
      <c r="CC41" s="6">
        <v>0</v>
      </c>
      <c r="CD41" s="6">
        <v>2506.66</v>
      </c>
      <c r="CE41" s="6">
        <f t="shared" si="43"/>
        <v>39965.300000000003</v>
      </c>
      <c r="CF41" s="6">
        <v>0</v>
      </c>
      <c r="CG41" s="6">
        <v>2770</v>
      </c>
      <c r="CH41" s="6">
        <f t="shared" si="44"/>
        <v>2770</v>
      </c>
      <c r="CI41" s="6">
        <f t="shared" si="45"/>
        <v>115084.45</v>
      </c>
    </row>
    <row r="42" spans="1:87" x14ac:dyDescent="0.25">
      <c r="A42" s="4"/>
      <c r="B42" s="4"/>
      <c r="C42" s="4"/>
      <c r="D42" s="4"/>
      <c r="E42" s="4" t="s">
        <v>119</v>
      </c>
      <c r="G42" s="4"/>
      <c r="H42" s="5">
        <f t="shared" ref="H42:AB42" si="46">ROUND(SUM(H37:H41),5)</f>
        <v>0</v>
      </c>
      <c r="I42" s="5">
        <f t="shared" si="46"/>
        <v>239.51</v>
      </c>
      <c r="J42" s="5">
        <f t="shared" si="46"/>
        <v>239.61</v>
      </c>
      <c r="K42" s="5">
        <f t="shared" si="46"/>
        <v>239.51</v>
      </c>
      <c r="L42" s="5">
        <f t="shared" si="46"/>
        <v>239.51</v>
      </c>
      <c r="M42" s="5">
        <f t="shared" si="46"/>
        <v>239.51</v>
      </c>
      <c r="N42" s="5">
        <f t="shared" si="46"/>
        <v>239.51</v>
      </c>
      <c r="O42" s="5">
        <f t="shared" si="46"/>
        <v>239.51</v>
      </c>
      <c r="P42" s="5">
        <f t="shared" si="46"/>
        <v>239.51</v>
      </c>
      <c r="Q42" s="5">
        <f t="shared" si="46"/>
        <v>973.29</v>
      </c>
      <c r="R42" s="5">
        <f t="shared" si="46"/>
        <v>903.18</v>
      </c>
      <c r="S42" s="5">
        <f t="shared" si="46"/>
        <v>0</v>
      </c>
      <c r="T42" s="5">
        <f t="shared" si="46"/>
        <v>239.51</v>
      </c>
      <c r="U42" s="5">
        <f t="shared" si="46"/>
        <v>239.51</v>
      </c>
      <c r="V42" s="5">
        <f t="shared" si="46"/>
        <v>610.15</v>
      </c>
      <c r="W42" s="5">
        <f t="shared" si="46"/>
        <v>7969.51</v>
      </c>
      <c r="X42" s="5">
        <f t="shared" si="46"/>
        <v>2323.34</v>
      </c>
      <c r="Y42" s="5">
        <f t="shared" si="46"/>
        <v>0</v>
      </c>
      <c r="Z42" s="5">
        <f t="shared" si="46"/>
        <v>0</v>
      </c>
      <c r="AA42" s="5">
        <f t="shared" si="46"/>
        <v>1214.4000000000001</v>
      </c>
      <c r="AB42" s="5">
        <f t="shared" si="46"/>
        <v>3908.36</v>
      </c>
      <c r="AC42" s="5">
        <f t="shared" si="40"/>
        <v>20297.43</v>
      </c>
      <c r="AD42" s="5">
        <f t="shared" ref="AD42:AU42" si="47">ROUND(SUM(AD37:AD41),5)</f>
        <v>0</v>
      </c>
      <c r="AE42" s="5">
        <f t="shared" si="47"/>
        <v>550</v>
      </c>
      <c r="AF42" s="5">
        <f t="shared" si="47"/>
        <v>0</v>
      </c>
      <c r="AG42" s="5">
        <f t="shared" si="47"/>
        <v>4895.03</v>
      </c>
      <c r="AH42" s="5">
        <f t="shared" si="47"/>
        <v>100</v>
      </c>
      <c r="AI42" s="5">
        <f t="shared" si="47"/>
        <v>14147.3</v>
      </c>
      <c r="AJ42" s="5">
        <f t="shared" si="47"/>
        <v>6215.08</v>
      </c>
      <c r="AK42" s="5">
        <f t="shared" si="47"/>
        <v>0</v>
      </c>
      <c r="AL42" s="5">
        <f t="shared" si="47"/>
        <v>0</v>
      </c>
      <c r="AM42" s="5">
        <f t="shared" si="47"/>
        <v>3110.23</v>
      </c>
      <c r="AN42" s="5">
        <f t="shared" si="47"/>
        <v>96.15</v>
      </c>
      <c r="AO42" s="5">
        <f t="shared" si="47"/>
        <v>5607.69</v>
      </c>
      <c r="AP42" s="5">
        <f t="shared" si="47"/>
        <v>470.7</v>
      </c>
      <c r="AQ42" s="5">
        <f t="shared" si="47"/>
        <v>2477.6999999999998</v>
      </c>
      <c r="AR42" s="5">
        <f t="shared" si="47"/>
        <v>466.85</v>
      </c>
      <c r="AS42" s="5">
        <f t="shared" si="47"/>
        <v>14916.56</v>
      </c>
      <c r="AT42" s="5">
        <f t="shared" si="47"/>
        <v>7955.17</v>
      </c>
      <c r="AU42" s="5">
        <f t="shared" si="47"/>
        <v>466.85</v>
      </c>
      <c r="AV42" s="5">
        <f t="shared" si="41"/>
        <v>23338.58</v>
      </c>
      <c r="AW42" s="5">
        <f t="shared" ref="AW42:BK42" si="48">ROUND(SUM(AW37:AW41),5)</f>
        <v>2794.25</v>
      </c>
      <c r="AX42" s="5">
        <f t="shared" si="48"/>
        <v>466.85</v>
      </c>
      <c r="AY42" s="5">
        <f t="shared" si="48"/>
        <v>6823.03</v>
      </c>
      <c r="AZ42" s="5">
        <f t="shared" si="48"/>
        <v>4344.1099999999997</v>
      </c>
      <c r="BA42" s="5">
        <f t="shared" si="48"/>
        <v>6247.26</v>
      </c>
      <c r="BB42" s="5">
        <f t="shared" si="48"/>
        <v>4407.82</v>
      </c>
      <c r="BC42" s="5">
        <f t="shared" si="48"/>
        <v>587.24</v>
      </c>
      <c r="BD42" s="5">
        <f t="shared" si="48"/>
        <v>7127.8</v>
      </c>
      <c r="BE42" s="5">
        <f t="shared" si="48"/>
        <v>899.64</v>
      </c>
      <c r="BF42" s="5">
        <f t="shared" si="48"/>
        <v>699.64</v>
      </c>
      <c r="BG42" s="5">
        <f t="shared" si="48"/>
        <v>0</v>
      </c>
      <c r="BH42" s="5">
        <f t="shared" si="48"/>
        <v>6897.72</v>
      </c>
      <c r="BI42" s="5">
        <f t="shared" si="48"/>
        <v>2374.12</v>
      </c>
      <c r="BJ42" s="5">
        <f t="shared" si="48"/>
        <v>8803.42</v>
      </c>
      <c r="BK42" s="5">
        <f t="shared" si="48"/>
        <v>10541.82</v>
      </c>
      <c r="BL42" s="5">
        <f t="shared" si="42"/>
        <v>124490.03</v>
      </c>
      <c r="BM42" s="5">
        <f t="shared" ref="BM42:CD42" si="49">ROUND(SUM(BM37:BM41),5)</f>
        <v>0</v>
      </c>
      <c r="BN42" s="5">
        <f t="shared" si="49"/>
        <v>0</v>
      </c>
      <c r="BO42" s="5">
        <f t="shared" si="49"/>
        <v>0</v>
      </c>
      <c r="BP42" s="5">
        <f t="shared" si="49"/>
        <v>0</v>
      </c>
      <c r="BQ42" s="5">
        <f t="shared" si="49"/>
        <v>0</v>
      </c>
      <c r="BR42" s="5">
        <f t="shared" si="49"/>
        <v>6037.82</v>
      </c>
      <c r="BS42" s="5">
        <f t="shared" si="49"/>
        <v>1715.79</v>
      </c>
      <c r="BT42" s="5">
        <f t="shared" si="49"/>
        <v>3012.68</v>
      </c>
      <c r="BU42" s="5">
        <f t="shared" si="49"/>
        <v>5105.4399999999996</v>
      </c>
      <c r="BV42" s="5">
        <f t="shared" si="49"/>
        <v>1650.68</v>
      </c>
      <c r="BW42" s="5">
        <f t="shared" si="49"/>
        <v>2543.89</v>
      </c>
      <c r="BX42" s="5">
        <f t="shared" si="49"/>
        <v>8157.94</v>
      </c>
      <c r="BY42" s="5">
        <f t="shared" si="49"/>
        <v>3377.71</v>
      </c>
      <c r="BZ42" s="5">
        <f t="shared" si="49"/>
        <v>13322.38</v>
      </c>
      <c r="CA42" s="5">
        <f t="shared" si="49"/>
        <v>5301.48</v>
      </c>
      <c r="CB42" s="5">
        <f t="shared" si="49"/>
        <v>0</v>
      </c>
      <c r="CC42" s="5">
        <f t="shared" si="49"/>
        <v>0</v>
      </c>
      <c r="CD42" s="5">
        <f t="shared" si="49"/>
        <v>6891.53</v>
      </c>
      <c r="CE42" s="5">
        <f t="shared" si="43"/>
        <v>57117.34</v>
      </c>
      <c r="CF42" s="5">
        <f>ROUND(SUM(CF37:CF41),5)</f>
        <v>0</v>
      </c>
      <c r="CG42" s="5">
        <f>ROUND(SUM(CG37:CG41),5)</f>
        <v>2770</v>
      </c>
      <c r="CH42" s="5">
        <f t="shared" si="44"/>
        <v>2770</v>
      </c>
      <c r="CI42" s="5">
        <f t="shared" si="45"/>
        <v>204674.8</v>
      </c>
    </row>
    <row r="43" spans="1:87" x14ac:dyDescent="0.25">
      <c r="A43" s="4"/>
      <c r="B43" s="4"/>
      <c r="C43" s="4"/>
      <c r="D43" s="4"/>
      <c r="E43" s="4" t="s">
        <v>120</v>
      </c>
      <c r="G43" s="4"/>
      <c r="H43" s="5">
        <v>7500</v>
      </c>
      <c r="I43" s="5">
        <v>2975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40000</v>
      </c>
      <c r="T43" s="5">
        <v>0</v>
      </c>
      <c r="U43" s="5">
        <v>0</v>
      </c>
      <c r="V43" s="5">
        <v>0</v>
      </c>
      <c r="W43" s="5">
        <v>55000</v>
      </c>
      <c r="X43" s="5">
        <v>50000</v>
      </c>
      <c r="Y43" s="5">
        <v>15000</v>
      </c>
      <c r="Z43" s="5">
        <v>0</v>
      </c>
      <c r="AA43" s="5">
        <v>11250</v>
      </c>
      <c r="AB43" s="5">
        <v>2500</v>
      </c>
      <c r="AC43" s="5">
        <f t="shared" si="40"/>
        <v>184225</v>
      </c>
      <c r="AD43" s="5">
        <v>0</v>
      </c>
      <c r="AE43" s="5">
        <v>6250</v>
      </c>
      <c r="AF43" s="5">
        <v>0</v>
      </c>
      <c r="AG43" s="5">
        <v>21526.75</v>
      </c>
      <c r="AH43" s="5">
        <v>600</v>
      </c>
      <c r="AI43" s="5">
        <v>13750</v>
      </c>
      <c r="AJ43" s="5">
        <v>125</v>
      </c>
      <c r="AK43" s="5">
        <v>0</v>
      </c>
      <c r="AL43" s="5">
        <v>0</v>
      </c>
      <c r="AM43" s="5">
        <v>5000</v>
      </c>
      <c r="AN43" s="5">
        <v>0</v>
      </c>
      <c r="AO43" s="5">
        <v>33750</v>
      </c>
      <c r="AP43" s="5">
        <v>15000</v>
      </c>
      <c r="AQ43" s="5">
        <v>27000</v>
      </c>
      <c r="AR43" s="5">
        <v>0</v>
      </c>
      <c r="AS43" s="5">
        <v>95000</v>
      </c>
      <c r="AT43" s="5">
        <v>100000</v>
      </c>
      <c r="AU43" s="5">
        <v>0</v>
      </c>
      <c r="AV43" s="5">
        <f t="shared" si="41"/>
        <v>195000</v>
      </c>
      <c r="AW43" s="5">
        <v>19000</v>
      </c>
      <c r="AX43" s="5">
        <v>0</v>
      </c>
      <c r="AY43" s="5">
        <v>30000</v>
      </c>
      <c r="AZ43" s="5">
        <v>0</v>
      </c>
      <c r="BA43" s="5">
        <v>15560</v>
      </c>
      <c r="BB43" s="5">
        <v>5000</v>
      </c>
      <c r="BC43" s="5">
        <v>1300</v>
      </c>
      <c r="BD43" s="5">
        <v>35000</v>
      </c>
      <c r="BE43" s="5">
        <v>10000</v>
      </c>
      <c r="BF43" s="5">
        <v>0</v>
      </c>
      <c r="BG43" s="5">
        <v>0</v>
      </c>
      <c r="BH43" s="5">
        <v>22500</v>
      </c>
      <c r="BI43" s="5">
        <v>8000</v>
      </c>
      <c r="BJ43" s="5">
        <v>25000</v>
      </c>
      <c r="BK43" s="5">
        <v>3500</v>
      </c>
      <c r="BL43" s="5">
        <f t="shared" si="42"/>
        <v>492861.75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5100</v>
      </c>
      <c r="BS43" s="5">
        <v>0</v>
      </c>
      <c r="BT43" s="5">
        <v>2450</v>
      </c>
      <c r="BU43" s="5">
        <v>10000</v>
      </c>
      <c r="BV43" s="5">
        <v>12726.25</v>
      </c>
      <c r="BW43" s="5">
        <v>0</v>
      </c>
      <c r="BX43" s="5">
        <v>19500</v>
      </c>
      <c r="BY43" s="5">
        <v>16000</v>
      </c>
      <c r="BZ43" s="5">
        <v>33000</v>
      </c>
      <c r="CA43" s="5">
        <v>6000</v>
      </c>
      <c r="CB43" s="5">
        <v>575</v>
      </c>
      <c r="CC43" s="5">
        <v>0</v>
      </c>
      <c r="CD43" s="5">
        <v>550</v>
      </c>
      <c r="CE43" s="5">
        <f t="shared" si="43"/>
        <v>105901.25</v>
      </c>
      <c r="CF43" s="5">
        <v>0</v>
      </c>
      <c r="CG43" s="5">
        <v>2724.5</v>
      </c>
      <c r="CH43" s="5">
        <f t="shared" si="44"/>
        <v>2724.5</v>
      </c>
      <c r="CI43" s="5">
        <f t="shared" si="45"/>
        <v>785712.5</v>
      </c>
    </row>
    <row r="44" spans="1:87" x14ac:dyDescent="0.25">
      <c r="A44" s="4"/>
      <c r="B44" s="4"/>
      <c r="C44" s="4"/>
      <c r="D44" s="4"/>
      <c r="E44" s="4" t="s">
        <v>121</v>
      </c>
      <c r="G44" s="4"/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f t="shared" si="40"/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500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f t="shared" si="41"/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f t="shared" si="42"/>
        <v>500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f t="shared" si="43"/>
        <v>0</v>
      </c>
      <c r="CF44" s="5">
        <v>0</v>
      </c>
      <c r="CG44" s="5">
        <v>0</v>
      </c>
      <c r="CH44" s="5">
        <f t="shared" si="44"/>
        <v>0</v>
      </c>
      <c r="CI44" s="5">
        <f t="shared" si="45"/>
        <v>500</v>
      </c>
    </row>
    <row r="45" spans="1:87" x14ac:dyDescent="0.25">
      <c r="A45" s="4"/>
      <c r="B45" s="4"/>
      <c r="C45" s="4"/>
      <c r="D45" s="4"/>
      <c r="E45" s="4" t="s">
        <v>122</v>
      </c>
      <c r="G45" s="4"/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f t="shared" si="40"/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f t="shared" si="41"/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1451.04</v>
      </c>
      <c r="BL45" s="5">
        <f t="shared" si="42"/>
        <v>1451.04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f t="shared" si="43"/>
        <v>0</v>
      </c>
      <c r="CF45" s="5">
        <v>0</v>
      </c>
      <c r="CG45" s="5">
        <v>0</v>
      </c>
      <c r="CH45" s="5">
        <f t="shared" si="44"/>
        <v>0</v>
      </c>
      <c r="CI45" s="5">
        <f t="shared" si="45"/>
        <v>1451.04</v>
      </c>
    </row>
    <row r="46" spans="1:87" x14ac:dyDescent="0.25">
      <c r="A46" s="4"/>
      <c r="B46" s="4"/>
      <c r="C46" s="4"/>
      <c r="D46" s="4"/>
      <c r="E46" s="4" t="s">
        <v>123</v>
      </c>
      <c r="G46" s="4"/>
      <c r="H46" s="5">
        <v>7127.04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2110</v>
      </c>
      <c r="Q46" s="5">
        <v>0</v>
      </c>
      <c r="R46" s="5">
        <v>1500</v>
      </c>
      <c r="S46" s="5">
        <v>2490</v>
      </c>
      <c r="T46" s="5">
        <v>0</v>
      </c>
      <c r="U46" s="5">
        <v>0</v>
      </c>
      <c r="V46" s="5">
        <v>0</v>
      </c>
      <c r="W46" s="5">
        <v>15490.2</v>
      </c>
      <c r="X46" s="5">
        <v>16527.93</v>
      </c>
      <c r="Y46" s="5">
        <v>12130.1</v>
      </c>
      <c r="Z46" s="5">
        <v>0</v>
      </c>
      <c r="AA46" s="5">
        <v>0</v>
      </c>
      <c r="AB46" s="5">
        <v>450</v>
      </c>
      <c r="AC46" s="5">
        <f t="shared" si="40"/>
        <v>57825.27</v>
      </c>
      <c r="AD46" s="5">
        <v>0</v>
      </c>
      <c r="AE46" s="5">
        <v>5373.85</v>
      </c>
      <c r="AF46" s="5">
        <v>0</v>
      </c>
      <c r="AG46" s="5">
        <v>9806.75</v>
      </c>
      <c r="AH46" s="5">
        <v>646.15</v>
      </c>
      <c r="AI46" s="5">
        <v>9423.24</v>
      </c>
      <c r="AJ46" s="5">
        <v>5467</v>
      </c>
      <c r="AK46" s="5">
        <v>0</v>
      </c>
      <c r="AL46" s="5">
        <v>0</v>
      </c>
      <c r="AM46" s="5">
        <v>6514.26</v>
      </c>
      <c r="AN46" s="5">
        <v>96.15</v>
      </c>
      <c r="AO46" s="5">
        <v>14296.05</v>
      </c>
      <c r="AP46" s="5">
        <v>2531.2399999999998</v>
      </c>
      <c r="AQ46" s="5">
        <v>450</v>
      </c>
      <c r="AR46" s="5">
        <v>96.15</v>
      </c>
      <c r="AS46" s="5">
        <v>2850</v>
      </c>
      <c r="AT46" s="5">
        <v>24148.94</v>
      </c>
      <c r="AU46" s="5">
        <v>96.15</v>
      </c>
      <c r="AV46" s="5">
        <f t="shared" si="41"/>
        <v>27095.09</v>
      </c>
      <c r="AW46" s="5">
        <v>2056.15</v>
      </c>
      <c r="AX46" s="5">
        <v>96.15</v>
      </c>
      <c r="AY46" s="5">
        <v>5573.5</v>
      </c>
      <c r="AZ46" s="5">
        <v>1596.15</v>
      </c>
      <c r="BA46" s="5">
        <v>9454</v>
      </c>
      <c r="BB46" s="5">
        <v>3490.85</v>
      </c>
      <c r="BC46" s="5">
        <v>8328.35</v>
      </c>
      <c r="BD46" s="5">
        <v>24678.27</v>
      </c>
      <c r="BE46" s="5">
        <v>4853.29</v>
      </c>
      <c r="BF46" s="5">
        <v>5078.37</v>
      </c>
      <c r="BG46" s="5">
        <v>0</v>
      </c>
      <c r="BH46" s="5">
        <v>14132.52</v>
      </c>
      <c r="BI46" s="5">
        <v>6513.52</v>
      </c>
      <c r="BJ46" s="5">
        <v>16366</v>
      </c>
      <c r="BK46" s="5">
        <v>1678.28</v>
      </c>
      <c r="BL46" s="5">
        <f t="shared" si="42"/>
        <v>185691.33</v>
      </c>
      <c r="BM46" s="5">
        <v>160</v>
      </c>
      <c r="BN46" s="5">
        <v>0</v>
      </c>
      <c r="BO46" s="5">
        <v>0</v>
      </c>
      <c r="BP46" s="5">
        <v>0</v>
      </c>
      <c r="BQ46" s="5">
        <v>0</v>
      </c>
      <c r="BR46" s="5">
        <v>12169.55</v>
      </c>
      <c r="BS46" s="5">
        <v>3527.18</v>
      </c>
      <c r="BT46" s="5">
        <v>7951.71</v>
      </c>
      <c r="BU46" s="5">
        <v>0</v>
      </c>
      <c r="BV46" s="5">
        <v>0</v>
      </c>
      <c r="BW46" s="5">
        <v>3575</v>
      </c>
      <c r="BX46" s="5">
        <v>5325</v>
      </c>
      <c r="BY46" s="5">
        <v>6500</v>
      </c>
      <c r="BZ46" s="5">
        <v>6500</v>
      </c>
      <c r="CA46" s="5">
        <v>10975</v>
      </c>
      <c r="CB46" s="5">
        <v>1350.37</v>
      </c>
      <c r="CC46" s="5">
        <v>0</v>
      </c>
      <c r="CD46" s="5">
        <v>1500</v>
      </c>
      <c r="CE46" s="5">
        <f t="shared" si="43"/>
        <v>59533.81</v>
      </c>
      <c r="CF46" s="5">
        <v>0</v>
      </c>
      <c r="CG46" s="5">
        <v>0</v>
      </c>
      <c r="CH46" s="5">
        <f t="shared" si="44"/>
        <v>0</v>
      </c>
      <c r="CI46" s="5">
        <f t="shared" si="45"/>
        <v>303050.40999999997</v>
      </c>
    </row>
    <row r="47" spans="1:87" x14ac:dyDescent="0.25">
      <c r="A47" s="4"/>
      <c r="B47" s="4"/>
      <c r="C47" s="4"/>
      <c r="D47" s="4"/>
      <c r="E47" s="4" t="s">
        <v>124</v>
      </c>
      <c r="G47" s="4"/>
      <c r="H47" s="5">
        <v>201.9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18.97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-1554.47</v>
      </c>
      <c r="X47" s="5">
        <v>1994.06</v>
      </c>
      <c r="Y47" s="5">
        <v>0</v>
      </c>
      <c r="Z47" s="5">
        <v>0</v>
      </c>
      <c r="AA47" s="5">
        <v>0</v>
      </c>
      <c r="AB47" s="5">
        <v>2966.61</v>
      </c>
      <c r="AC47" s="5">
        <f t="shared" si="40"/>
        <v>3627.07</v>
      </c>
      <c r="AD47" s="5">
        <v>0</v>
      </c>
      <c r="AE47" s="5">
        <v>3773.06</v>
      </c>
      <c r="AF47" s="5">
        <v>0</v>
      </c>
      <c r="AG47" s="5">
        <v>130.16</v>
      </c>
      <c r="AH47" s="5">
        <v>0</v>
      </c>
      <c r="AI47" s="5">
        <v>0</v>
      </c>
      <c r="AJ47" s="5">
        <v>12537.8</v>
      </c>
      <c r="AK47" s="5">
        <v>1287.1199999999999</v>
      </c>
      <c r="AL47" s="5">
        <v>0</v>
      </c>
      <c r="AM47" s="5">
        <v>622.83000000000004</v>
      </c>
      <c r="AN47" s="5">
        <v>0</v>
      </c>
      <c r="AO47" s="5">
        <v>2172.4499999999998</v>
      </c>
      <c r="AP47" s="5">
        <v>1901.57</v>
      </c>
      <c r="AQ47" s="5">
        <v>1000</v>
      </c>
      <c r="AR47" s="5">
        <v>0</v>
      </c>
      <c r="AS47" s="5">
        <v>0</v>
      </c>
      <c r="AT47" s="5">
        <v>1800</v>
      </c>
      <c r="AU47" s="5">
        <v>183.84</v>
      </c>
      <c r="AV47" s="5">
        <f t="shared" si="41"/>
        <v>1983.84</v>
      </c>
      <c r="AW47" s="5">
        <v>0</v>
      </c>
      <c r="AX47" s="5">
        <v>0</v>
      </c>
      <c r="AY47" s="5">
        <v>1280</v>
      </c>
      <c r="AZ47" s="5">
        <v>1490.79</v>
      </c>
      <c r="BA47" s="5">
        <v>0</v>
      </c>
      <c r="BB47" s="5">
        <v>0</v>
      </c>
      <c r="BC47" s="5">
        <v>0</v>
      </c>
      <c r="BD47" s="5">
        <v>4822.8900000000003</v>
      </c>
      <c r="BE47" s="5">
        <v>1247.5</v>
      </c>
      <c r="BF47" s="5">
        <v>0</v>
      </c>
      <c r="BG47" s="5">
        <v>0</v>
      </c>
      <c r="BH47" s="5">
        <v>14112.54</v>
      </c>
      <c r="BI47" s="5">
        <v>2908.64</v>
      </c>
      <c r="BJ47" s="5">
        <v>2343.13</v>
      </c>
      <c r="BK47" s="5">
        <v>4708.3100000000004</v>
      </c>
      <c r="BL47" s="5">
        <f t="shared" si="42"/>
        <v>58322.63</v>
      </c>
      <c r="BM47" s="5">
        <v>0</v>
      </c>
      <c r="BN47" s="5">
        <v>1178.96</v>
      </c>
      <c r="BO47" s="5">
        <v>0</v>
      </c>
      <c r="BP47" s="5">
        <v>0</v>
      </c>
      <c r="BQ47" s="5">
        <v>0</v>
      </c>
      <c r="BR47" s="5">
        <v>718.09</v>
      </c>
      <c r="BS47" s="5">
        <v>0</v>
      </c>
      <c r="BT47" s="5">
        <v>50.06</v>
      </c>
      <c r="BU47" s="5">
        <v>0</v>
      </c>
      <c r="BV47" s="5">
        <v>0</v>
      </c>
      <c r="BW47" s="5">
        <v>135.97</v>
      </c>
      <c r="BX47" s="5">
        <v>1215.8499999999999</v>
      </c>
      <c r="BY47" s="5">
        <v>524.15</v>
      </c>
      <c r="BZ47" s="5">
        <v>0</v>
      </c>
      <c r="CA47" s="5">
        <v>205.99</v>
      </c>
      <c r="CB47" s="5">
        <v>0</v>
      </c>
      <c r="CC47" s="5">
        <v>0</v>
      </c>
      <c r="CD47" s="5">
        <v>0</v>
      </c>
      <c r="CE47" s="5">
        <f t="shared" si="43"/>
        <v>4029.07</v>
      </c>
      <c r="CF47" s="5">
        <v>27799</v>
      </c>
      <c r="CG47" s="5">
        <v>0</v>
      </c>
      <c r="CH47" s="5">
        <f t="shared" si="44"/>
        <v>27799</v>
      </c>
      <c r="CI47" s="5">
        <f t="shared" si="45"/>
        <v>93777.77</v>
      </c>
    </row>
    <row r="48" spans="1:87" x14ac:dyDescent="0.25">
      <c r="A48" s="4"/>
      <c r="B48" s="4"/>
      <c r="C48" s="4"/>
      <c r="D48" s="4"/>
      <c r="E48" s="4"/>
      <c r="F48" s="4" t="s">
        <v>125</v>
      </c>
      <c r="G48" s="4"/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f t="shared" si="40"/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f t="shared" si="41"/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19.14</v>
      </c>
      <c r="BL48" s="5">
        <f t="shared" si="42"/>
        <v>19.14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350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f t="shared" si="43"/>
        <v>350</v>
      </c>
      <c r="CF48" s="5">
        <v>0</v>
      </c>
      <c r="CG48" s="5">
        <v>0</v>
      </c>
      <c r="CH48" s="5">
        <f t="shared" si="44"/>
        <v>0</v>
      </c>
      <c r="CI48" s="5">
        <f t="shared" si="45"/>
        <v>369.14</v>
      </c>
    </row>
    <row r="49" spans="1:87" x14ac:dyDescent="0.25">
      <c r="A49" s="4"/>
      <c r="B49" s="4"/>
      <c r="C49" s="4"/>
      <c r="D49" s="4"/>
      <c r="E49" s="4"/>
      <c r="F49" s="4" t="s">
        <v>126</v>
      </c>
      <c r="G49" s="4"/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181.44</v>
      </c>
      <c r="V49" s="5">
        <v>0</v>
      </c>
      <c r="W49" s="5">
        <v>51.66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f t="shared" si="40"/>
        <v>233.1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10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f t="shared" si="41"/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15</v>
      </c>
      <c r="BC49" s="5">
        <v>0</v>
      </c>
      <c r="BD49" s="5">
        <v>0</v>
      </c>
      <c r="BE49" s="5">
        <v>226.91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107.96</v>
      </c>
      <c r="BL49" s="5">
        <f t="shared" si="42"/>
        <v>359.87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f t="shared" si="43"/>
        <v>0</v>
      </c>
      <c r="CF49" s="5">
        <v>100</v>
      </c>
      <c r="CG49" s="5">
        <v>1398.71</v>
      </c>
      <c r="CH49" s="5">
        <f t="shared" si="44"/>
        <v>1498.71</v>
      </c>
      <c r="CI49" s="5">
        <f t="shared" si="45"/>
        <v>2091.6799999999998</v>
      </c>
    </row>
    <row r="50" spans="1:87" ht="15.75" thickBot="1" x14ac:dyDescent="0.3">
      <c r="A50" s="4"/>
      <c r="B50" s="4"/>
      <c r="C50" s="4"/>
      <c r="D50" s="4"/>
      <c r="E50" s="4"/>
      <c r="F50" s="4" t="s">
        <v>127</v>
      </c>
      <c r="G50" s="4"/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f t="shared" si="40"/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f t="shared" si="41"/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f t="shared" si="42"/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f t="shared" si="43"/>
        <v>0</v>
      </c>
      <c r="CF50" s="5">
        <v>0</v>
      </c>
      <c r="CG50" s="5">
        <v>-1561</v>
      </c>
      <c r="CH50" s="5">
        <f t="shared" si="44"/>
        <v>-1561</v>
      </c>
      <c r="CI50" s="5">
        <f t="shared" si="45"/>
        <v>-1561</v>
      </c>
    </row>
    <row r="51" spans="1:87" ht="15.75" thickBot="1" x14ac:dyDescent="0.3">
      <c r="A51" s="4"/>
      <c r="B51" s="4"/>
      <c r="C51" s="4"/>
      <c r="D51" s="4"/>
      <c r="E51" s="4" t="s">
        <v>128</v>
      </c>
      <c r="F51" s="4"/>
      <c r="G51" s="4"/>
      <c r="H51" s="7">
        <f t="shared" ref="H51:AB51" si="50">ROUND(H36+SUM(H42:H50),5)</f>
        <v>14828.94</v>
      </c>
      <c r="I51" s="7">
        <f t="shared" si="50"/>
        <v>3214.51</v>
      </c>
      <c r="J51" s="7">
        <f t="shared" si="50"/>
        <v>239.61</v>
      </c>
      <c r="K51" s="7">
        <f t="shared" si="50"/>
        <v>239.51</v>
      </c>
      <c r="L51" s="7">
        <f t="shared" si="50"/>
        <v>239.51</v>
      </c>
      <c r="M51" s="7">
        <f t="shared" si="50"/>
        <v>239.51</v>
      </c>
      <c r="N51" s="7">
        <f t="shared" si="50"/>
        <v>239.51</v>
      </c>
      <c r="O51" s="7">
        <f t="shared" si="50"/>
        <v>239.51</v>
      </c>
      <c r="P51" s="7">
        <f t="shared" si="50"/>
        <v>2368.48</v>
      </c>
      <c r="Q51" s="7">
        <f t="shared" si="50"/>
        <v>973.29</v>
      </c>
      <c r="R51" s="7">
        <f t="shared" si="50"/>
        <v>2403.1799999999998</v>
      </c>
      <c r="S51" s="7">
        <f t="shared" si="50"/>
        <v>42490</v>
      </c>
      <c r="T51" s="7">
        <f t="shared" si="50"/>
        <v>239.51</v>
      </c>
      <c r="U51" s="7">
        <f t="shared" si="50"/>
        <v>420.95</v>
      </c>
      <c r="V51" s="7">
        <f t="shared" si="50"/>
        <v>610.15</v>
      </c>
      <c r="W51" s="7">
        <f t="shared" si="50"/>
        <v>76956.899999999994</v>
      </c>
      <c r="X51" s="7">
        <f t="shared" si="50"/>
        <v>70845.33</v>
      </c>
      <c r="Y51" s="7">
        <f t="shared" si="50"/>
        <v>27130.1</v>
      </c>
      <c r="Z51" s="7">
        <f t="shared" si="50"/>
        <v>0</v>
      </c>
      <c r="AA51" s="7">
        <f t="shared" si="50"/>
        <v>12464.4</v>
      </c>
      <c r="AB51" s="7">
        <f t="shared" si="50"/>
        <v>9824.9699999999993</v>
      </c>
      <c r="AC51" s="7">
        <f t="shared" si="40"/>
        <v>266207.87</v>
      </c>
      <c r="AD51" s="7">
        <f t="shared" ref="AD51:AU51" si="51">ROUND(AD36+SUM(AD42:AD50),5)</f>
        <v>0</v>
      </c>
      <c r="AE51" s="7">
        <f t="shared" si="51"/>
        <v>15946.91</v>
      </c>
      <c r="AF51" s="7">
        <f t="shared" si="51"/>
        <v>0</v>
      </c>
      <c r="AG51" s="7">
        <f t="shared" si="51"/>
        <v>36358.69</v>
      </c>
      <c r="AH51" s="7">
        <f t="shared" si="51"/>
        <v>1346.15</v>
      </c>
      <c r="AI51" s="7">
        <f t="shared" si="51"/>
        <v>37320.54</v>
      </c>
      <c r="AJ51" s="7">
        <f t="shared" si="51"/>
        <v>24844.880000000001</v>
      </c>
      <c r="AK51" s="7">
        <f t="shared" si="51"/>
        <v>1287.1199999999999</v>
      </c>
      <c r="AL51" s="7">
        <f t="shared" si="51"/>
        <v>0</v>
      </c>
      <c r="AM51" s="7">
        <f t="shared" si="51"/>
        <v>15257.32</v>
      </c>
      <c r="AN51" s="7">
        <f t="shared" si="51"/>
        <v>192.3</v>
      </c>
      <c r="AO51" s="7">
        <f t="shared" si="51"/>
        <v>55826.19</v>
      </c>
      <c r="AP51" s="7">
        <f t="shared" si="51"/>
        <v>19903.509999999998</v>
      </c>
      <c r="AQ51" s="7">
        <f t="shared" si="51"/>
        <v>30927.7</v>
      </c>
      <c r="AR51" s="7">
        <f t="shared" si="51"/>
        <v>563</v>
      </c>
      <c r="AS51" s="7">
        <f t="shared" si="51"/>
        <v>112766.56</v>
      </c>
      <c r="AT51" s="7">
        <f t="shared" si="51"/>
        <v>133904.10999999999</v>
      </c>
      <c r="AU51" s="7">
        <f t="shared" si="51"/>
        <v>746.84</v>
      </c>
      <c r="AV51" s="7">
        <f t="shared" si="41"/>
        <v>247417.51</v>
      </c>
      <c r="AW51" s="7">
        <f t="shared" ref="AW51:BK51" si="52">ROUND(AW36+SUM(AW42:AW50),5)</f>
        <v>23850.400000000001</v>
      </c>
      <c r="AX51" s="7">
        <f t="shared" si="52"/>
        <v>563</v>
      </c>
      <c r="AY51" s="7">
        <f t="shared" si="52"/>
        <v>43676.53</v>
      </c>
      <c r="AZ51" s="7">
        <f t="shared" si="52"/>
        <v>7431.05</v>
      </c>
      <c r="BA51" s="7">
        <f t="shared" si="52"/>
        <v>31261.26</v>
      </c>
      <c r="BB51" s="7">
        <f t="shared" si="52"/>
        <v>12913.67</v>
      </c>
      <c r="BC51" s="7">
        <f t="shared" si="52"/>
        <v>10215.59</v>
      </c>
      <c r="BD51" s="7">
        <f t="shared" si="52"/>
        <v>71628.960000000006</v>
      </c>
      <c r="BE51" s="7">
        <f t="shared" si="52"/>
        <v>17227.34</v>
      </c>
      <c r="BF51" s="7">
        <f t="shared" si="52"/>
        <v>5778.01</v>
      </c>
      <c r="BG51" s="7">
        <f t="shared" si="52"/>
        <v>0</v>
      </c>
      <c r="BH51" s="7">
        <f t="shared" si="52"/>
        <v>57642.78</v>
      </c>
      <c r="BI51" s="7">
        <f t="shared" si="52"/>
        <v>19796.28</v>
      </c>
      <c r="BJ51" s="7">
        <f t="shared" si="52"/>
        <v>52512.55</v>
      </c>
      <c r="BK51" s="7">
        <f t="shared" si="52"/>
        <v>22006.55</v>
      </c>
      <c r="BL51" s="7">
        <f t="shared" si="42"/>
        <v>863695.79</v>
      </c>
      <c r="BM51" s="7">
        <f t="shared" ref="BM51:CD51" si="53">ROUND(BM36+SUM(BM42:BM50),5)</f>
        <v>160</v>
      </c>
      <c r="BN51" s="7">
        <f t="shared" si="53"/>
        <v>1178.96</v>
      </c>
      <c r="BO51" s="7">
        <f t="shared" si="53"/>
        <v>0</v>
      </c>
      <c r="BP51" s="7">
        <f t="shared" si="53"/>
        <v>0</v>
      </c>
      <c r="BQ51" s="7">
        <f t="shared" si="53"/>
        <v>0</v>
      </c>
      <c r="BR51" s="7">
        <f t="shared" si="53"/>
        <v>24025.46</v>
      </c>
      <c r="BS51" s="7">
        <f t="shared" si="53"/>
        <v>5242.97</v>
      </c>
      <c r="BT51" s="7">
        <f t="shared" si="53"/>
        <v>13464.45</v>
      </c>
      <c r="BU51" s="7">
        <f t="shared" si="53"/>
        <v>15105.44</v>
      </c>
      <c r="BV51" s="7">
        <f t="shared" si="53"/>
        <v>14376.93</v>
      </c>
      <c r="BW51" s="7">
        <f t="shared" si="53"/>
        <v>6254.86</v>
      </c>
      <c r="BX51" s="7">
        <f t="shared" si="53"/>
        <v>34198.79</v>
      </c>
      <c r="BY51" s="7">
        <f t="shared" si="53"/>
        <v>26751.86</v>
      </c>
      <c r="BZ51" s="7">
        <f t="shared" si="53"/>
        <v>52822.38</v>
      </c>
      <c r="CA51" s="7">
        <f t="shared" si="53"/>
        <v>22482.47</v>
      </c>
      <c r="CB51" s="7">
        <f t="shared" si="53"/>
        <v>1925.37</v>
      </c>
      <c r="CC51" s="7">
        <f t="shared" si="53"/>
        <v>0</v>
      </c>
      <c r="CD51" s="7">
        <f t="shared" si="53"/>
        <v>8941.5300000000007</v>
      </c>
      <c r="CE51" s="7">
        <f t="shared" si="43"/>
        <v>226931.47</v>
      </c>
      <c r="CF51" s="7">
        <f>ROUND(CF36+SUM(CF42:CF50),5)</f>
        <v>27899</v>
      </c>
      <c r="CG51" s="7">
        <f>ROUND(CG36+SUM(CG42:CG50),5)</f>
        <v>5332.21</v>
      </c>
      <c r="CH51" s="7">
        <f t="shared" si="44"/>
        <v>33231.21</v>
      </c>
      <c r="CI51" s="7">
        <f t="shared" si="45"/>
        <v>1390066.34</v>
      </c>
    </row>
    <row r="52" spans="1:87" ht="15.75" thickBot="1" x14ac:dyDescent="0.3">
      <c r="A52" s="4"/>
      <c r="B52" s="4"/>
      <c r="C52" s="4"/>
      <c r="D52" s="4" t="s">
        <v>129</v>
      </c>
      <c r="E52" s="4"/>
      <c r="F52" s="4"/>
      <c r="G52" s="4"/>
      <c r="H52" s="8">
        <f t="shared" ref="H52:AB52" si="54">ROUND(H35+H51,5)</f>
        <v>14828.94</v>
      </c>
      <c r="I52" s="8">
        <f t="shared" si="54"/>
        <v>3214.51</v>
      </c>
      <c r="J52" s="8">
        <f t="shared" si="54"/>
        <v>239.61</v>
      </c>
      <c r="K52" s="8">
        <f t="shared" si="54"/>
        <v>239.51</v>
      </c>
      <c r="L52" s="8">
        <f t="shared" si="54"/>
        <v>239.51</v>
      </c>
      <c r="M52" s="8">
        <f t="shared" si="54"/>
        <v>239.51</v>
      </c>
      <c r="N52" s="8">
        <f t="shared" si="54"/>
        <v>239.51</v>
      </c>
      <c r="O52" s="8">
        <f t="shared" si="54"/>
        <v>239.51</v>
      </c>
      <c r="P52" s="8">
        <f t="shared" si="54"/>
        <v>2368.48</v>
      </c>
      <c r="Q52" s="8">
        <f t="shared" si="54"/>
        <v>973.29</v>
      </c>
      <c r="R52" s="8">
        <f t="shared" si="54"/>
        <v>2403.1799999999998</v>
      </c>
      <c r="S52" s="8">
        <f t="shared" si="54"/>
        <v>42490</v>
      </c>
      <c r="T52" s="8">
        <f t="shared" si="54"/>
        <v>239.51</v>
      </c>
      <c r="U52" s="8">
        <f t="shared" si="54"/>
        <v>420.95</v>
      </c>
      <c r="V52" s="8">
        <f t="shared" si="54"/>
        <v>610.15</v>
      </c>
      <c r="W52" s="8">
        <f t="shared" si="54"/>
        <v>76956.899999999994</v>
      </c>
      <c r="X52" s="8">
        <f t="shared" si="54"/>
        <v>70845.33</v>
      </c>
      <c r="Y52" s="8">
        <f t="shared" si="54"/>
        <v>27130.1</v>
      </c>
      <c r="Z52" s="8">
        <f t="shared" si="54"/>
        <v>0</v>
      </c>
      <c r="AA52" s="8">
        <f t="shared" si="54"/>
        <v>12464.4</v>
      </c>
      <c r="AB52" s="8">
        <f t="shared" si="54"/>
        <v>9824.9699999999993</v>
      </c>
      <c r="AC52" s="8">
        <f t="shared" si="40"/>
        <v>266207.87</v>
      </c>
      <c r="AD52" s="8">
        <f t="shared" ref="AD52:AU52" si="55">ROUND(AD35+AD51,5)</f>
        <v>0</v>
      </c>
      <c r="AE52" s="8">
        <f t="shared" si="55"/>
        <v>15946.91</v>
      </c>
      <c r="AF52" s="8">
        <f t="shared" si="55"/>
        <v>0</v>
      </c>
      <c r="AG52" s="8">
        <f t="shared" si="55"/>
        <v>36358.69</v>
      </c>
      <c r="AH52" s="8">
        <f t="shared" si="55"/>
        <v>1346.15</v>
      </c>
      <c r="AI52" s="8">
        <f t="shared" si="55"/>
        <v>37320.54</v>
      </c>
      <c r="AJ52" s="8">
        <f t="shared" si="55"/>
        <v>24844.880000000001</v>
      </c>
      <c r="AK52" s="8">
        <f t="shared" si="55"/>
        <v>1287.1199999999999</v>
      </c>
      <c r="AL52" s="8">
        <f t="shared" si="55"/>
        <v>0</v>
      </c>
      <c r="AM52" s="8">
        <f t="shared" si="55"/>
        <v>15257.32</v>
      </c>
      <c r="AN52" s="8">
        <f t="shared" si="55"/>
        <v>192.3</v>
      </c>
      <c r="AO52" s="8">
        <f t="shared" si="55"/>
        <v>55826.19</v>
      </c>
      <c r="AP52" s="8">
        <f t="shared" si="55"/>
        <v>19903.509999999998</v>
      </c>
      <c r="AQ52" s="8">
        <f t="shared" si="55"/>
        <v>30927.7</v>
      </c>
      <c r="AR52" s="8">
        <f t="shared" si="55"/>
        <v>563</v>
      </c>
      <c r="AS52" s="8">
        <f t="shared" si="55"/>
        <v>112766.56</v>
      </c>
      <c r="AT52" s="8">
        <f t="shared" si="55"/>
        <v>133904.10999999999</v>
      </c>
      <c r="AU52" s="8">
        <f t="shared" si="55"/>
        <v>746.84</v>
      </c>
      <c r="AV52" s="8">
        <f t="shared" si="41"/>
        <v>247417.51</v>
      </c>
      <c r="AW52" s="8">
        <f t="shared" ref="AW52:BK52" si="56">ROUND(AW35+AW51,5)</f>
        <v>23850.400000000001</v>
      </c>
      <c r="AX52" s="8">
        <f t="shared" si="56"/>
        <v>563</v>
      </c>
      <c r="AY52" s="8">
        <f t="shared" si="56"/>
        <v>43676.53</v>
      </c>
      <c r="AZ52" s="8">
        <f t="shared" si="56"/>
        <v>7431.05</v>
      </c>
      <c r="BA52" s="8">
        <f t="shared" si="56"/>
        <v>31261.26</v>
      </c>
      <c r="BB52" s="8">
        <f t="shared" si="56"/>
        <v>12913.67</v>
      </c>
      <c r="BC52" s="8">
        <f t="shared" si="56"/>
        <v>10215.59</v>
      </c>
      <c r="BD52" s="8">
        <f t="shared" si="56"/>
        <v>71628.960000000006</v>
      </c>
      <c r="BE52" s="8">
        <f t="shared" si="56"/>
        <v>17227.34</v>
      </c>
      <c r="BF52" s="8">
        <f t="shared" si="56"/>
        <v>5778.01</v>
      </c>
      <c r="BG52" s="8">
        <f t="shared" si="56"/>
        <v>0</v>
      </c>
      <c r="BH52" s="8">
        <f t="shared" si="56"/>
        <v>57642.78</v>
      </c>
      <c r="BI52" s="8">
        <f t="shared" si="56"/>
        <v>19796.28</v>
      </c>
      <c r="BJ52" s="8">
        <f t="shared" si="56"/>
        <v>52512.55</v>
      </c>
      <c r="BK52" s="8">
        <f t="shared" si="56"/>
        <v>22006.55</v>
      </c>
      <c r="BL52" s="8">
        <f t="shared" si="42"/>
        <v>863695.79</v>
      </c>
      <c r="BM52" s="8">
        <f t="shared" ref="BM52:CD52" si="57">ROUND(BM35+BM51,5)</f>
        <v>160</v>
      </c>
      <c r="BN52" s="8">
        <f t="shared" si="57"/>
        <v>1178.96</v>
      </c>
      <c r="BO52" s="8">
        <f t="shared" si="57"/>
        <v>0</v>
      </c>
      <c r="BP52" s="8">
        <f t="shared" si="57"/>
        <v>0</v>
      </c>
      <c r="BQ52" s="8">
        <f t="shared" si="57"/>
        <v>0</v>
      </c>
      <c r="BR52" s="8">
        <f t="shared" si="57"/>
        <v>24025.46</v>
      </c>
      <c r="BS52" s="8">
        <f t="shared" si="57"/>
        <v>5242.97</v>
      </c>
      <c r="BT52" s="8">
        <f t="shared" si="57"/>
        <v>13464.45</v>
      </c>
      <c r="BU52" s="8">
        <f t="shared" si="57"/>
        <v>15105.44</v>
      </c>
      <c r="BV52" s="8">
        <f t="shared" si="57"/>
        <v>14376.93</v>
      </c>
      <c r="BW52" s="8">
        <f t="shared" si="57"/>
        <v>6254.86</v>
      </c>
      <c r="BX52" s="8">
        <f t="shared" si="57"/>
        <v>34198.79</v>
      </c>
      <c r="BY52" s="8">
        <f t="shared" si="57"/>
        <v>26751.86</v>
      </c>
      <c r="BZ52" s="8">
        <f t="shared" si="57"/>
        <v>52822.38</v>
      </c>
      <c r="CA52" s="8">
        <f t="shared" si="57"/>
        <v>22482.47</v>
      </c>
      <c r="CB52" s="8">
        <f t="shared" si="57"/>
        <v>1925.37</v>
      </c>
      <c r="CC52" s="8">
        <f t="shared" si="57"/>
        <v>0</v>
      </c>
      <c r="CD52" s="8">
        <f t="shared" si="57"/>
        <v>8941.5300000000007</v>
      </c>
      <c r="CE52" s="8">
        <f t="shared" si="43"/>
        <v>226931.47</v>
      </c>
      <c r="CF52" s="8">
        <f>ROUND(CF35+CF51,5)</f>
        <v>27899</v>
      </c>
      <c r="CG52" s="8">
        <f>ROUND(CG35+CG51,5)</f>
        <v>5332.21</v>
      </c>
      <c r="CH52" s="8">
        <f t="shared" si="44"/>
        <v>33231.21</v>
      </c>
      <c r="CI52" s="8">
        <f t="shared" si="45"/>
        <v>1390066.34</v>
      </c>
    </row>
    <row r="53" spans="1:87" x14ac:dyDescent="0.25">
      <c r="A53" s="4"/>
      <c r="B53" s="4"/>
      <c r="C53" s="4" t="s">
        <v>130</v>
      </c>
      <c r="D53" s="4"/>
      <c r="E53" s="4"/>
      <c r="F53" s="4"/>
      <c r="G53" s="4"/>
      <c r="H53" s="5">
        <f t="shared" ref="H53:AB53" si="58">ROUND(H34-H52,5)</f>
        <v>-12328.94</v>
      </c>
      <c r="I53" s="5">
        <f t="shared" si="58"/>
        <v>-3214.51</v>
      </c>
      <c r="J53" s="5">
        <f t="shared" si="58"/>
        <v>-239.61</v>
      </c>
      <c r="K53" s="5">
        <f t="shared" si="58"/>
        <v>-239.51</v>
      </c>
      <c r="L53" s="5">
        <f t="shared" si="58"/>
        <v>-239.51</v>
      </c>
      <c r="M53" s="5">
        <f t="shared" si="58"/>
        <v>-239.51</v>
      </c>
      <c r="N53" s="5">
        <f t="shared" si="58"/>
        <v>-239.51</v>
      </c>
      <c r="O53" s="5">
        <f t="shared" si="58"/>
        <v>-239.51</v>
      </c>
      <c r="P53" s="5">
        <f t="shared" si="58"/>
        <v>-2368.48</v>
      </c>
      <c r="Q53" s="5">
        <f t="shared" si="58"/>
        <v>-973.29</v>
      </c>
      <c r="R53" s="5">
        <f t="shared" si="58"/>
        <v>-2403.1799999999998</v>
      </c>
      <c r="S53" s="5">
        <f t="shared" si="58"/>
        <v>-42358</v>
      </c>
      <c r="T53" s="5">
        <f t="shared" si="58"/>
        <v>-239.51</v>
      </c>
      <c r="U53" s="5">
        <f t="shared" si="58"/>
        <v>-420.95</v>
      </c>
      <c r="V53" s="5">
        <f t="shared" si="58"/>
        <v>-610.15</v>
      </c>
      <c r="W53" s="5">
        <f t="shared" si="58"/>
        <v>-43271.9</v>
      </c>
      <c r="X53" s="5">
        <f t="shared" si="58"/>
        <v>-14717.41</v>
      </c>
      <c r="Y53" s="5">
        <f t="shared" si="58"/>
        <v>-27130.1</v>
      </c>
      <c r="Z53" s="5">
        <f t="shared" si="58"/>
        <v>18725</v>
      </c>
      <c r="AA53" s="5">
        <f t="shared" si="58"/>
        <v>-12464.4</v>
      </c>
      <c r="AB53" s="5">
        <f t="shared" si="58"/>
        <v>63315.87</v>
      </c>
      <c r="AC53" s="5">
        <f t="shared" si="40"/>
        <v>-81897.11</v>
      </c>
      <c r="AD53" s="5">
        <f t="shared" ref="AD53:AU53" si="59">ROUND(AD34-AD52,5)</f>
        <v>-4400</v>
      </c>
      <c r="AE53" s="5">
        <f t="shared" si="59"/>
        <v>-15946.91</v>
      </c>
      <c r="AF53" s="5">
        <f t="shared" si="59"/>
        <v>22950</v>
      </c>
      <c r="AG53" s="5">
        <f t="shared" si="59"/>
        <v>-25729.439999999999</v>
      </c>
      <c r="AH53" s="5">
        <f t="shared" si="59"/>
        <v>1057.0999999999999</v>
      </c>
      <c r="AI53" s="5">
        <f t="shared" si="59"/>
        <v>-17308.55</v>
      </c>
      <c r="AJ53" s="5">
        <f t="shared" si="59"/>
        <v>-24844.880000000001</v>
      </c>
      <c r="AK53" s="5">
        <f t="shared" si="59"/>
        <v>-1287.1199999999999</v>
      </c>
      <c r="AL53" s="5">
        <f t="shared" si="59"/>
        <v>-99</v>
      </c>
      <c r="AM53" s="5">
        <f t="shared" si="59"/>
        <v>-10308.530000000001</v>
      </c>
      <c r="AN53" s="5">
        <f t="shared" si="59"/>
        <v>-192.3</v>
      </c>
      <c r="AO53" s="5">
        <f t="shared" si="59"/>
        <v>-55726.19</v>
      </c>
      <c r="AP53" s="5">
        <f t="shared" si="59"/>
        <v>-5553.51</v>
      </c>
      <c r="AQ53" s="5">
        <f t="shared" si="59"/>
        <v>-30927.7</v>
      </c>
      <c r="AR53" s="5">
        <f t="shared" si="59"/>
        <v>-563</v>
      </c>
      <c r="AS53" s="5">
        <f t="shared" si="59"/>
        <v>-12101.86</v>
      </c>
      <c r="AT53" s="5">
        <f t="shared" si="59"/>
        <v>-43211.11</v>
      </c>
      <c r="AU53" s="5">
        <f t="shared" si="59"/>
        <v>-778.64</v>
      </c>
      <c r="AV53" s="5">
        <f t="shared" si="41"/>
        <v>-56091.61</v>
      </c>
      <c r="AW53" s="5">
        <f t="shared" ref="AW53:BK53" si="60">ROUND(AW34-AW52,5)</f>
        <v>-9644.66</v>
      </c>
      <c r="AX53" s="5">
        <f t="shared" si="60"/>
        <v>-563</v>
      </c>
      <c r="AY53" s="5">
        <f t="shared" si="60"/>
        <v>-23878.33</v>
      </c>
      <c r="AZ53" s="5">
        <f t="shared" si="60"/>
        <v>-8489.0499999999993</v>
      </c>
      <c r="BA53" s="5">
        <f t="shared" si="60"/>
        <v>-8572.7000000000007</v>
      </c>
      <c r="BB53" s="5">
        <f t="shared" si="60"/>
        <v>-6419.67</v>
      </c>
      <c r="BC53" s="5">
        <f t="shared" si="60"/>
        <v>-3216.69</v>
      </c>
      <c r="BD53" s="5">
        <f t="shared" si="60"/>
        <v>-50056.46</v>
      </c>
      <c r="BE53" s="5">
        <f t="shared" si="60"/>
        <v>-17227.34</v>
      </c>
      <c r="BF53" s="5">
        <f t="shared" si="60"/>
        <v>-4978.01</v>
      </c>
      <c r="BG53" s="5">
        <f t="shared" si="60"/>
        <v>19350</v>
      </c>
      <c r="BH53" s="5">
        <f t="shared" si="60"/>
        <v>-54082.54</v>
      </c>
      <c r="BI53" s="5">
        <f t="shared" si="60"/>
        <v>-18096.28</v>
      </c>
      <c r="BJ53" s="5">
        <f t="shared" si="60"/>
        <v>-43495.05</v>
      </c>
      <c r="BK53" s="5">
        <f t="shared" si="60"/>
        <v>1618002.09</v>
      </c>
      <c r="BL53" s="5">
        <f t="shared" si="42"/>
        <v>1163660.67</v>
      </c>
      <c r="BM53" s="5">
        <f t="shared" ref="BM53:CD53" si="61">ROUND(BM34-BM52,5)</f>
        <v>-160</v>
      </c>
      <c r="BN53" s="5">
        <f t="shared" si="61"/>
        <v>-1178.96</v>
      </c>
      <c r="BO53" s="5">
        <f t="shared" si="61"/>
        <v>0</v>
      </c>
      <c r="BP53" s="5">
        <f t="shared" si="61"/>
        <v>1250</v>
      </c>
      <c r="BQ53" s="5">
        <f t="shared" si="61"/>
        <v>-4460</v>
      </c>
      <c r="BR53" s="5">
        <f t="shared" si="61"/>
        <v>-19740.46</v>
      </c>
      <c r="BS53" s="5">
        <f t="shared" si="61"/>
        <v>-4492.97</v>
      </c>
      <c r="BT53" s="5">
        <f t="shared" si="61"/>
        <v>1915.55</v>
      </c>
      <c r="BU53" s="5">
        <f t="shared" si="61"/>
        <v>-10505.44</v>
      </c>
      <c r="BV53" s="5">
        <f t="shared" si="61"/>
        <v>-12239.43</v>
      </c>
      <c r="BW53" s="5">
        <f t="shared" si="61"/>
        <v>-5324.86</v>
      </c>
      <c r="BX53" s="5">
        <f t="shared" si="61"/>
        <v>-28742.04</v>
      </c>
      <c r="BY53" s="5">
        <f t="shared" si="61"/>
        <v>-21583.11</v>
      </c>
      <c r="BZ53" s="5">
        <f t="shared" si="61"/>
        <v>-19058.63</v>
      </c>
      <c r="CA53" s="5">
        <f t="shared" si="61"/>
        <v>-20475.47</v>
      </c>
      <c r="CB53" s="5">
        <f t="shared" si="61"/>
        <v>-1925.37</v>
      </c>
      <c r="CC53" s="5">
        <f t="shared" si="61"/>
        <v>10690</v>
      </c>
      <c r="CD53" s="5">
        <f t="shared" si="61"/>
        <v>837501.21</v>
      </c>
      <c r="CE53" s="5">
        <f t="shared" si="43"/>
        <v>701470.02</v>
      </c>
      <c r="CF53" s="5">
        <f>ROUND(CF34-CF52,5)</f>
        <v>-29594</v>
      </c>
      <c r="CG53" s="5">
        <f>ROUND(CG34-CG52,5)</f>
        <v>12308.79</v>
      </c>
      <c r="CH53" s="5">
        <f t="shared" si="44"/>
        <v>-17285.21</v>
      </c>
      <c r="CI53" s="5">
        <f t="shared" si="45"/>
        <v>1765948.37</v>
      </c>
    </row>
    <row r="54" spans="1:87" x14ac:dyDescent="0.25">
      <c r="A54" s="4"/>
      <c r="B54" s="4"/>
      <c r="C54" s="4"/>
      <c r="D54" s="4" t="s">
        <v>131</v>
      </c>
      <c r="E54" s="4"/>
      <c r="F54" s="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</row>
    <row r="55" spans="1:87" x14ac:dyDescent="0.25">
      <c r="A55" s="4"/>
      <c r="B55" s="4"/>
      <c r="C55" s="4"/>
      <c r="D55" s="4"/>
      <c r="E55" s="4" t="s">
        <v>132</v>
      </c>
      <c r="F55" s="4"/>
      <c r="G55" s="4"/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3322.66</v>
      </c>
      <c r="AC55" s="5">
        <f>ROUND(SUM(H55:AB55),5)</f>
        <v>3322.66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f>ROUND(SUM(AS55:AU55),5)</f>
        <v>0</v>
      </c>
      <c r="AW55" s="5">
        <v>0</v>
      </c>
      <c r="AX55" s="5">
        <v>0</v>
      </c>
      <c r="AY55" s="5">
        <v>114.5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393.55</v>
      </c>
      <c r="BL55" s="5">
        <f>ROUND(SUM(AD55:AR55)+SUM(AV55:BK55),5)</f>
        <v>508.05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f>ROUND(SUM(BM55:CD55),5)</f>
        <v>0</v>
      </c>
      <c r="CF55" s="5">
        <v>0</v>
      </c>
      <c r="CG55" s="5">
        <v>0</v>
      </c>
      <c r="CH55" s="5">
        <f>ROUND(SUM(CF55:CG55),5)</f>
        <v>0</v>
      </c>
      <c r="CI55" s="5">
        <f>ROUND(AC55+BL55+CE55+CH55,5)</f>
        <v>3830.71</v>
      </c>
    </row>
    <row r="56" spans="1:87" x14ac:dyDescent="0.25">
      <c r="A56" s="4"/>
      <c r="B56" s="4"/>
      <c r="C56" s="4"/>
      <c r="D56" s="4"/>
      <c r="E56" s="4" t="s">
        <v>133</v>
      </c>
      <c r="F56" s="4"/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</row>
    <row r="57" spans="1:87" x14ac:dyDescent="0.25">
      <c r="A57" s="4"/>
      <c r="B57" s="4"/>
      <c r="C57" s="4"/>
      <c r="D57" s="4"/>
      <c r="E57" s="4"/>
      <c r="F57" s="4" t="s">
        <v>134</v>
      </c>
      <c r="G57" s="4"/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1000</v>
      </c>
      <c r="AC57" s="5">
        <f>ROUND(SUM(H57:AB57),5)</f>
        <v>1000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f>ROUND(SUM(AS57:AU57),5)</f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f>ROUND(SUM(AD57:AR57)+SUM(AV57:BK57),5)</f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f>ROUND(SUM(BM57:CD57),5)</f>
        <v>0</v>
      </c>
      <c r="CF57" s="5">
        <v>0</v>
      </c>
      <c r="CG57" s="5">
        <v>0</v>
      </c>
      <c r="CH57" s="5">
        <f>ROUND(SUM(CF57:CG57),5)</f>
        <v>0</v>
      </c>
      <c r="CI57" s="5">
        <f>ROUND(AC57+BL57+CE57+CH57,5)</f>
        <v>1000</v>
      </c>
    </row>
    <row r="58" spans="1:87" x14ac:dyDescent="0.25">
      <c r="A58" s="4"/>
      <c r="B58" s="4"/>
      <c r="C58" s="4"/>
      <c r="D58" s="4"/>
      <c r="E58" s="4"/>
      <c r="F58" s="4" t="s">
        <v>135</v>
      </c>
      <c r="G58" s="4"/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f>ROUND(SUM(H58:AB58),5)</f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f>ROUND(SUM(AS58:AU58),5)</f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f>ROUND(SUM(AD58:AR58)+SUM(AV58:BK58),5)</f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f>ROUND(SUM(BM58:CD58),5)</f>
        <v>0</v>
      </c>
      <c r="CF58" s="5">
        <v>0</v>
      </c>
      <c r="CG58" s="5">
        <v>1000</v>
      </c>
      <c r="CH58" s="5">
        <f>ROUND(SUM(CF58:CG58),5)</f>
        <v>1000</v>
      </c>
      <c r="CI58" s="5">
        <f>ROUND(AC58+BL58+CE58+CH58,5)</f>
        <v>1000</v>
      </c>
    </row>
    <row r="59" spans="1:87" x14ac:dyDescent="0.25">
      <c r="A59" s="4"/>
      <c r="B59" s="4"/>
      <c r="C59" s="4"/>
      <c r="D59" s="4"/>
      <c r="E59" s="4"/>
      <c r="F59" s="4" t="s">
        <v>136</v>
      </c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</row>
    <row r="60" spans="1:87" ht="15.75" thickBot="1" x14ac:dyDescent="0.3">
      <c r="A60" s="4"/>
      <c r="B60" s="4"/>
      <c r="C60" s="4"/>
      <c r="D60" s="4"/>
      <c r="E60" s="4"/>
      <c r="F60" s="4"/>
      <c r="G60" s="4" t="s">
        <v>137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f>ROUND(SUM(H60:AB60),5)</f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f>ROUND(SUM(AS60:AU60),5)</f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-56775</v>
      </c>
      <c r="BL60" s="6">
        <f>ROUND(SUM(AD60:AR60)+SUM(AV60:BK60),5)</f>
        <v>-56775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f>ROUND(SUM(BM60:CD60),5)</f>
        <v>0</v>
      </c>
      <c r="CF60" s="6">
        <v>0</v>
      </c>
      <c r="CG60" s="6">
        <v>0</v>
      </c>
      <c r="CH60" s="6">
        <f>ROUND(SUM(CF60:CG60),5)</f>
        <v>0</v>
      </c>
      <c r="CI60" s="6">
        <f>ROUND(AC60+BL60+CE60+CH60,5)</f>
        <v>-56775</v>
      </c>
    </row>
    <row r="61" spans="1:87" x14ac:dyDescent="0.25">
      <c r="A61" s="4"/>
      <c r="B61" s="4"/>
      <c r="C61" s="4"/>
      <c r="D61" s="4"/>
      <c r="E61" s="4"/>
      <c r="F61" s="4" t="s">
        <v>138</v>
      </c>
      <c r="G61" s="4"/>
      <c r="H61" s="5">
        <f t="shared" ref="H61:AB61" si="62">ROUND(SUM(H59:H60),5)</f>
        <v>0</v>
      </c>
      <c r="I61" s="5">
        <f t="shared" si="62"/>
        <v>0</v>
      </c>
      <c r="J61" s="5">
        <f t="shared" si="62"/>
        <v>0</v>
      </c>
      <c r="K61" s="5">
        <f t="shared" si="62"/>
        <v>0</v>
      </c>
      <c r="L61" s="5">
        <f t="shared" si="62"/>
        <v>0</v>
      </c>
      <c r="M61" s="5">
        <f t="shared" si="62"/>
        <v>0</v>
      </c>
      <c r="N61" s="5">
        <f t="shared" si="62"/>
        <v>0</v>
      </c>
      <c r="O61" s="5">
        <f t="shared" si="62"/>
        <v>0</v>
      </c>
      <c r="P61" s="5">
        <f t="shared" si="62"/>
        <v>0</v>
      </c>
      <c r="Q61" s="5">
        <f t="shared" si="62"/>
        <v>0</v>
      </c>
      <c r="R61" s="5">
        <f t="shared" si="62"/>
        <v>0</v>
      </c>
      <c r="S61" s="5">
        <f t="shared" si="62"/>
        <v>0</v>
      </c>
      <c r="T61" s="5">
        <f t="shared" si="62"/>
        <v>0</v>
      </c>
      <c r="U61" s="5">
        <f t="shared" si="62"/>
        <v>0</v>
      </c>
      <c r="V61" s="5">
        <f t="shared" si="62"/>
        <v>0</v>
      </c>
      <c r="W61" s="5">
        <f t="shared" si="62"/>
        <v>0</v>
      </c>
      <c r="X61" s="5">
        <f t="shared" si="62"/>
        <v>0</v>
      </c>
      <c r="Y61" s="5">
        <f t="shared" si="62"/>
        <v>0</v>
      </c>
      <c r="Z61" s="5">
        <f t="shared" si="62"/>
        <v>0</v>
      </c>
      <c r="AA61" s="5">
        <f t="shared" si="62"/>
        <v>0</v>
      </c>
      <c r="AB61" s="5">
        <f t="shared" si="62"/>
        <v>0</v>
      </c>
      <c r="AC61" s="5">
        <f>ROUND(SUM(H61:AB61),5)</f>
        <v>0</v>
      </c>
      <c r="AD61" s="5">
        <f t="shared" ref="AD61:AU61" si="63">ROUND(SUM(AD59:AD60),5)</f>
        <v>0</v>
      </c>
      <c r="AE61" s="5">
        <f t="shared" si="63"/>
        <v>0</v>
      </c>
      <c r="AF61" s="5">
        <f t="shared" si="63"/>
        <v>0</v>
      </c>
      <c r="AG61" s="5">
        <f t="shared" si="63"/>
        <v>0</v>
      </c>
      <c r="AH61" s="5">
        <f t="shared" si="63"/>
        <v>0</v>
      </c>
      <c r="AI61" s="5">
        <f t="shared" si="63"/>
        <v>0</v>
      </c>
      <c r="AJ61" s="5">
        <f t="shared" si="63"/>
        <v>0</v>
      </c>
      <c r="AK61" s="5">
        <f t="shared" si="63"/>
        <v>0</v>
      </c>
      <c r="AL61" s="5">
        <f t="shared" si="63"/>
        <v>0</v>
      </c>
      <c r="AM61" s="5">
        <f t="shared" si="63"/>
        <v>0</v>
      </c>
      <c r="AN61" s="5">
        <f t="shared" si="63"/>
        <v>0</v>
      </c>
      <c r="AO61" s="5">
        <f t="shared" si="63"/>
        <v>0</v>
      </c>
      <c r="AP61" s="5">
        <f t="shared" si="63"/>
        <v>0</v>
      </c>
      <c r="AQ61" s="5">
        <f t="shared" si="63"/>
        <v>0</v>
      </c>
      <c r="AR61" s="5">
        <f t="shared" si="63"/>
        <v>0</v>
      </c>
      <c r="AS61" s="5">
        <f t="shared" si="63"/>
        <v>0</v>
      </c>
      <c r="AT61" s="5">
        <f t="shared" si="63"/>
        <v>0</v>
      </c>
      <c r="AU61" s="5">
        <f t="shared" si="63"/>
        <v>0</v>
      </c>
      <c r="AV61" s="5">
        <f>ROUND(SUM(AS61:AU61),5)</f>
        <v>0</v>
      </c>
      <c r="AW61" s="5">
        <f t="shared" ref="AW61:BK61" si="64">ROUND(SUM(AW59:AW60),5)</f>
        <v>0</v>
      </c>
      <c r="AX61" s="5">
        <f t="shared" si="64"/>
        <v>0</v>
      </c>
      <c r="AY61" s="5">
        <f t="shared" si="64"/>
        <v>0</v>
      </c>
      <c r="AZ61" s="5">
        <f t="shared" si="64"/>
        <v>0</v>
      </c>
      <c r="BA61" s="5">
        <f t="shared" si="64"/>
        <v>0</v>
      </c>
      <c r="BB61" s="5">
        <f t="shared" si="64"/>
        <v>0</v>
      </c>
      <c r="BC61" s="5">
        <f t="shared" si="64"/>
        <v>0</v>
      </c>
      <c r="BD61" s="5">
        <f t="shared" si="64"/>
        <v>0</v>
      </c>
      <c r="BE61" s="5">
        <f t="shared" si="64"/>
        <v>0</v>
      </c>
      <c r="BF61" s="5">
        <f t="shared" si="64"/>
        <v>0</v>
      </c>
      <c r="BG61" s="5">
        <f t="shared" si="64"/>
        <v>0</v>
      </c>
      <c r="BH61" s="5">
        <f t="shared" si="64"/>
        <v>0</v>
      </c>
      <c r="BI61" s="5">
        <f t="shared" si="64"/>
        <v>0</v>
      </c>
      <c r="BJ61" s="5">
        <f t="shared" si="64"/>
        <v>0</v>
      </c>
      <c r="BK61" s="5">
        <f t="shared" si="64"/>
        <v>-56775</v>
      </c>
      <c r="BL61" s="5">
        <f>ROUND(SUM(AD61:AR61)+SUM(AV61:BK61),5)</f>
        <v>-56775</v>
      </c>
      <c r="BM61" s="5">
        <f t="shared" ref="BM61:CD61" si="65">ROUND(SUM(BM59:BM60),5)</f>
        <v>0</v>
      </c>
      <c r="BN61" s="5">
        <f t="shared" si="65"/>
        <v>0</v>
      </c>
      <c r="BO61" s="5">
        <f t="shared" si="65"/>
        <v>0</v>
      </c>
      <c r="BP61" s="5">
        <f t="shared" si="65"/>
        <v>0</v>
      </c>
      <c r="BQ61" s="5">
        <f t="shared" si="65"/>
        <v>0</v>
      </c>
      <c r="BR61" s="5">
        <f t="shared" si="65"/>
        <v>0</v>
      </c>
      <c r="BS61" s="5">
        <f t="shared" si="65"/>
        <v>0</v>
      </c>
      <c r="BT61" s="5">
        <f t="shared" si="65"/>
        <v>0</v>
      </c>
      <c r="BU61" s="5">
        <f t="shared" si="65"/>
        <v>0</v>
      </c>
      <c r="BV61" s="5">
        <f t="shared" si="65"/>
        <v>0</v>
      </c>
      <c r="BW61" s="5">
        <f t="shared" si="65"/>
        <v>0</v>
      </c>
      <c r="BX61" s="5">
        <f t="shared" si="65"/>
        <v>0</v>
      </c>
      <c r="BY61" s="5">
        <f t="shared" si="65"/>
        <v>0</v>
      </c>
      <c r="BZ61" s="5">
        <f t="shared" si="65"/>
        <v>0</v>
      </c>
      <c r="CA61" s="5">
        <f t="shared" si="65"/>
        <v>0</v>
      </c>
      <c r="CB61" s="5">
        <f t="shared" si="65"/>
        <v>0</v>
      </c>
      <c r="CC61" s="5">
        <f t="shared" si="65"/>
        <v>0</v>
      </c>
      <c r="CD61" s="5">
        <f t="shared" si="65"/>
        <v>0</v>
      </c>
      <c r="CE61" s="5">
        <f>ROUND(SUM(BM61:CD61),5)</f>
        <v>0</v>
      </c>
      <c r="CF61" s="5">
        <f>ROUND(SUM(CF59:CF60),5)</f>
        <v>0</v>
      </c>
      <c r="CG61" s="5">
        <f>ROUND(SUM(CG59:CG60),5)</f>
        <v>0</v>
      </c>
      <c r="CH61" s="5">
        <f>ROUND(SUM(CF61:CG61),5)</f>
        <v>0</v>
      </c>
      <c r="CI61" s="5">
        <f>ROUND(AC61+BL61+CE61+CH61,5)</f>
        <v>-56775</v>
      </c>
    </row>
    <row r="62" spans="1:87" x14ac:dyDescent="0.25">
      <c r="A62" s="4"/>
      <c r="B62" s="4"/>
      <c r="C62" s="4"/>
      <c r="D62" s="4"/>
      <c r="E62" s="4"/>
      <c r="F62" s="4" t="s">
        <v>139</v>
      </c>
      <c r="G62" s="4"/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201.37</v>
      </c>
      <c r="AC62" s="5">
        <f>ROUND(SUM(H62:AB62),5)</f>
        <v>201.37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f>ROUND(SUM(AS62:AU62),5)</f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13341.61</v>
      </c>
      <c r="BL62" s="5">
        <f>ROUND(SUM(AD62:AR62)+SUM(AV62:BK62),5)</f>
        <v>13341.61</v>
      </c>
      <c r="BM62" s="5">
        <v>0</v>
      </c>
      <c r="BN62" s="5">
        <v>200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225.54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4281.83</v>
      </c>
      <c r="CE62" s="5">
        <f>ROUND(SUM(BM62:CD62),5)</f>
        <v>4707.37</v>
      </c>
      <c r="CF62" s="5">
        <v>0</v>
      </c>
      <c r="CG62" s="5">
        <v>140.91</v>
      </c>
      <c r="CH62" s="5">
        <f>ROUND(SUM(CF62:CG62),5)</f>
        <v>140.91</v>
      </c>
      <c r="CI62" s="5">
        <f>ROUND(AC62+BL62+CE62+CH62,5)</f>
        <v>18391.259999999998</v>
      </c>
    </row>
    <row r="63" spans="1:87" x14ac:dyDescent="0.25">
      <c r="A63" s="4"/>
      <c r="B63" s="4"/>
      <c r="C63" s="4"/>
      <c r="D63" s="4"/>
      <c r="E63" s="4"/>
      <c r="F63" s="4" t="s">
        <v>140</v>
      </c>
      <c r="G63" s="4"/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f>ROUND(SUM(H63:AB63),5)</f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f>ROUND(SUM(AS63:AU63),5)</f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f>ROUND(SUM(AD63:AR63)+SUM(AV63:BK63),5)</f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f>ROUND(SUM(BM63:CD63),5)</f>
        <v>0</v>
      </c>
      <c r="CF63" s="5">
        <v>0</v>
      </c>
      <c r="CG63" s="5">
        <v>3640</v>
      </c>
      <c r="CH63" s="5">
        <f>ROUND(SUM(CF63:CG63),5)</f>
        <v>3640</v>
      </c>
      <c r="CI63" s="5">
        <f>ROUND(AC63+BL63+CE63+CH63,5)</f>
        <v>3640</v>
      </c>
    </row>
    <row r="64" spans="1:87" x14ac:dyDescent="0.25">
      <c r="A64" s="4"/>
      <c r="B64" s="4"/>
      <c r="C64" s="4"/>
      <c r="D64" s="4"/>
      <c r="E64" s="4"/>
      <c r="F64" s="4" t="s">
        <v>141</v>
      </c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</row>
    <row r="65" spans="1:87" ht="15.75" thickBot="1" x14ac:dyDescent="0.3">
      <c r="A65" s="4"/>
      <c r="B65" s="4"/>
      <c r="C65" s="4"/>
      <c r="D65" s="4"/>
      <c r="E65" s="4"/>
      <c r="F65" s="4"/>
      <c r="G65" s="4" t="s">
        <v>142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f>ROUND(SUM(H65:AB65),5)</f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f>ROUND(SUM(AS65:AU65),5)</f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508.62</v>
      </c>
      <c r="BL65" s="6">
        <f>ROUND(SUM(AD65:AR65)+SUM(AV65:BK65),5)</f>
        <v>508.62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f>ROUND(SUM(BM65:CD65),5)</f>
        <v>0</v>
      </c>
      <c r="CF65" s="6">
        <v>0</v>
      </c>
      <c r="CG65" s="6">
        <v>0</v>
      </c>
      <c r="CH65" s="6">
        <f>ROUND(SUM(CF65:CG65),5)</f>
        <v>0</v>
      </c>
      <c r="CI65" s="6">
        <f>ROUND(AC65+BL65+CE65+CH65,5)</f>
        <v>508.62</v>
      </c>
    </row>
    <row r="66" spans="1:87" x14ac:dyDescent="0.25">
      <c r="A66" s="4"/>
      <c r="B66" s="4"/>
      <c r="C66" s="4"/>
      <c r="D66" s="4"/>
      <c r="E66" s="4"/>
      <c r="F66" s="4" t="s">
        <v>143</v>
      </c>
      <c r="G66" s="4"/>
      <c r="H66" s="5">
        <f t="shared" ref="H66:AB66" si="66">ROUND(SUM(H64:H65),5)</f>
        <v>0</v>
      </c>
      <c r="I66" s="5">
        <f t="shared" si="66"/>
        <v>0</v>
      </c>
      <c r="J66" s="5">
        <f t="shared" si="66"/>
        <v>0</v>
      </c>
      <c r="K66" s="5">
        <f t="shared" si="66"/>
        <v>0</v>
      </c>
      <c r="L66" s="5">
        <f t="shared" si="66"/>
        <v>0</v>
      </c>
      <c r="M66" s="5">
        <f t="shared" si="66"/>
        <v>0</v>
      </c>
      <c r="N66" s="5">
        <f t="shared" si="66"/>
        <v>0</v>
      </c>
      <c r="O66" s="5">
        <f t="shared" si="66"/>
        <v>0</v>
      </c>
      <c r="P66" s="5">
        <f t="shared" si="66"/>
        <v>0</v>
      </c>
      <c r="Q66" s="5">
        <f t="shared" si="66"/>
        <v>0</v>
      </c>
      <c r="R66" s="5">
        <f t="shared" si="66"/>
        <v>0</v>
      </c>
      <c r="S66" s="5">
        <f t="shared" si="66"/>
        <v>0</v>
      </c>
      <c r="T66" s="5">
        <f t="shared" si="66"/>
        <v>0</v>
      </c>
      <c r="U66" s="5">
        <f t="shared" si="66"/>
        <v>0</v>
      </c>
      <c r="V66" s="5">
        <f t="shared" si="66"/>
        <v>0</v>
      </c>
      <c r="W66" s="5">
        <f t="shared" si="66"/>
        <v>0</v>
      </c>
      <c r="X66" s="5">
        <f t="shared" si="66"/>
        <v>0</v>
      </c>
      <c r="Y66" s="5">
        <f t="shared" si="66"/>
        <v>0</v>
      </c>
      <c r="Z66" s="5">
        <f t="shared" si="66"/>
        <v>0</v>
      </c>
      <c r="AA66" s="5">
        <f t="shared" si="66"/>
        <v>0</v>
      </c>
      <c r="AB66" s="5">
        <f t="shared" si="66"/>
        <v>0</v>
      </c>
      <c r="AC66" s="5">
        <f>ROUND(SUM(H66:AB66),5)</f>
        <v>0</v>
      </c>
      <c r="AD66" s="5">
        <f t="shared" ref="AD66:AU66" si="67">ROUND(SUM(AD64:AD65),5)</f>
        <v>0</v>
      </c>
      <c r="AE66" s="5">
        <f t="shared" si="67"/>
        <v>0</v>
      </c>
      <c r="AF66" s="5">
        <f t="shared" si="67"/>
        <v>0</v>
      </c>
      <c r="AG66" s="5">
        <f t="shared" si="67"/>
        <v>0</v>
      </c>
      <c r="AH66" s="5">
        <f t="shared" si="67"/>
        <v>0</v>
      </c>
      <c r="AI66" s="5">
        <f t="shared" si="67"/>
        <v>0</v>
      </c>
      <c r="AJ66" s="5">
        <f t="shared" si="67"/>
        <v>0</v>
      </c>
      <c r="AK66" s="5">
        <f t="shared" si="67"/>
        <v>0</v>
      </c>
      <c r="AL66" s="5">
        <f t="shared" si="67"/>
        <v>0</v>
      </c>
      <c r="AM66" s="5">
        <f t="shared" si="67"/>
        <v>0</v>
      </c>
      <c r="AN66" s="5">
        <f t="shared" si="67"/>
        <v>0</v>
      </c>
      <c r="AO66" s="5">
        <f t="shared" si="67"/>
        <v>0</v>
      </c>
      <c r="AP66" s="5">
        <f t="shared" si="67"/>
        <v>0</v>
      </c>
      <c r="AQ66" s="5">
        <f t="shared" si="67"/>
        <v>0</v>
      </c>
      <c r="AR66" s="5">
        <f t="shared" si="67"/>
        <v>0</v>
      </c>
      <c r="AS66" s="5">
        <f t="shared" si="67"/>
        <v>0</v>
      </c>
      <c r="AT66" s="5">
        <f t="shared" si="67"/>
        <v>0</v>
      </c>
      <c r="AU66" s="5">
        <f t="shared" si="67"/>
        <v>0</v>
      </c>
      <c r="AV66" s="5">
        <f>ROUND(SUM(AS66:AU66),5)</f>
        <v>0</v>
      </c>
      <c r="AW66" s="5">
        <f t="shared" ref="AW66:BK66" si="68">ROUND(SUM(AW64:AW65),5)</f>
        <v>0</v>
      </c>
      <c r="AX66" s="5">
        <f t="shared" si="68"/>
        <v>0</v>
      </c>
      <c r="AY66" s="5">
        <f t="shared" si="68"/>
        <v>0</v>
      </c>
      <c r="AZ66" s="5">
        <f t="shared" si="68"/>
        <v>0</v>
      </c>
      <c r="BA66" s="5">
        <f t="shared" si="68"/>
        <v>0</v>
      </c>
      <c r="BB66" s="5">
        <f t="shared" si="68"/>
        <v>0</v>
      </c>
      <c r="BC66" s="5">
        <f t="shared" si="68"/>
        <v>0</v>
      </c>
      <c r="BD66" s="5">
        <f t="shared" si="68"/>
        <v>0</v>
      </c>
      <c r="BE66" s="5">
        <f t="shared" si="68"/>
        <v>0</v>
      </c>
      <c r="BF66" s="5">
        <f t="shared" si="68"/>
        <v>0</v>
      </c>
      <c r="BG66" s="5">
        <f t="shared" si="68"/>
        <v>0</v>
      </c>
      <c r="BH66" s="5">
        <f t="shared" si="68"/>
        <v>0</v>
      </c>
      <c r="BI66" s="5">
        <f t="shared" si="68"/>
        <v>0</v>
      </c>
      <c r="BJ66" s="5">
        <f t="shared" si="68"/>
        <v>0</v>
      </c>
      <c r="BK66" s="5">
        <f t="shared" si="68"/>
        <v>508.62</v>
      </c>
      <c r="BL66" s="5">
        <f>ROUND(SUM(AD66:AR66)+SUM(AV66:BK66),5)</f>
        <v>508.62</v>
      </c>
      <c r="BM66" s="5">
        <f t="shared" ref="BM66:CD66" si="69">ROUND(SUM(BM64:BM65),5)</f>
        <v>0</v>
      </c>
      <c r="BN66" s="5">
        <f t="shared" si="69"/>
        <v>0</v>
      </c>
      <c r="BO66" s="5">
        <f t="shared" si="69"/>
        <v>0</v>
      </c>
      <c r="BP66" s="5">
        <f t="shared" si="69"/>
        <v>0</v>
      </c>
      <c r="BQ66" s="5">
        <f t="shared" si="69"/>
        <v>0</v>
      </c>
      <c r="BR66" s="5">
        <f t="shared" si="69"/>
        <v>0</v>
      </c>
      <c r="BS66" s="5">
        <f t="shared" si="69"/>
        <v>0</v>
      </c>
      <c r="BT66" s="5">
        <f t="shared" si="69"/>
        <v>0</v>
      </c>
      <c r="BU66" s="5">
        <f t="shared" si="69"/>
        <v>0</v>
      </c>
      <c r="BV66" s="5">
        <f t="shared" si="69"/>
        <v>0</v>
      </c>
      <c r="BW66" s="5">
        <f t="shared" si="69"/>
        <v>0</v>
      </c>
      <c r="BX66" s="5">
        <f t="shared" si="69"/>
        <v>0</v>
      </c>
      <c r="BY66" s="5">
        <f t="shared" si="69"/>
        <v>0</v>
      </c>
      <c r="BZ66" s="5">
        <f t="shared" si="69"/>
        <v>0</v>
      </c>
      <c r="CA66" s="5">
        <f t="shared" si="69"/>
        <v>0</v>
      </c>
      <c r="CB66" s="5">
        <f t="shared" si="69"/>
        <v>0</v>
      </c>
      <c r="CC66" s="5">
        <f t="shared" si="69"/>
        <v>0</v>
      </c>
      <c r="CD66" s="5">
        <f t="shared" si="69"/>
        <v>0</v>
      </c>
      <c r="CE66" s="5">
        <f>ROUND(SUM(BM66:CD66),5)</f>
        <v>0</v>
      </c>
      <c r="CF66" s="5">
        <f>ROUND(SUM(CF64:CF65),5)</f>
        <v>0</v>
      </c>
      <c r="CG66" s="5">
        <f>ROUND(SUM(CG64:CG65),5)</f>
        <v>0</v>
      </c>
      <c r="CH66" s="5">
        <f>ROUND(SUM(CF66:CG66),5)</f>
        <v>0</v>
      </c>
      <c r="CI66" s="5">
        <f>ROUND(AC66+BL66+CE66+CH66,5)</f>
        <v>508.62</v>
      </c>
    </row>
    <row r="67" spans="1:87" x14ac:dyDescent="0.25">
      <c r="A67" s="4"/>
      <c r="B67" s="4"/>
      <c r="C67" s="4"/>
      <c r="D67" s="4"/>
      <c r="E67" s="4"/>
      <c r="F67" s="4" t="s">
        <v>144</v>
      </c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</row>
    <row r="68" spans="1:87" x14ac:dyDescent="0.25">
      <c r="A68" s="4"/>
      <c r="B68" s="4"/>
      <c r="C68" s="4"/>
      <c r="D68" s="4"/>
      <c r="E68" s="4"/>
      <c r="F68" s="4"/>
      <c r="G68" s="4" t="s">
        <v>145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f t="shared" ref="AC68:AC73" si="70">ROUND(SUM(H68:AB68),5)</f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f t="shared" ref="AV68:AV73" si="71">ROUND(SUM(AS68:AU68),5)</f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204</v>
      </c>
      <c r="BL68" s="5">
        <f t="shared" ref="BL68:BL73" si="72">ROUND(SUM(AD68:AR68)+SUM(AV68:BK68),5)</f>
        <v>204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f t="shared" ref="CE68:CE73" si="73">ROUND(SUM(BM68:CD68),5)</f>
        <v>0</v>
      </c>
      <c r="CF68" s="5">
        <v>0</v>
      </c>
      <c r="CG68" s="5">
        <v>0</v>
      </c>
      <c r="CH68" s="5">
        <f t="shared" ref="CH68:CH73" si="74">ROUND(SUM(CF68:CG68),5)</f>
        <v>0</v>
      </c>
      <c r="CI68" s="5">
        <f t="shared" ref="CI68:CI73" si="75">ROUND(AC68+BL68+CE68+CH68,5)</f>
        <v>204</v>
      </c>
    </row>
    <row r="69" spans="1:87" x14ac:dyDescent="0.25">
      <c r="A69" s="4"/>
      <c r="B69" s="4"/>
      <c r="C69" s="4"/>
      <c r="D69" s="4"/>
      <c r="E69" s="4"/>
      <c r="F69" s="4"/>
      <c r="G69" s="4" t="s">
        <v>146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1380.69</v>
      </c>
      <c r="AC69" s="5">
        <f t="shared" si="70"/>
        <v>1380.69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f t="shared" si="71"/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6163.68</v>
      </c>
      <c r="BL69" s="5">
        <f t="shared" si="72"/>
        <v>6163.68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f t="shared" si="73"/>
        <v>0</v>
      </c>
      <c r="CF69" s="5">
        <v>0</v>
      </c>
      <c r="CG69" s="5">
        <v>0</v>
      </c>
      <c r="CH69" s="5">
        <f t="shared" si="74"/>
        <v>0</v>
      </c>
      <c r="CI69" s="5">
        <f t="shared" si="75"/>
        <v>7544.37</v>
      </c>
    </row>
    <row r="70" spans="1:87" ht="15.75" thickBot="1" x14ac:dyDescent="0.3">
      <c r="A70" s="4"/>
      <c r="B70" s="4"/>
      <c r="C70" s="4"/>
      <c r="D70" s="4"/>
      <c r="E70" s="4"/>
      <c r="F70" s="4"/>
      <c r="G70" s="4" t="s">
        <v>147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244.75</v>
      </c>
      <c r="AC70" s="5">
        <f t="shared" si="70"/>
        <v>244.75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f t="shared" si="71"/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22.25</v>
      </c>
      <c r="BL70" s="5">
        <f t="shared" si="72"/>
        <v>22.25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-444</v>
      </c>
      <c r="CE70" s="5">
        <f t="shared" si="73"/>
        <v>-444</v>
      </c>
      <c r="CF70" s="5">
        <v>0</v>
      </c>
      <c r="CG70" s="5">
        <v>0</v>
      </c>
      <c r="CH70" s="5">
        <f t="shared" si="74"/>
        <v>0</v>
      </c>
      <c r="CI70" s="5">
        <f t="shared" si="75"/>
        <v>-177</v>
      </c>
    </row>
    <row r="71" spans="1:87" ht="15.75" thickBot="1" x14ac:dyDescent="0.3">
      <c r="A71" s="4"/>
      <c r="B71" s="4"/>
      <c r="C71" s="4"/>
      <c r="D71" s="4"/>
      <c r="E71" s="4"/>
      <c r="F71" s="4" t="s">
        <v>148</v>
      </c>
      <c r="G71" s="4"/>
      <c r="H71" s="8">
        <f t="shared" ref="H71:AB71" si="76">ROUND(SUM(H67:H70),5)</f>
        <v>0</v>
      </c>
      <c r="I71" s="8">
        <f t="shared" si="76"/>
        <v>0</v>
      </c>
      <c r="J71" s="8">
        <f t="shared" si="76"/>
        <v>0</v>
      </c>
      <c r="K71" s="8">
        <f t="shared" si="76"/>
        <v>0</v>
      </c>
      <c r="L71" s="8">
        <f t="shared" si="76"/>
        <v>0</v>
      </c>
      <c r="M71" s="8">
        <f t="shared" si="76"/>
        <v>0</v>
      </c>
      <c r="N71" s="8">
        <f t="shared" si="76"/>
        <v>0</v>
      </c>
      <c r="O71" s="8">
        <f t="shared" si="76"/>
        <v>0</v>
      </c>
      <c r="P71" s="8">
        <f t="shared" si="76"/>
        <v>0</v>
      </c>
      <c r="Q71" s="8">
        <f t="shared" si="76"/>
        <v>0</v>
      </c>
      <c r="R71" s="8">
        <f t="shared" si="76"/>
        <v>0</v>
      </c>
      <c r="S71" s="8">
        <f t="shared" si="76"/>
        <v>0</v>
      </c>
      <c r="T71" s="8">
        <f t="shared" si="76"/>
        <v>0</v>
      </c>
      <c r="U71" s="8">
        <f t="shared" si="76"/>
        <v>0</v>
      </c>
      <c r="V71" s="8">
        <f t="shared" si="76"/>
        <v>0</v>
      </c>
      <c r="W71" s="8">
        <f t="shared" si="76"/>
        <v>0</v>
      </c>
      <c r="X71" s="8">
        <f t="shared" si="76"/>
        <v>0</v>
      </c>
      <c r="Y71" s="8">
        <f t="shared" si="76"/>
        <v>0</v>
      </c>
      <c r="Z71" s="8">
        <f t="shared" si="76"/>
        <v>0</v>
      </c>
      <c r="AA71" s="8">
        <f t="shared" si="76"/>
        <v>0</v>
      </c>
      <c r="AB71" s="8">
        <f t="shared" si="76"/>
        <v>1625.44</v>
      </c>
      <c r="AC71" s="8">
        <f t="shared" si="70"/>
        <v>1625.44</v>
      </c>
      <c r="AD71" s="8">
        <f t="shared" ref="AD71:AU71" si="77">ROUND(SUM(AD67:AD70),5)</f>
        <v>0</v>
      </c>
      <c r="AE71" s="8">
        <f t="shared" si="77"/>
        <v>0</v>
      </c>
      <c r="AF71" s="8">
        <f t="shared" si="77"/>
        <v>0</v>
      </c>
      <c r="AG71" s="8">
        <f t="shared" si="77"/>
        <v>0</v>
      </c>
      <c r="AH71" s="8">
        <f t="shared" si="77"/>
        <v>0</v>
      </c>
      <c r="AI71" s="8">
        <f t="shared" si="77"/>
        <v>0</v>
      </c>
      <c r="AJ71" s="8">
        <f t="shared" si="77"/>
        <v>0</v>
      </c>
      <c r="AK71" s="8">
        <f t="shared" si="77"/>
        <v>0</v>
      </c>
      <c r="AL71" s="8">
        <f t="shared" si="77"/>
        <v>0</v>
      </c>
      <c r="AM71" s="8">
        <f t="shared" si="77"/>
        <v>0</v>
      </c>
      <c r="AN71" s="8">
        <f t="shared" si="77"/>
        <v>0</v>
      </c>
      <c r="AO71" s="8">
        <f t="shared" si="77"/>
        <v>0</v>
      </c>
      <c r="AP71" s="8">
        <f t="shared" si="77"/>
        <v>0</v>
      </c>
      <c r="AQ71" s="8">
        <f t="shared" si="77"/>
        <v>0</v>
      </c>
      <c r="AR71" s="8">
        <f t="shared" si="77"/>
        <v>0</v>
      </c>
      <c r="AS71" s="8">
        <f t="shared" si="77"/>
        <v>0</v>
      </c>
      <c r="AT71" s="8">
        <f t="shared" si="77"/>
        <v>0</v>
      </c>
      <c r="AU71" s="8">
        <f t="shared" si="77"/>
        <v>0</v>
      </c>
      <c r="AV71" s="8">
        <f t="shared" si="71"/>
        <v>0</v>
      </c>
      <c r="AW71" s="8">
        <f t="shared" ref="AW71:BK71" si="78">ROUND(SUM(AW67:AW70),5)</f>
        <v>0</v>
      </c>
      <c r="AX71" s="8">
        <f t="shared" si="78"/>
        <v>0</v>
      </c>
      <c r="AY71" s="8">
        <f t="shared" si="78"/>
        <v>0</v>
      </c>
      <c r="AZ71" s="8">
        <f t="shared" si="78"/>
        <v>0</v>
      </c>
      <c r="BA71" s="8">
        <f t="shared" si="78"/>
        <v>0</v>
      </c>
      <c r="BB71" s="8">
        <f t="shared" si="78"/>
        <v>0</v>
      </c>
      <c r="BC71" s="8">
        <f t="shared" si="78"/>
        <v>0</v>
      </c>
      <c r="BD71" s="8">
        <f t="shared" si="78"/>
        <v>0</v>
      </c>
      <c r="BE71" s="8">
        <f t="shared" si="78"/>
        <v>0</v>
      </c>
      <c r="BF71" s="8">
        <f t="shared" si="78"/>
        <v>0</v>
      </c>
      <c r="BG71" s="8">
        <f t="shared" si="78"/>
        <v>0</v>
      </c>
      <c r="BH71" s="8">
        <f t="shared" si="78"/>
        <v>0</v>
      </c>
      <c r="BI71" s="8">
        <f t="shared" si="78"/>
        <v>0</v>
      </c>
      <c r="BJ71" s="8">
        <f t="shared" si="78"/>
        <v>0</v>
      </c>
      <c r="BK71" s="8">
        <f t="shared" si="78"/>
        <v>6389.93</v>
      </c>
      <c r="BL71" s="8">
        <f t="shared" si="72"/>
        <v>6389.93</v>
      </c>
      <c r="BM71" s="8">
        <f t="shared" ref="BM71:CD71" si="79">ROUND(SUM(BM67:BM70),5)</f>
        <v>0</v>
      </c>
      <c r="BN71" s="8">
        <f t="shared" si="79"/>
        <v>0</v>
      </c>
      <c r="BO71" s="8">
        <f t="shared" si="79"/>
        <v>0</v>
      </c>
      <c r="BP71" s="8">
        <f t="shared" si="79"/>
        <v>0</v>
      </c>
      <c r="BQ71" s="8">
        <f t="shared" si="79"/>
        <v>0</v>
      </c>
      <c r="BR71" s="8">
        <f t="shared" si="79"/>
        <v>0</v>
      </c>
      <c r="BS71" s="8">
        <f t="shared" si="79"/>
        <v>0</v>
      </c>
      <c r="BT71" s="8">
        <f t="shared" si="79"/>
        <v>0</v>
      </c>
      <c r="BU71" s="8">
        <f t="shared" si="79"/>
        <v>0</v>
      </c>
      <c r="BV71" s="8">
        <f t="shared" si="79"/>
        <v>0</v>
      </c>
      <c r="BW71" s="8">
        <f t="shared" si="79"/>
        <v>0</v>
      </c>
      <c r="BX71" s="8">
        <f t="shared" si="79"/>
        <v>0</v>
      </c>
      <c r="BY71" s="8">
        <f t="shared" si="79"/>
        <v>0</v>
      </c>
      <c r="BZ71" s="8">
        <f t="shared" si="79"/>
        <v>0</v>
      </c>
      <c r="CA71" s="8">
        <f t="shared" si="79"/>
        <v>0</v>
      </c>
      <c r="CB71" s="8">
        <f t="shared" si="79"/>
        <v>0</v>
      </c>
      <c r="CC71" s="8">
        <f t="shared" si="79"/>
        <v>0</v>
      </c>
      <c r="CD71" s="8">
        <f t="shared" si="79"/>
        <v>-444</v>
      </c>
      <c r="CE71" s="8">
        <f t="shared" si="73"/>
        <v>-444</v>
      </c>
      <c r="CF71" s="8">
        <f>ROUND(SUM(CF67:CF70),5)</f>
        <v>0</v>
      </c>
      <c r="CG71" s="8">
        <f>ROUND(SUM(CG67:CG70),5)</f>
        <v>0</v>
      </c>
      <c r="CH71" s="8">
        <f t="shared" si="74"/>
        <v>0</v>
      </c>
      <c r="CI71" s="8">
        <f t="shared" si="75"/>
        <v>7571.37</v>
      </c>
    </row>
    <row r="72" spans="1:87" x14ac:dyDescent="0.25">
      <c r="A72" s="4"/>
      <c r="B72" s="4"/>
      <c r="C72" s="4"/>
      <c r="D72" s="4"/>
      <c r="E72" s="4" t="s">
        <v>149</v>
      </c>
      <c r="F72" s="4"/>
      <c r="G72" s="4"/>
      <c r="H72" s="5">
        <f t="shared" ref="H72:AB72" si="80">ROUND(SUM(H56:H58)+SUM(H61:H63)+H66+H71,5)</f>
        <v>0</v>
      </c>
      <c r="I72" s="5">
        <f t="shared" si="80"/>
        <v>0</v>
      </c>
      <c r="J72" s="5">
        <f t="shared" si="80"/>
        <v>0</v>
      </c>
      <c r="K72" s="5">
        <f t="shared" si="80"/>
        <v>0</v>
      </c>
      <c r="L72" s="5">
        <f t="shared" si="80"/>
        <v>0</v>
      </c>
      <c r="M72" s="5">
        <f t="shared" si="80"/>
        <v>0</v>
      </c>
      <c r="N72" s="5">
        <f t="shared" si="80"/>
        <v>0</v>
      </c>
      <c r="O72" s="5">
        <f t="shared" si="80"/>
        <v>0</v>
      </c>
      <c r="P72" s="5">
        <f t="shared" si="80"/>
        <v>0</v>
      </c>
      <c r="Q72" s="5">
        <f t="shared" si="80"/>
        <v>0</v>
      </c>
      <c r="R72" s="5">
        <f t="shared" si="80"/>
        <v>0</v>
      </c>
      <c r="S72" s="5">
        <f t="shared" si="80"/>
        <v>0</v>
      </c>
      <c r="T72" s="5">
        <f t="shared" si="80"/>
        <v>0</v>
      </c>
      <c r="U72" s="5">
        <f t="shared" si="80"/>
        <v>0</v>
      </c>
      <c r="V72" s="5">
        <f t="shared" si="80"/>
        <v>0</v>
      </c>
      <c r="W72" s="5">
        <f t="shared" si="80"/>
        <v>0</v>
      </c>
      <c r="X72" s="5">
        <f t="shared" si="80"/>
        <v>0</v>
      </c>
      <c r="Y72" s="5">
        <f t="shared" si="80"/>
        <v>0</v>
      </c>
      <c r="Z72" s="5">
        <f t="shared" si="80"/>
        <v>0</v>
      </c>
      <c r="AA72" s="5">
        <f t="shared" si="80"/>
        <v>0</v>
      </c>
      <c r="AB72" s="5">
        <f t="shared" si="80"/>
        <v>2826.81</v>
      </c>
      <c r="AC72" s="5">
        <f t="shared" si="70"/>
        <v>2826.81</v>
      </c>
      <c r="AD72" s="5">
        <f t="shared" ref="AD72:AU72" si="81">ROUND(SUM(AD56:AD58)+SUM(AD61:AD63)+AD66+AD71,5)</f>
        <v>0</v>
      </c>
      <c r="AE72" s="5">
        <f t="shared" si="81"/>
        <v>0</v>
      </c>
      <c r="AF72" s="5">
        <f t="shared" si="81"/>
        <v>0</v>
      </c>
      <c r="AG72" s="5">
        <f t="shared" si="81"/>
        <v>0</v>
      </c>
      <c r="AH72" s="5">
        <f t="shared" si="81"/>
        <v>0</v>
      </c>
      <c r="AI72" s="5">
        <f t="shared" si="81"/>
        <v>0</v>
      </c>
      <c r="AJ72" s="5">
        <f t="shared" si="81"/>
        <v>0</v>
      </c>
      <c r="AK72" s="5">
        <f t="shared" si="81"/>
        <v>0</v>
      </c>
      <c r="AL72" s="5">
        <f t="shared" si="81"/>
        <v>0</v>
      </c>
      <c r="AM72" s="5">
        <f t="shared" si="81"/>
        <v>0</v>
      </c>
      <c r="AN72" s="5">
        <f t="shared" si="81"/>
        <v>0</v>
      </c>
      <c r="AO72" s="5">
        <f t="shared" si="81"/>
        <v>0</v>
      </c>
      <c r="AP72" s="5">
        <f t="shared" si="81"/>
        <v>0</v>
      </c>
      <c r="AQ72" s="5">
        <f t="shared" si="81"/>
        <v>0</v>
      </c>
      <c r="AR72" s="5">
        <f t="shared" si="81"/>
        <v>0</v>
      </c>
      <c r="AS72" s="5">
        <f t="shared" si="81"/>
        <v>0</v>
      </c>
      <c r="AT72" s="5">
        <f t="shared" si="81"/>
        <v>0</v>
      </c>
      <c r="AU72" s="5">
        <f t="shared" si="81"/>
        <v>0</v>
      </c>
      <c r="AV72" s="5">
        <f t="shared" si="71"/>
        <v>0</v>
      </c>
      <c r="AW72" s="5">
        <f t="shared" ref="AW72:BK72" si="82">ROUND(SUM(AW56:AW58)+SUM(AW61:AW63)+AW66+AW71,5)</f>
        <v>0</v>
      </c>
      <c r="AX72" s="5">
        <f t="shared" si="82"/>
        <v>0</v>
      </c>
      <c r="AY72" s="5">
        <f t="shared" si="82"/>
        <v>0</v>
      </c>
      <c r="AZ72" s="5">
        <f t="shared" si="82"/>
        <v>0</v>
      </c>
      <c r="BA72" s="5">
        <f t="shared" si="82"/>
        <v>0</v>
      </c>
      <c r="BB72" s="5">
        <f t="shared" si="82"/>
        <v>0</v>
      </c>
      <c r="BC72" s="5">
        <f t="shared" si="82"/>
        <v>0</v>
      </c>
      <c r="BD72" s="5">
        <f t="shared" si="82"/>
        <v>0</v>
      </c>
      <c r="BE72" s="5">
        <f t="shared" si="82"/>
        <v>0</v>
      </c>
      <c r="BF72" s="5">
        <f t="shared" si="82"/>
        <v>0</v>
      </c>
      <c r="BG72" s="5">
        <f t="shared" si="82"/>
        <v>0</v>
      </c>
      <c r="BH72" s="5">
        <f t="shared" si="82"/>
        <v>0</v>
      </c>
      <c r="BI72" s="5">
        <f t="shared" si="82"/>
        <v>0</v>
      </c>
      <c r="BJ72" s="5">
        <f t="shared" si="82"/>
        <v>0</v>
      </c>
      <c r="BK72" s="5">
        <f t="shared" si="82"/>
        <v>-36534.839999999997</v>
      </c>
      <c r="BL72" s="5">
        <f t="shared" si="72"/>
        <v>-36534.839999999997</v>
      </c>
      <c r="BM72" s="5">
        <f t="shared" ref="BM72:CD72" si="83">ROUND(SUM(BM56:BM58)+SUM(BM61:BM63)+BM66+BM71,5)</f>
        <v>0</v>
      </c>
      <c r="BN72" s="5">
        <f t="shared" si="83"/>
        <v>200</v>
      </c>
      <c r="BO72" s="5">
        <f t="shared" si="83"/>
        <v>0</v>
      </c>
      <c r="BP72" s="5">
        <f t="shared" si="83"/>
        <v>0</v>
      </c>
      <c r="BQ72" s="5">
        <f t="shared" si="83"/>
        <v>0</v>
      </c>
      <c r="BR72" s="5">
        <f t="shared" si="83"/>
        <v>0</v>
      </c>
      <c r="BS72" s="5">
        <f t="shared" si="83"/>
        <v>0</v>
      </c>
      <c r="BT72" s="5">
        <f t="shared" si="83"/>
        <v>0</v>
      </c>
      <c r="BU72" s="5">
        <f t="shared" si="83"/>
        <v>0</v>
      </c>
      <c r="BV72" s="5">
        <f t="shared" si="83"/>
        <v>0</v>
      </c>
      <c r="BW72" s="5">
        <f t="shared" si="83"/>
        <v>225.54</v>
      </c>
      <c r="BX72" s="5">
        <f t="shared" si="83"/>
        <v>0</v>
      </c>
      <c r="BY72" s="5">
        <f t="shared" si="83"/>
        <v>0</v>
      </c>
      <c r="BZ72" s="5">
        <f t="shared" si="83"/>
        <v>0</v>
      </c>
      <c r="CA72" s="5">
        <f t="shared" si="83"/>
        <v>0</v>
      </c>
      <c r="CB72" s="5">
        <f t="shared" si="83"/>
        <v>0</v>
      </c>
      <c r="CC72" s="5">
        <f t="shared" si="83"/>
        <v>0</v>
      </c>
      <c r="CD72" s="5">
        <f t="shared" si="83"/>
        <v>3837.83</v>
      </c>
      <c r="CE72" s="5">
        <f t="shared" si="73"/>
        <v>4263.37</v>
      </c>
      <c r="CF72" s="5">
        <f>ROUND(SUM(CF56:CF58)+SUM(CF61:CF63)+CF66+CF71,5)</f>
        <v>0</v>
      </c>
      <c r="CG72" s="5">
        <f>ROUND(SUM(CG56:CG58)+SUM(CG61:CG63)+CG66+CG71,5)</f>
        <v>4780.91</v>
      </c>
      <c r="CH72" s="5">
        <f t="shared" si="74"/>
        <v>4780.91</v>
      </c>
      <c r="CI72" s="5">
        <f t="shared" si="75"/>
        <v>-24663.75</v>
      </c>
    </row>
    <row r="73" spans="1:87" x14ac:dyDescent="0.25">
      <c r="A73" s="4"/>
      <c r="B73" s="4"/>
      <c r="C73" s="4"/>
      <c r="D73" s="4"/>
      <c r="E73" s="4" t="s">
        <v>150</v>
      </c>
      <c r="F73" s="4"/>
      <c r="G73" s="4"/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f t="shared" si="70"/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f t="shared" si="71"/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f t="shared" si="72"/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f t="shared" si="73"/>
        <v>0</v>
      </c>
      <c r="CF73" s="5">
        <v>0</v>
      </c>
      <c r="CG73" s="5">
        <v>100</v>
      </c>
      <c r="CH73" s="5">
        <f t="shared" si="74"/>
        <v>100</v>
      </c>
      <c r="CI73" s="5">
        <f t="shared" si="75"/>
        <v>100</v>
      </c>
    </row>
    <row r="74" spans="1:87" x14ac:dyDescent="0.25">
      <c r="A74" s="4"/>
      <c r="B74" s="4"/>
      <c r="C74" s="4"/>
      <c r="D74" s="4"/>
      <c r="E74" s="4" t="s">
        <v>151</v>
      </c>
      <c r="F74" s="4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</row>
    <row r="75" spans="1:87" x14ac:dyDescent="0.25">
      <c r="A75" s="4"/>
      <c r="B75" s="4"/>
      <c r="C75" s="4"/>
      <c r="D75" s="4"/>
      <c r="E75" s="4"/>
      <c r="F75" s="4" t="s">
        <v>152</v>
      </c>
      <c r="G75" s="4"/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995.85</v>
      </c>
      <c r="X75" s="5">
        <v>0</v>
      </c>
      <c r="Y75" s="5">
        <v>0</v>
      </c>
      <c r="Z75" s="5">
        <v>0</v>
      </c>
      <c r="AA75" s="5">
        <v>0</v>
      </c>
      <c r="AB75" s="5">
        <v>2984.24</v>
      </c>
      <c r="AC75" s="5">
        <f t="shared" ref="AC75:AC87" si="84">ROUND(SUM(H75:AB75),5)</f>
        <v>3980.09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f t="shared" ref="AV75:AV87" si="85">ROUND(SUM(AS75:AU75),5)</f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206.89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308.88</v>
      </c>
      <c r="BK75" s="5">
        <v>-10582.51</v>
      </c>
      <c r="BL75" s="5">
        <f t="shared" ref="BL75:BL87" si="86">ROUND(SUM(AD75:AR75)+SUM(AV75:BK75),5)</f>
        <v>-10066.74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-602.91999999999996</v>
      </c>
      <c r="CE75" s="5">
        <f t="shared" ref="CE75:CE87" si="87">ROUND(SUM(BM75:CD75),5)</f>
        <v>-602.91999999999996</v>
      </c>
      <c r="CF75" s="5">
        <v>0</v>
      </c>
      <c r="CG75" s="5">
        <v>0</v>
      </c>
      <c r="CH75" s="5">
        <f t="shared" ref="CH75:CH87" si="88">ROUND(SUM(CF75:CG75),5)</f>
        <v>0</v>
      </c>
      <c r="CI75" s="5">
        <f t="shared" ref="CI75:CI87" si="89">ROUND(AC75+BL75+CE75+CH75,5)</f>
        <v>-6689.57</v>
      </c>
    </row>
    <row r="76" spans="1:87" x14ac:dyDescent="0.25">
      <c r="A76" s="4"/>
      <c r="B76" s="4"/>
      <c r="C76" s="4"/>
      <c r="D76" s="4"/>
      <c r="E76" s="4"/>
      <c r="F76" s="4" t="s">
        <v>153</v>
      </c>
      <c r="G76" s="4"/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f t="shared" si="84"/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f t="shared" si="85"/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500</v>
      </c>
      <c r="BL76" s="5">
        <f t="shared" si="86"/>
        <v>500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150</v>
      </c>
      <c r="CE76" s="5">
        <f t="shared" si="87"/>
        <v>150</v>
      </c>
      <c r="CF76" s="5">
        <v>0</v>
      </c>
      <c r="CG76" s="5">
        <v>190</v>
      </c>
      <c r="CH76" s="5">
        <f t="shared" si="88"/>
        <v>190</v>
      </c>
      <c r="CI76" s="5">
        <f t="shared" si="89"/>
        <v>840</v>
      </c>
    </row>
    <row r="77" spans="1:87" x14ac:dyDescent="0.25">
      <c r="A77" s="4"/>
      <c r="B77" s="4"/>
      <c r="C77" s="4"/>
      <c r="D77" s="4"/>
      <c r="E77" s="4"/>
      <c r="F77" s="4" t="s">
        <v>154</v>
      </c>
      <c r="G77" s="4"/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608.29999999999995</v>
      </c>
      <c r="AC77" s="5">
        <f t="shared" si="84"/>
        <v>608.29999999999995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f t="shared" si="85"/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2907.01</v>
      </c>
      <c r="BL77" s="5">
        <f t="shared" si="86"/>
        <v>2907.01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31.85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10.9</v>
      </c>
      <c r="CE77" s="5">
        <f t="shared" si="87"/>
        <v>42.75</v>
      </c>
      <c r="CF77" s="5">
        <v>0</v>
      </c>
      <c r="CG77" s="5">
        <v>74.3</v>
      </c>
      <c r="CH77" s="5">
        <f t="shared" si="88"/>
        <v>74.3</v>
      </c>
      <c r="CI77" s="5">
        <f t="shared" si="89"/>
        <v>3632.36</v>
      </c>
    </row>
    <row r="78" spans="1:87" x14ac:dyDescent="0.25">
      <c r="A78" s="4"/>
      <c r="B78" s="4"/>
      <c r="C78" s="4"/>
      <c r="D78" s="4"/>
      <c r="E78" s="4"/>
      <c r="F78" s="4" t="s">
        <v>155</v>
      </c>
      <c r="G78" s="4"/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200</v>
      </c>
      <c r="AC78" s="5">
        <f t="shared" si="84"/>
        <v>200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f t="shared" si="85"/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f t="shared" si="86"/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f t="shared" si="87"/>
        <v>0</v>
      </c>
      <c r="CF78" s="5">
        <v>0</v>
      </c>
      <c r="CG78" s="5">
        <v>897.14</v>
      </c>
      <c r="CH78" s="5">
        <f t="shared" si="88"/>
        <v>897.14</v>
      </c>
      <c r="CI78" s="5">
        <f t="shared" si="89"/>
        <v>1097.1400000000001</v>
      </c>
    </row>
    <row r="79" spans="1:87" x14ac:dyDescent="0.25">
      <c r="A79" s="4"/>
      <c r="B79" s="4"/>
      <c r="C79" s="4"/>
      <c r="D79" s="4"/>
      <c r="E79" s="4"/>
      <c r="F79" s="4" t="s">
        <v>156</v>
      </c>
      <c r="G79" s="4"/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5306.07</v>
      </c>
      <c r="AC79" s="5">
        <f t="shared" si="84"/>
        <v>5306.07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f t="shared" si="85"/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5697.44</v>
      </c>
      <c r="BL79" s="5">
        <f t="shared" si="86"/>
        <v>5697.44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f t="shared" si="87"/>
        <v>0</v>
      </c>
      <c r="CF79" s="5">
        <v>12050</v>
      </c>
      <c r="CG79" s="5">
        <v>1220.78</v>
      </c>
      <c r="CH79" s="5">
        <f t="shared" si="88"/>
        <v>13270.78</v>
      </c>
      <c r="CI79" s="5">
        <f t="shared" si="89"/>
        <v>24274.29</v>
      </c>
    </row>
    <row r="80" spans="1:87" x14ac:dyDescent="0.25">
      <c r="A80" s="4"/>
      <c r="B80" s="4"/>
      <c r="C80" s="4"/>
      <c r="D80" s="4"/>
      <c r="E80" s="4"/>
      <c r="F80" s="4" t="s">
        <v>157</v>
      </c>
      <c r="G80" s="4"/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f t="shared" si="84"/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f t="shared" si="85"/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1003.28</v>
      </c>
      <c r="BL80" s="5">
        <f t="shared" si="86"/>
        <v>1003.28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1003.28</v>
      </c>
      <c r="CE80" s="5">
        <f t="shared" si="87"/>
        <v>1003.28</v>
      </c>
      <c r="CF80" s="5">
        <v>0</v>
      </c>
      <c r="CG80" s="5">
        <v>0</v>
      </c>
      <c r="CH80" s="5">
        <f t="shared" si="88"/>
        <v>0</v>
      </c>
      <c r="CI80" s="5">
        <f t="shared" si="89"/>
        <v>2006.56</v>
      </c>
    </row>
    <row r="81" spans="1:87" x14ac:dyDescent="0.25">
      <c r="A81" s="4"/>
      <c r="B81" s="4"/>
      <c r="C81" s="4"/>
      <c r="D81" s="4"/>
      <c r="E81" s="4"/>
      <c r="F81" s="4" t="s">
        <v>158</v>
      </c>
      <c r="G81" s="4"/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159.15</v>
      </c>
      <c r="AC81" s="5">
        <f t="shared" si="84"/>
        <v>159.15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f t="shared" si="85"/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f t="shared" si="86"/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f t="shared" si="87"/>
        <v>0</v>
      </c>
      <c r="CF81" s="5">
        <v>0</v>
      </c>
      <c r="CG81" s="5">
        <v>0</v>
      </c>
      <c r="CH81" s="5">
        <f t="shared" si="88"/>
        <v>0</v>
      </c>
      <c r="CI81" s="5">
        <f t="shared" si="89"/>
        <v>159.15</v>
      </c>
    </row>
    <row r="82" spans="1:87" x14ac:dyDescent="0.25">
      <c r="A82" s="4"/>
      <c r="B82" s="4"/>
      <c r="C82" s="4"/>
      <c r="D82" s="4"/>
      <c r="E82" s="4"/>
      <c r="F82" s="4" t="s">
        <v>159</v>
      </c>
      <c r="G82" s="4"/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f t="shared" si="84"/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f t="shared" si="85"/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8.6999999999999993</v>
      </c>
      <c r="BL82" s="5">
        <f t="shared" si="86"/>
        <v>8.6999999999999993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41.8</v>
      </c>
      <c r="CE82" s="5">
        <f t="shared" si="87"/>
        <v>41.8</v>
      </c>
      <c r="CF82" s="5">
        <v>0</v>
      </c>
      <c r="CG82" s="5">
        <v>0</v>
      </c>
      <c r="CH82" s="5">
        <f t="shared" si="88"/>
        <v>0</v>
      </c>
      <c r="CI82" s="5">
        <f t="shared" si="89"/>
        <v>50.5</v>
      </c>
    </row>
    <row r="83" spans="1:87" ht="15.75" thickBot="1" x14ac:dyDescent="0.3">
      <c r="A83" s="4"/>
      <c r="B83" s="4"/>
      <c r="C83" s="4"/>
      <c r="D83" s="4"/>
      <c r="E83" s="4"/>
      <c r="F83" s="4" t="s">
        <v>160</v>
      </c>
      <c r="G83" s="4"/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f t="shared" si="84"/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f t="shared" si="85"/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250</v>
      </c>
      <c r="BL83" s="6">
        <f t="shared" si="86"/>
        <v>250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f t="shared" si="87"/>
        <v>0</v>
      </c>
      <c r="CF83" s="6">
        <v>0</v>
      </c>
      <c r="CG83" s="6">
        <v>0</v>
      </c>
      <c r="CH83" s="6">
        <f t="shared" si="88"/>
        <v>0</v>
      </c>
      <c r="CI83" s="6">
        <f t="shared" si="89"/>
        <v>250</v>
      </c>
    </row>
    <row r="84" spans="1:87" x14ac:dyDescent="0.25">
      <c r="A84" s="4"/>
      <c r="B84" s="4"/>
      <c r="C84" s="4"/>
      <c r="D84" s="4"/>
      <c r="E84" s="4" t="s">
        <v>161</v>
      </c>
      <c r="F84" s="4"/>
      <c r="G84" s="4"/>
      <c r="H84" s="5">
        <f t="shared" ref="H84:AB84" si="90">ROUND(SUM(H74:H83),5)</f>
        <v>0</v>
      </c>
      <c r="I84" s="5">
        <f t="shared" si="90"/>
        <v>0</v>
      </c>
      <c r="J84" s="5">
        <f t="shared" si="90"/>
        <v>0</v>
      </c>
      <c r="K84" s="5">
        <f t="shared" si="90"/>
        <v>0</v>
      </c>
      <c r="L84" s="5">
        <f t="shared" si="90"/>
        <v>0</v>
      </c>
      <c r="M84" s="5">
        <f t="shared" si="90"/>
        <v>0</v>
      </c>
      <c r="N84" s="5">
        <f t="shared" si="90"/>
        <v>0</v>
      </c>
      <c r="O84" s="5">
        <f t="shared" si="90"/>
        <v>0</v>
      </c>
      <c r="P84" s="5">
        <f t="shared" si="90"/>
        <v>0</v>
      </c>
      <c r="Q84" s="5">
        <f t="shared" si="90"/>
        <v>0</v>
      </c>
      <c r="R84" s="5">
        <f t="shared" si="90"/>
        <v>0</v>
      </c>
      <c r="S84" s="5">
        <f t="shared" si="90"/>
        <v>0</v>
      </c>
      <c r="T84" s="5">
        <f t="shared" si="90"/>
        <v>0</v>
      </c>
      <c r="U84" s="5">
        <f t="shared" si="90"/>
        <v>0</v>
      </c>
      <c r="V84" s="5">
        <f t="shared" si="90"/>
        <v>0</v>
      </c>
      <c r="W84" s="5">
        <f t="shared" si="90"/>
        <v>995.85</v>
      </c>
      <c r="X84" s="5">
        <f t="shared" si="90"/>
        <v>0</v>
      </c>
      <c r="Y84" s="5">
        <f t="shared" si="90"/>
        <v>0</v>
      </c>
      <c r="Z84" s="5">
        <f t="shared" si="90"/>
        <v>0</v>
      </c>
      <c r="AA84" s="5">
        <f t="shared" si="90"/>
        <v>0</v>
      </c>
      <c r="AB84" s="5">
        <f t="shared" si="90"/>
        <v>9257.76</v>
      </c>
      <c r="AC84" s="5">
        <f t="shared" si="84"/>
        <v>10253.61</v>
      </c>
      <c r="AD84" s="5">
        <f t="shared" ref="AD84:AU84" si="91">ROUND(SUM(AD74:AD83),5)</f>
        <v>0</v>
      </c>
      <c r="AE84" s="5">
        <f t="shared" si="91"/>
        <v>0</v>
      </c>
      <c r="AF84" s="5">
        <f t="shared" si="91"/>
        <v>0</v>
      </c>
      <c r="AG84" s="5">
        <f t="shared" si="91"/>
        <v>0</v>
      </c>
      <c r="AH84" s="5">
        <f t="shared" si="91"/>
        <v>0</v>
      </c>
      <c r="AI84" s="5">
        <f t="shared" si="91"/>
        <v>0</v>
      </c>
      <c r="AJ84" s="5">
        <f t="shared" si="91"/>
        <v>0</v>
      </c>
      <c r="AK84" s="5">
        <f t="shared" si="91"/>
        <v>0</v>
      </c>
      <c r="AL84" s="5">
        <f t="shared" si="91"/>
        <v>0</v>
      </c>
      <c r="AM84" s="5">
        <f t="shared" si="91"/>
        <v>0</v>
      </c>
      <c r="AN84" s="5">
        <f t="shared" si="91"/>
        <v>0</v>
      </c>
      <c r="AO84" s="5">
        <f t="shared" si="91"/>
        <v>0</v>
      </c>
      <c r="AP84" s="5">
        <f t="shared" si="91"/>
        <v>0</v>
      </c>
      <c r="AQ84" s="5">
        <f t="shared" si="91"/>
        <v>0</v>
      </c>
      <c r="AR84" s="5">
        <f t="shared" si="91"/>
        <v>0</v>
      </c>
      <c r="AS84" s="5">
        <f t="shared" si="91"/>
        <v>0</v>
      </c>
      <c r="AT84" s="5">
        <f t="shared" si="91"/>
        <v>0</v>
      </c>
      <c r="AU84" s="5">
        <f t="shared" si="91"/>
        <v>0</v>
      </c>
      <c r="AV84" s="5">
        <f t="shared" si="85"/>
        <v>0</v>
      </c>
      <c r="AW84" s="5">
        <f t="shared" ref="AW84:BK84" si="92">ROUND(SUM(AW74:AW83),5)</f>
        <v>0</v>
      </c>
      <c r="AX84" s="5">
        <f t="shared" si="92"/>
        <v>0</v>
      </c>
      <c r="AY84" s="5">
        <f t="shared" si="92"/>
        <v>0</v>
      </c>
      <c r="AZ84" s="5">
        <f t="shared" si="92"/>
        <v>0</v>
      </c>
      <c r="BA84" s="5">
        <f t="shared" si="92"/>
        <v>0</v>
      </c>
      <c r="BB84" s="5">
        <f t="shared" si="92"/>
        <v>0</v>
      </c>
      <c r="BC84" s="5">
        <f t="shared" si="92"/>
        <v>0</v>
      </c>
      <c r="BD84" s="5">
        <f t="shared" si="92"/>
        <v>206.89</v>
      </c>
      <c r="BE84" s="5">
        <f t="shared" si="92"/>
        <v>0</v>
      </c>
      <c r="BF84" s="5">
        <f t="shared" si="92"/>
        <v>0</v>
      </c>
      <c r="BG84" s="5">
        <f t="shared" si="92"/>
        <v>0</v>
      </c>
      <c r="BH84" s="5">
        <f t="shared" si="92"/>
        <v>0</v>
      </c>
      <c r="BI84" s="5">
        <f t="shared" si="92"/>
        <v>0</v>
      </c>
      <c r="BJ84" s="5">
        <f t="shared" si="92"/>
        <v>308.88</v>
      </c>
      <c r="BK84" s="5">
        <f t="shared" si="92"/>
        <v>-216.08</v>
      </c>
      <c r="BL84" s="5">
        <f t="shared" si="86"/>
        <v>299.69</v>
      </c>
      <c r="BM84" s="5">
        <f t="shared" ref="BM84:CD84" si="93">ROUND(SUM(BM74:BM83),5)</f>
        <v>0</v>
      </c>
      <c r="BN84" s="5">
        <f t="shared" si="93"/>
        <v>0</v>
      </c>
      <c r="BO84" s="5">
        <f t="shared" si="93"/>
        <v>0</v>
      </c>
      <c r="BP84" s="5">
        <f t="shared" si="93"/>
        <v>0</v>
      </c>
      <c r="BQ84" s="5">
        <f t="shared" si="93"/>
        <v>0</v>
      </c>
      <c r="BR84" s="5">
        <f t="shared" si="93"/>
        <v>0</v>
      </c>
      <c r="BS84" s="5">
        <f t="shared" si="93"/>
        <v>0</v>
      </c>
      <c r="BT84" s="5">
        <f t="shared" si="93"/>
        <v>0</v>
      </c>
      <c r="BU84" s="5">
        <f t="shared" si="93"/>
        <v>31.85</v>
      </c>
      <c r="BV84" s="5">
        <f t="shared" si="93"/>
        <v>0</v>
      </c>
      <c r="BW84" s="5">
        <f t="shared" si="93"/>
        <v>0</v>
      </c>
      <c r="BX84" s="5">
        <f t="shared" si="93"/>
        <v>0</v>
      </c>
      <c r="BY84" s="5">
        <f t="shared" si="93"/>
        <v>0</v>
      </c>
      <c r="BZ84" s="5">
        <f t="shared" si="93"/>
        <v>0</v>
      </c>
      <c r="CA84" s="5">
        <f t="shared" si="93"/>
        <v>0</v>
      </c>
      <c r="CB84" s="5">
        <f t="shared" si="93"/>
        <v>0</v>
      </c>
      <c r="CC84" s="5">
        <f t="shared" si="93"/>
        <v>0</v>
      </c>
      <c r="CD84" s="5">
        <f t="shared" si="93"/>
        <v>603.05999999999995</v>
      </c>
      <c r="CE84" s="5">
        <f t="shared" si="87"/>
        <v>634.91</v>
      </c>
      <c r="CF84" s="5">
        <f>ROUND(SUM(CF74:CF83),5)</f>
        <v>12050</v>
      </c>
      <c r="CG84" s="5">
        <f>ROUND(SUM(CG74:CG83),5)</f>
        <v>2382.2199999999998</v>
      </c>
      <c r="CH84" s="5">
        <f t="shared" si="88"/>
        <v>14432.22</v>
      </c>
      <c r="CI84" s="5">
        <f t="shared" si="89"/>
        <v>25620.43</v>
      </c>
    </row>
    <row r="85" spans="1:87" ht="15.75" thickBot="1" x14ac:dyDescent="0.3">
      <c r="A85" s="4"/>
      <c r="B85" s="4"/>
      <c r="C85" s="4"/>
      <c r="D85" s="4"/>
      <c r="E85" s="4" t="s">
        <v>162</v>
      </c>
      <c r="F85" s="4"/>
      <c r="G85" s="4"/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f t="shared" si="84"/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f t="shared" si="85"/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f t="shared" si="86"/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219.8</v>
      </c>
      <c r="CE85" s="5">
        <f t="shared" si="87"/>
        <v>219.8</v>
      </c>
      <c r="CF85" s="5">
        <v>0</v>
      </c>
      <c r="CG85" s="5">
        <v>0</v>
      </c>
      <c r="CH85" s="5">
        <f t="shared" si="88"/>
        <v>0</v>
      </c>
      <c r="CI85" s="5">
        <f t="shared" si="89"/>
        <v>219.8</v>
      </c>
    </row>
    <row r="86" spans="1:87" ht="15.75" thickBot="1" x14ac:dyDescent="0.3">
      <c r="A86" s="4"/>
      <c r="B86" s="4"/>
      <c r="C86" s="4"/>
      <c r="D86" s="4" t="s">
        <v>163</v>
      </c>
      <c r="E86" s="4"/>
      <c r="F86" s="4"/>
      <c r="G86" s="4"/>
      <c r="H86" s="8">
        <f t="shared" ref="H86:AB86" si="94">ROUND(SUM(H54:H55)+SUM(H72:H73)+SUM(H84:H85),5)</f>
        <v>0</v>
      </c>
      <c r="I86" s="8">
        <f t="shared" si="94"/>
        <v>0</v>
      </c>
      <c r="J86" s="8">
        <f t="shared" si="94"/>
        <v>0</v>
      </c>
      <c r="K86" s="8">
        <f t="shared" si="94"/>
        <v>0</v>
      </c>
      <c r="L86" s="8">
        <f t="shared" si="94"/>
        <v>0</v>
      </c>
      <c r="M86" s="8">
        <f t="shared" si="94"/>
        <v>0</v>
      </c>
      <c r="N86" s="8">
        <f t="shared" si="94"/>
        <v>0</v>
      </c>
      <c r="O86" s="8">
        <f t="shared" si="94"/>
        <v>0</v>
      </c>
      <c r="P86" s="8">
        <f t="shared" si="94"/>
        <v>0</v>
      </c>
      <c r="Q86" s="8">
        <f t="shared" si="94"/>
        <v>0</v>
      </c>
      <c r="R86" s="8">
        <f t="shared" si="94"/>
        <v>0</v>
      </c>
      <c r="S86" s="8">
        <f t="shared" si="94"/>
        <v>0</v>
      </c>
      <c r="T86" s="8">
        <f t="shared" si="94"/>
        <v>0</v>
      </c>
      <c r="U86" s="8">
        <f t="shared" si="94"/>
        <v>0</v>
      </c>
      <c r="V86" s="8">
        <f t="shared" si="94"/>
        <v>0</v>
      </c>
      <c r="W86" s="8">
        <f t="shared" si="94"/>
        <v>995.85</v>
      </c>
      <c r="X86" s="8">
        <f t="shared" si="94"/>
        <v>0</v>
      </c>
      <c r="Y86" s="8">
        <f t="shared" si="94"/>
        <v>0</v>
      </c>
      <c r="Z86" s="8">
        <f t="shared" si="94"/>
        <v>0</v>
      </c>
      <c r="AA86" s="8">
        <f t="shared" si="94"/>
        <v>0</v>
      </c>
      <c r="AB86" s="8">
        <f t="shared" si="94"/>
        <v>15407.23</v>
      </c>
      <c r="AC86" s="8">
        <f t="shared" si="84"/>
        <v>16403.080000000002</v>
      </c>
      <c r="AD86" s="8">
        <f t="shared" ref="AD86:AU86" si="95">ROUND(SUM(AD54:AD55)+SUM(AD72:AD73)+SUM(AD84:AD85),5)</f>
        <v>0</v>
      </c>
      <c r="AE86" s="8">
        <f t="shared" si="95"/>
        <v>0</v>
      </c>
      <c r="AF86" s="8">
        <f t="shared" si="95"/>
        <v>0</v>
      </c>
      <c r="AG86" s="8">
        <f t="shared" si="95"/>
        <v>0</v>
      </c>
      <c r="AH86" s="8">
        <f t="shared" si="95"/>
        <v>0</v>
      </c>
      <c r="AI86" s="8">
        <f t="shared" si="95"/>
        <v>0</v>
      </c>
      <c r="AJ86" s="8">
        <f t="shared" si="95"/>
        <v>0</v>
      </c>
      <c r="AK86" s="8">
        <f t="shared" si="95"/>
        <v>0</v>
      </c>
      <c r="AL86" s="8">
        <f t="shared" si="95"/>
        <v>0</v>
      </c>
      <c r="AM86" s="8">
        <f t="shared" si="95"/>
        <v>0</v>
      </c>
      <c r="AN86" s="8">
        <f t="shared" si="95"/>
        <v>0</v>
      </c>
      <c r="AO86" s="8">
        <f t="shared" si="95"/>
        <v>0</v>
      </c>
      <c r="AP86" s="8">
        <f t="shared" si="95"/>
        <v>0</v>
      </c>
      <c r="AQ86" s="8">
        <f t="shared" si="95"/>
        <v>0</v>
      </c>
      <c r="AR86" s="8">
        <f t="shared" si="95"/>
        <v>0</v>
      </c>
      <c r="AS86" s="8">
        <f t="shared" si="95"/>
        <v>0</v>
      </c>
      <c r="AT86" s="8">
        <f t="shared" si="95"/>
        <v>0</v>
      </c>
      <c r="AU86" s="8">
        <f t="shared" si="95"/>
        <v>0</v>
      </c>
      <c r="AV86" s="8">
        <f t="shared" si="85"/>
        <v>0</v>
      </c>
      <c r="AW86" s="8">
        <f t="shared" ref="AW86:BK86" si="96">ROUND(SUM(AW54:AW55)+SUM(AW72:AW73)+SUM(AW84:AW85),5)</f>
        <v>0</v>
      </c>
      <c r="AX86" s="8">
        <f t="shared" si="96"/>
        <v>0</v>
      </c>
      <c r="AY86" s="8">
        <f t="shared" si="96"/>
        <v>114.5</v>
      </c>
      <c r="AZ86" s="8">
        <f t="shared" si="96"/>
        <v>0</v>
      </c>
      <c r="BA86" s="8">
        <f t="shared" si="96"/>
        <v>0</v>
      </c>
      <c r="BB86" s="8">
        <f t="shared" si="96"/>
        <v>0</v>
      </c>
      <c r="BC86" s="8">
        <f t="shared" si="96"/>
        <v>0</v>
      </c>
      <c r="BD86" s="8">
        <f t="shared" si="96"/>
        <v>206.89</v>
      </c>
      <c r="BE86" s="8">
        <f t="shared" si="96"/>
        <v>0</v>
      </c>
      <c r="BF86" s="8">
        <f t="shared" si="96"/>
        <v>0</v>
      </c>
      <c r="BG86" s="8">
        <f t="shared" si="96"/>
        <v>0</v>
      </c>
      <c r="BH86" s="8">
        <f t="shared" si="96"/>
        <v>0</v>
      </c>
      <c r="BI86" s="8">
        <f t="shared" si="96"/>
        <v>0</v>
      </c>
      <c r="BJ86" s="8">
        <f t="shared" si="96"/>
        <v>308.88</v>
      </c>
      <c r="BK86" s="8">
        <f t="shared" si="96"/>
        <v>-36357.370000000003</v>
      </c>
      <c r="BL86" s="8">
        <f t="shared" si="86"/>
        <v>-35727.1</v>
      </c>
      <c r="BM86" s="8">
        <f t="shared" ref="BM86:CD86" si="97">ROUND(SUM(BM54:BM55)+SUM(BM72:BM73)+SUM(BM84:BM85),5)</f>
        <v>0</v>
      </c>
      <c r="BN86" s="8">
        <f t="shared" si="97"/>
        <v>200</v>
      </c>
      <c r="BO86" s="8">
        <f t="shared" si="97"/>
        <v>0</v>
      </c>
      <c r="BP86" s="8">
        <f t="shared" si="97"/>
        <v>0</v>
      </c>
      <c r="BQ86" s="8">
        <f t="shared" si="97"/>
        <v>0</v>
      </c>
      <c r="BR86" s="8">
        <f t="shared" si="97"/>
        <v>0</v>
      </c>
      <c r="BS86" s="8">
        <f t="shared" si="97"/>
        <v>0</v>
      </c>
      <c r="BT86" s="8">
        <f t="shared" si="97"/>
        <v>0</v>
      </c>
      <c r="BU86" s="8">
        <f t="shared" si="97"/>
        <v>31.85</v>
      </c>
      <c r="BV86" s="8">
        <f t="shared" si="97"/>
        <v>0</v>
      </c>
      <c r="BW86" s="8">
        <f t="shared" si="97"/>
        <v>225.54</v>
      </c>
      <c r="BX86" s="8">
        <f t="shared" si="97"/>
        <v>0</v>
      </c>
      <c r="BY86" s="8">
        <f t="shared" si="97"/>
        <v>0</v>
      </c>
      <c r="BZ86" s="8">
        <f t="shared" si="97"/>
        <v>0</v>
      </c>
      <c r="CA86" s="8">
        <f t="shared" si="97"/>
        <v>0</v>
      </c>
      <c r="CB86" s="8">
        <f t="shared" si="97"/>
        <v>0</v>
      </c>
      <c r="CC86" s="8">
        <f t="shared" si="97"/>
        <v>0</v>
      </c>
      <c r="CD86" s="8">
        <f t="shared" si="97"/>
        <v>4660.6899999999996</v>
      </c>
      <c r="CE86" s="8">
        <f t="shared" si="87"/>
        <v>5118.08</v>
      </c>
      <c r="CF86" s="8">
        <f>ROUND(SUM(CF54:CF55)+SUM(CF72:CF73)+SUM(CF84:CF85),5)</f>
        <v>12050</v>
      </c>
      <c r="CG86" s="8">
        <f>ROUND(SUM(CG54:CG55)+SUM(CG72:CG73)+SUM(CG84:CG85),5)</f>
        <v>7263.13</v>
      </c>
      <c r="CH86" s="8">
        <f t="shared" si="88"/>
        <v>19313.13</v>
      </c>
      <c r="CI86" s="8">
        <f t="shared" si="89"/>
        <v>5107.1899999999996</v>
      </c>
    </row>
    <row r="87" spans="1:87" x14ac:dyDescent="0.25">
      <c r="A87" s="4"/>
      <c r="B87" s="4" t="s">
        <v>164</v>
      </c>
      <c r="C87" s="4"/>
      <c r="D87" s="4"/>
      <c r="E87" s="4"/>
      <c r="F87" s="4"/>
      <c r="G87" s="4"/>
      <c r="H87" s="5">
        <f t="shared" ref="H87:AB87" si="98">ROUND(H3+H53-H86,5)</f>
        <v>-12328.94</v>
      </c>
      <c r="I87" s="5">
        <f t="shared" si="98"/>
        <v>-3214.51</v>
      </c>
      <c r="J87" s="5">
        <f t="shared" si="98"/>
        <v>-239.61</v>
      </c>
      <c r="K87" s="5">
        <f t="shared" si="98"/>
        <v>-239.51</v>
      </c>
      <c r="L87" s="5">
        <f t="shared" si="98"/>
        <v>-239.51</v>
      </c>
      <c r="M87" s="5">
        <f t="shared" si="98"/>
        <v>-239.51</v>
      </c>
      <c r="N87" s="5">
        <f t="shared" si="98"/>
        <v>-239.51</v>
      </c>
      <c r="O87" s="5">
        <f t="shared" si="98"/>
        <v>-239.51</v>
      </c>
      <c r="P87" s="5">
        <f t="shared" si="98"/>
        <v>-2368.48</v>
      </c>
      <c r="Q87" s="5">
        <f t="shared" si="98"/>
        <v>-973.29</v>
      </c>
      <c r="R87" s="5">
        <f t="shared" si="98"/>
        <v>-2403.1799999999998</v>
      </c>
      <c r="S87" s="5">
        <f t="shared" si="98"/>
        <v>-42358</v>
      </c>
      <c r="T87" s="5">
        <f t="shared" si="98"/>
        <v>-239.51</v>
      </c>
      <c r="U87" s="5">
        <f t="shared" si="98"/>
        <v>-420.95</v>
      </c>
      <c r="V87" s="5">
        <f t="shared" si="98"/>
        <v>-610.15</v>
      </c>
      <c r="W87" s="5">
        <f t="shared" si="98"/>
        <v>-44267.75</v>
      </c>
      <c r="X87" s="5">
        <f t="shared" si="98"/>
        <v>-14717.41</v>
      </c>
      <c r="Y87" s="5">
        <f t="shared" si="98"/>
        <v>-27130.1</v>
      </c>
      <c r="Z87" s="5">
        <f t="shared" si="98"/>
        <v>18725</v>
      </c>
      <c r="AA87" s="5">
        <f t="shared" si="98"/>
        <v>-12464.4</v>
      </c>
      <c r="AB87" s="5">
        <f t="shared" si="98"/>
        <v>47908.639999999999</v>
      </c>
      <c r="AC87" s="5">
        <f t="shared" si="84"/>
        <v>-98300.19</v>
      </c>
      <c r="AD87" s="5">
        <f t="shared" ref="AD87:AU87" si="99">ROUND(AD3+AD53-AD86,5)</f>
        <v>-4400</v>
      </c>
      <c r="AE87" s="5">
        <f t="shared" si="99"/>
        <v>-15946.91</v>
      </c>
      <c r="AF87" s="5">
        <f t="shared" si="99"/>
        <v>22950</v>
      </c>
      <c r="AG87" s="5">
        <f t="shared" si="99"/>
        <v>-25729.439999999999</v>
      </c>
      <c r="AH87" s="5">
        <f t="shared" si="99"/>
        <v>1057.0999999999999</v>
      </c>
      <c r="AI87" s="5">
        <f t="shared" si="99"/>
        <v>-17308.55</v>
      </c>
      <c r="AJ87" s="5">
        <f t="shared" si="99"/>
        <v>-24844.880000000001</v>
      </c>
      <c r="AK87" s="5">
        <f t="shared" si="99"/>
        <v>-1287.1199999999999</v>
      </c>
      <c r="AL87" s="5">
        <f t="shared" si="99"/>
        <v>-99</v>
      </c>
      <c r="AM87" s="5">
        <f t="shared" si="99"/>
        <v>-10308.530000000001</v>
      </c>
      <c r="AN87" s="5">
        <f t="shared" si="99"/>
        <v>-192.3</v>
      </c>
      <c r="AO87" s="5">
        <f t="shared" si="99"/>
        <v>-55726.19</v>
      </c>
      <c r="AP87" s="5">
        <f t="shared" si="99"/>
        <v>-5553.51</v>
      </c>
      <c r="AQ87" s="5">
        <f t="shared" si="99"/>
        <v>-30927.7</v>
      </c>
      <c r="AR87" s="5">
        <f t="shared" si="99"/>
        <v>-563</v>
      </c>
      <c r="AS87" s="5">
        <f t="shared" si="99"/>
        <v>-12101.86</v>
      </c>
      <c r="AT87" s="5">
        <f t="shared" si="99"/>
        <v>-43211.11</v>
      </c>
      <c r="AU87" s="5">
        <f t="shared" si="99"/>
        <v>-778.64</v>
      </c>
      <c r="AV87" s="5">
        <f t="shared" si="85"/>
        <v>-56091.61</v>
      </c>
      <c r="AW87" s="5">
        <f t="shared" ref="AW87:BK87" si="100">ROUND(AW3+AW53-AW86,5)</f>
        <v>-9644.66</v>
      </c>
      <c r="AX87" s="5">
        <f t="shared" si="100"/>
        <v>-563</v>
      </c>
      <c r="AY87" s="5">
        <f t="shared" si="100"/>
        <v>-23992.83</v>
      </c>
      <c r="AZ87" s="5">
        <f t="shared" si="100"/>
        <v>-8489.0499999999993</v>
      </c>
      <c r="BA87" s="5">
        <f t="shared" si="100"/>
        <v>-8572.7000000000007</v>
      </c>
      <c r="BB87" s="5">
        <f t="shared" si="100"/>
        <v>-6419.67</v>
      </c>
      <c r="BC87" s="5">
        <f t="shared" si="100"/>
        <v>-3216.69</v>
      </c>
      <c r="BD87" s="5">
        <f t="shared" si="100"/>
        <v>-50263.35</v>
      </c>
      <c r="BE87" s="5">
        <f t="shared" si="100"/>
        <v>-17227.34</v>
      </c>
      <c r="BF87" s="5">
        <f t="shared" si="100"/>
        <v>-4978.01</v>
      </c>
      <c r="BG87" s="5">
        <f t="shared" si="100"/>
        <v>19350</v>
      </c>
      <c r="BH87" s="5">
        <f t="shared" si="100"/>
        <v>-54082.54</v>
      </c>
      <c r="BI87" s="5">
        <f t="shared" si="100"/>
        <v>-18096.28</v>
      </c>
      <c r="BJ87" s="5">
        <f t="shared" si="100"/>
        <v>-43803.93</v>
      </c>
      <c r="BK87" s="5">
        <f t="shared" si="100"/>
        <v>1654359.46</v>
      </c>
      <c r="BL87" s="5">
        <f t="shared" si="86"/>
        <v>1199387.77</v>
      </c>
      <c r="BM87" s="5">
        <f t="shared" ref="BM87:CD87" si="101">ROUND(BM3+BM53-BM86,5)</f>
        <v>-160</v>
      </c>
      <c r="BN87" s="5">
        <f t="shared" si="101"/>
        <v>-1378.96</v>
      </c>
      <c r="BO87" s="5">
        <f t="shared" si="101"/>
        <v>0</v>
      </c>
      <c r="BP87" s="5">
        <f t="shared" si="101"/>
        <v>1250</v>
      </c>
      <c r="BQ87" s="5">
        <f t="shared" si="101"/>
        <v>-4460</v>
      </c>
      <c r="BR87" s="5">
        <f t="shared" si="101"/>
        <v>-19740.46</v>
      </c>
      <c r="BS87" s="5">
        <f t="shared" si="101"/>
        <v>-4492.97</v>
      </c>
      <c r="BT87" s="5">
        <f t="shared" si="101"/>
        <v>1915.55</v>
      </c>
      <c r="BU87" s="5">
        <f t="shared" si="101"/>
        <v>-10537.29</v>
      </c>
      <c r="BV87" s="5">
        <f t="shared" si="101"/>
        <v>-12239.43</v>
      </c>
      <c r="BW87" s="5">
        <f t="shared" si="101"/>
        <v>-5550.4</v>
      </c>
      <c r="BX87" s="5">
        <f t="shared" si="101"/>
        <v>-28742.04</v>
      </c>
      <c r="BY87" s="5">
        <f t="shared" si="101"/>
        <v>-21583.11</v>
      </c>
      <c r="BZ87" s="5">
        <f t="shared" si="101"/>
        <v>-19058.63</v>
      </c>
      <c r="CA87" s="5">
        <f t="shared" si="101"/>
        <v>-20475.47</v>
      </c>
      <c r="CB87" s="5">
        <f t="shared" si="101"/>
        <v>-1925.37</v>
      </c>
      <c r="CC87" s="5">
        <f t="shared" si="101"/>
        <v>10690</v>
      </c>
      <c r="CD87" s="5">
        <f t="shared" si="101"/>
        <v>832840.52</v>
      </c>
      <c r="CE87" s="5">
        <f t="shared" si="87"/>
        <v>696351.94</v>
      </c>
      <c r="CF87" s="5">
        <f>ROUND(CF3+CF53-CF86,5)</f>
        <v>-41644</v>
      </c>
      <c r="CG87" s="5">
        <f>ROUND(CG3+CG53-CG86,5)</f>
        <v>5045.66</v>
      </c>
      <c r="CH87" s="5">
        <f t="shared" si="88"/>
        <v>-36598.339999999997</v>
      </c>
      <c r="CI87" s="5">
        <f t="shared" si="89"/>
        <v>1760841.18</v>
      </c>
    </row>
    <row r="88" spans="1:87" x14ac:dyDescent="0.25">
      <c r="A88" s="4"/>
      <c r="B88" s="4" t="s">
        <v>165</v>
      </c>
      <c r="C88" s="4"/>
      <c r="D88" s="4"/>
      <c r="E88" s="4"/>
      <c r="F88" s="4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</row>
    <row r="89" spans="1:87" x14ac:dyDescent="0.25">
      <c r="A89" s="4"/>
      <c r="B89" s="4"/>
      <c r="C89" s="4" t="s">
        <v>166</v>
      </c>
      <c r="D89" s="4"/>
      <c r="E89" s="4"/>
      <c r="F89" s="4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</row>
    <row r="90" spans="1:87" ht="15.75" thickBot="1" x14ac:dyDescent="0.3">
      <c r="A90" s="4"/>
      <c r="B90" s="4"/>
      <c r="C90" s="4"/>
      <c r="D90" s="4" t="s">
        <v>167</v>
      </c>
      <c r="E90" s="4"/>
      <c r="F90" s="4"/>
      <c r="G90" s="4"/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f>ROUND(SUM(H90:AB90),5)</f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f>ROUND(SUM(AS90:AU90),5)</f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f>ROUND(SUM(AD90:AR90)+SUM(AV90:BK90),5)</f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68300</v>
      </c>
      <c r="CE90" s="6">
        <f>ROUND(SUM(BM90:CD90),5)</f>
        <v>68300</v>
      </c>
      <c r="CF90" s="6">
        <v>0</v>
      </c>
      <c r="CG90" s="6">
        <v>0</v>
      </c>
      <c r="CH90" s="6">
        <f>ROUND(SUM(CF90:CG90),5)</f>
        <v>0</v>
      </c>
      <c r="CI90" s="6">
        <f>ROUND(AC90+BL90+CE90+CH90,5)</f>
        <v>68300</v>
      </c>
    </row>
    <row r="91" spans="1:87" x14ac:dyDescent="0.25">
      <c r="A91" s="4"/>
      <c r="B91" s="4"/>
      <c r="C91" s="4" t="s">
        <v>168</v>
      </c>
      <c r="D91" s="4"/>
      <c r="E91" s="4"/>
      <c r="F91" s="4"/>
      <c r="G91" s="4"/>
      <c r="H91" s="5">
        <f t="shared" ref="H91:AB91" si="102">ROUND(SUM(H89:H90),5)</f>
        <v>0</v>
      </c>
      <c r="I91" s="5">
        <f t="shared" si="102"/>
        <v>0</v>
      </c>
      <c r="J91" s="5">
        <f t="shared" si="102"/>
        <v>0</v>
      </c>
      <c r="K91" s="5">
        <f t="shared" si="102"/>
        <v>0</v>
      </c>
      <c r="L91" s="5">
        <f t="shared" si="102"/>
        <v>0</v>
      </c>
      <c r="M91" s="5">
        <f t="shared" si="102"/>
        <v>0</v>
      </c>
      <c r="N91" s="5">
        <f t="shared" si="102"/>
        <v>0</v>
      </c>
      <c r="O91" s="5">
        <f t="shared" si="102"/>
        <v>0</v>
      </c>
      <c r="P91" s="5">
        <f t="shared" si="102"/>
        <v>0</v>
      </c>
      <c r="Q91" s="5">
        <f t="shared" si="102"/>
        <v>0</v>
      </c>
      <c r="R91" s="5">
        <f t="shared" si="102"/>
        <v>0</v>
      </c>
      <c r="S91" s="5">
        <f t="shared" si="102"/>
        <v>0</v>
      </c>
      <c r="T91" s="5">
        <f t="shared" si="102"/>
        <v>0</v>
      </c>
      <c r="U91" s="5">
        <f t="shared" si="102"/>
        <v>0</v>
      </c>
      <c r="V91" s="5">
        <f t="shared" si="102"/>
        <v>0</v>
      </c>
      <c r="W91" s="5">
        <f t="shared" si="102"/>
        <v>0</v>
      </c>
      <c r="X91" s="5">
        <f t="shared" si="102"/>
        <v>0</v>
      </c>
      <c r="Y91" s="5">
        <f t="shared" si="102"/>
        <v>0</v>
      </c>
      <c r="Z91" s="5">
        <f t="shared" si="102"/>
        <v>0</v>
      </c>
      <c r="AA91" s="5">
        <f t="shared" si="102"/>
        <v>0</v>
      </c>
      <c r="AB91" s="5">
        <f t="shared" si="102"/>
        <v>0</v>
      </c>
      <c r="AC91" s="5">
        <f>ROUND(SUM(H91:AB91),5)</f>
        <v>0</v>
      </c>
      <c r="AD91" s="5">
        <f t="shared" ref="AD91:AU91" si="103">ROUND(SUM(AD89:AD90),5)</f>
        <v>0</v>
      </c>
      <c r="AE91" s="5">
        <f t="shared" si="103"/>
        <v>0</v>
      </c>
      <c r="AF91" s="5">
        <f t="shared" si="103"/>
        <v>0</v>
      </c>
      <c r="AG91" s="5">
        <f t="shared" si="103"/>
        <v>0</v>
      </c>
      <c r="AH91" s="5">
        <f t="shared" si="103"/>
        <v>0</v>
      </c>
      <c r="AI91" s="5">
        <f t="shared" si="103"/>
        <v>0</v>
      </c>
      <c r="AJ91" s="5">
        <f t="shared" si="103"/>
        <v>0</v>
      </c>
      <c r="AK91" s="5">
        <f t="shared" si="103"/>
        <v>0</v>
      </c>
      <c r="AL91" s="5">
        <f t="shared" si="103"/>
        <v>0</v>
      </c>
      <c r="AM91" s="5">
        <f t="shared" si="103"/>
        <v>0</v>
      </c>
      <c r="AN91" s="5">
        <f t="shared" si="103"/>
        <v>0</v>
      </c>
      <c r="AO91" s="5">
        <f t="shared" si="103"/>
        <v>0</v>
      </c>
      <c r="AP91" s="5">
        <f t="shared" si="103"/>
        <v>0</v>
      </c>
      <c r="AQ91" s="5">
        <f t="shared" si="103"/>
        <v>0</v>
      </c>
      <c r="AR91" s="5">
        <f t="shared" si="103"/>
        <v>0</v>
      </c>
      <c r="AS91" s="5">
        <f t="shared" si="103"/>
        <v>0</v>
      </c>
      <c r="AT91" s="5">
        <f t="shared" si="103"/>
        <v>0</v>
      </c>
      <c r="AU91" s="5">
        <f t="shared" si="103"/>
        <v>0</v>
      </c>
      <c r="AV91" s="5">
        <f>ROUND(SUM(AS91:AU91),5)</f>
        <v>0</v>
      </c>
      <c r="AW91" s="5">
        <f t="shared" ref="AW91:BK91" si="104">ROUND(SUM(AW89:AW90),5)</f>
        <v>0</v>
      </c>
      <c r="AX91" s="5">
        <f t="shared" si="104"/>
        <v>0</v>
      </c>
      <c r="AY91" s="5">
        <f t="shared" si="104"/>
        <v>0</v>
      </c>
      <c r="AZ91" s="5">
        <f t="shared" si="104"/>
        <v>0</v>
      </c>
      <c r="BA91" s="5">
        <f t="shared" si="104"/>
        <v>0</v>
      </c>
      <c r="BB91" s="5">
        <f t="shared" si="104"/>
        <v>0</v>
      </c>
      <c r="BC91" s="5">
        <f t="shared" si="104"/>
        <v>0</v>
      </c>
      <c r="BD91" s="5">
        <f t="shared" si="104"/>
        <v>0</v>
      </c>
      <c r="BE91" s="5">
        <f t="shared" si="104"/>
        <v>0</v>
      </c>
      <c r="BF91" s="5">
        <f t="shared" si="104"/>
        <v>0</v>
      </c>
      <c r="BG91" s="5">
        <f t="shared" si="104"/>
        <v>0</v>
      </c>
      <c r="BH91" s="5">
        <f t="shared" si="104"/>
        <v>0</v>
      </c>
      <c r="BI91" s="5">
        <f t="shared" si="104"/>
        <v>0</v>
      </c>
      <c r="BJ91" s="5">
        <f t="shared" si="104"/>
        <v>0</v>
      </c>
      <c r="BK91" s="5">
        <f t="shared" si="104"/>
        <v>0</v>
      </c>
      <c r="BL91" s="5">
        <f>ROUND(SUM(AD91:AR91)+SUM(AV91:BK91),5)</f>
        <v>0</v>
      </c>
      <c r="BM91" s="5">
        <f t="shared" ref="BM91:CD91" si="105">ROUND(SUM(BM89:BM90),5)</f>
        <v>0</v>
      </c>
      <c r="BN91" s="5">
        <f t="shared" si="105"/>
        <v>0</v>
      </c>
      <c r="BO91" s="5">
        <f t="shared" si="105"/>
        <v>0</v>
      </c>
      <c r="BP91" s="5">
        <f t="shared" si="105"/>
        <v>0</v>
      </c>
      <c r="BQ91" s="5">
        <f t="shared" si="105"/>
        <v>0</v>
      </c>
      <c r="BR91" s="5">
        <f t="shared" si="105"/>
        <v>0</v>
      </c>
      <c r="BS91" s="5">
        <f t="shared" si="105"/>
        <v>0</v>
      </c>
      <c r="BT91" s="5">
        <f t="shared" si="105"/>
        <v>0</v>
      </c>
      <c r="BU91" s="5">
        <f t="shared" si="105"/>
        <v>0</v>
      </c>
      <c r="BV91" s="5">
        <f t="shared" si="105"/>
        <v>0</v>
      </c>
      <c r="BW91" s="5">
        <f t="shared" si="105"/>
        <v>0</v>
      </c>
      <c r="BX91" s="5">
        <f t="shared" si="105"/>
        <v>0</v>
      </c>
      <c r="BY91" s="5">
        <f t="shared" si="105"/>
        <v>0</v>
      </c>
      <c r="BZ91" s="5">
        <f t="shared" si="105"/>
        <v>0</v>
      </c>
      <c r="CA91" s="5">
        <f t="shared" si="105"/>
        <v>0</v>
      </c>
      <c r="CB91" s="5">
        <f t="shared" si="105"/>
        <v>0</v>
      </c>
      <c r="CC91" s="5">
        <f t="shared" si="105"/>
        <v>0</v>
      </c>
      <c r="CD91" s="5">
        <f t="shared" si="105"/>
        <v>68300</v>
      </c>
      <c r="CE91" s="5">
        <f>ROUND(SUM(BM91:CD91),5)</f>
        <v>68300</v>
      </c>
      <c r="CF91" s="5">
        <f>ROUND(SUM(CF89:CF90),5)</f>
        <v>0</v>
      </c>
      <c r="CG91" s="5">
        <f>ROUND(SUM(CG89:CG90),5)</f>
        <v>0</v>
      </c>
      <c r="CH91" s="5">
        <f>ROUND(SUM(CF91:CG91),5)</f>
        <v>0</v>
      </c>
      <c r="CI91" s="5">
        <f>ROUND(AC91+BL91+CE91+CH91,5)</f>
        <v>68300</v>
      </c>
    </row>
    <row r="92" spans="1:87" x14ac:dyDescent="0.25">
      <c r="A92" s="4"/>
      <c r="B92" s="4"/>
      <c r="C92" s="4" t="s">
        <v>169</v>
      </c>
      <c r="D92" s="4"/>
      <c r="E92" s="4"/>
      <c r="F92" s="4"/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</row>
    <row r="93" spans="1:87" ht="15.75" thickBot="1" x14ac:dyDescent="0.3">
      <c r="A93" s="4"/>
      <c r="B93" s="4"/>
      <c r="C93" s="4"/>
      <c r="D93" s="4" t="s">
        <v>170</v>
      </c>
      <c r="E93" s="4"/>
      <c r="F93" s="4"/>
      <c r="G93" s="4"/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f>ROUND(SUM(H93:AB93),5)</f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f>ROUND(SUM(AS93:AU93),5)</f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f>ROUND(SUM(AD93:AR93)+SUM(AV93:BK93),5)</f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f>ROUND(SUM(BM93:CD93),5)</f>
        <v>0</v>
      </c>
      <c r="CF93" s="5">
        <v>0</v>
      </c>
      <c r="CG93" s="5">
        <v>0</v>
      </c>
      <c r="CH93" s="5">
        <f>ROUND(SUM(CF93:CG93),5)</f>
        <v>0</v>
      </c>
      <c r="CI93" s="5">
        <f>ROUND(AC93+BL93+CE93+CH93,5)</f>
        <v>0</v>
      </c>
    </row>
    <row r="94" spans="1:87" ht="15.75" thickBot="1" x14ac:dyDescent="0.3">
      <c r="A94" s="4"/>
      <c r="B94" s="4"/>
      <c r="C94" s="4" t="s">
        <v>171</v>
      </c>
      <c r="D94" s="4"/>
      <c r="E94" s="4"/>
      <c r="F94" s="4"/>
      <c r="G94" s="4"/>
      <c r="H94" s="7">
        <f t="shared" ref="H94:AB94" si="106">ROUND(SUM(H92:H93),5)</f>
        <v>0</v>
      </c>
      <c r="I94" s="7">
        <f t="shared" si="106"/>
        <v>0</v>
      </c>
      <c r="J94" s="7">
        <f t="shared" si="106"/>
        <v>0</v>
      </c>
      <c r="K94" s="7">
        <f t="shared" si="106"/>
        <v>0</v>
      </c>
      <c r="L94" s="7">
        <f t="shared" si="106"/>
        <v>0</v>
      </c>
      <c r="M94" s="7">
        <f t="shared" si="106"/>
        <v>0</v>
      </c>
      <c r="N94" s="7">
        <f t="shared" si="106"/>
        <v>0</v>
      </c>
      <c r="O94" s="7">
        <f t="shared" si="106"/>
        <v>0</v>
      </c>
      <c r="P94" s="7">
        <f t="shared" si="106"/>
        <v>0</v>
      </c>
      <c r="Q94" s="7">
        <f t="shared" si="106"/>
        <v>0</v>
      </c>
      <c r="R94" s="7">
        <f t="shared" si="106"/>
        <v>0</v>
      </c>
      <c r="S94" s="7">
        <f t="shared" si="106"/>
        <v>0</v>
      </c>
      <c r="T94" s="7">
        <f t="shared" si="106"/>
        <v>0</v>
      </c>
      <c r="U94" s="7">
        <f t="shared" si="106"/>
        <v>0</v>
      </c>
      <c r="V94" s="7">
        <f t="shared" si="106"/>
        <v>0</v>
      </c>
      <c r="W94" s="7">
        <f t="shared" si="106"/>
        <v>0</v>
      </c>
      <c r="X94" s="7">
        <f t="shared" si="106"/>
        <v>0</v>
      </c>
      <c r="Y94" s="7">
        <f t="shared" si="106"/>
        <v>0</v>
      </c>
      <c r="Z94" s="7">
        <f t="shared" si="106"/>
        <v>0</v>
      </c>
      <c r="AA94" s="7">
        <f t="shared" si="106"/>
        <v>0</v>
      </c>
      <c r="AB94" s="7">
        <f t="shared" si="106"/>
        <v>0</v>
      </c>
      <c r="AC94" s="7">
        <f>ROUND(SUM(H94:AB94),5)</f>
        <v>0</v>
      </c>
      <c r="AD94" s="7">
        <f t="shared" ref="AD94:AU94" si="107">ROUND(SUM(AD92:AD93),5)</f>
        <v>0</v>
      </c>
      <c r="AE94" s="7">
        <f t="shared" si="107"/>
        <v>0</v>
      </c>
      <c r="AF94" s="7">
        <f t="shared" si="107"/>
        <v>0</v>
      </c>
      <c r="AG94" s="7">
        <f t="shared" si="107"/>
        <v>0</v>
      </c>
      <c r="AH94" s="7">
        <f t="shared" si="107"/>
        <v>0</v>
      </c>
      <c r="AI94" s="7">
        <f t="shared" si="107"/>
        <v>0</v>
      </c>
      <c r="AJ94" s="7">
        <f t="shared" si="107"/>
        <v>0</v>
      </c>
      <c r="AK94" s="7">
        <f t="shared" si="107"/>
        <v>0</v>
      </c>
      <c r="AL94" s="7">
        <f t="shared" si="107"/>
        <v>0</v>
      </c>
      <c r="AM94" s="7">
        <f t="shared" si="107"/>
        <v>0</v>
      </c>
      <c r="AN94" s="7">
        <f t="shared" si="107"/>
        <v>0</v>
      </c>
      <c r="AO94" s="7">
        <f t="shared" si="107"/>
        <v>0</v>
      </c>
      <c r="AP94" s="7">
        <f t="shared" si="107"/>
        <v>0</v>
      </c>
      <c r="AQ94" s="7">
        <f t="shared" si="107"/>
        <v>0</v>
      </c>
      <c r="AR94" s="7">
        <f t="shared" si="107"/>
        <v>0</v>
      </c>
      <c r="AS94" s="7">
        <f t="shared" si="107"/>
        <v>0</v>
      </c>
      <c r="AT94" s="7">
        <f t="shared" si="107"/>
        <v>0</v>
      </c>
      <c r="AU94" s="7">
        <f t="shared" si="107"/>
        <v>0</v>
      </c>
      <c r="AV94" s="7">
        <f>ROUND(SUM(AS94:AU94),5)</f>
        <v>0</v>
      </c>
      <c r="AW94" s="7">
        <f t="shared" ref="AW94:BK94" si="108">ROUND(SUM(AW92:AW93),5)</f>
        <v>0</v>
      </c>
      <c r="AX94" s="7">
        <f t="shared" si="108"/>
        <v>0</v>
      </c>
      <c r="AY94" s="7">
        <f t="shared" si="108"/>
        <v>0</v>
      </c>
      <c r="AZ94" s="7">
        <f t="shared" si="108"/>
        <v>0</v>
      </c>
      <c r="BA94" s="7">
        <f t="shared" si="108"/>
        <v>0</v>
      </c>
      <c r="BB94" s="7">
        <f t="shared" si="108"/>
        <v>0</v>
      </c>
      <c r="BC94" s="7">
        <f t="shared" si="108"/>
        <v>0</v>
      </c>
      <c r="BD94" s="7">
        <f t="shared" si="108"/>
        <v>0</v>
      </c>
      <c r="BE94" s="7">
        <f t="shared" si="108"/>
        <v>0</v>
      </c>
      <c r="BF94" s="7">
        <f t="shared" si="108"/>
        <v>0</v>
      </c>
      <c r="BG94" s="7">
        <f t="shared" si="108"/>
        <v>0</v>
      </c>
      <c r="BH94" s="7">
        <f t="shared" si="108"/>
        <v>0</v>
      </c>
      <c r="BI94" s="7">
        <f t="shared" si="108"/>
        <v>0</v>
      </c>
      <c r="BJ94" s="7">
        <f t="shared" si="108"/>
        <v>0</v>
      </c>
      <c r="BK94" s="7">
        <f t="shared" si="108"/>
        <v>0</v>
      </c>
      <c r="BL94" s="7">
        <f>ROUND(SUM(AD94:AR94)+SUM(AV94:BK94),5)</f>
        <v>0</v>
      </c>
      <c r="BM94" s="7">
        <f t="shared" ref="BM94:CD94" si="109">ROUND(SUM(BM92:BM93),5)</f>
        <v>0</v>
      </c>
      <c r="BN94" s="7">
        <f t="shared" si="109"/>
        <v>0</v>
      </c>
      <c r="BO94" s="7">
        <f t="shared" si="109"/>
        <v>0</v>
      </c>
      <c r="BP94" s="7">
        <f t="shared" si="109"/>
        <v>0</v>
      </c>
      <c r="BQ94" s="7">
        <f t="shared" si="109"/>
        <v>0</v>
      </c>
      <c r="BR94" s="7">
        <f t="shared" si="109"/>
        <v>0</v>
      </c>
      <c r="BS94" s="7">
        <f t="shared" si="109"/>
        <v>0</v>
      </c>
      <c r="BT94" s="7">
        <f t="shared" si="109"/>
        <v>0</v>
      </c>
      <c r="BU94" s="7">
        <f t="shared" si="109"/>
        <v>0</v>
      </c>
      <c r="BV94" s="7">
        <f t="shared" si="109"/>
        <v>0</v>
      </c>
      <c r="BW94" s="7">
        <f t="shared" si="109"/>
        <v>0</v>
      </c>
      <c r="BX94" s="7">
        <f t="shared" si="109"/>
        <v>0</v>
      </c>
      <c r="BY94" s="7">
        <f t="shared" si="109"/>
        <v>0</v>
      </c>
      <c r="BZ94" s="7">
        <f t="shared" si="109"/>
        <v>0</v>
      </c>
      <c r="CA94" s="7">
        <f t="shared" si="109"/>
        <v>0</v>
      </c>
      <c r="CB94" s="7">
        <f t="shared" si="109"/>
        <v>0</v>
      </c>
      <c r="CC94" s="7">
        <f t="shared" si="109"/>
        <v>0</v>
      </c>
      <c r="CD94" s="7">
        <f t="shared" si="109"/>
        <v>0</v>
      </c>
      <c r="CE94" s="7">
        <f>ROUND(SUM(BM94:CD94),5)</f>
        <v>0</v>
      </c>
      <c r="CF94" s="7">
        <f>ROUND(SUM(CF92:CF93),5)</f>
        <v>0</v>
      </c>
      <c r="CG94" s="7">
        <f>ROUND(SUM(CG92:CG93),5)</f>
        <v>0</v>
      </c>
      <c r="CH94" s="7">
        <f>ROUND(SUM(CF94:CG94),5)</f>
        <v>0</v>
      </c>
      <c r="CI94" s="7">
        <f>ROUND(AC94+BL94+CE94+CH94,5)</f>
        <v>0</v>
      </c>
    </row>
    <row r="95" spans="1:87" ht="15.75" thickBot="1" x14ac:dyDescent="0.3">
      <c r="A95" s="4"/>
      <c r="B95" s="4" t="s">
        <v>172</v>
      </c>
      <c r="C95" s="4"/>
      <c r="D95" s="4"/>
      <c r="E95" s="4"/>
      <c r="F95" s="4"/>
      <c r="G95" s="4"/>
      <c r="H95" s="7">
        <f t="shared" ref="H95:AB95" si="110">ROUND(H88+H91-H94,5)</f>
        <v>0</v>
      </c>
      <c r="I95" s="7">
        <f t="shared" si="110"/>
        <v>0</v>
      </c>
      <c r="J95" s="7">
        <f t="shared" si="110"/>
        <v>0</v>
      </c>
      <c r="K95" s="7">
        <f t="shared" si="110"/>
        <v>0</v>
      </c>
      <c r="L95" s="7">
        <f t="shared" si="110"/>
        <v>0</v>
      </c>
      <c r="M95" s="7">
        <f t="shared" si="110"/>
        <v>0</v>
      </c>
      <c r="N95" s="7">
        <f t="shared" si="110"/>
        <v>0</v>
      </c>
      <c r="O95" s="7">
        <f t="shared" si="110"/>
        <v>0</v>
      </c>
      <c r="P95" s="7">
        <f t="shared" si="110"/>
        <v>0</v>
      </c>
      <c r="Q95" s="7">
        <f t="shared" si="110"/>
        <v>0</v>
      </c>
      <c r="R95" s="7">
        <f t="shared" si="110"/>
        <v>0</v>
      </c>
      <c r="S95" s="7">
        <f t="shared" si="110"/>
        <v>0</v>
      </c>
      <c r="T95" s="7">
        <f t="shared" si="110"/>
        <v>0</v>
      </c>
      <c r="U95" s="7">
        <f t="shared" si="110"/>
        <v>0</v>
      </c>
      <c r="V95" s="7">
        <f t="shared" si="110"/>
        <v>0</v>
      </c>
      <c r="W95" s="7">
        <f t="shared" si="110"/>
        <v>0</v>
      </c>
      <c r="X95" s="7">
        <f t="shared" si="110"/>
        <v>0</v>
      </c>
      <c r="Y95" s="7">
        <f t="shared" si="110"/>
        <v>0</v>
      </c>
      <c r="Z95" s="7">
        <f t="shared" si="110"/>
        <v>0</v>
      </c>
      <c r="AA95" s="7">
        <f t="shared" si="110"/>
        <v>0</v>
      </c>
      <c r="AB95" s="7">
        <f t="shared" si="110"/>
        <v>0</v>
      </c>
      <c r="AC95" s="7">
        <f>ROUND(SUM(H95:AB95),5)</f>
        <v>0</v>
      </c>
      <c r="AD95" s="7">
        <f t="shared" ref="AD95:AU95" si="111">ROUND(AD88+AD91-AD94,5)</f>
        <v>0</v>
      </c>
      <c r="AE95" s="7">
        <f t="shared" si="111"/>
        <v>0</v>
      </c>
      <c r="AF95" s="7">
        <f t="shared" si="111"/>
        <v>0</v>
      </c>
      <c r="AG95" s="7">
        <f t="shared" si="111"/>
        <v>0</v>
      </c>
      <c r="AH95" s="7">
        <f t="shared" si="111"/>
        <v>0</v>
      </c>
      <c r="AI95" s="7">
        <f t="shared" si="111"/>
        <v>0</v>
      </c>
      <c r="AJ95" s="7">
        <f t="shared" si="111"/>
        <v>0</v>
      </c>
      <c r="AK95" s="7">
        <f t="shared" si="111"/>
        <v>0</v>
      </c>
      <c r="AL95" s="7">
        <f t="shared" si="111"/>
        <v>0</v>
      </c>
      <c r="AM95" s="7">
        <f t="shared" si="111"/>
        <v>0</v>
      </c>
      <c r="AN95" s="7">
        <f t="shared" si="111"/>
        <v>0</v>
      </c>
      <c r="AO95" s="7">
        <f t="shared" si="111"/>
        <v>0</v>
      </c>
      <c r="AP95" s="7">
        <f t="shared" si="111"/>
        <v>0</v>
      </c>
      <c r="AQ95" s="7">
        <f t="shared" si="111"/>
        <v>0</v>
      </c>
      <c r="AR95" s="7">
        <f t="shared" si="111"/>
        <v>0</v>
      </c>
      <c r="AS95" s="7">
        <f t="shared" si="111"/>
        <v>0</v>
      </c>
      <c r="AT95" s="7">
        <f t="shared" si="111"/>
        <v>0</v>
      </c>
      <c r="AU95" s="7">
        <f t="shared" si="111"/>
        <v>0</v>
      </c>
      <c r="AV95" s="7">
        <f>ROUND(SUM(AS95:AU95),5)</f>
        <v>0</v>
      </c>
      <c r="AW95" s="7">
        <f t="shared" ref="AW95:BK95" si="112">ROUND(AW88+AW91-AW94,5)</f>
        <v>0</v>
      </c>
      <c r="AX95" s="7">
        <f t="shared" si="112"/>
        <v>0</v>
      </c>
      <c r="AY95" s="7">
        <f t="shared" si="112"/>
        <v>0</v>
      </c>
      <c r="AZ95" s="7">
        <f t="shared" si="112"/>
        <v>0</v>
      </c>
      <c r="BA95" s="7">
        <f t="shared" si="112"/>
        <v>0</v>
      </c>
      <c r="BB95" s="7">
        <f t="shared" si="112"/>
        <v>0</v>
      </c>
      <c r="BC95" s="7">
        <f t="shared" si="112"/>
        <v>0</v>
      </c>
      <c r="BD95" s="7">
        <f t="shared" si="112"/>
        <v>0</v>
      </c>
      <c r="BE95" s="7">
        <f t="shared" si="112"/>
        <v>0</v>
      </c>
      <c r="BF95" s="7">
        <f t="shared" si="112"/>
        <v>0</v>
      </c>
      <c r="BG95" s="7">
        <f t="shared" si="112"/>
        <v>0</v>
      </c>
      <c r="BH95" s="7">
        <f t="shared" si="112"/>
        <v>0</v>
      </c>
      <c r="BI95" s="7">
        <f t="shared" si="112"/>
        <v>0</v>
      </c>
      <c r="BJ95" s="7">
        <f t="shared" si="112"/>
        <v>0</v>
      </c>
      <c r="BK95" s="7">
        <f t="shared" si="112"/>
        <v>0</v>
      </c>
      <c r="BL95" s="7">
        <f>ROUND(SUM(AD95:AR95)+SUM(AV95:BK95),5)</f>
        <v>0</v>
      </c>
      <c r="BM95" s="7">
        <f t="shared" ref="BM95:CD95" si="113">ROUND(BM88+BM91-BM94,5)</f>
        <v>0</v>
      </c>
      <c r="BN95" s="7">
        <f t="shared" si="113"/>
        <v>0</v>
      </c>
      <c r="BO95" s="7">
        <f t="shared" si="113"/>
        <v>0</v>
      </c>
      <c r="BP95" s="7">
        <f t="shared" si="113"/>
        <v>0</v>
      </c>
      <c r="BQ95" s="7">
        <f t="shared" si="113"/>
        <v>0</v>
      </c>
      <c r="BR95" s="7">
        <f t="shared" si="113"/>
        <v>0</v>
      </c>
      <c r="BS95" s="7">
        <f t="shared" si="113"/>
        <v>0</v>
      </c>
      <c r="BT95" s="7">
        <f t="shared" si="113"/>
        <v>0</v>
      </c>
      <c r="BU95" s="7">
        <f t="shared" si="113"/>
        <v>0</v>
      </c>
      <c r="BV95" s="7">
        <f t="shared" si="113"/>
        <v>0</v>
      </c>
      <c r="BW95" s="7">
        <f t="shared" si="113"/>
        <v>0</v>
      </c>
      <c r="BX95" s="7">
        <f t="shared" si="113"/>
        <v>0</v>
      </c>
      <c r="BY95" s="7">
        <f t="shared" si="113"/>
        <v>0</v>
      </c>
      <c r="BZ95" s="7">
        <f t="shared" si="113"/>
        <v>0</v>
      </c>
      <c r="CA95" s="7">
        <f t="shared" si="113"/>
        <v>0</v>
      </c>
      <c r="CB95" s="7">
        <f t="shared" si="113"/>
        <v>0</v>
      </c>
      <c r="CC95" s="7">
        <f t="shared" si="113"/>
        <v>0</v>
      </c>
      <c r="CD95" s="7">
        <f t="shared" si="113"/>
        <v>68300</v>
      </c>
      <c r="CE95" s="7">
        <f>ROUND(SUM(BM95:CD95),5)</f>
        <v>68300</v>
      </c>
      <c r="CF95" s="7">
        <f>ROUND(CF88+CF91-CF94,5)</f>
        <v>0</v>
      </c>
      <c r="CG95" s="7">
        <f>ROUND(CG88+CG91-CG94,5)</f>
        <v>0</v>
      </c>
      <c r="CH95" s="7">
        <f>ROUND(SUM(CF95:CG95),5)</f>
        <v>0</v>
      </c>
      <c r="CI95" s="7">
        <f>ROUND(AC95+BL95+CE95+CH95,5)</f>
        <v>68300</v>
      </c>
    </row>
    <row r="96" spans="1:87" s="10" customFormat="1" ht="12" thickBot="1" x14ac:dyDescent="0.25">
      <c r="A96" s="4" t="s">
        <v>173</v>
      </c>
      <c r="B96" s="4"/>
      <c r="C96" s="4"/>
      <c r="D96" s="4"/>
      <c r="E96" s="4"/>
      <c r="F96" s="4"/>
      <c r="G96" s="4"/>
      <c r="H96" s="9">
        <f t="shared" ref="H96:AB96" si="114">ROUND(H87+H95,5)</f>
        <v>-12328.94</v>
      </c>
      <c r="I96" s="9">
        <f t="shared" si="114"/>
        <v>-3214.51</v>
      </c>
      <c r="J96" s="9">
        <f t="shared" si="114"/>
        <v>-239.61</v>
      </c>
      <c r="K96" s="9">
        <f t="shared" si="114"/>
        <v>-239.51</v>
      </c>
      <c r="L96" s="9">
        <f t="shared" si="114"/>
        <v>-239.51</v>
      </c>
      <c r="M96" s="9">
        <f t="shared" si="114"/>
        <v>-239.51</v>
      </c>
      <c r="N96" s="9">
        <f t="shared" si="114"/>
        <v>-239.51</v>
      </c>
      <c r="O96" s="9">
        <f t="shared" si="114"/>
        <v>-239.51</v>
      </c>
      <c r="P96" s="9">
        <f t="shared" si="114"/>
        <v>-2368.48</v>
      </c>
      <c r="Q96" s="9">
        <f t="shared" si="114"/>
        <v>-973.29</v>
      </c>
      <c r="R96" s="9">
        <f t="shared" si="114"/>
        <v>-2403.1799999999998</v>
      </c>
      <c r="S96" s="9">
        <f t="shared" si="114"/>
        <v>-42358</v>
      </c>
      <c r="T96" s="9">
        <f t="shared" si="114"/>
        <v>-239.51</v>
      </c>
      <c r="U96" s="9">
        <f t="shared" si="114"/>
        <v>-420.95</v>
      </c>
      <c r="V96" s="9">
        <f t="shared" si="114"/>
        <v>-610.15</v>
      </c>
      <c r="W96" s="9">
        <f t="shared" si="114"/>
        <v>-44267.75</v>
      </c>
      <c r="X96" s="9">
        <f t="shared" si="114"/>
        <v>-14717.41</v>
      </c>
      <c r="Y96" s="9">
        <f t="shared" si="114"/>
        <v>-27130.1</v>
      </c>
      <c r="Z96" s="9">
        <f t="shared" si="114"/>
        <v>18725</v>
      </c>
      <c r="AA96" s="9">
        <f t="shared" si="114"/>
        <v>-12464.4</v>
      </c>
      <c r="AB96" s="9">
        <f t="shared" si="114"/>
        <v>47908.639999999999</v>
      </c>
      <c r="AC96" s="9">
        <f>ROUND(SUM(H96:AB96),5)</f>
        <v>-98300.19</v>
      </c>
      <c r="AD96" s="9">
        <f t="shared" ref="AD96:AU96" si="115">ROUND(AD87+AD95,5)</f>
        <v>-4400</v>
      </c>
      <c r="AE96" s="9">
        <f t="shared" si="115"/>
        <v>-15946.91</v>
      </c>
      <c r="AF96" s="9">
        <f t="shared" si="115"/>
        <v>22950</v>
      </c>
      <c r="AG96" s="9">
        <f t="shared" si="115"/>
        <v>-25729.439999999999</v>
      </c>
      <c r="AH96" s="9">
        <f t="shared" si="115"/>
        <v>1057.0999999999999</v>
      </c>
      <c r="AI96" s="9">
        <f t="shared" si="115"/>
        <v>-17308.55</v>
      </c>
      <c r="AJ96" s="9">
        <f t="shared" si="115"/>
        <v>-24844.880000000001</v>
      </c>
      <c r="AK96" s="9">
        <f t="shared" si="115"/>
        <v>-1287.1199999999999</v>
      </c>
      <c r="AL96" s="9">
        <f t="shared" si="115"/>
        <v>-99</v>
      </c>
      <c r="AM96" s="9">
        <f t="shared" si="115"/>
        <v>-10308.530000000001</v>
      </c>
      <c r="AN96" s="9">
        <f t="shared" si="115"/>
        <v>-192.3</v>
      </c>
      <c r="AO96" s="9">
        <f t="shared" si="115"/>
        <v>-55726.19</v>
      </c>
      <c r="AP96" s="9">
        <f t="shared" si="115"/>
        <v>-5553.51</v>
      </c>
      <c r="AQ96" s="9">
        <f t="shared" si="115"/>
        <v>-30927.7</v>
      </c>
      <c r="AR96" s="9">
        <f t="shared" si="115"/>
        <v>-563</v>
      </c>
      <c r="AS96" s="9">
        <f t="shared" si="115"/>
        <v>-12101.86</v>
      </c>
      <c r="AT96" s="9">
        <f t="shared" si="115"/>
        <v>-43211.11</v>
      </c>
      <c r="AU96" s="9">
        <f t="shared" si="115"/>
        <v>-778.64</v>
      </c>
      <c r="AV96" s="9">
        <f>ROUND(SUM(AS96:AU96),5)</f>
        <v>-56091.61</v>
      </c>
      <c r="AW96" s="9">
        <f t="shared" ref="AW96:BK96" si="116">ROUND(AW87+AW95,5)</f>
        <v>-9644.66</v>
      </c>
      <c r="AX96" s="9">
        <f t="shared" si="116"/>
        <v>-563</v>
      </c>
      <c r="AY96" s="9">
        <f t="shared" si="116"/>
        <v>-23992.83</v>
      </c>
      <c r="AZ96" s="9">
        <f t="shared" si="116"/>
        <v>-8489.0499999999993</v>
      </c>
      <c r="BA96" s="9">
        <f t="shared" si="116"/>
        <v>-8572.7000000000007</v>
      </c>
      <c r="BB96" s="9">
        <f t="shared" si="116"/>
        <v>-6419.67</v>
      </c>
      <c r="BC96" s="9">
        <f t="shared" si="116"/>
        <v>-3216.69</v>
      </c>
      <c r="BD96" s="9">
        <f t="shared" si="116"/>
        <v>-50263.35</v>
      </c>
      <c r="BE96" s="9">
        <f t="shared" si="116"/>
        <v>-17227.34</v>
      </c>
      <c r="BF96" s="9">
        <f t="shared" si="116"/>
        <v>-4978.01</v>
      </c>
      <c r="BG96" s="9">
        <f t="shared" si="116"/>
        <v>19350</v>
      </c>
      <c r="BH96" s="9">
        <f t="shared" si="116"/>
        <v>-54082.54</v>
      </c>
      <c r="BI96" s="9">
        <f t="shared" si="116"/>
        <v>-18096.28</v>
      </c>
      <c r="BJ96" s="9">
        <f t="shared" si="116"/>
        <v>-43803.93</v>
      </c>
      <c r="BK96" s="9">
        <f t="shared" si="116"/>
        <v>1654359.46</v>
      </c>
      <c r="BL96" s="9">
        <f>ROUND(SUM(AD96:AR96)+SUM(AV96:BK96),5)</f>
        <v>1199387.77</v>
      </c>
      <c r="BM96" s="9">
        <f t="shared" ref="BM96:CD96" si="117">ROUND(BM87+BM95,5)</f>
        <v>-160</v>
      </c>
      <c r="BN96" s="9">
        <f t="shared" si="117"/>
        <v>-1378.96</v>
      </c>
      <c r="BO96" s="9">
        <f t="shared" si="117"/>
        <v>0</v>
      </c>
      <c r="BP96" s="9">
        <f t="shared" si="117"/>
        <v>1250</v>
      </c>
      <c r="BQ96" s="9">
        <f t="shared" si="117"/>
        <v>-4460</v>
      </c>
      <c r="BR96" s="9">
        <f t="shared" si="117"/>
        <v>-19740.46</v>
      </c>
      <c r="BS96" s="9">
        <f t="shared" si="117"/>
        <v>-4492.97</v>
      </c>
      <c r="BT96" s="9">
        <f t="shared" si="117"/>
        <v>1915.55</v>
      </c>
      <c r="BU96" s="9">
        <f t="shared" si="117"/>
        <v>-10537.29</v>
      </c>
      <c r="BV96" s="9">
        <f t="shared" si="117"/>
        <v>-12239.43</v>
      </c>
      <c r="BW96" s="9">
        <f t="shared" si="117"/>
        <v>-5550.4</v>
      </c>
      <c r="BX96" s="9">
        <f t="shared" si="117"/>
        <v>-28742.04</v>
      </c>
      <c r="BY96" s="9">
        <f t="shared" si="117"/>
        <v>-21583.11</v>
      </c>
      <c r="BZ96" s="9">
        <f t="shared" si="117"/>
        <v>-19058.63</v>
      </c>
      <c r="CA96" s="9">
        <f t="shared" si="117"/>
        <v>-20475.47</v>
      </c>
      <c r="CB96" s="9">
        <f t="shared" si="117"/>
        <v>-1925.37</v>
      </c>
      <c r="CC96" s="9">
        <f t="shared" si="117"/>
        <v>10690</v>
      </c>
      <c r="CD96" s="9">
        <f t="shared" si="117"/>
        <v>901140.52</v>
      </c>
      <c r="CE96" s="9">
        <f>ROUND(SUM(BM96:CD96),5)</f>
        <v>764651.94</v>
      </c>
      <c r="CF96" s="9">
        <f>ROUND(CF87+CF95,5)</f>
        <v>-41644</v>
      </c>
      <c r="CG96" s="9">
        <f>ROUND(CG87+CG95,5)</f>
        <v>5045.66</v>
      </c>
      <c r="CH96" s="9">
        <f>ROUND(SUM(CF96:CG96),5)</f>
        <v>-36598.339999999997</v>
      </c>
      <c r="CI96" s="9">
        <f>ROUND(AC96+BL96+CE96+CH96,5)</f>
        <v>1829141.18</v>
      </c>
    </row>
  </sheetData>
  <pageMargins left="0.7" right="0.7" top="0.75" bottom="0.75" header="0.1" footer="0.3"/>
  <pageSetup orientation="portrait" horizontalDpi="0" verticalDpi="0" r:id="rId1"/>
  <headerFooter>
    <oddHeader>&amp;L&amp;"Arial,Bold"&amp;8 2:30 PM
&amp;"Arial,Bold"&amp;8 10/05/22
&amp;"Arial,Bold"&amp;8 Accrual Basis&amp;C&amp;"Arial,Bold"&amp;12 Music Worcester, Inc.
&amp;"Arial,Bold"&amp;14 Profit &amp;&amp; Loss by Class
&amp;"Arial,Bold"&amp;10 July 1, 2020 through October 5,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428625</xdr:colOff>
                <xdr:row>0</xdr:row>
                <xdr:rowOff>228600</xdr:rowOff>
              </to>
            </anchor>
          </controlPr>
        </control>
      </mc:Choice>
      <mc:Fallback>
        <control shapeId="2049" r:id="rId4" name="FILTER"/>
      </mc:Fallback>
    </mc:AlternateContent>
    <mc:AlternateContent xmlns:mc="http://schemas.openxmlformats.org/markup-compatibility/2006">
      <mc:Choice Requires="x14">
        <control shapeId="2050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428625</xdr:colOff>
                <xdr:row>0</xdr:row>
                <xdr:rowOff>228600</xdr:rowOff>
              </to>
            </anchor>
          </controlPr>
        </control>
      </mc:Choice>
      <mc:Fallback>
        <control shapeId="2050" r:id="rId6" name="HEADER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1C7B-A583-4CEB-9D62-3EC8AB21F900}">
  <dimension ref="A1:CZ129"/>
  <sheetViews>
    <sheetView workbookViewId="0"/>
  </sheetViews>
  <sheetFormatPr defaultRowHeight="15" x14ac:dyDescent="0.25"/>
  <cols>
    <col min="1" max="1" width="26.140625" customWidth="1"/>
  </cols>
  <sheetData>
    <row r="1" spans="1:81" s="21" customFormat="1" ht="39" customHeight="1" x14ac:dyDescent="0.25">
      <c r="A1" s="17"/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14</v>
      </c>
      <c r="O1" s="17" t="s">
        <v>15</v>
      </c>
      <c r="P1" s="17" t="s">
        <v>16</v>
      </c>
      <c r="Q1" s="17" t="s">
        <v>17</v>
      </c>
      <c r="R1" s="17" t="s">
        <v>18</v>
      </c>
      <c r="S1" s="17" t="s">
        <v>19</v>
      </c>
      <c r="T1" s="17" t="s">
        <v>20</v>
      </c>
      <c r="U1" s="17" t="s">
        <v>21</v>
      </c>
      <c r="V1" s="17" t="s">
        <v>22</v>
      </c>
      <c r="W1" s="20"/>
      <c r="X1" s="17" t="s">
        <v>25</v>
      </c>
      <c r="Y1" s="17" t="s">
        <v>26</v>
      </c>
      <c r="Z1" s="17" t="s">
        <v>27</v>
      </c>
      <c r="AA1" s="17" t="s">
        <v>28</v>
      </c>
      <c r="AB1" s="17" t="s">
        <v>29</v>
      </c>
      <c r="AC1" s="17" t="s">
        <v>30</v>
      </c>
      <c r="AD1" s="17" t="s">
        <v>31</v>
      </c>
      <c r="AE1" s="17" t="s">
        <v>32</v>
      </c>
      <c r="AF1" s="17" t="s">
        <v>33</v>
      </c>
      <c r="AG1" s="17" t="s">
        <v>34</v>
      </c>
      <c r="AH1" s="17" t="s">
        <v>35</v>
      </c>
      <c r="AI1" s="17" t="s">
        <v>36</v>
      </c>
      <c r="AJ1" s="17" t="s">
        <v>37</v>
      </c>
      <c r="AK1" s="17" t="s">
        <v>38</v>
      </c>
      <c r="AL1" s="17" t="s">
        <v>39</v>
      </c>
      <c r="AM1" s="17" t="s">
        <v>41</v>
      </c>
      <c r="AN1" s="17" t="s">
        <v>42</v>
      </c>
      <c r="AO1" s="17" t="s">
        <v>43</v>
      </c>
      <c r="AP1" s="17" t="s">
        <v>44</v>
      </c>
      <c r="AQ1" s="17" t="s">
        <v>45</v>
      </c>
      <c r="AR1" s="17" t="s">
        <v>46</v>
      </c>
      <c r="AS1" s="17" t="s">
        <v>47</v>
      </c>
      <c r="AT1" s="17" t="s">
        <v>48</v>
      </c>
      <c r="AU1" s="17" t="s">
        <v>49</v>
      </c>
      <c r="AV1" s="17" t="s">
        <v>50</v>
      </c>
      <c r="AW1" s="17" t="s">
        <v>51</v>
      </c>
      <c r="AX1" s="17" t="s">
        <v>52</v>
      </c>
      <c r="AY1" s="17" t="s">
        <v>53</v>
      </c>
      <c r="AZ1" s="17" t="s">
        <v>54</v>
      </c>
      <c r="BA1" s="17" t="s">
        <v>20</v>
      </c>
      <c r="BB1" s="17" t="s">
        <v>55</v>
      </c>
      <c r="BC1" s="17" t="s">
        <v>56</v>
      </c>
      <c r="BD1" s="17" t="s">
        <v>57</v>
      </c>
      <c r="BE1" s="17" t="s">
        <v>58</v>
      </c>
      <c r="BF1" s="20"/>
      <c r="BG1" s="17" t="s">
        <v>61</v>
      </c>
      <c r="BH1" s="17" t="s">
        <v>62</v>
      </c>
      <c r="BI1" s="17" t="s">
        <v>63</v>
      </c>
      <c r="BJ1" s="17" t="s">
        <v>64</v>
      </c>
      <c r="BK1" s="17" t="s">
        <v>174</v>
      </c>
      <c r="BL1" s="17" t="s">
        <v>65</v>
      </c>
      <c r="BM1" s="17" t="s">
        <v>66</v>
      </c>
      <c r="BN1" s="17" t="s">
        <v>67</v>
      </c>
      <c r="BO1" s="17" t="s">
        <v>68</v>
      </c>
      <c r="BP1" s="17" t="s">
        <v>69</v>
      </c>
      <c r="BQ1" s="17" t="s">
        <v>70</v>
      </c>
      <c r="BR1" s="17" t="s">
        <v>71</v>
      </c>
      <c r="BS1" s="17" t="s">
        <v>72</v>
      </c>
      <c r="BT1" s="17" t="s">
        <v>73</v>
      </c>
      <c r="BU1" s="17" t="s">
        <v>74</v>
      </c>
      <c r="BV1" s="17" t="s">
        <v>75</v>
      </c>
      <c r="BW1" s="17" t="s">
        <v>20</v>
      </c>
      <c r="BX1" s="17" t="s">
        <v>76</v>
      </c>
      <c r="BY1" s="20"/>
      <c r="BZ1" s="17" t="s">
        <v>79</v>
      </c>
      <c r="CA1" s="17" t="s">
        <v>80</v>
      </c>
      <c r="CB1" s="20"/>
      <c r="CC1" s="20"/>
    </row>
    <row r="2" spans="1:81" s="13" customFormat="1" hidden="1" x14ac:dyDescent="0.25">
      <c r="A2" s="11"/>
      <c r="B2" s="11" t="s">
        <v>1</v>
      </c>
      <c r="C2" s="11" t="s">
        <v>1</v>
      </c>
      <c r="D2" s="11" t="s">
        <v>1</v>
      </c>
      <c r="E2" s="11" t="s">
        <v>1</v>
      </c>
      <c r="F2" s="11" t="s">
        <v>1</v>
      </c>
      <c r="G2" s="11" t="s">
        <v>1</v>
      </c>
      <c r="H2" s="11" t="s">
        <v>1</v>
      </c>
      <c r="I2" s="11" t="s">
        <v>1</v>
      </c>
      <c r="J2" s="11" t="s">
        <v>1</v>
      </c>
      <c r="K2" s="11" t="s">
        <v>1</v>
      </c>
      <c r="L2" s="11" t="s">
        <v>1</v>
      </c>
      <c r="M2" s="11" t="s">
        <v>1</v>
      </c>
      <c r="N2" s="11" t="s">
        <v>1</v>
      </c>
      <c r="O2" s="11" t="s">
        <v>1</v>
      </c>
      <c r="P2" s="11" t="s">
        <v>1</v>
      </c>
      <c r="Q2" s="11" t="s">
        <v>1</v>
      </c>
      <c r="R2" s="11" t="s">
        <v>1</v>
      </c>
      <c r="S2" s="11" t="s">
        <v>1</v>
      </c>
      <c r="T2" s="11" t="s">
        <v>1</v>
      </c>
      <c r="U2" s="11" t="s">
        <v>1</v>
      </c>
      <c r="V2" s="11" t="s">
        <v>1</v>
      </c>
      <c r="W2" s="11" t="s">
        <v>23</v>
      </c>
      <c r="X2" s="11" t="s">
        <v>24</v>
      </c>
      <c r="Y2" s="11" t="s">
        <v>24</v>
      </c>
      <c r="Z2" s="11" t="s">
        <v>24</v>
      </c>
      <c r="AA2" s="11" t="s">
        <v>24</v>
      </c>
      <c r="AB2" s="11" t="s">
        <v>24</v>
      </c>
      <c r="AC2" s="11" t="s">
        <v>24</v>
      </c>
      <c r="AD2" s="11" t="s">
        <v>24</v>
      </c>
      <c r="AE2" s="11" t="s">
        <v>24</v>
      </c>
      <c r="AF2" s="11" t="s">
        <v>24</v>
      </c>
      <c r="AG2" s="11" t="s">
        <v>24</v>
      </c>
      <c r="AH2" s="11" t="s">
        <v>24</v>
      </c>
      <c r="AI2" s="11" t="s">
        <v>24</v>
      </c>
      <c r="AJ2" s="11" t="s">
        <v>24</v>
      </c>
      <c r="AK2" s="11" t="s">
        <v>24</v>
      </c>
      <c r="AL2" s="11" t="s">
        <v>24</v>
      </c>
      <c r="AM2" s="11" t="s">
        <v>40</v>
      </c>
      <c r="AN2" s="11" t="s">
        <v>40</v>
      </c>
      <c r="AO2" s="11" t="s">
        <v>40</v>
      </c>
      <c r="AP2" s="11" t="s">
        <v>24</v>
      </c>
      <c r="AQ2" s="11" t="s">
        <v>24</v>
      </c>
      <c r="AR2" s="11" t="s">
        <v>24</v>
      </c>
      <c r="AS2" s="11" t="s">
        <v>24</v>
      </c>
      <c r="AT2" s="11" t="s">
        <v>24</v>
      </c>
      <c r="AU2" s="11" t="s">
        <v>24</v>
      </c>
      <c r="AV2" s="11" t="s">
        <v>24</v>
      </c>
      <c r="AW2" s="11" t="s">
        <v>24</v>
      </c>
      <c r="AX2" s="11" t="s">
        <v>24</v>
      </c>
      <c r="AY2" s="11" t="s">
        <v>24</v>
      </c>
      <c r="AZ2" s="11" t="s">
        <v>24</v>
      </c>
      <c r="BA2" s="11" t="s">
        <v>24</v>
      </c>
      <c r="BB2" s="11" t="s">
        <v>24</v>
      </c>
      <c r="BC2" s="11" t="s">
        <v>24</v>
      </c>
      <c r="BD2" s="11" t="s">
        <v>24</v>
      </c>
      <c r="BE2" s="11" t="s">
        <v>24</v>
      </c>
      <c r="BF2" s="11" t="s">
        <v>59</v>
      </c>
      <c r="BG2" s="11" t="s">
        <v>60</v>
      </c>
      <c r="BH2" s="11" t="s">
        <v>60</v>
      </c>
      <c r="BI2" s="11" t="s">
        <v>60</v>
      </c>
      <c r="BJ2" s="11" t="s">
        <v>60</v>
      </c>
      <c r="BK2" s="11" t="s">
        <v>60</v>
      </c>
      <c r="BL2" s="11" t="s">
        <v>60</v>
      </c>
      <c r="BM2" s="11" t="s">
        <v>60</v>
      </c>
      <c r="BN2" s="11" t="s">
        <v>60</v>
      </c>
      <c r="BO2" s="11" t="s">
        <v>60</v>
      </c>
      <c r="BP2" s="11" t="s">
        <v>60</v>
      </c>
      <c r="BQ2" s="11" t="s">
        <v>60</v>
      </c>
      <c r="BR2" s="11" t="s">
        <v>60</v>
      </c>
      <c r="BS2" s="11" t="s">
        <v>60</v>
      </c>
      <c r="BT2" s="11" t="s">
        <v>60</v>
      </c>
      <c r="BU2" s="11" t="s">
        <v>60</v>
      </c>
      <c r="BV2" s="11" t="s">
        <v>60</v>
      </c>
      <c r="BW2" s="11" t="s">
        <v>60</v>
      </c>
      <c r="BX2" s="11" t="s">
        <v>60</v>
      </c>
      <c r="BY2" s="11" t="s">
        <v>77</v>
      </c>
      <c r="BZ2" s="11" t="s">
        <v>78</v>
      </c>
      <c r="CA2" s="11" t="s">
        <v>78</v>
      </c>
      <c r="CB2" s="11" t="s">
        <v>81</v>
      </c>
      <c r="CC2" s="11" t="s">
        <v>82</v>
      </c>
    </row>
    <row r="3" spans="1:81" hidden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81" hidden="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</row>
    <row r="5" spans="1:81" hidden="1" x14ac:dyDescent="0.25">
      <c r="A5" s="4" t="s">
        <v>85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</row>
    <row r="6" spans="1:81" hidden="1" x14ac:dyDescent="0.25">
      <c r="A6" s="4"/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f>ROUND(SUM(B6:V6),5)</f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f>ROUND(SUM(AM6:AO6),5)</f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240000</v>
      </c>
      <c r="BF6" s="5">
        <f>ROUND(SUM(X6:AL6)+SUM(AP6:BE6),5)</f>
        <v>240000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f>ROUND(SUM(BG6:BX6),5)</f>
        <v>0</v>
      </c>
      <c r="BZ6" s="5">
        <v>0</v>
      </c>
      <c r="CA6" s="5">
        <v>0</v>
      </c>
      <c r="CB6" s="5">
        <f>ROUND(SUM(BZ6:CA6),5)</f>
        <v>0</v>
      </c>
      <c r="CC6" s="5">
        <f>ROUND(W6+BF6+BY6+CB6,5)</f>
        <v>240000</v>
      </c>
    </row>
    <row r="7" spans="1:81" hidden="1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</row>
    <row r="8" spans="1:81" hidden="1" x14ac:dyDescent="0.25">
      <c r="A8" s="4"/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1000</v>
      </c>
      <c r="U8" s="5">
        <v>0</v>
      </c>
      <c r="V8" s="5">
        <v>0</v>
      </c>
      <c r="W8" s="5">
        <f t="shared" ref="W8:W17" si="0">ROUND(SUM(B8:V8),5)</f>
        <v>1000</v>
      </c>
      <c r="X8" s="5">
        <v>0</v>
      </c>
      <c r="Y8" s="5">
        <v>0</v>
      </c>
      <c r="Z8" s="5">
        <v>2500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1850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f t="shared" ref="AP8:AP17" si="1">ROUND(SUM(AM8:AO8),5)</f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800</v>
      </c>
      <c r="BA8" s="5">
        <v>0</v>
      </c>
      <c r="BB8" s="5">
        <v>0</v>
      </c>
      <c r="BC8" s="5">
        <v>0</v>
      </c>
      <c r="BD8" s="5">
        <v>0</v>
      </c>
      <c r="BE8" s="5">
        <v>925</v>
      </c>
      <c r="BF8" s="5">
        <f t="shared" ref="BF8:BF17" si="2">ROUND(SUM(X8:AL8)+SUM(AP8:BE8),5)</f>
        <v>6075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250</v>
      </c>
      <c r="BY8" s="5">
        <f t="shared" ref="BY8:BY17" si="3">ROUND(SUM(BG8:BX8),5)</f>
        <v>250</v>
      </c>
      <c r="BZ8" s="5">
        <v>0</v>
      </c>
      <c r="CA8" s="5">
        <v>0</v>
      </c>
      <c r="CB8" s="5">
        <f t="shared" ref="CB8:CB17" si="4">ROUND(SUM(BZ8:CA8),5)</f>
        <v>0</v>
      </c>
      <c r="CC8" s="5">
        <f t="shared" ref="CC8:CC17" si="5">ROUND(W8+BF8+BY8+CB8,5)</f>
        <v>7325</v>
      </c>
    </row>
    <row r="9" spans="1:81" hidden="1" x14ac:dyDescent="0.25">
      <c r="A9" s="4"/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2500</v>
      </c>
      <c r="W9" s="5">
        <f t="shared" si="0"/>
        <v>2500</v>
      </c>
      <c r="X9" s="5">
        <v>0</v>
      </c>
      <c r="Y9" s="5">
        <v>0</v>
      </c>
      <c r="Z9" s="5">
        <v>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f t="shared" si="1"/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494272</v>
      </c>
      <c r="BF9" s="5">
        <f t="shared" si="2"/>
        <v>499272</v>
      </c>
      <c r="BG9" s="5">
        <v>0</v>
      </c>
      <c r="BH9" s="5">
        <v>0</v>
      </c>
      <c r="BI9" s="5">
        <v>0</v>
      </c>
      <c r="BJ9" s="5">
        <v>0</v>
      </c>
      <c r="BK9" s="5">
        <v>1790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282979</v>
      </c>
      <c r="BY9" s="5">
        <f t="shared" si="3"/>
        <v>284769</v>
      </c>
      <c r="BZ9" s="5">
        <v>0</v>
      </c>
      <c r="CA9" s="5">
        <v>0</v>
      </c>
      <c r="CB9" s="5">
        <f t="shared" si="4"/>
        <v>0</v>
      </c>
      <c r="CC9" s="5">
        <f t="shared" si="5"/>
        <v>786541</v>
      </c>
    </row>
    <row r="10" spans="1:81" hidden="1" x14ac:dyDescent="0.25">
      <c r="A10" s="4"/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5000</v>
      </c>
      <c r="W10" s="5">
        <f t="shared" si="0"/>
        <v>5000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f t="shared" si="1"/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26250</v>
      </c>
      <c r="BF10" s="5">
        <f t="shared" si="2"/>
        <v>26250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f t="shared" si="3"/>
        <v>0</v>
      </c>
      <c r="BZ10" s="5">
        <v>0</v>
      </c>
      <c r="CA10" s="5">
        <v>0</v>
      </c>
      <c r="CB10" s="5">
        <f t="shared" si="4"/>
        <v>0</v>
      </c>
      <c r="CC10" s="5">
        <f t="shared" si="5"/>
        <v>31250</v>
      </c>
    </row>
    <row r="11" spans="1:81" hidden="1" x14ac:dyDescent="0.25">
      <c r="A11" s="4"/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f t="shared" si="0"/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f t="shared" si="1"/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139400</v>
      </c>
      <c r="BF11" s="5">
        <f t="shared" si="2"/>
        <v>139400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180824</v>
      </c>
      <c r="BY11" s="5">
        <f t="shared" si="3"/>
        <v>180824</v>
      </c>
      <c r="BZ11" s="5">
        <v>0</v>
      </c>
      <c r="CA11" s="5">
        <v>0</v>
      </c>
      <c r="CB11" s="5">
        <f t="shared" si="4"/>
        <v>0</v>
      </c>
      <c r="CC11" s="5">
        <f t="shared" si="5"/>
        <v>320224</v>
      </c>
    </row>
    <row r="12" spans="1:81" hidden="1" x14ac:dyDescent="0.25">
      <c r="A12" s="4"/>
      <c r="B12" s="5">
        <f t="shared" ref="B12:V12" si="6">ROUND(SUM(B7:B11),5)</f>
        <v>0</v>
      </c>
      <c r="C12" s="5">
        <f t="shared" si="6"/>
        <v>0</v>
      </c>
      <c r="D12" s="5">
        <f t="shared" si="6"/>
        <v>0</v>
      </c>
      <c r="E12" s="5">
        <f t="shared" si="6"/>
        <v>0</v>
      </c>
      <c r="F12" s="5">
        <f t="shared" si="6"/>
        <v>0</v>
      </c>
      <c r="G12" s="5">
        <f t="shared" si="6"/>
        <v>0</v>
      </c>
      <c r="H12" s="5">
        <f t="shared" si="6"/>
        <v>0</v>
      </c>
      <c r="I12" s="5">
        <f t="shared" si="6"/>
        <v>0</v>
      </c>
      <c r="J12" s="5">
        <f t="shared" si="6"/>
        <v>0</v>
      </c>
      <c r="K12" s="5">
        <f t="shared" si="6"/>
        <v>0</v>
      </c>
      <c r="L12" s="5">
        <f t="shared" si="6"/>
        <v>0</v>
      </c>
      <c r="M12" s="5">
        <f t="shared" si="6"/>
        <v>0</v>
      </c>
      <c r="N12" s="5">
        <f t="shared" si="6"/>
        <v>0</v>
      </c>
      <c r="O12" s="5">
        <f t="shared" si="6"/>
        <v>0</v>
      </c>
      <c r="P12" s="5">
        <f t="shared" si="6"/>
        <v>0</v>
      </c>
      <c r="Q12" s="5">
        <f t="shared" si="6"/>
        <v>0</v>
      </c>
      <c r="R12" s="5">
        <f t="shared" si="6"/>
        <v>0</v>
      </c>
      <c r="S12" s="5">
        <f t="shared" si="6"/>
        <v>0</v>
      </c>
      <c r="T12" s="5">
        <f t="shared" si="6"/>
        <v>1000</v>
      </c>
      <c r="U12" s="5">
        <f t="shared" si="6"/>
        <v>0</v>
      </c>
      <c r="V12" s="5">
        <f t="shared" si="6"/>
        <v>7500</v>
      </c>
      <c r="W12" s="5">
        <f t="shared" si="0"/>
        <v>8500</v>
      </c>
      <c r="X12" s="5">
        <f t="shared" ref="X12:AO12" si="7">ROUND(SUM(X7:X11),5)</f>
        <v>0</v>
      </c>
      <c r="Y12" s="5">
        <f t="shared" si="7"/>
        <v>0</v>
      </c>
      <c r="Z12" s="5">
        <f t="shared" si="7"/>
        <v>7500</v>
      </c>
      <c r="AA12" s="5">
        <f t="shared" si="7"/>
        <v>0</v>
      </c>
      <c r="AB12" s="5">
        <f t="shared" si="7"/>
        <v>0</v>
      </c>
      <c r="AC12" s="5">
        <f t="shared" si="7"/>
        <v>0</v>
      </c>
      <c r="AD12" s="5">
        <f t="shared" si="7"/>
        <v>0</v>
      </c>
      <c r="AE12" s="5">
        <f t="shared" si="7"/>
        <v>0</v>
      </c>
      <c r="AF12" s="5">
        <f t="shared" si="7"/>
        <v>0</v>
      </c>
      <c r="AG12" s="5">
        <f t="shared" si="7"/>
        <v>0</v>
      </c>
      <c r="AH12" s="5">
        <f t="shared" si="7"/>
        <v>0</v>
      </c>
      <c r="AI12" s="5">
        <f t="shared" si="7"/>
        <v>0</v>
      </c>
      <c r="AJ12" s="5">
        <f t="shared" si="7"/>
        <v>1850</v>
      </c>
      <c r="AK12" s="5">
        <f t="shared" si="7"/>
        <v>0</v>
      </c>
      <c r="AL12" s="5">
        <f t="shared" si="7"/>
        <v>0</v>
      </c>
      <c r="AM12" s="5">
        <f t="shared" si="7"/>
        <v>0</v>
      </c>
      <c r="AN12" s="5">
        <f t="shared" si="7"/>
        <v>0</v>
      </c>
      <c r="AO12" s="5">
        <f t="shared" si="7"/>
        <v>0</v>
      </c>
      <c r="AP12" s="5">
        <f t="shared" si="1"/>
        <v>0</v>
      </c>
      <c r="AQ12" s="5">
        <f t="shared" ref="AQ12:BE12" si="8">ROUND(SUM(AQ7:AQ11),5)</f>
        <v>0</v>
      </c>
      <c r="AR12" s="5">
        <f t="shared" si="8"/>
        <v>0</v>
      </c>
      <c r="AS12" s="5">
        <f t="shared" si="8"/>
        <v>0</v>
      </c>
      <c r="AT12" s="5">
        <f t="shared" si="8"/>
        <v>0</v>
      </c>
      <c r="AU12" s="5">
        <f t="shared" si="8"/>
        <v>0</v>
      </c>
      <c r="AV12" s="5">
        <f t="shared" si="8"/>
        <v>0</v>
      </c>
      <c r="AW12" s="5">
        <f t="shared" si="8"/>
        <v>0</v>
      </c>
      <c r="AX12" s="5">
        <f t="shared" si="8"/>
        <v>0</v>
      </c>
      <c r="AY12" s="5">
        <f t="shared" si="8"/>
        <v>0</v>
      </c>
      <c r="AZ12" s="5">
        <f t="shared" si="8"/>
        <v>800</v>
      </c>
      <c r="BA12" s="5">
        <f t="shared" si="8"/>
        <v>0</v>
      </c>
      <c r="BB12" s="5">
        <f t="shared" si="8"/>
        <v>0</v>
      </c>
      <c r="BC12" s="5">
        <f t="shared" si="8"/>
        <v>0</v>
      </c>
      <c r="BD12" s="5">
        <f t="shared" si="8"/>
        <v>0</v>
      </c>
      <c r="BE12" s="5">
        <f t="shared" si="8"/>
        <v>660847</v>
      </c>
      <c r="BF12" s="5">
        <f t="shared" si="2"/>
        <v>670997</v>
      </c>
      <c r="BG12" s="5">
        <f t="shared" ref="BG12:BX12" si="9">ROUND(SUM(BG7:BG11),5)</f>
        <v>0</v>
      </c>
      <c r="BH12" s="5">
        <f t="shared" si="9"/>
        <v>0</v>
      </c>
      <c r="BI12" s="5">
        <f t="shared" si="9"/>
        <v>0</v>
      </c>
      <c r="BJ12" s="5">
        <f t="shared" si="9"/>
        <v>0</v>
      </c>
      <c r="BK12" s="5">
        <f t="shared" si="9"/>
        <v>1790</v>
      </c>
      <c r="BL12" s="5">
        <f t="shared" si="9"/>
        <v>0</v>
      </c>
      <c r="BM12" s="5">
        <f t="shared" si="9"/>
        <v>0</v>
      </c>
      <c r="BN12" s="5">
        <f t="shared" si="9"/>
        <v>0</v>
      </c>
      <c r="BO12" s="5">
        <f t="shared" si="9"/>
        <v>0</v>
      </c>
      <c r="BP12" s="5">
        <f t="shared" si="9"/>
        <v>0</v>
      </c>
      <c r="BQ12" s="5">
        <f t="shared" si="9"/>
        <v>0</v>
      </c>
      <c r="BR12" s="5">
        <f t="shared" si="9"/>
        <v>0</v>
      </c>
      <c r="BS12" s="5">
        <f t="shared" si="9"/>
        <v>0</v>
      </c>
      <c r="BT12" s="5">
        <f t="shared" si="9"/>
        <v>0</v>
      </c>
      <c r="BU12" s="5">
        <f t="shared" si="9"/>
        <v>0</v>
      </c>
      <c r="BV12" s="5">
        <f t="shared" si="9"/>
        <v>0</v>
      </c>
      <c r="BW12" s="5">
        <f t="shared" si="9"/>
        <v>0</v>
      </c>
      <c r="BX12" s="5">
        <f t="shared" si="9"/>
        <v>464053</v>
      </c>
      <c r="BY12" s="5">
        <f t="shared" si="3"/>
        <v>465843</v>
      </c>
      <c r="BZ12" s="5">
        <f>ROUND(SUM(BZ7:BZ11),5)</f>
        <v>0</v>
      </c>
      <c r="CA12" s="5">
        <f>ROUND(SUM(CA7:CA11),5)</f>
        <v>0</v>
      </c>
      <c r="CB12" s="5">
        <f t="shared" si="4"/>
        <v>0</v>
      </c>
      <c r="CC12" s="5">
        <f t="shared" si="5"/>
        <v>1145340</v>
      </c>
    </row>
    <row r="13" spans="1:81" hidden="1" x14ac:dyDescent="0.25">
      <c r="A13" s="4"/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15985.34</v>
      </c>
      <c r="W13" s="5">
        <f t="shared" si="0"/>
        <v>15985.34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f t="shared" si="1"/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96985.56</v>
      </c>
      <c r="BF13" s="5">
        <f t="shared" si="2"/>
        <v>96985.56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104309.38</v>
      </c>
      <c r="BY13" s="5">
        <f t="shared" si="3"/>
        <v>104309.38</v>
      </c>
      <c r="BZ13" s="5">
        <v>0</v>
      </c>
      <c r="CA13" s="5">
        <v>0</v>
      </c>
      <c r="CB13" s="5">
        <f t="shared" si="4"/>
        <v>0</v>
      </c>
      <c r="CC13" s="5">
        <f t="shared" si="5"/>
        <v>217280.28</v>
      </c>
    </row>
    <row r="14" spans="1:81" hidden="1" x14ac:dyDescent="0.25">
      <c r="A14" s="4"/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48599.5</v>
      </c>
      <c r="W14" s="5">
        <f t="shared" si="0"/>
        <v>48599.5</v>
      </c>
      <c r="X14" s="5">
        <v>-4400</v>
      </c>
      <c r="Y14" s="5">
        <v>0</v>
      </c>
      <c r="Z14" s="5">
        <v>15450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f t="shared" si="1"/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637132.63</v>
      </c>
      <c r="BF14" s="5">
        <f t="shared" si="2"/>
        <v>648182.63</v>
      </c>
      <c r="BG14" s="5">
        <v>0</v>
      </c>
      <c r="BH14" s="5">
        <v>0</v>
      </c>
      <c r="BI14" s="5">
        <v>0</v>
      </c>
      <c r="BJ14" s="5">
        <v>0</v>
      </c>
      <c r="BK14" s="5">
        <v>-6250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1750</v>
      </c>
      <c r="BS14" s="5">
        <v>0</v>
      </c>
      <c r="BT14" s="5">
        <v>20000</v>
      </c>
      <c r="BU14" s="5">
        <v>0</v>
      </c>
      <c r="BV14" s="5">
        <v>0</v>
      </c>
      <c r="BW14" s="5">
        <v>0</v>
      </c>
      <c r="BX14" s="5">
        <v>266858.98</v>
      </c>
      <c r="BY14" s="5">
        <f t="shared" si="3"/>
        <v>282358.98</v>
      </c>
      <c r="BZ14" s="5">
        <v>0</v>
      </c>
      <c r="CA14" s="5">
        <v>-1000</v>
      </c>
      <c r="CB14" s="5">
        <f t="shared" si="4"/>
        <v>-1000</v>
      </c>
      <c r="CC14" s="5">
        <f t="shared" si="5"/>
        <v>978141.11</v>
      </c>
    </row>
    <row r="15" spans="1:81" hidden="1" x14ac:dyDescent="0.25">
      <c r="A15" s="4"/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f t="shared" si="0"/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f t="shared" si="1"/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642.35</v>
      </c>
      <c r="BF15" s="5">
        <f t="shared" si="2"/>
        <v>642.35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f t="shared" si="3"/>
        <v>0</v>
      </c>
      <c r="BZ15" s="5">
        <v>0</v>
      </c>
      <c r="CA15" s="5">
        <v>0</v>
      </c>
      <c r="CB15" s="5">
        <f t="shared" si="4"/>
        <v>0</v>
      </c>
      <c r="CC15" s="5">
        <f t="shared" si="5"/>
        <v>642.35</v>
      </c>
    </row>
    <row r="16" spans="1:81" hidden="1" x14ac:dyDescent="0.25">
      <c r="A16" s="4"/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132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f t="shared" si="0"/>
        <v>132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f t="shared" si="1"/>
        <v>0</v>
      </c>
      <c r="AQ16" s="5">
        <v>0</v>
      </c>
      <c r="AR16" s="5">
        <v>0</v>
      </c>
      <c r="AS16" s="5">
        <v>0</v>
      </c>
      <c r="AT16" s="5">
        <v>-660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f t="shared" si="2"/>
        <v>-660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1121.3800000000001</v>
      </c>
      <c r="BY16" s="5">
        <f t="shared" si="3"/>
        <v>1121.3800000000001</v>
      </c>
      <c r="BZ16" s="5">
        <v>0</v>
      </c>
      <c r="CA16" s="5">
        <v>60</v>
      </c>
      <c r="CB16" s="5">
        <f t="shared" si="4"/>
        <v>60</v>
      </c>
      <c r="CC16" s="5">
        <f t="shared" si="5"/>
        <v>653.38</v>
      </c>
    </row>
    <row r="17" spans="1:81" x14ac:dyDescent="0.25">
      <c r="A17" s="4" t="s">
        <v>97</v>
      </c>
      <c r="B17" s="5">
        <f t="shared" ref="B17:V17" si="10">ROUND(SUM(B5:B6)+SUM(B12:B16),5)</f>
        <v>0</v>
      </c>
      <c r="C17" s="5">
        <f t="shared" si="10"/>
        <v>0</v>
      </c>
      <c r="D17" s="5">
        <f t="shared" si="10"/>
        <v>0</v>
      </c>
      <c r="E17" s="5">
        <f t="shared" si="10"/>
        <v>0</v>
      </c>
      <c r="F17" s="5">
        <f t="shared" si="10"/>
        <v>0</v>
      </c>
      <c r="G17" s="5">
        <f t="shared" si="10"/>
        <v>0</v>
      </c>
      <c r="H17" s="5">
        <f t="shared" si="10"/>
        <v>0</v>
      </c>
      <c r="I17" s="5">
        <f t="shared" si="10"/>
        <v>0</v>
      </c>
      <c r="J17" s="5">
        <f t="shared" si="10"/>
        <v>0</v>
      </c>
      <c r="K17" s="5">
        <f t="shared" si="10"/>
        <v>0</v>
      </c>
      <c r="L17" s="5">
        <f t="shared" si="10"/>
        <v>0</v>
      </c>
      <c r="M17" s="5">
        <f t="shared" si="10"/>
        <v>132</v>
      </c>
      <c r="N17" s="5">
        <f t="shared" si="10"/>
        <v>0</v>
      </c>
      <c r="O17" s="5">
        <f t="shared" si="10"/>
        <v>0</v>
      </c>
      <c r="P17" s="5">
        <f t="shared" si="10"/>
        <v>0</v>
      </c>
      <c r="Q17" s="5">
        <f t="shared" si="10"/>
        <v>0</v>
      </c>
      <c r="R17" s="5">
        <f t="shared" si="10"/>
        <v>0</v>
      </c>
      <c r="S17" s="5">
        <f t="shared" si="10"/>
        <v>0</v>
      </c>
      <c r="T17" s="5">
        <f t="shared" si="10"/>
        <v>1000</v>
      </c>
      <c r="U17" s="5">
        <f t="shared" si="10"/>
        <v>0</v>
      </c>
      <c r="V17" s="5">
        <f t="shared" si="10"/>
        <v>72084.84</v>
      </c>
      <c r="W17" s="5">
        <f t="shared" si="0"/>
        <v>73216.84</v>
      </c>
      <c r="X17" s="5">
        <f t="shared" ref="X17:AO17" si="11">ROUND(SUM(X5:X6)+SUM(X12:X16),5)</f>
        <v>-4400</v>
      </c>
      <c r="Y17" s="5">
        <f t="shared" si="11"/>
        <v>0</v>
      </c>
      <c r="Z17" s="5">
        <f t="shared" si="11"/>
        <v>22950</v>
      </c>
      <c r="AA17" s="5">
        <f t="shared" si="11"/>
        <v>0</v>
      </c>
      <c r="AB17" s="5">
        <f t="shared" si="11"/>
        <v>0</v>
      </c>
      <c r="AC17" s="5">
        <f t="shared" si="11"/>
        <v>0</v>
      </c>
      <c r="AD17" s="5">
        <f t="shared" si="11"/>
        <v>0</v>
      </c>
      <c r="AE17" s="5">
        <f t="shared" si="11"/>
        <v>0</v>
      </c>
      <c r="AF17" s="5">
        <f t="shared" si="11"/>
        <v>0</v>
      </c>
      <c r="AG17" s="5">
        <f t="shared" si="11"/>
        <v>0</v>
      </c>
      <c r="AH17" s="5">
        <f t="shared" si="11"/>
        <v>0</v>
      </c>
      <c r="AI17" s="5">
        <f t="shared" si="11"/>
        <v>0</v>
      </c>
      <c r="AJ17" s="5">
        <f t="shared" si="11"/>
        <v>1850</v>
      </c>
      <c r="AK17" s="5">
        <f t="shared" si="11"/>
        <v>0</v>
      </c>
      <c r="AL17" s="5">
        <f t="shared" si="11"/>
        <v>0</v>
      </c>
      <c r="AM17" s="5">
        <f t="shared" si="11"/>
        <v>0</v>
      </c>
      <c r="AN17" s="5">
        <f t="shared" si="11"/>
        <v>0</v>
      </c>
      <c r="AO17" s="5">
        <f t="shared" si="11"/>
        <v>0</v>
      </c>
      <c r="AP17" s="5">
        <f t="shared" si="1"/>
        <v>0</v>
      </c>
      <c r="AQ17" s="5">
        <f t="shared" ref="AQ17:BE17" si="12">ROUND(SUM(AQ5:AQ6)+SUM(AQ12:AQ16),5)</f>
        <v>0</v>
      </c>
      <c r="AR17" s="5">
        <f t="shared" si="12"/>
        <v>0</v>
      </c>
      <c r="AS17" s="5">
        <f t="shared" si="12"/>
        <v>0</v>
      </c>
      <c r="AT17" s="5">
        <f t="shared" si="12"/>
        <v>-660</v>
      </c>
      <c r="AU17" s="5">
        <f t="shared" si="12"/>
        <v>0</v>
      </c>
      <c r="AV17" s="5">
        <f t="shared" si="12"/>
        <v>0</v>
      </c>
      <c r="AW17" s="5">
        <f t="shared" si="12"/>
        <v>0</v>
      </c>
      <c r="AX17" s="5">
        <f t="shared" si="12"/>
        <v>0</v>
      </c>
      <c r="AY17" s="5">
        <f t="shared" si="12"/>
        <v>0</v>
      </c>
      <c r="AZ17" s="5">
        <f t="shared" si="12"/>
        <v>800</v>
      </c>
      <c r="BA17" s="5">
        <f t="shared" si="12"/>
        <v>0</v>
      </c>
      <c r="BB17" s="5">
        <f t="shared" si="12"/>
        <v>0</v>
      </c>
      <c r="BC17" s="5">
        <f t="shared" si="12"/>
        <v>0</v>
      </c>
      <c r="BD17" s="5">
        <f t="shared" si="12"/>
        <v>0</v>
      </c>
      <c r="BE17" s="5">
        <f t="shared" si="12"/>
        <v>1635607.54</v>
      </c>
      <c r="BF17" s="5">
        <f t="shared" si="2"/>
        <v>1656147.54</v>
      </c>
      <c r="BG17" s="5">
        <f t="shared" ref="BG17:BX17" si="13">ROUND(SUM(BG5:BG6)+SUM(BG12:BG16),5)</f>
        <v>0</v>
      </c>
      <c r="BH17" s="5">
        <f t="shared" si="13"/>
        <v>0</v>
      </c>
      <c r="BI17" s="5">
        <f t="shared" si="13"/>
        <v>0</v>
      </c>
      <c r="BJ17" s="5">
        <f t="shared" si="13"/>
        <v>0</v>
      </c>
      <c r="BK17" s="5">
        <f t="shared" si="13"/>
        <v>-4460</v>
      </c>
      <c r="BL17" s="5">
        <f t="shared" si="13"/>
        <v>0</v>
      </c>
      <c r="BM17" s="5">
        <f t="shared" si="13"/>
        <v>0</v>
      </c>
      <c r="BN17" s="5">
        <f t="shared" si="13"/>
        <v>0</v>
      </c>
      <c r="BO17" s="5">
        <f t="shared" si="13"/>
        <v>0</v>
      </c>
      <c r="BP17" s="5">
        <f t="shared" si="13"/>
        <v>0</v>
      </c>
      <c r="BQ17" s="5">
        <f t="shared" si="13"/>
        <v>0</v>
      </c>
      <c r="BR17" s="5">
        <f t="shared" si="13"/>
        <v>1750</v>
      </c>
      <c r="BS17" s="5">
        <f t="shared" si="13"/>
        <v>0</v>
      </c>
      <c r="BT17" s="5">
        <f t="shared" si="13"/>
        <v>20000</v>
      </c>
      <c r="BU17" s="5">
        <f t="shared" si="13"/>
        <v>0</v>
      </c>
      <c r="BV17" s="5">
        <f t="shared" si="13"/>
        <v>0</v>
      </c>
      <c r="BW17" s="5">
        <f t="shared" si="13"/>
        <v>0</v>
      </c>
      <c r="BX17" s="5">
        <f t="shared" si="13"/>
        <v>836342.74</v>
      </c>
      <c r="BY17" s="5">
        <f t="shared" si="3"/>
        <v>853632.74</v>
      </c>
      <c r="BZ17" s="5">
        <f>ROUND(SUM(BZ5:BZ6)+SUM(BZ12:BZ16),5)</f>
        <v>0</v>
      </c>
      <c r="CA17" s="5">
        <f>ROUND(SUM(CA5:CA6)+SUM(CA12:CA16),5)</f>
        <v>-940</v>
      </c>
      <c r="CB17" s="5">
        <f t="shared" si="4"/>
        <v>-940</v>
      </c>
      <c r="CC17" s="5">
        <f t="shared" si="5"/>
        <v>2582057.12</v>
      </c>
    </row>
    <row r="18" spans="1:81" hidden="1" x14ac:dyDescent="0.25">
      <c r="A18" s="4" t="s">
        <v>98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</row>
    <row r="19" spans="1:81" hidden="1" x14ac:dyDescent="0.25">
      <c r="A19" s="4"/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f>ROUND(SUM(B19:V19),5)</f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f>ROUND(SUM(AM19:AO19),5)</f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f>ROUND(SUM(X19:AL19)+SUM(AP19:BE19),5)</f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100</v>
      </c>
      <c r="BY19" s="5">
        <f>ROUND(SUM(BG19:BX19),5)</f>
        <v>100</v>
      </c>
      <c r="BZ19" s="5">
        <v>0</v>
      </c>
      <c r="CA19" s="5">
        <v>61</v>
      </c>
      <c r="CB19" s="5">
        <f>ROUND(SUM(BZ19:CA19),5)</f>
        <v>61</v>
      </c>
      <c r="CC19" s="5">
        <f>ROUND(W19+BF19+BY19+CB19,5)</f>
        <v>161</v>
      </c>
    </row>
    <row r="20" spans="1:81" hidden="1" x14ac:dyDescent="0.25">
      <c r="A20" s="4" t="s">
        <v>100</v>
      </c>
      <c r="B20" s="5">
        <f t="shared" ref="B20:V20" si="14">ROUND(SUM(B18:B19),5)</f>
        <v>0</v>
      </c>
      <c r="C20" s="5">
        <f t="shared" si="14"/>
        <v>0</v>
      </c>
      <c r="D20" s="5">
        <f t="shared" si="14"/>
        <v>0</v>
      </c>
      <c r="E20" s="5">
        <f t="shared" si="14"/>
        <v>0</v>
      </c>
      <c r="F20" s="5">
        <f t="shared" si="14"/>
        <v>0</v>
      </c>
      <c r="G20" s="5">
        <f t="shared" si="14"/>
        <v>0</v>
      </c>
      <c r="H20" s="5">
        <f t="shared" si="14"/>
        <v>0</v>
      </c>
      <c r="I20" s="5">
        <f t="shared" si="14"/>
        <v>0</v>
      </c>
      <c r="J20" s="5">
        <f t="shared" si="14"/>
        <v>0</v>
      </c>
      <c r="K20" s="5">
        <f t="shared" si="14"/>
        <v>0</v>
      </c>
      <c r="L20" s="5">
        <f t="shared" si="14"/>
        <v>0</v>
      </c>
      <c r="M20" s="5">
        <f t="shared" si="14"/>
        <v>0</v>
      </c>
      <c r="N20" s="5">
        <f t="shared" si="14"/>
        <v>0</v>
      </c>
      <c r="O20" s="5">
        <f t="shared" si="14"/>
        <v>0</v>
      </c>
      <c r="P20" s="5">
        <f t="shared" si="14"/>
        <v>0</v>
      </c>
      <c r="Q20" s="5">
        <f t="shared" si="14"/>
        <v>0</v>
      </c>
      <c r="R20" s="5">
        <f t="shared" si="14"/>
        <v>0</v>
      </c>
      <c r="S20" s="5">
        <f t="shared" si="14"/>
        <v>0</v>
      </c>
      <c r="T20" s="5">
        <f t="shared" si="14"/>
        <v>0</v>
      </c>
      <c r="U20" s="5">
        <f t="shared" si="14"/>
        <v>0</v>
      </c>
      <c r="V20" s="5">
        <f t="shared" si="14"/>
        <v>0</v>
      </c>
      <c r="W20" s="5">
        <f>ROUND(SUM(B20:V20),5)</f>
        <v>0</v>
      </c>
      <c r="X20" s="5">
        <f t="shared" ref="X20:AO20" si="15">ROUND(SUM(X18:X19),5)</f>
        <v>0</v>
      </c>
      <c r="Y20" s="5">
        <f t="shared" si="15"/>
        <v>0</v>
      </c>
      <c r="Z20" s="5">
        <f t="shared" si="15"/>
        <v>0</v>
      </c>
      <c r="AA20" s="5">
        <f t="shared" si="15"/>
        <v>0</v>
      </c>
      <c r="AB20" s="5">
        <f t="shared" si="15"/>
        <v>0</v>
      </c>
      <c r="AC20" s="5">
        <f t="shared" si="15"/>
        <v>0</v>
      </c>
      <c r="AD20" s="5">
        <f t="shared" si="15"/>
        <v>0</v>
      </c>
      <c r="AE20" s="5">
        <f t="shared" si="15"/>
        <v>0</v>
      </c>
      <c r="AF20" s="5">
        <f t="shared" si="15"/>
        <v>0</v>
      </c>
      <c r="AG20" s="5">
        <f t="shared" si="15"/>
        <v>0</v>
      </c>
      <c r="AH20" s="5">
        <f t="shared" si="15"/>
        <v>0</v>
      </c>
      <c r="AI20" s="5">
        <f t="shared" si="15"/>
        <v>0</v>
      </c>
      <c r="AJ20" s="5">
        <f t="shared" si="15"/>
        <v>0</v>
      </c>
      <c r="AK20" s="5">
        <f t="shared" si="15"/>
        <v>0</v>
      </c>
      <c r="AL20" s="5">
        <f t="shared" si="15"/>
        <v>0</v>
      </c>
      <c r="AM20" s="5">
        <f t="shared" si="15"/>
        <v>0</v>
      </c>
      <c r="AN20" s="5">
        <f t="shared" si="15"/>
        <v>0</v>
      </c>
      <c r="AO20" s="5">
        <f t="shared" si="15"/>
        <v>0</v>
      </c>
      <c r="AP20" s="5">
        <f>ROUND(SUM(AM20:AO20),5)</f>
        <v>0</v>
      </c>
      <c r="AQ20" s="5">
        <f t="shared" ref="AQ20:BE20" si="16">ROUND(SUM(AQ18:AQ19),5)</f>
        <v>0</v>
      </c>
      <c r="AR20" s="5">
        <f t="shared" si="16"/>
        <v>0</v>
      </c>
      <c r="AS20" s="5">
        <f t="shared" si="16"/>
        <v>0</v>
      </c>
      <c r="AT20" s="5">
        <f t="shared" si="16"/>
        <v>0</v>
      </c>
      <c r="AU20" s="5">
        <f t="shared" si="16"/>
        <v>0</v>
      </c>
      <c r="AV20" s="5">
        <f t="shared" si="16"/>
        <v>0</v>
      </c>
      <c r="AW20" s="5">
        <f t="shared" si="16"/>
        <v>0</v>
      </c>
      <c r="AX20" s="5">
        <f t="shared" si="16"/>
        <v>0</v>
      </c>
      <c r="AY20" s="5">
        <f t="shared" si="16"/>
        <v>0</v>
      </c>
      <c r="AZ20" s="5">
        <f t="shared" si="16"/>
        <v>0</v>
      </c>
      <c r="BA20" s="5">
        <f t="shared" si="16"/>
        <v>0</v>
      </c>
      <c r="BB20" s="5">
        <f t="shared" si="16"/>
        <v>0</v>
      </c>
      <c r="BC20" s="5">
        <f t="shared" si="16"/>
        <v>0</v>
      </c>
      <c r="BD20" s="5">
        <f t="shared" si="16"/>
        <v>0</v>
      </c>
      <c r="BE20" s="5">
        <f t="shared" si="16"/>
        <v>0</v>
      </c>
      <c r="BF20" s="5">
        <f>ROUND(SUM(X20:AL20)+SUM(AP20:BE20),5)</f>
        <v>0</v>
      </c>
      <c r="BG20" s="5">
        <f t="shared" ref="BG20:BX20" si="17">ROUND(SUM(BG18:BG19),5)</f>
        <v>0</v>
      </c>
      <c r="BH20" s="5">
        <f t="shared" si="17"/>
        <v>0</v>
      </c>
      <c r="BI20" s="5">
        <f t="shared" si="17"/>
        <v>0</v>
      </c>
      <c r="BJ20" s="5">
        <f t="shared" si="17"/>
        <v>0</v>
      </c>
      <c r="BK20" s="5">
        <f t="shared" si="17"/>
        <v>0</v>
      </c>
      <c r="BL20" s="5">
        <f t="shared" si="17"/>
        <v>0</v>
      </c>
      <c r="BM20" s="5">
        <f t="shared" si="17"/>
        <v>0</v>
      </c>
      <c r="BN20" s="5">
        <f t="shared" si="17"/>
        <v>0</v>
      </c>
      <c r="BO20" s="5">
        <f t="shared" si="17"/>
        <v>0</v>
      </c>
      <c r="BP20" s="5">
        <f t="shared" si="17"/>
        <v>0</v>
      </c>
      <c r="BQ20" s="5">
        <f t="shared" si="17"/>
        <v>0</v>
      </c>
      <c r="BR20" s="5">
        <f t="shared" si="17"/>
        <v>0</v>
      </c>
      <c r="BS20" s="5">
        <f t="shared" si="17"/>
        <v>0</v>
      </c>
      <c r="BT20" s="5">
        <f t="shared" si="17"/>
        <v>0</v>
      </c>
      <c r="BU20" s="5">
        <f t="shared" si="17"/>
        <v>0</v>
      </c>
      <c r="BV20" s="5">
        <f t="shared" si="17"/>
        <v>0</v>
      </c>
      <c r="BW20" s="5">
        <f t="shared" si="17"/>
        <v>0</v>
      </c>
      <c r="BX20" s="5">
        <f t="shared" si="17"/>
        <v>100</v>
      </c>
      <c r="BY20" s="5">
        <f>ROUND(SUM(BG20:BX20),5)</f>
        <v>100</v>
      </c>
      <c r="BZ20" s="5">
        <f>ROUND(SUM(BZ18:BZ19),5)</f>
        <v>0</v>
      </c>
      <c r="CA20" s="5">
        <f>ROUND(SUM(CA18:CA19),5)</f>
        <v>61</v>
      </c>
      <c r="CB20" s="5">
        <f>ROUND(SUM(BZ20:CA20),5)</f>
        <v>61</v>
      </c>
      <c r="CC20" s="5">
        <f>ROUND(W20+BF20+BY20+CB20,5)</f>
        <v>161</v>
      </c>
    </row>
    <row r="21" spans="1:81" hidden="1" x14ac:dyDescent="0.25">
      <c r="A21" s="4" t="s">
        <v>101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1" hidden="1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1" hidden="1" x14ac:dyDescent="0.25">
      <c r="A23" s="4"/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f>ROUND(SUM(B23:V23),5)</f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f>ROUND(SUM(AM23:AO23),5)</f>
        <v>0</v>
      </c>
      <c r="AQ23" s="5">
        <v>0</v>
      </c>
      <c r="AR23" s="5">
        <v>0</v>
      </c>
      <c r="AS23" s="5">
        <v>0</v>
      </c>
      <c r="AT23" s="5">
        <v>0</v>
      </c>
      <c r="AU23" s="5">
        <v>2500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f>ROUND(SUM(X23:AL23)+SUM(AP23:BE23),5)</f>
        <v>2500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10000</v>
      </c>
      <c r="BY23" s="5">
        <f>ROUND(SUM(BG23:BX23),5)</f>
        <v>10000</v>
      </c>
      <c r="BZ23" s="5">
        <v>0</v>
      </c>
      <c r="CA23" s="5">
        <v>0</v>
      </c>
      <c r="CB23" s="5">
        <f>ROUND(SUM(BZ23:CA23),5)</f>
        <v>0</v>
      </c>
      <c r="CC23" s="5">
        <f>ROUND(W23+BF23+BY23+CB23,5)</f>
        <v>12500</v>
      </c>
    </row>
    <row r="24" spans="1:81" hidden="1" x14ac:dyDescent="0.25">
      <c r="A24" s="4"/>
      <c r="B24" s="5">
        <v>2500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f>ROUND(SUM(B24:V24),5)</f>
        <v>2500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12500</v>
      </c>
      <c r="AK24" s="5">
        <v>0</v>
      </c>
      <c r="AL24" s="5">
        <v>0</v>
      </c>
      <c r="AM24" s="5">
        <v>0</v>
      </c>
      <c r="AN24" s="5">
        <v>6500</v>
      </c>
      <c r="AO24" s="5">
        <v>0</v>
      </c>
      <c r="AP24" s="5">
        <f>ROUND(SUM(AM24:AO24),5)</f>
        <v>6500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1700</v>
      </c>
      <c r="BD24" s="5">
        <v>0</v>
      </c>
      <c r="BE24" s="5">
        <v>0</v>
      </c>
      <c r="BF24" s="5">
        <f>ROUND(SUM(X24:AL24)+SUM(AP24:BE24),5)</f>
        <v>20700</v>
      </c>
      <c r="BG24" s="5">
        <v>0</v>
      </c>
      <c r="BH24" s="5">
        <v>0</v>
      </c>
      <c r="BI24" s="5">
        <v>0</v>
      </c>
      <c r="BJ24" s="5">
        <v>1250</v>
      </c>
      <c r="BK24" s="5">
        <v>0</v>
      </c>
      <c r="BL24" s="5">
        <v>0</v>
      </c>
      <c r="BM24" s="5">
        <v>0</v>
      </c>
      <c r="BN24" s="5">
        <v>4000</v>
      </c>
      <c r="BO24" s="5">
        <v>0</v>
      </c>
      <c r="BP24" s="5">
        <v>0</v>
      </c>
      <c r="BQ24" s="5">
        <v>0</v>
      </c>
      <c r="BR24" s="5">
        <v>1250</v>
      </c>
      <c r="BS24" s="5">
        <v>0</v>
      </c>
      <c r="BT24" s="5">
        <v>5000</v>
      </c>
      <c r="BU24" s="5">
        <v>0</v>
      </c>
      <c r="BV24" s="5">
        <v>0</v>
      </c>
      <c r="BW24" s="5">
        <v>0</v>
      </c>
      <c r="BX24" s="5">
        <v>0</v>
      </c>
      <c r="BY24" s="5">
        <f>ROUND(SUM(BG24:BX24),5)</f>
        <v>11500</v>
      </c>
      <c r="BZ24" s="5">
        <v>0</v>
      </c>
      <c r="CA24" s="5">
        <v>0</v>
      </c>
      <c r="CB24" s="5">
        <f>ROUND(SUM(BZ24:CA24),5)</f>
        <v>0</v>
      </c>
      <c r="CC24" s="5">
        <f>ROUND(W24+BF24+BY24+CB24,5)</f>
        <v>34700</v>
      </c>
    </row>
    <row r="25" spans="1:81" x14ac:dyDescent="0.25">
      <c r="A25" s="4" t="s">
        <v>105</v>
      </c>
      <c r="B25" s="5">
        <f t="shared" ref="B25:V25" si="18">ROUND(SUM(B22:B24),5)</f>
        <v>2500</v>
      </c>
      <c r="C25" s="5">
        <f t="shared" si="18"/>
        <v>0</v>
      </c>
      <c r="D25" s="5">
        <f t="shared" si="18"/>
        <v>0</v>
      </c>
      <c r="E25" s="5">
        <f t="shared" si="18"/>
        <v>0</v>
      </c>
      <c r="F25" s="5">
        <f t="shared" si="18"/>
        <v>0</v>
      </c>
      <c r="G25" s="5">
        <f t="shared" si="18"/>
        <v>0</v>
      </c>
      <c r="H25" s="5">
        <f t="shared" si="18"/>
        <v>0</v>
      </c>
      <c r="I25" s="5">
        <f t="shared" si="18"/>
        <v>0</v>
      </c>
      <c r="J25" s="5">
        <f t="shared" si="18"/>
        <v>0</v>
      </c>
      <c r="K25" s="5">
        <f t="shared" si="18"/>
        <v>0</v>
      </c>
      <c r="L25" s="5">
        <f t="shared" si="18"/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0</v>
      </c>
      <c r="Q25" s="5">
        <f t="shared" si="18"/>
        <v>0</v>
      </c>
      <c r="R25" s="5">
        <f t="shared" si="18"/>
        <v>0</v>
      </c>
      <c r="S25" s="5">
        <f t="shared" si="18"/>
        <v>0</v>
      </c>
      <c r="T25" s="5">
        <f t="shared" si="18"/>
        <v>0</v>
      </c>
      <c r="U25" s="5">
        <f t="shared" si="18"/>
        <v>0</v>
      </c>
      <c r="V25" s="5">
        <f t="shared" si="18"/>
        <v>0</v>
      </c>
      <c r="W25" s="5">
        <f>ROUND(SUM(B25:V25),5)</f>
        <v>2500</v>
      </c>
      <c r="X25" s="5">
        <f t="shared" ref="X25:AO25" si="19">ROUND(SUM(X22:X24),5)</f>
        <v>0</v>
      </c>
      <c r="Y25" s="5">
        <f t="shared" si="19"/>
        <v>0</v>
      </c>
      <c r="Z25" s="5">
        <f t="shared" si="19"/>
        <v>0</v>
      </c>
      <c r="AA25" s="5">
        <f t="shared" si="19"/>
        <v>0</v>
      </c>
      <c r="AB25" s="5">
        <f t="shared" si="19"/>
        <v>0</v>
      </c>
      <c r="AC25" s="5">
        <f t="shared" si="19"/>
        <v>0</v>
      </c>
      <c r="AD25" s="5">
        <f t="shared" si="19"/>
        <v>0</v>
      </c>
      <c r="AE25" s="5">
        <f t="shared" si="19"/>
        <v>0</v>
      </c>
      <c r="AF25" s="5">
        <f t="shared" si="19"/>
        <v>0</v>
      </c>
      <c r="AG25" s="5">
        <f t="shared" si="19"/>
        <v>0</v>
      </c>
      <c r="AH25" s="5">
        <f t="shared" si="19"/>
        <v>0</v>
      </c>
      <c r="AI25" s="5">
        <f t="shared" si="19"/>
        <v>0</v>
      </c>
      <c r="AJ25" s="5">
        <f t="shared" si="19"/>
        <v>12500</v>
      </c>
      <c r="AK25" s="5">
        <f t="shared" si="19"/>
        <v>0</v>
      </c>
      <c r="AL25" s="5">
        <f t="shared" si="19"/>
        <v>0</v>
      </c>
      <c r="AM25" s="5">
        <f t="shared" si="19"/>
        <v>0</v>
      </c>
      <c r="AN25" s="5">
        <f t="shared" si="19"/>
        <v>6500</v>
      </c>
      <c r="AO25" s="5">
        <f t="shared" si="19"/>
        <v>0</v>
      </c>
      <c r="AP25" s="5">
        <f>ROUND(SUM(AM25:AO25),5)</f>
        <v>6500</v>
      </c>
      <c r="AQ25" s="5">
        <f t="shared" ref="AQ25:BE25" si="20">ROUND(SUM(AQ22:AQ24),5)</f>
        <v>0</v>
      </c>
      <c r="AR25" s="5">
        <f t="shared" si="20"/>
        <v>0</v>
      </c>
      <c r="AS25" s="5">
        <f t="shared" si="20"/>
        <v>0</v>
      </c>
      <c r="AT25" s="5">
        <f t="shared" si="20"/>
        <v>0</v>
      </c>
      <c r="AU25" s="5">
        <f t="shared" si="20"/>
        <v>2500</v>
      </c>
      <c r="AV25" s="5">
        <f t="shared" si="20"/>
        <v>0</v>
      </c>
      <c r="AW25" s="5">
        <f t="shared" si="20"/>
        <v>0</v>
      </c>
      <c r="AX25" s="5">
        <f t="shared" si="20"/>
        <v>0</v>
      </c>
      <c r="AY25" s="5">
        <f t="shared" si="20"/>
        <v>0</v>
      </c>
      <c r="AZ25" s="5">
        <f t="shared" si="20"/>
        <v>0</v>
      </c>
      <c r="BA25" s="5">
        <f t="shared" si="20"/>
        <v>0</v>
      </c>
      <c r="BB25" s="5">
        <f t="shared" si="20"/>
        <v>0</v>
      </c>
      <c r="BC25" s="5">
        <f t="shared" si="20"/>
        <v>1700</v>
      </c>
      <c r="BD25" s="5">
        <f t="shared" si="20"/>
        <v>0</v>
      </c>
      <c r="BE25" s="5">
        <f t="shared" si="20"/>
        <v>0</v>
      </c>
      <c r="BF25" s="5">
        <f>ROUND(SUM(X25:AL25)+SUM(AP25:BE25),5)</f>
        <v>23200</v>
      </c>
      <c r="BG25" s="5">
        <f t="shared" ref="BG25:BX25" si="21">ROUND(SUM(BG22:BG24),5)</f>
        <v>0</v>
      </c>
      <c r="BH25" s="5">
        <f t="shared" si="21"/>
        <v>0</v>
      </c>
      <c r="BI25" s="5">
        <f t="shared" si="21"/>
        <v>0</v>
      </c>
      <c r="BJ25" s="5">
        <f t="shared" si="21"/>
        <v>1250</v>
      </c>
      <c r="BK25" s="5">
        <f t="shared" si="21"/>
        <v>0</v>
      </c>
      <c r="BL25" s="5">
        <f t="shared" si="21"/>
        <v>0</v>
      </c>
      <c r="BM25" s="5">
        <f t="shared" si="21"/>
        <v>0</v>
      </c>
      <c r="BN25" s="5">
        <f t="shared" si="21"/>
        <v>4000</v>
      </c>
      <c r="BO25" s="5">
        <f t="shared" si="21"/>
        <v>0</v>
      </c>
      <c r="BP25" s="5">
        <f t="shared" si="21"/>
        <v>0</v>
      </c>
      <c r="BQ25" s="5">
        <f t="shared" si="21"/>
        <v>0</v>
      </c>
      <c r="BR25" s="5">
        <f t="shared" si="21"/>
        <v>1250</v>
      </c>
      <c r="BS25" s="5">
        <f t="shared" si="21"/>
        <v>0</v>
      </c>
      <c r="BT25" s="5">
        <f t="shared" si="21"/>
        <v>5000</v>
      </c>
      <c r="BU25" s="5">
        <f t="shared" si="21"/>
        <v>0</v>
      </c>
      <c r="BV25" s="5">
        <f t="shared" si="21"/>
        <v>0</v>
      </c>
      <c r="BW25" s="5">
        <f t="shared" si="21"/>
        <v>0</v>
      </c>
      <c r="BX25" s="5">
        <f t="shared" si="21"/>
        <v>10000</v>
      </c>
      <c r="BY25" s="5">
        <f>ROUND(SUM(BG25:BX25),5)</f>
        <v>21500</v>
      </c>
      <c r="BZ25" s="5">
        <f>ROUND(SUM(BZ22:BZ24),5)</f>
        <v>0</v>
      </c>
      <c r="CA25" s="5">
        <f>ROUND(SUM(CA22:CA24),5)</f>
        <v>0</v>
      </c>
      <c r="CB25" s="5">
        <f>ROUND(SUM(BZ25:CA25),5)</f>
        <v>0</v>
      </c>
      <c r="CC25" s="5">
        <f>ROUND(W25+BF25+BY25+CB25,5)</f>
        <v>47200</v>
      </c>
    </row>
    <row r="26" spans="1:81" hidden="1" x14ac:dyDescent="0.25">
      <c r="A26" s="4" t="s">
        <v>106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</row>
    <row r="27" spans="1:81" hidden="1" x14ac:dyDescent="0.25">
      <c r="A27" s="4"/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33685</v>
      </c>
      <c r="R27" s="5">
        <v>56127.92</v>
      </c>
      <c r="S27" s="5">
        <v>0</v>
      </c>
      <c r="T27" s="5">
        <v>0</v>
      </c>
      <c r="U27" s="5">
        <v>0</v>
      </c>
      <c r="V27" s="5">
        <v>0</v>
      </c>
      <c r="W27" s="5">
        <f t="shared" ref="W27:W34" si="22">ROUND(SUM(B27:V27),5)</f>
        <v>89812.92</v>
      </c>
      <c r="X27" s="5">
        <v>0</v>
      </c>
      <c r="Y27" s="5">
        <v>0</v>
      </c>
      <c r="Z27" s="5">
        <v>0</v>
      </c>
      <c r="AA27" s="5">
        <v>10629.25</v>
      </c>
      <c r="AB27" s="5">
        <v>2403.25</v>
      </c>
      <c r="AC27" s="5">
        <v>20011.990000000002</v>
      </c>
      <c r="AD27" s="5">
        <v>0</v>
      </c>
      <c r="AE27" s="5">
        <v>0</v>
      </c>
      <c r="AF27" s="5">
        <v>-99</v>
      </c>
      <c r="AG27" s="5">
        <v>4948.79</v>
      </c>
      <c r="AH27" s="5">
        <v>0</v>
      </c>
      <c r="AI27" s="5">
        <v>100</v>
      </c>
      <c r="AJ27" s="5">
        <v>0</v>
      </c>
      <c r="AK27" s="5">
        <v>0</v>
      </c>
      <c r="AL27" s="5">
        <v>0</v>
      </c>
      <c r="AM27" s="5">
        <v>100664.7</v>
      </c>
      <c r="AN27" s="5">
        <v>84193</v>
      </c>
      <c r="AO27" s="5">
        <v>0</v>
      </c>
      <c r="AP27" s="5">
        <f t="shared" ref="AP27:AP34" si="23">ROUND(SUM(AM27:AO27),5)</f>
        <v>184857.7</v>
      </c>
      <c r="AQ27" s="5">
        <v>14205.74</v>
      </c>
      <c r="AR27" s="5">
        <v>0</v>
      </c>
      <c r="AS27" s="5">
        <v>19798.2</v>
      </c>
      <c r="AT27" s="5">
        <v>-398</v>
      </c>
      <c r="AU27" s="5">
        <v>20200.55</v>
      </c>
      <c r="AV27" s="5">
        <v>6494</v>
      </c>
      <c r="AW27" s="5">
        <v>6998.9</v>
      </c>
      <c r="AX27" s="5">
        <v>21572.5</v>
      </c>
      <c r="AY27" s="5">
        <v>0</v>
      </c>
      <c r="AZ27" s="5">
        <v>0</v>
      </c>
      <c r="BA27" s="5">
        <v>0</v>
      </c>
      <c r="BB27" s="5">
        <v>3560.24</v>
      </c>
      <c r="BC27" s="5">
        <v>0</v>
      </c>
      <c r="BD27" s="5">
        <v>9017.5</v>
      </c>
      <c r="BE27" s="5">
        <v>-121</v>
      </c>
      <c r="BF27" s="5">
        <f t="shared" ref="BF27:BF34" si="24">ROUND(SUM(X27:AL27)+SUM(AP27:BE27),5)</f>
        <v>324180.61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4285</v>
      </c>
      <c r="BM27" s="5">
        <v>750</v>
      </c>
      <c r="BN27" s="5">
        <v>11380</v>
      </c>
      <c r="BO27" s="5">
        <v>4600</v>
      </c>
      <c r="BP27" s="5">
        <v>2137.5</v>
      </c>
      <c r="BQ27" s="5">
        <v>930</v>
      </c>
      <c r="BR27" s="5">
        <v>2456.75</v>
      </c>
      <c r="BS27" s="5">
        <v>5168.75</v>
      </c>
      <c r="BT27" s="5">
        <v>8763.75</v>
      </c>
      <c r="BU27" s="5">
        <v>2007</v>
      </c>
      <c r="BV27" s="5">
        <v>0</v>
      </c>
      <c r="BW27" s="5">
        <v>0</v>
      </c>
      <c r="BX27" s="5">
        <v>0</v>
      </c>
      <c r="BY27" s="5">
        <f t="shared" ref="BY27:BY34" si="25">ROUND(SUM(BG27:BX27),5)</f>
        <v>42478.75</v>
      </c>
      <c r="BZ27" s="5">
        <v>-1695</v>
      </c>
      <c r="CA27" s="5">
        <v>3640</v>
      </c>
      <c r="CB27" s="5">
        <f t="shared" ref="CB27:CB34" si="26">ROUND(SUM(BZ27:CA27),5)</f>
        <v>1945</v>
      </c>
      <c r="CC27" s="5">
        <f t="shared" ref="CC27:CC34" si="27">ROUND(W27+BF27+BY27+CB27,5)</f>
        <v>458417.28</v>
      </c>
    </row>
    <row r="28" spans="1:81" x14ac:dyDescent="0.25">
      <c r="A28" s="4" t="s">
        <v>108</v>
      </c>
      <c r="B28" s="5">
        <f t="shared" ref="B28:V28" si="28">ROUND(SUM(B26:B27),5)</f>
        <v>0</v>
      </c>
      <c r="C28" s="5">
        <f t="shared" si="28"/>
        <v>0</v>
      </c>
      <c r="D28" s="5">
        <f t="shared" si="28"/>
        <v>0</v>
      </c>
      <c r="E28" s="5">
        <f t="shared" si="28"/>
        <v>0</v>
      </c>
      <c r="F28" s="5">
        <f t="shared" si="28"/>
        <v>0</v>
      </c>
      <c r="G28" s="5">
        <f t="shared" si="28"/>
        <v>0</v>
      </c>
      <c r="H28" s="5">
        <f t="shared" si="28"/>
        <v>0</v>
      </c>
      <c r="I28" s="5">
        <f t="shared" si="28"/>
        <v>0</v>
      </c>
      <c r="J28" s="5">
        <f t="shared" si="28"/>
        <v>0</v>
      </c>
      <c r="K28" s="5">
        <f t="shared" si="28"/>
        <v>0</v>
      </c>
      <c r="L28" s="5">
        <f t="shared" si="28"/>
        <v>0</v>
      </c>
      <c r="M28" s="5">
        <f t="shared" si="28"/>
        <v>0</v>
      </c>
      <c r="N28" s="5">
        <f t="shared" si="28"/>
        <v>0</v>
      </c>
      <c r="O28" s="5">
        <f t="shared" si="28"/>
        <v>0</v>
      </c>
      <c r="P28" s="5">
        <f t="shared" si="28"/>
        <v>0</v>
      </c>
      <c r="Q28" s="5">
        <f t="shared" si="28"/>
        <v>33685</v>
      </c>
      <c r="R28" s="5">
        <f t="shared" si="28"/>
        <v>56127.92</v>
      </c>
      <c r="S28" s="5">
        <f t="shared" si="28"/>
        <v>0</v>
      </c>
      <c r="T28" s="5">
        <f t="shared" si="28"/>
        <v>0</v>
      </c>
      <c r="U28" s="5">
        <f t="shared" si="28"/>
        <v>0</v>
      </c>
      <c r="V28" s="5">
        <f t="shared" si="28"/>
        <v>0</v>
      </c>
      <c r="W28" s="5">
        <f t="shared" si="22"/>
        <v>89812.92</v>
      </c>
      <c r="X28" s="5">
        <f t="shared" ref="X28:AO28" si="29">ROUND(SUM(X26:X27),5)</f>
        <v>0</v>
      </c>
      <c r="Y28" s="5">
        <f t="shared" si="29"/>
        <v>0</v>
      </c>
      <c r="Z28" s="5">
        <f t="shared" si="29"/>
        <v>0</v>
      </c>
      <c r="AA28" s="5">
        <f t="shared" si="29"/>
        <v>10629.25</v>
      </c>
      <c r="AB28" s="5">
        <f t="shared" si="29"/>
        <v>2403.25</v>
      </c>
      <c r="AC28" s="5">
        <f t="shared" si="29"/>
        <v>20011.990000000002</v>
      </c>
      <c r="AD28" s="5">
        <f t="shared" si="29"/>
        <v>0</v>
      </c>
      <c r="AE28" s="5">
        <f t="shared" si="29"/>
        <v>0</v>
      </c>
      <c r="AF28" s="5">
        <f t="shared" si="29"/>
        <v>-99</v>
      </c>
      <c r="AG28" s="5">
        <f t="shared" si="29"/>
        <v>4948.79</v>
      </c>
      <c r="AH28" s="5">
        <f t="shared" si="29"/>
        <v>0</v>
      </c>
      <c r="AI28" s="5">
        <f t="shared" si="29"/>
        <v>100</v>
      </c>
      <c r="AJ28" s="5">
        <f t="shared" si="29"/>
        <v>0</v>
      </c>
      <c r="AK28" s="5">
        <f t="shared" si="29"/>
        <v>0</v>
      </c>
      <c r="AL28" s="5">
        <f t="shared" si="29"/>
        <v>0</v>
      </c>
      <c r="AM28" s="5">
        <f t="shared" si="29"/>
        <v>100664.7</v>
      </c>
      <c r="AN28" s="5">
        <f t="shared" si="29"/>
        <v>84193</v>
      </c>
      <c r="AO28" s="5">
        <f t="shared" si="29"/>
        <v>0</v>
      </c>
      <c r="AP28" s="5">
        <f t="shared" si="23"/>
        <v>184857.7</v>
      </c>
      <c r="AQ28" s="5">
        <f t="shared" ref="AQ28:BE28" si="30">ROUND(SUM(AQ26:AQ27),5)</f>
        <v>14205.74</v>
      </c>
      <c r="AR28" s="5">
        <f t="shared" si="30"/>
        <v>0</v>
      </c>
      <c r="AS28" s="5">
        <f t="shared" si="30"/>
        <v>19798.2</v>
      </c>
      <c r="AT28" s="5">
        <f t="shared" si="30"/>
        <v>-398</v>
      </c>
      <c r="AU28" s="5">
        <f t="shared" si="30"/>
        <v>20200.55</v>
      </c>
      <c r="AV28" s="5">
        <f t="shared" si="30"/>
        <v>6494</v>
      </c>
      <c r="AW28" s="5">
        <f t="shared" si="30"/>
        <v>6998.9</v>
      </c>
      <c r="AX28" s="5">
        <f t="shared" si="30"/>
        <v>21572.5</v>
      </c>
      <c r="AY28" s="5">
        <f t="shared" si="30"/>
        <v>0</v>
      </c>
      <c r="AZ28" s="5">
        <f t="shared" si="30"/>
        <v>0</v>
      </c>
      <c r="BA28" s="5">
        <f t="shared" si="30"/>
        <v>0</v>
      </c>
      <c r="BB28" s="5">
        <f t="shared" si="30"/>
        <v>3560.24</v>
      </c>
      <c r="BC28" s="5">
        <f t="shared" si="30"/>
        <v>0</v>
      </c>
      <c r="BD28" s="5">
        <f t="shared" si="30"/>
        <v>9017.5</v>
      </c>
      <c r="BE28" s="5">
        <f t="shared" si="30"/>
        <v>-121</v>
      </c>
      <c r="BF28" s="5">
        <f t="shared" si="24"/>
        <v>324180.61</v>
      </c>
      <c r="BG28" s="5">
        <f t="shared" ref="BG28:BX28" si="31">ROUND(SUM(BG26:BG27),5)</f>
        <v>0</v>
      </c>
      <c r="BH28" s="5">
        <f t="shared" si="31"/>
        <v>0</v>
      </c>
      <c r="BI28" s="5">
        <f t="shared" si="31"/>
        <v>0</v>
      </c>
      <c r="BJ28" s="5">
        <f t="shared" si="31"/>
        <v>0</v>
      </c>
      <c r="BK28" s="5">
        <f t="shared" si="31"/>
        <v>0</v>
      </c>
      <c r="BL28" s="5">
        <f t="shared" si="31"/>
        <v>4285</v>
      </c>
      <c r="BM28" s="5">
        <f t="shared" si="31"/>
        <v>750</v>
      </c>
      <c r="BN28" s="5">
        <f t="shared" si="31"/>
        <v>11380</v>
      </c>
      <c r="BO28" s="5">
        <f t="shared" si="31"/>
        <v>4600</v>
      </c>
      <c r="BP28" s="5">
        <f t="shared" si="31"/>
        <v>2137.5</v>
      </c>
      <c r="BQ28" s="5">
        <f t="shared" si="31"/>
        <v>930</v>
      </c>
      <c r="BR28" s="5">
        <f t="shared" si="31"/>
        <v>2456.75</v>
      </c>
      <c r="BS28" s="5">
        <f t="shared" si="31"/>
        <v>5168.75</v>
      </c>
      <c r="BT28" s="5">
        <f t="shared" si="31"/>
        <v>8763.75</v>
      </c>
      <c r="BU28" s="5">
        <f t="shared" si="31"/>
        <v>2007</v>
      </c>
      <c r="BV28" s="5">
        <f t="shared" si="31"/>
        <v>0</v>
      </c>
      <c r="BW28" s="5">
        <f t="shared" si="31"/>
        <v>0</v>
      </c>
      <c r="BX28" s="5">
        <f t="shared" si="31"/>
        <v>0</v>
      </c>
      <c r="BY28" s="5">
        <f t="shared" si="25"/>
        <v>42478.75</v>
      </c>
      <c r="BZ28" s="5">
        <f>ROUND(SUM(BZ26:BZ27),5)</f>
        <v>-1695</v>
      </c>
      <c r="CA28" s="5">
        <f>ROUND(SUM(CA26:CA27),5)</f>
        <v>3640</v>
      </c>
      <c r="CB28" s="5">
        <f t="shared" si="26"/>
        <v>1945</v>
      </c>
      <c r="CC28" s="5">
        <f t="shared" si="27"/>
        <v>458417.28</v>
      </c>
    </row>
    <row r="29" spans="1:81" hidden="1" x14ac:dyDescent="0.25">
      <c r="A29" s="4" t="s">
        <v>109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1056</v>
      </c>
      <c r="W29" s="5">
        <f t="shared" si="22"/>
        <v>1056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f t="shared" si="23"/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4522.1000000000004</v>
      </c>
      <c r="BF29" s="5">
        <f t="shared" si="24"/>
        <v>4522.1000000000004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f t="shared" si="25"/>
        <v>0</v>
      </c>
      <c r="BZ29" s="5">
        <v>0</v>
      </c>
      <c r="CA29" s="5">
        <v>0</v>
      </c>
      <c r="CB29" s="5">
        <f t="shared" si="26"/>
        <v>0</v>
      </c>
      <c r="CC29" s="5">
        <f t="shared" si="27"/>
        <v>5578.1</v>
      </c>
    </row>
    <row r="30" spans="1:81" hidden="1" x14ac:dyDescent="0.25">
      <c r="A30" s="4" t="s">
        <v>110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f t="shared" si="22"/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-31.8</v>
      </c>
      <c r="AP30" s="5">
        <f t="shared" si="23"/>
        <v>-31.8</v>
      </c>
      <c r="AQ30" s="5">
        <v>0</v>
      </c>
      <c r="AR30" s="5">
        <v>0</v>
      </c>
      <c r="AS30" s="5">
        <v>0</v>
      </c>
      <c r="AT30" s="5">
        <v>0</v>
      </c>
      <c r="AU30" s="5">
        <v>-11.99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f t="shared" si="24"/>
        <v>-43.79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f t="shared" si="25"/>
        <v>0</v>
      </c>
      <c r="BZ30" s="5">
        <v>0</v>
      </c>
      <c r="CA30" s="5">
        <v>0</v>
      </c>
      <c r="CB30" s="5">
        <f t="shared" si="26"/>
        <v>0</v>
      </c>
      <c r="CC30" s="5">
        <f t="shared" si="27"/>
        <v>-43.79</v>
      </c>
    </row>
    <row r="31" spans="1:81" hidden="1" x14ac:dyDescent="0.25">
      <c r="A31" s="4" t="s">
        <v>111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17725</v>
      </c>
      <c r="U31" s="5">
        <v>0</v>
      </c>
      <c r="V31" s="5">
        <v>0</v>
      </c>
      <c r="W31" s="5">
        <f t="shared" si="22"/>
        <v>17725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f t="shared" si="23"/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19350</v>
      </c>
      <c r="BB31" s="5">
        <v>0</v>
      </c>
      <c r="BC31" s="5">
        <v>0</v>
      </c>
      <c r="BD31" s="5">
        <v>0</v>
      </c>
      <c r="BE31" s="5">
        <v>0</v>
      </c>
      <c r="BF31" s="5">
        <f t="shared" si="24"/>
        <v>19350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10690</v>
      </c>
      <c r="BX31" s="5">
        <v>0</v>
      </c>
      <c r="BY31" s="5">
        <f t="shared" si="25"/>
        <v>10690</v>
      </c>
      <c r="BZ31" s="5">
        <v>0</v>
      </c>
      <c r="CA31" s="5">
        <v>0</v>
      </c>
      <c r="CB31" s="5">
        <f t="shared" si="26"/>
        <v>0</v>
      </c>
      <c r="CC31" s="5">
        <f t="shared" si="27"/>
        <v>47765</v>
      </c>
    </row>
    <row r="32" spans="1:81" hidden="1" x14ac:dyDescent="0.25">
      <c r="A32" s="4"/>
      <c r="B32" s="5">
        <f t="shared" ref="B32:V32" si="32">ROUND(B21+B25+SUM(B28:B31),5)</f>
        <v>2500</v>
      </c>
      <c r="C32" s="5">
        <f t="shared" si="32"/>
        <v>0</v>
      </c>
      <c r="D32" s="5">
        <f t="shared" si="32"/>
        <v>0</v>
      </c>
      <c r="E32" s="5">
        <f t="shared" si="32"/>
        <v>0</v>
      </c>
      <c r="F32" s="5">
        <f t="shared" si="32"/>
        <v>0</v>
      </c>
      <c r="G32" s="5">
        <f t="shared" si="32"/>
        <v>0</v>
      </c>
      <c r="H32" s="5">
        <f t="shared" si="32"/>
        <v>0</v>
      </c>
      <c r="I32" s="5">
        <f t="shared" si="32"/>
        <v>0</v>
      </c>
      <c r="J32" s="5">
        <f t="shared" si="32"/>
        <v>0</v>
      </c>
      <c r="K32" s="5">
        <f t="shared" si="32"/>
        <v>0</v>
      </c>
      <c r="L32" s="5">
        <f t="shared" si="32"/>
        <v>0</v>
      </c>
      <c r="M32" s="5">
        <f t="shared" si="32"/>
        <v>0</v>
      </c>
      <c r="N32" s="5">
        <f t="shared" si="32"/>
        <v>0</v>
      </c>
      <c r="O32" s="5">
        <f t="shared" si="32"/>
        <v>0</v>
      </c>
      <c r="P32" s="5">
        <f t="shared" si="32"/>
        <v>0</v>
      </c>
      <c r="Q32" s="5">
        <f t="shared" si="32"/>
        <v>33685</v>
      </c>
      <c r="R32" s="5">
        <f t="shared" si="32"/>
        <v>56127.92</v>
      </c>
      <c r="S32" s="5">
        <f t="shared" si="32"/>
        <v>0</v>
      </c>
      <c r="T32" s="5">
        <f t="shared" si="32"/>
        <v>17725</v>
      </c>
      <c r="U32" s="5">
        <f t="shared" si="32"/>
        <v>0</v>
      </c>
      <c r="V32" s="5">
        <f t="shared" si="32"/>
        <v>1056</v>
      </c>
      <c r="W32" s="5">
        <f t="shared" si="22"/>
        <v>111093.92</v>
      </c>
      <c r="X32" s="5">
        <f t="shared" ref="X32:AO32" si="33">ROUND(X21+X25+SUM(X28:X31),5)</f>
        <v>0</v>
      </c>
      <c r="Y32" s="5">
        <f t="shared" si="33"/>
        <v>0</v>
      </c>
      <c r="Z32" s="5">
        <f t="shared" si="33"/>
        <v>0</v>
      </c>
      <c r="AA32" s="5">
        <f t="shared" si="33"/>
        <v>10629.25</v>
      </c>
      <c r="AB32" s="5">
        <f t="shared" si="33"/>
        <v>2403.25</v>
      </c>
      <c r="AC32" s="5">
        <f t="shared" si="33"/>
        <v>20011.990000000002</v>
      </c>
      <c r="AD32" s="5">
        <f t="shared" si="33"/>
        <v>0</v>
      </c>
      <c r="AE32" s="5">
        <f t="shared" si="33"/>
        <v>0</v>
      </c>
      <c r="AF32" s="5">
        <f t="shared" si="33"/>
        <v>-99</v>
      </c>
      <c r="AG32" s="5">
        <f t="shared" si="33"/>
        <v>4948.79</v>
      </c>
      <c r="AH32" s="5">
        <f t="shared" si="33"/>
        <v>0</v>
      </c>
      <c r="AI32" s="5">
        <f t="shared" si="33"/>
        <v>100</v>
      </c>
      <c r="AJ32" s="5">
        <f t="shared" si="33"/>
        <v>12500</v>
      </c>
      <c r="AK32" s="5">
        <f t="shared" si="33"/>
        <v>0</v>
      </c>
      <c r="AL32" s="5">
        <f t="shared" si="33"/>
        <v>0</v>
      </c>
      <c r="AM32" s="5">
        <f t="shared" si="33"/>
        <v>100664.7</v>
      </c>
      <c r="AN32" s="5">
        <f t="shared" si="33"/>
        <v>90693</v>
      </c>
      <c r="AO32" s="5">
        <f t="shared" si="33"/>
        <v>-31.8</v>
      </c>
      <c r="AP32" s="5">
        <f t="shared" si="23"/>
        <v>191325.9</v>
      </c>
      <c r="AQ32" s="5">
        <f t="shared" ref="AQ32:BE32" si="34">ROUND(AQ21+AQ25+SUM(AQ28:AQ31),5)</f>
        <v>14205.74</v>
      </c>
      <c r="AR32" s="5">
        <f t="shared" si="34"/>
        <v>0</v>
      </c>
      <c r="AS32" s="5">
        <f t="shared" si="34"/>
        <v>19798.2</v>
      </c>
      <c r="AT32" s="5">
        <f t="shared" si="34"/>
        <v>-398</v>
      </c>
      <c r="AU32" s="5">
        <f t="shared" si="34"/>
        <v>22688.560000000001</v>
      </c>
      <c r="AV32" s="5">
        <f t="shared" si="34"/>
        <v>6494</v>
      </c>
      <c r="AW32" s="5">
        <f t="shared" si="34"/>
        <v>6998.9</v>
      </c>
      <c r="AX32" s="5">
        <f t="shared" si="34"/>
        <v>21572.5</v>
      </c>
      <c r="AY32" s="5">
        <f t="shared" si="34"/>
        <v>0</v>
      </c>
      <c r="AZ32" s="5">
        <f t="shared" si="34"/>
        <v>0</v>
      </c>
      <c r="BA32" s="5">
        <f t="shared" si="34"/>
        <v>19350</v>
      </c>
      <c r="BB32" s="5">
        <f t="shared" si="34"/>
        <v>3560.24</v>
      </c>
      <c r="BC32" s="5">
        <f t="shared" si="34"/>
        <v>1700</v>
      </c>
      <c r="BD32" s="5">
        <f t="shared" si="34"/>
        <v>9017.5</v>
      </c>
      <c r="BE32" s="5">
        <f t="shared" si="34"/>
        <v>4401.1000000000004</v>
      </c>
      <c r="BF32" s="5">
        <f t="shared" si="24"/>
        <v>371208.92</v>
      </c>
      <c r="BG32" s="5">
        <f t="shared" ref="BG32:BX32" si="35">ROUND(BG21+BG25+SUM(BG28:BG31),5)</f>
        <v>0</v>
      </c>
      <c r="BH32" s="5">
        <f t="shared" si="35"/>
        <v>0</v>
      </c>
      <c r="BI32" s="5">
        <f t="shared" si="35"/>
        <v>0</v>
      </c>
      <c r="BJ32" s="5">
        <f t="shared" si="35"/>
        <v>1250</v>
      </c>
      <c r="BK32" s="5">
        <f t="shared" si="35"/>
        <v>0</v>
      </c>
      <c r="BL32" s="5">
        <f t="shared" si="35"/>
        <v>4285</v>
      </c>
      <c r="BM32" s="5">
        <f t="shared" si="35"/>
        <v>750</v>
      </c>
      <c r="BN32" s="5">
        <f t="shared" si="35"/>
        <v>15380</v>
      </c>
      <c r="BO32" s="5">
        <f t="shared" si="35"/>
        <v>4600</v>
      </c>
      <c r="BP32" s="5">
        <f t="shared" si="35"/>
        <v>2137.5</v>
      </c>
      <c r="BQ32" s="5">
        <f t="shared" si="35"/>
        <v>930</v>
      </c>
      <c r="BR32" s="5">
        <f t="shared" si="35"/>
        <v>3706.75</v>
      </c>
      <c r="BS32" s="5">
        <f t="shared" si="35"/>
        <v>5168.75</v>
      </c>
      <c r="BT32" s="5">
        <f t="shared" si="35"/>
        <v>13763.75</v>
      </c>
      <c r="BU32" s="5">
        <f t="shared" si="35"/>
        <v>2007</v>
      </c>
      <c r="BV32" s="5">
        <f t="shared" si="35"/>
        <v>0</v>
      </c>
      <c r="BW32" s="5">
        <f t="shared" si="35"/>
        <v>10690</v>
      </c>
      <c r="BX32" s="5">
        <f t="shared" si="35"/>
        <v>10000</v>
      </c>
      <c r="BY32" s="5">
        <f t="shared" si="25"/>
        <v>74668.75</v>
      </c>
      <c r="BZ32" s="5">
        <f>ROUND(BZ21+BZ25+SUM(BZ28:BZ31),5)</f>
        <v>-1695</v>
      </c>
      <c r="CA32" s="5">
        <f>ROUND(CA21+CA25+SUM(CA28:CA31),5)</f>
        <v>3640</v>
      </c>
      <c r="CB32" s="5">
        <f t="shared" si="26"/>
        <v>1945</v>
      </c>
      <c r="CC32" s="5">
        <f t="shared" si="27"/>
        <v>558916.59</v>
      </c>
    </row>
    <row r="33" spans="1:81" hidden="1" x14ac:dyDescent="0.25">
      <c r="A33" s="4"/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f t="shared" si="22"/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f t="shared" si="23"/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f t="shared" si="24"/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f t="shared" si="25"/>
        <v>0</v>
      </c>
      <c r="BZ33" s="5">
        <v>0</v>
      </c>
      <c r="CA33" s="5">
        <v>14880</v>
      </c>
      <c r="CB33" s="5">
        <f t="shared" si="26"/>
        <v>14880</v>
      </c>
      <c r="CC33" s="5">
        <f t="shared" si="27"/>
        <v>14880</v>
      </c>
    </row>
    <row r="34" spans="1:81" hidden="1" x14ac:dyDescent="0.25">
      <c r="A34" s="4"/>
      <c r="B34" s="5">
        <f t="shared" ref="B34:V34" si="36">ROUND(B4+B17+B20+SUM(B32:B33),5)</f>
        <v>2500</v>
      </c>
      <c r="C34" s="5">
        <f t="shared" si="36"/>
        <v>0</v>
      </c>
      <c r="D34" s="5">
        <f t="shared" si="36"/>
        <v>0</v>
      </c>
      <c r="E34" s="5">
        <f t="shared" si="36"/>
        <v>0</v>
      </c>
      <c r="F34" s="5">
        <f t="shared" si="36"/>
        <v>0</v>
      </c>
      <c r="G34" s="5">
        <f t="shared" si="36"/>
        <v>0</v>
      </c>
      <c r="H34" s="5">
        <f t="shared" si="36"/>
        <v>0</v>
      </c>
      <c r="I34" s="5">
        <f t="shared" si="36"/>
        <v>0</v>
      </c>
      <c r="J34" s="5">
        <f t="shared" si="36"/>
        <v>0</v>
      </c>
      <c r="K34" s="5">
        <f t="shared" si="36"/>
        <v>0</v>
      </c>
      <c r="L34" s="5">
        <f t="shared" si="36"/>
        <v>0</v>
      </c>
      <c r="M34" s="5">
        <f t="shared" si="36"/>
        <v>132</v>
      </c>
      <c r="N34" s="5">
        <f t="shared" si="36"/>
        <v>0</v>
      </c>
      <c r="O34" s="5">
        <f t="shared" si="36"/>
        <v>0</v>
      </c>
      <c r="P34" s="5">
        <f t="shared" si="36"/>
        <v>0</v>
      </c>
      <c r="Q34" s="5">
        <f t="shared" si="36"/>
        <v>33685</v>
      </c>
      <c r="R34" s="5">
        <f t="shared" si="36"/>
        <v>56127.92</v>
      </c>
      <c r="S34" s="5">
        <f t="shared" si="36"/>
        <v>0</v>
      </c>
      <c r="T34" s="5">
        <f t="shared" si="36"/>
        <v>18725</v>
      </c>
      <c r="U34" s="5">
        <f t="shared" si="36"/>
        <v>0</v>
      </c>
      <c r="V34" s="5">
        <f t="shared" si="36"/>
        <v>73140.84</v>
      </c>
      <c r="W34" s="5">
        <f t="shared" si="22"/>
        <v>184310.76</v>
      </c>
      <c r="X34" s="5">
        <f t="shared" ref="X34:AO34" si="37">ROUND(X4+X17+X20+SUM(X32:X33),5)</f>
        <v>-4400</v>
      </c>
      <c r="Y34" s="5">
        <f t="shared" si="37"/>
        <v>0</v>
      </c>
      <c r="Z34" s="5">
        <f t="shared" si="37"/>
        <v>22950</v>
      </c>
      <c r="AA34" s="5">
        <f t="shared" si="37"/>
        <v>10629.25</v>
      </c>
      <c r="AB34" s="5">
        <f t="shared" si="37"/>
        <v>2403.25</v>
      </c>
      <c r="AC34" s="5">
        <f t="shared" si="37"/>
        <v>20011.990000000002</v>
      </c>
      <c r="AD34" s="5">
        <f t="shared" si="37"/>
        <v>0</v>
      </c>
      <c r="AE34" s="5">
        <f t="shared" si="37"/>
        <v>0</v>
      </c>
      <c r="AF34" s="5">
        <f t="shared" si="37"/>
        <v>-99</v>
      </c>
      <c r="AG34" s="5">
        <f t="shared" si="37"/>
        <v>4948.79</v>
      </c>
      <c r="AH34" s="5">
        <f t="shared" si="37"/>
        <v>0</v>
      </c>
      <c r="AI34" s="5">
        <f t="shared" si="37"/>
        <v>100</v>
      </c>
      <c r="AJ34" s="5">
        <f t="shared" si="37"/>
        <v>14350</v>
      </c>
      <c r="AK34" s="5">
        <f t="shared" si="37"/>
        <v>0</v>
      </c>
      <c r="AL34" s="5">
        <f t="shared" si="37"/>
        <v>0</v>
      </c>
      <c r="AM34" s="5">
        <f t="shared" si="37"/>
        <v>100664.7</v>
      </c>
      <c r="AN34" s="5">
        <f t="shared" si="37"/>
        <v>90693</v>
      </c>
      <c r="AO34" s="5">
        <f t="shared" si="37"/>
        <v>-31.8</v>
      </c>
      <c r="AP34" s="5">
        <f t="shared" si="23"/>
        <v>191325.9</v>
      </c>
      <c r="AQ34" s="5">
        <f t="shared" ref="AQ34:BE34" si="38">ROUND(AQ4+AQ17+AQ20+SUM(AQ32:AQ33),5)</f>
        <v>14205.74</v>
      </c>
      <c r="AR34" s="5">
        <f t="shared" si="38"/>
        <v>0</v>
      </c>
      <c r="AS34" s="5">
        <f t="shared" si="38"/>
        <v>19798.2</v>
      </c>
      <c r="AT34" s="5">
        <f t="shared" si="38"/>
        <v>-1058</v>
      </c>
      <c r="AU34" s="5">
        <f t="shared" si="38"/>
        <v>22688.560000000001</v>
      </c>
      <c r="AV34" s="5">
        <f t="shared" si="38"/>
        <v>6494</v>
      </c>
      <c r="AW34" s="5">
        <f t="shared" si="38"/>
        <v>6998.9</v>
      </c>
      <c r="AX34" s="5">
        <f t="shared" si="38"/>
        <v>21572.5</v>
      </c>
      <c r="AY34" s="5">
        <f t="shared" si="38"/>
        <v>0</v>
      </c>
      <c r="AZ34" s="5">
        <f t="shared" si="38"/>
        <v>800</v>
      </c>
      <c r="BA34" s="5">
        <f t="shared" si="38"/>
        <v>19350</v>
      </c>
      <c r="BB34" s="5">
        <f t="shared" si="38"/>
        <v>3560.24</v>
      </c>
      <c r="BC34" s="5">
        <f t="shared" si="38"/>
        <v>1700</v>
      </c>
      <c r="BD34" s="5">
        <f t="shared" si="38"/>
        <v>9017.5</v>
      </c>
      <c r="BE34" s="5">
        <f t="shared" si="38"/>
        <v>1640008.64</v>
      </c>
      <c r="BF34" s="5">
        <f t="shared" si="24"/>
        <v>2027356.46</v>
      </c>
      <c r="BG34" s="5">
        <f t="shared" ref="BG34:BX34" si="39">ROUND(BG4+BG17+BG20+SUM(BG32:BG33),5)</f>
        <v>0</v>
      </c>
      <c r="BH34" s="5">
        <f t="shared" si="39"/>
        <v>0</v>
      </c>
      <c r="BI34" s="5">
        <f t="shared" si="39"/>
        <v>0</v>
      </c>
      <c r="BJ34" s="5">
        <f t="shared" si="39"/>
        <v>1250</v>
      </c>
      <c r="BK34" s="5">
        <f t="shared" si="39"/>
        <v>-4460</v>
      </c>
      <c r="BL34" s="5">
        <f t="shared" si="39"/>
        <v>4285</v>
      </c>
      <c r="BM34" s="5">
        <f t="shared" si="39"/>
        <v>750</v>
      </c>
      <c r="BN34" s="5">
        <f t="shared" si="39"/>
        <v>15380</v>
      </c>
      <c r="BO34" s="5">
        <f t="shared" si="39"/>
        <v>4600</v>
      </c>
      <c r="BP34" s="5">
        <f t="shared" si="39"/>
        <v>2137.5</v>
      </c>
      <c r="BQ34" s="5">
        <f t="shared" si="39"/>
        <v>930</v>
      </c>
      <c r="BR34" s="5">
        <f t="shared" si="39"/>
        <v>5456.75</v>
      </c>
      <c r="BS34" s="5">
        <f t="shared" si="39"/>
        <v>5168.75</v>
      </c>
      <c r="BT34" s="5">
        <f t="shared" si="39"/>
        <v>33763.75</v>
      </c>
      <c r="BU34" s="5">
        <f t="shared" si="39"/>
        <v>2007</v>
      </c>
      <c r="BV34" s="5">
        <f t="shared" si="39"/>
        <v>0</v>
      </c>
      <c r="BW34" s="5">
        <f t="shared" si="39"/>
        <v>10690</v>
      </c>
      <c r="BX34" s="5">
        <f t="shared" si="39"/>
        <v>846442.74</v>
      </c>
      <c r="BY34" s="5">
        <f t="shared" si="25"/>
        <v>928401.49</v>
      </c>
      <c r="BZ34" s="5">
        <f>ROUND(BZ4+BZ17+BZ20+SUM(BZ32:BZ33),5)</f>
        <v>-1695</v>
      </c>
      <c r="CA34" s="5">
        <f>ROUND(CA4+CA17+CA20+SUM(CA32:CA33),5)</f>
        <v>17641</v>
      </c>
      <c r="CB34" s="5">
        <f t="shared" si="26"/>
        <v>15946</v>
      </c>
      <c r="CC34" s="5">
        <f t="shared" si="27"/>
        <v>3156014.71</v>
      </c>
    </row>
    <row r="35" spans="1:81" hidden="1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</row>
    <row r="36" spans="1:81" hidden="1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</row>
    <row r="37" spans="1:81" hidden="1" x14ac:dyDescent="0.25">
      <c r="A37" s="4" t="s">
        <v>114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</row>
    <row r="38" spans="1:81" hidden="1" x14ac:dyDescent="0.25">
      <c r="A38" s="4"/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4698.8100000000004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f t="shared" ref="W38:W47" si="40">ROUND(SUM(B38:V38),5)</f>
        <v>4698.8100000000004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8509.57</v>
      </c>
      <c r="AD38" s="5">
        <v>0</v>
      </c>
      <c r="AE38" s="5">
        <v>0</v>
      </c>
      <c r="AF38" s="5">
        <v>0</v>
      </c>
      <c r="AG38" s="5">
        <v>2087.9699999999998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f t="shared" ref="AP38:AP47" si="41">ROUND(SUM(AM38:AO38),5)</f>
        <v>0</v>
      </c>
      <c r="AQ38" s="5">
        <v>0</v>
      </c>
      <c r="AR38" s="5">
        <v>0</v>
      </c>
      <c r="AS38" s="5">
        <v>235</v>
      </c>
      <c r="AT38" s="5">
        <v>3237.7</v>
      </c>
      <c r="AU38" s="5">
        <v>0</v>
      </c>
      <c r="AV38" s="5">
        <v>2087.9699999999998</v>
      </c>
      <c r="AW38" s="5">
        <v>0</v>
      </c>
      <c r="AX38" s="5">
        <v>0</v>
      </c>
      <c r="AY38" s="5">
        <v>699.64</v>
      </c>
      <c r="AZ38" s="5">
        <v>699.64</v>
      </c>
      <c r="BA38" s="5">
        <v>0</v>
      </c>
      <c r="BB38" s="5">
        <v>2527.52</v>
      </c>
      <c r="BC38" s="5">
        <v>564.12</v>
      </c>
      <c r="BD38" s="5">
        <v>3926.8</v>
      </c>
      <c r="BE38" s="5">
        <v>0</v>
      </c>
      <c r="BF38" s="5">
        <f t="shared" ref="BF38:BF47" si="42">ROUND(SUM(X38:AL38)+SUM(AP38:BE38),5)</f>
        <v>24575.93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1444.69</v>
      </c>
      <c r="BM38" s="5">
        <v>0</v>
      </c>
      <c r="BN38" s="5">
        <v>0</v>
      </c>
      <c r="BO38" s="5">
        <v>2418.21</v>
      </c>
      <c r="BP38" s="5">
        <v>0</v>
      </c>
      <c r="BQ38" s="5">
        <v>1075.4100000000001</v>
      </c>
      <c r="BR38" s="5">
        <v>320</v>
      </c>
      <c r="BS38" s="5">
        <v>340</v>
      </c>
      <c r="BT38" s="5">
        <v>2103.37</v>
      </c>
      <c r="BU38" s="5">
        <v>340</v>
      </c>
      <c r="BV38" s="5">
        <v>0</v>
      </c>
      <c r="BW38" s="5">
        <v>0</v>
      </c>
      <c r="BX38" s="5">
        <v>0</v>
      </c>
      <c r="BY38" s="5">
        <f t="shared" ref="BY38:BY47" si="43">ROUND(SUM(BG38:BX38),5)</f>
        <v>8041.68</v>
      </c>
      <c r="BZ38" s="5">
        <v>0</v>
      </c>
      <c r="CA38" s="5">
        <v>0</v>
      </c>
      <c r="CB38" s="5">
        <f t="shared" ref="CB38:CB47" si="44">ROUND(SUM(BZ38:CA38),5)</f>
        <v>0</v>
      </c>
      <c r="CC38" s="5">
        <f t="shared" ref="CC38:CC47" si="45">ROUND(W38+BF38+BY38+CB38,5)</f>
        <v>37316.42</v>
      </c>
    </row>
    <row r="39" spans="1:81" hidden="1" x14ac:dyDescent="0.25">
      <c r="A39" s="4"/>
      <c r="B39" s="5">
        <v>0</v>
      </c>
      <c r="C39" s="5">
        <v>239.51</v>
      </c>
      <c r="D39" s="5">
        <v>239.61</v>
      </c>
      <c r="E39" s="5">
        <v>239.51</v>
      </c>
      <c r="F39" s="5">
        <v>239.51</v>
      </c>
      <c r="G39" s="5">
        <v>239.51</v>
      </c>
      <c r="H39" s="5">
        <v>239.51</v>
      </c>
      <c r="I39" s="5">
        <v>239.51</v>
      </c>
      <c r="J39" s="5">
        <v>239.51</v>
      </c>
      <c r="K39" s="5">
        <v>239.51</v>
      </c>
      <c r="L39" s="5">
        <v>239.51</v>
      </c>
      <c r="M39" s="5">
        <v>0</v>
      </c>
      <c r="N39" s="5">
        <v>239.51</v>
      </c>
      <c r="O39" s="5">
        <v>239.51</v>
      </c>
      <c r="P39" s="5">
        <v>610.15</v>
      </c>
      <c r="Q39" s="5">
        <v>370.7</v>
      </c>
      <c r="R39" s="5">
        <v>263.3</v>
      </c>
      <c r="S39" s="5">
        <v>0</v>
      </c>
      <c r="T39" s="5">
        <v>0</v>
      </c>
      <c r="U39" s="5">
        <v>239.51</v>
      </c>
      <c r="V39" s="5">
        <v>218</v>
      </c>
      <c r="W39" s="5">
        <f t="shared" si="40"/>
        <v>4575.88</v>
      </c>
      <c r="X39" s="5">
        <v>0</v>
      </c>
      <c r="Y39" s="5">
        <v>0</v>
      </c>
      <c r="Z39" s="5">
        <v>0</v>
      </c>
      <c r="AA39" s="5">
        <v>3155.56</v>
      </c>
      <c r="AB39" s="5">
        <v>0</v>
      </c>
      <c r="AC39" s="5">
        <v>682.5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1594.42</v>
      </c>
      <c r="AJ39" s="5">
        <v>370.7</v>
      </c>
      <c r="AK39" s="5">
        <v>2477.6999999999998</v>
      </c>
      <c r="AL39" s="5">
        <v>370.7</v>
      </c>
      <c r="AM39" s="5">
        <v>1891.71</v>
      </c>
      <c r="AN39" s="5">
        <v>2054.42</v>
      </c>
      <c r="AO39" s="5">
        <v>370.7</v>
      </c>
      <c r="AP39" s="5">
        <f t="shared" si="41"/>
        <v>4316.83</v>
      </c>
      <c r="AQ39" s="5">
        <v>370.7</v>
      </c>
      <c r="AR39" s="5">
        <v>370.7</v>
      </c>
      <c r="AS39" s="5">
        <v>370.7</v>
      </c>
      <c r="AT39" s="5">
        <v>610.21</v>
      </c>
      <c r="AU39" s="5">
        <v>4197.46</v>
      </c>
      <c r="AV39" s="5">
        <v>0</v>
      </c>
      <c r="AW39" s="5">
        <v>137.5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126.25</v>
      </c>
      <c r="BF39" s="5">
        <f t="shared" si="42"/>
        <v>19151.93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240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2584.9899999999998</v>
      </c>
      <c r="BS39" s="5">
        <v>0</v>
      </c>
      <c r="BT39" s="5">
        <v>0</v>
      </c>
      <c r="BU39" s="5">
        <v>1405.04</v>
      </c>
      <c r="BV39" s="5">
        <v>0</v>
      </c>
      <c r="BW39" s="5">
        <v>0</v>
      </c>
      <c r="BX39" s="5">
        <v>4384.87</v>
      </c>
      <c r="BY39" s="5">
        <f t="shared" si="43"/>
        <v>8614.9</v>
      </c>
      <c r="BZ39" s="5">
        <v>0</v>
      </c>
      <c r="CA39" s="5">
        <v>0</v>
      </c>
      <c r="CB39" s="5">
        <f t="shared" si="44"/>
        <v>0</v>
      </c>
      <c r="CC39" s="5">
        <f t="shared" si="45"/>
        <v>32342.71</v>
      </c>
    </row>
    <row r="40" spans="1:81" hidden="1" x14ac:dyDescent="0.25">
      <c r="A40" s="4"/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733.78</v>
      </c>
      <c r="L40" s="5">
        <v>663.67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974.89</v>
      </c>
      <c r="V40" s="5">
        <v>0</v>
      </c>
      <c r="W40" s="5">
        <f t="shared" si="40"/>
        <v>2372.34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1025</v>
      </c>
      <c r="AE40" s="5">
        <v>0</v>
      </c>
      <c r="AF40" s="5">
        <v>0</v>
      </c>
      <c r="AG40" s="5">
        <v>0</v>
      </c>
      <c r="AH40" s="5">
        <v>0</v>
      </c>
      <c r="AI40" s="5">
        <v>825</v>
      </c>
      <c r="AJ40" s="5">
        <v>0</v>
      </c>
      <c r="AK40" s="5">
        <v>0</v>
      </c>
      <c r="AL40" s="5">
        <v>0</v>
      </c>
      <c r="AM40" s="5">
        <v>4800.75</v>
      </c>
      <c r="AN40" s="5">
        <v>4800.75</v>
      </c>
      <c r="AO40" s="5">
        <v>0</v>
      </c>
      <c r="AP40" s="5">
        <f t="shared" si="41"/>
        <v>9601.5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1810</v>
      </c>
      <c r="BC40" s="5">
        <v>1810</v>
      </c>
      <c r="BD40" s="5">
        <v>1810</v>
      </c>
      <c r="BE40" s="5">
        <v>181.92</v>
      </c>
      <c r="BF40" s="5">
        <f t="shared" si="42"/>
        <v>17063.419999999998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495.46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f t="shared" si="43"/>
        <v>495.46</v>
      </c>
      <c r="BZ40" s="5">
        <v>0</v>
      </c>
      <c r="CA40" s="5">
        <v>0</v>
      </c>
      <c r="CB40" s="5">
        <f t="shared" si="44"/>
        <v>0</v>
      </c>
      <c r="CC40" s="5">
        <f t="shared" si="45"/>
        <v>19931.22</v>
      </c>
    </row>
    <row r="41" spans="1:81" hidden="1" x14ac:dyDescent="0.25">
      <c r="A41" s="4"/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2900</v>
      </c>
      <c r="R41" s="5">
        <v>2060.04</v>
      </c>
      <c r="S41" s="5">
        <v>0</v>
      </c>
      <c r="T41" s="5">
        <v>0</v>
      </c>
      <c r="U41" s="5">
        <v>0</v>
      </c>
      <c r="V41" s="5">
        <v>3690.36</v>
      </c>
      <c r="W41" s="5">
        <f t="shared" si="40"/>
        <v>8650.4</v>
      </c>
      <c r="X41" s="5">
        <v>0</v>
      </c>
      <c r="Y41" s="5">
        <v>550</v>
      </c>
      <c r="Z41" s="5">
        <v>0</v>
      </c>
      <c r="AA41" s="5">
        <v>1739.47</v>
      </c>
      <c r="AB41" s="5">
        <v>100</v>
      </c>
      <c r="AC41" s="5">
        <v>4955.2299999999996</v>
      </c>
      <c r="AD41" s="5">
        <v>5190.08</v>
      </c>
      <c r="AE41" s="5">
        <v>0</v>
      </c>
      <c r="AF41" s="5">
        <v>0</v>
      </c>
      <c r="AG41" s="5">
        <v>1022.26</v>
      </c>
      <c r="AH41" s="5">
        <v>96.15</v>
      </c>
      <c r="AI41" s="5">
        <v>3188.27</v>
      </c>
      <c r="AJ41" s="5">
        <v>100</v>
      </c>
      <c r="AK41" s="5">
        <v>0</v>
      </c>
      <c r="AL41" s="5">
        <v>96.15</v>
      </c>
      <c r="AM41" s="5">
        <v>8224.1</v>
      </c>
      <c r="AN41" s="5">
        <v>1100</v>
      </c>
      <c r="AO41" s="5">
        <v>96.15</v>
      </c>
      <c r="AP41" s="5">
        <f t="shared" si="41"/>
        <v>9420.25</v>
      </c>
      <c r="AQ41" s="5">
        <v>2423.5500000000002</v>
      </c>
      <c r="AR41" s="5">
        <v>96.15</v>
      </c>
      <c r="AS41" s="5">
        <v>6217.33</v>
      </c>
      <c r="AT41" s="5">
        <v>496.2</v>
      </c>
      <c r="AU41" s="5">
        <v>2049.8000000000002</v>
      </c>
      <c r="AV41" s="5">
        <v>2319.85</v>
      </c>
      <c r="AW41" s="5">
        <v>449.74</v>
      </c>
      <c r="AX41" s="5">
        <v>7127.8</v>
      </c>
      <c r="AY41" s="5">
        <v>200</v>
      </c>
      <c r="AZ41" s="5">
        <v>0</v>
      </c>
      <c r="BA41" s="5">
        <v>0</v>
      </c>
      <c r="BB41" s="5">
        <v>2560.1999999999998</v>
      </c>
      <c r="BC41" s="5">
        <v>0</v>
      </c>
      <c r="BD41" s="5">
        <v>3066.62</v>
      </c>
      <c r="BE41" s="5">
        <v>10233.65</v>
      </c>
      <c r="BF41" s="5">
        <f t="shared" si="42"/>
        <v>63698.75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3857.67</v>
      </c>
      <c r="BM41" s="5">
        <v>1715.79</v>
      </c>
      <c r="BN41" s="5">
        <v>3012.68</v>
      </c>
      <c r="BO41" s="5">
        <v>2687.23</v>
      </c>
      <c r="BP41" s="5">
        <v>1650.68</v>
      </c>
      <c r="BQ41" s="5">
        <v>1468.48</v>
      </c>
      <c r="BR41" s="5">
        <v>5252.95</v>
      </c>
      <c r="BS41" s="5">
        <v>3037.71</v>
      </c>
      <c r="BT41" s="5">
        <v>11219.01</v>
      </c>
      <c r="BU41" s="5">
        <v>3556.44</v>
      </c>
      <c r="BV41" s="5">
        <v>0</v>
      </c>
      <c r="BW41" s="5">
        <v>0</v>
      </c>
      <c r="BX41" s="5">
        <v>2506.66</v>
      </c>
      <c r="BY41" s="5">
        <f t="shared" si="43"/>
        <v>39965.300000000003</v>
      </c>
      <c r="BZ41" s="5">
        <v>0</v>
      </c>
      <c r="CA41" s="5">
        <v>2770</v>
      </c>
      <c r="CB41" s="5">
        <f t="shared" si="44"/>
        <v>2770</v>
      </c>
      <c r="CC41" s="5">
        <f t="shared" si="45"/>
        <v>115084.45</v>
      </c>
    </row>
    <row r="42" spans="1:81" x14ac:dyDescent="0.25">
      <c r="A42" s="4" t="s">
        <v>119</v>
      </c>
      <c r="B42" s="5">
        <f t="shared" ref="B42:V42" si="46">ROUND(SUM(B37:B41),5)</f>
        <v>0</v>
      </c>
      <c r="C42" s="5">
        <f t="shared" si="46"/>
        <v>239.51</v>
      </c>
      <c r="D42" s="5">
        <f t="shared" si="46"/>
        <v>239.61</v>
      </c>
      <c r="E42" s="5">
        <f t="shared" si="46"/>
        <v>239.51</v>
      </c>
      <c r="F42" s="5">
        <f t="shared" si="46"/>
        <v>239.51</v>
      </c>
      <c r="G42" s="5">
        <f t="shared" si="46"/>
        <v>239.51</v>
      </c>
      <c r="H42" s="5">
        <f t="shared" si="46"/>
        <v>239.51</v>
      </c>
      <c r="I42" s="5">
        <f t="shared" si="46"/>
        <v>239.51</v>
      </c>
      <c r="J42" s="5">
        <f t="shared" si="46"/>
        <v>239.51</v>
      </c>
      <c r="K42" s="5">
        <f t="shared" si="46"/>
        <v>973.29</v>
      </c>
      <c r="L42" s="5">
        <f t="shared" si="46"/>
        <v>903.18</v>
      </c>
      <c r="M42" s="5">
        <f t="shared" si="46"/>
        <v>0</v>
      </c>
      <c r="N42" s="5">
        <f t="shared" si="46"/>
        <v>239.51</v>
      </c>
      <c r="O42" s="5">
        <f t="shared" si="46"/>
        <v>239.51</v>
      </c>
      <c r="P42" s="5">
        <f t="shared" si="46"/>
        <v>610.15</v>
      </c>
      <c r="Q42" s="5">
        <f t="shared" si="46"/>
        <v>7969.51</v>
      </c>
      <c r="R42" s="5">
        <f t="shared" si="46"/>
        <v>2323.34</v>
      </c>
      <c r="S42" s="5">
        <f t="shared" si="46"/>
        <v>0</v>
      </c>
      <c r="T42" s="5">
        <f t="shared" si="46"/>
        <v>0</v>
      </c>
      <c r="U42" s="5">
        <f t="shared" si="46"/>
        <v>1214.4000000000001</v>
      </c>
      <c r="V42" s="5">
        <f t="shared" si="46"/>
        <v>3908.36</v>
      </c>
      <c r="W42" s="5">
        <f t="shared" si="40"/>
        <v>20297.43</v>
      </c>
      <c r="X42" s="5">
        <f t="shared" ref="X42:AO42" si="47">ROUND(SUM(X37:X41),5)</f>
        <v>0</v>
      </c>
      <c r="Y42" s="5">
        <f t="shared" si="47"/>
        <v>550</v>
      </c>
      <c r="Z42" s="5">
        <f t="shared" si="47"/>
        <v>0</v>
      </c>
      <c r="AA42" s="5">
        <f t="shared" si="47"/>
        <v>4895.03</v>
      </c>
      <c r="AB42" s="5">
        <f t="shared" si="47"/>
        <v>100</v>
      </c>
      <c r="AC42" s="5">
        <f t="shared" si="47"/>
        <v>14147.3</v>
      </c>
      <c r="AD42" s="5">
        <f t="shared" si="47"/>
        <v>6215.08</v>
      </c>
      <c r="AE42" s="5">
        <f t="shared" si="47"/>
        <v>0</v>
      </c>
      <c r="AF42" s="5">
        <f t="shared" si="47"/>
        <v>0</v>
      </c>
      <c r="AG42" s="5">
        <f t="shared" si="47"/>
        <v>3110.23</v>
      </c>
      <c r="AH42" s="5">
        <f t="shared" si="47"/>
        <v>96.15</v>
      </c>
      <c r="AI42" s="5">
        <f t="shared" si="47"/>
        <v>5607.69</v>
      </c>
      <c r="AJ42" s="5">
        <f t="shared" si="47"/>
        <v>470.7</v>
      </c>
      <c r="AK42" s="5">
        <f t="shared" si="47"/>
        <v>2477.6999999999998</v>
      </c>
      <c r="AL42" s="5">
        <f t="shared" si="47"/>
        <v>466.85</v>
      </c>
      <c r="AM42" s="5">
        <f t="shared" si="47"/>
        <v>14916.56</v>
      </c>
      <c r="AN42" s="5">
        <f t="shared" si="47"/>
        <v>7955.17</v>
      </c>
      <c r="AO42" s="5">
        <f t="shared" si="47"/>
        <v>466.85</v>
      </c>
      <c r="AP42" s="5">
        <f t="shared" si="41"/>
        <v>23338.58</v>
      </c>
      <c r="AQ42" s="5">
        <f t="shared" ref="AQ42:BE42" si="48">ROUND(SUM(AQ37:AQ41),5)</f>
        <v>2794.25</v>
      </c>
      <c r="AR42" s="5">
        <f t="shared" si="48"/>
        <v>466.85</v>
      </c>
      <c r="AS42" s="5">
        <f t="shared" si="48"/>
        <v>6823.03</v>
      </c>
      <c r="AT42" s="5">
        <f t="shared" si="48"/>
        <v>4344.1099999999997</v>
      </c>
      <c r="AU42" s="5">
        <f t="shared" si="48"/>
        <v>6247.26</v>
      </c>
      <c r="AV42" s="5">
        <f t="shared" si="48"/>
        <v>4407.82</v>
      </c>
      <c r="AW42" s="5">
        <f t="shared" si="48"/>
        <v>587.24</v>
      </c>
      <c r="AX42" s="5">
        <f t="shared" si="48"/>
        <v>7127.8</v>
      </c>
      <c r="AY42" s="5">
        <f t="shared" si="48"/>
        <v>899.64</v>
      </c>
      <c r="AZ42" s="5">
        <f t="shared" si="48"/>
        <v>699.64</v>
      </c>
      <c r="BA42" s="5">
        <f t="shared" si="48"/>
        <v>0</v>
      </c>
      <c r="BB42" s="5">
        <f t="shared" si="48"/>
        <v>6897.72</v>
      </c>
      <c r="BC42" s="5">
        <f t="shared" si="48"/>
        <v>2374.12</v>
      </c>
      <c r="BD42" s="5">
        <f t="shared" si="48"/>
        <v>8803.42</v>
      </c>
      <c r="BE42" s="5">
        <f t="shared" si="48"/>
        <v>10541.82</v>
      </c>
      <c r="BF42" s="5">
        <f t="shared" si="42"/>
        <v>124490.03</v>
      </c>
      <c r="BG42" s="5">
        <f t="shared" ref="BG42:BX42" si="49">ROUND(SUM(BG37:BG41),5)</f>
        <v>0</v>
      </c>
      <c r="BH42" s="5">
        <f t="shared" si="49"/>
        <v>0</v>
      </c>
      <c r="BI42" s="5">
        <f t="shared" si="49"/>
        <v>0</v>
      </c>
      <c r="BJ42" s="5">
        <f t="shared" si="49"/>
        <v>0</v>
      </c>
      <c r="BK42" s="5">
        <f t="shared" si="49"/>
        <v>0</v>
      </c>
      <c r="BL42" s="5">
        <f t="shared" si="49"/>
        <v>6037.82</v>
      </c>
      <c r="BM42" s="5">
        <f t="shared" si="49"/>
        <v>1715.79</v>
      </c>
      <c r="BN42" s="5">
        <f t="shared" si="49"/>
        <v>3012.68</v>
      </c>
      <c r="BO42" s="5">
        <f t="shared" si="49"/>
        <v>5105.4399999999996</v>
      </c>
      <c r="BP42" s="5">
        <f t="shared" si="49"/>
        <v>1650.68</v>
      </c>
      <c r="BQ42" s="5">
        <f t="shared" si="49"/>
        <v>2543.89</v>
      </c>
      <c r="BR42" s="5">
        <f t="shared" si="49"/>
        <v>8157.94</v>
      </c>
      <c r="BS42" s="5">
        <f t="shared" si="49"/>
        <v>3377.71</v>
      </c>
      <c r="BT42" s="5">
        <f t="shared" si="49"/>
        <v>13322.38</v>
      </c>
      <c r="BU42" s="5">
        <f t="shared" si="49"/>
        <v>5301.48</v>
      </c>
      <c r="BV42" s="5">
        <f t="shared" si="49"/>
        <v>0</v>
      </c>
      <c r="BW42" s="5">
        <f t="shared" si="49"/>
        <v>0</v>
      </c>
      <c r="BX42" s="5">
        <f t="shared" si="49"/>
        <v>6891.53</v>
      </c>
      <c r="BY42" s="5">
        <f t="shared" si="43"/>
        <v>57117.34</v>
      </c>
      <c r="BZ42" s="5">
        <f>ROUND(SUM(BZ37:BZ41),5)</f>
        <v>0</v>
      </c>
      <c r="CA42" s="5">
        <f>ROUND(SUM(CA37:CA41),5)</f>
        <v>2770</v>
      </c>
      <c r="CB42" s="5">
        <f t="shared" si="44"/>
        <v>2770</v>
      </c>
      <c r="CC42" s="5">
        <f t="shared" si="45"/>
        <v>204674.8</v>
      </c>
    </row>
    <row r="43" spans="1:81" x14ac:dyDescent="0.25">
      <c r="A43" s="4" t="s">
        <v>120</v>
      </c>
      <c r="B43" s="5">
        <v>7500</v>
      </c>
      <c r="C43" s="5">
        <v>2975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40000</v>
      </c>
      <c r="N43" s="5">
        <v>0</v>
      </c>
      <c r="O43" s="5">
        <v>0</v>
      </c>
      <c r="P43" s="5">
        <v>0</v>
      </c>
      <c r="Q43" s="5">
        <v>55000</v>
      </c>
      <c r="R43" s="5">
        <v>50000</v>
      </c>
      <c r="S43" s="5">
        <v>15000</v>
      </c>
      <c r="T43" s="5">
        <v>0</v>
      </c>
      <c r="U43" s="5">
        <v>11250</v>
      </c>
      <c r="V43" s="5">
        <v>2500</v>
      </c>
      <c r="W43" s="5">
        <f t="shared" si="40"/>
        <v>184225</v>
      </c>
      <c r="X43" s="5">
        <v>0</v>
      </c>
      <c r="Y43" s="5">
        <v>6250</v>
      </c>
      <c r="Z43" s="5">
        <v>0</v>
      </c>
      <c r="AA43" s="5">
        <v>21526.75</v>
      </c>
      <c r="AB43" s="5">
        <v>600</v>
      </c>
      <c r="AC43" s="5">
        <v>13750</v>
      </c>
      <c r="AD43" s="5">
        <v>125</v>
      </c>
      <c r="AE43" s="5">
        <v>0</v>
      </c>
      <c r="AF43" s="5">
        <v>0</v>
      </c>
      <c r="AG43" s="5">
        <v>5000</v>
      </c>
      <c r="AH43" s="5">
        <v>0</v>
      </c>
      <c r="AI43" s="5">
        <v>33750</v>
      </c>
      <c r="AJ43" s="5">
        <v>15000</v>
      </c>
      <c r="AK43" s="5">
        <v>27000</v>
      </c>
      <c r="AL43" s="5">
        <v>0</v>
      </c>
      <c r="AM43" s="5">
        <v>95000</v>
      </c>
      <c r="AN43" s="5">
        <v>100000</v>
      </c>
      <c r="AO43" s="5">
        <v>0</v>
      </c>
      <c r="AP43" s="5">
        <f t="shared" si="41"/>
        <v>195000</v>
      </c>
      <c r="AQ43" s="5">
        <v>19000</v>
      </c>
      <c r="AR43" s="5">
        <v>0</v>
      </c>
      <c r="AS43" s="5">
        <v>30000</v>
      </c>
      <c r="AT43" s="5">
        <v>0</v>
      </c>
      <c r="AU43" s="5">
        <v>15560</v>
      </c>
      <c r="AV43" s="5">
        <v>5000</v>
      </c>
      <c r="AW43" s="5">
        <v>1300</v>
      </c>
      <c r="AX43" s="5">
        <v>35000</v>
      </c>
      <c r="AY43" s="5">
        <v>10000</v>
      </c>
      <c r="AZ43" s="5">
        <v>0</v>
      </c>
      <c r="BA43" s="5">
        <v>0</v>
      </c>
      <c r="BB43" s="5">
        <v>22500</v>
      </c>
      <c r="BC43" s="5">
        <v>8000</v>
      </c>
      <c r="BD43" s="5">
        <v>25000</v>
      </c>
      <c r="BE43" s="5">
        <v>3500</v>
      </c>
      <c r="BF43" s="5">
        <f t="shared" si="42"/>
        <v>492861.75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5100</v>
      </c>
      <c r="BM43" s="5">
        <v>0</v>
      </c>
      <c r="BN43" s="5">
        <v>2450</v>
      </c>
      <c r="BO43" s="5">
        <v>10000</v>
      </c>
      <c r="BP43" s="5">
        <v>12726.25</v>
      </c>
      <c r="BQ43" s="5">
        <v>0</v>
      </c>
      <c r="BR43" s="5">
        <v>19500</v>
      </c>
      <c r="BS43" s="5">
        <v>16000</v>
      </c>
      <c r="BT43" s="5">
        <v>33000</v>
      </c>
      <c r="BU43" s="5">
        <v>6000</v>
      </c>
      <c r="BV43" s="5">
        <v>575</v>
      </c>
      <c r="BW43" s="5">
        <v>0</v>
      </c>
      <c r="BX43" s="5">
        <v>550</v>
      </c>
      <c r="BY43" s="5">
        <f t="shared" si="43"/>
        <v>105901.25</v>
      </c>
      <c r="BZ43" s="5">
        <v>0</v>
      </c>
      <c r="CA43" s="5">
        <v>2724.5</v>
      </c>
      <c r="CB43" s="5">
        <f t="shared" si="44"/>
        <v>2724.5</v>
      </c>
      <c r="CC43" s="5">
        <f t="shared" si="45"/>
        <v>785712.5</v>
      </c>
    </row>
    <row r="44" spans="1:81" hidden="1" x14ac:dyDescent="0.25">
      <c r="A44" s="4" t="s">
        <v>121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f t="shared" si="40"/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500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f t="shared" si="41"/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f t="shared" si="42"/>
        <v>500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f t="shared" si="43"/>
        <v>0</v>
      </c>
      <c r="BZ44" s="5">
        <v>0</v>
      </c>
      <c r="CA44" s="5">
        <v>0</v>
      </c>
      <c r="CB44" s="5">
        <f t="shared" si="44"/>
        <v>0</v>
      </c>
      <c r="CC44" s="5">
        <f t="shared" si="45"/>
        <v>500</v>
      </c>
    </row>
    <row r="45" spans="1:81" hidden="1" x14ac:dyDescent="0.25">
      <c r="A45" s="4" t="s">
        <v>122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f t="shared" si="40"/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f t="shared" si="41"/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1451.04</v>
      </c>
      <c r="BF45" s="5">
        <f t="shared" si="42"/>
        <v>1451.04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f t="shared" si="43"/>
        <v>0</v>
      </c>
      <c r="BZ45" s="5">
        <v>0</v>
      </c>
      <c r="CA45" s="5">
        <v>0</v>
      </c>
      <c r="CB45" s="5">
        <f t="shared" si="44"/>
        <v>0</v>
      </c>
      <c r="CC45" s="5">
        <f t="shared" si="45"/>
        <v>1451.04</v>
      </c>
    </row>
    <row r="46" spans="1:81" x14ac:dyDescent="0.25">
      <c r="A46" s="4" t="s">
        <v>123</v>
      </c>
      <c r="B46" s="5">
        <v>7127.04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2110</v>
      </c>
      <c r="K46" s="5">
        <v>0</v>
      </c>
      <c r="L46" s="5">
        <v>1500</v>
      </c>
      <c r="M46" s="5">
        <v>2490</v>
      </c>
      <c r="N46" s="5">
        <v>0</v>
      </c>
      <c r="O46" s="5">
        <v>0</v>
      </c>
      <c r="P46" s="5">
        <v>0</v>
      </c>
      <c r="Q46" s="5">
        <v>15490.2</v>
      </c>
      <c r="R46" s="5">
        <v>16527.93</v>
      </c>
      <c r="S46" s="5">
        <v>12130.1</v>
      </c>
      <c r="T46" s="5">
        <v>0</v>
      </c>
      <c r="U46" s="5">
        <v>0</v>
      </c>
      <c r="V46" s="5">
        <v>450</v>
      </c>
      <c r="W46" s="5">
        <f t="shared" si="40"/>
        <v>57825.27</v>
      </c>
      <c r="X46" s="5">
        <v>0</v>
      </c>
      <c r="Y46" s="5">
        <v>5373.85</v>
      </c>
      <c r="Z46" s="5">
        <v>0</v>
      </c>
      <c r="AA46" s="5">
        <v>9806.75</v>
      </c>
      <c r="AB46" s="5">
        <v>646.15</v>
      </c>
      <c r="AC46" s="5">
        <v>9423.24</v>
      </c>
      <c r="AD46" s="5">
        <v>5467</v>
      </c>
      <c r="AE46" s="5">
        <v>0</v>
      </c>
      <c r="AF46" s="5">
        <v>0</v>
      </c>
      <c r="AG46" s="5">
        <v>6514.26</v>
      </c>
      <c r="AH46" s="5">
        <v>96.15</v>
      </c>
      <c r="AI46" s="5">
        <v>14296.05</v>
      </c>
      <c r="AJ46" s="5">
        <v>2531.2399999999998</v>
      </c>
      <c r="AK46" s="5">
        <v>450</v>
      </c>
      <c r="AL46" s="5">
        <v>96.15</v>
      </c>
      <c r="AM46" s="5">
        <v>2850</v>
      </c>
      <c r="AN46" s="5">
        <v>24148.94</v>
      </c>
      <c r="AO46" s="5">
        <v>96.15</v>
      </c>
      <c r="AP46" s="5">
        <f t="shared" si="41"/>
        <v>27095.09</v>
      </c>
      <c r="AQ46" s="5">
        <v>2056.15</v>
      </c>
      <c r="AR46" s="5">
        <v>96.15</v>
      </c>
      <c r="AS46" s="5">
        <v>5573.5</v>
      </c>
      <c r="AT46" s="5">
        <v>1596.15</v>
      </c>
      <c r="AU46" s="5">
        <v>9454</v>
      </c>
      <c r="AV46" s="5">
        <v>3490.85</v>
      </c>
      <c r="AW46" s="5">
        <v>8328.35</v>
      </c>
      <c r="AX46" s="5">
        <v>24678.27</v>
      </c>
      <c r="AY46" s="5">
        <v>4853.29</v>
      </c>
      <c r="AZ46" s="5">
        <v>5078.37</v>
      </c>
      <c r="BA46" s="5">
        <v>0</v>
      </c>
      <c r="BB46" s="5">
        <v>14132.52</v>
      </c>
      <c r="BC46" s="5">
        <v>6513.52</v>
      </c>
      <c r="BD46" s="5">
        <v>16366</v>
      </c>
      <c r="BE46" s="5">
        <v>1678.28</v>
      </c>
      <c r="BF46" s="5">
        <f t="shared" si="42"/>
        <v>185691.33</v>
      </c>
      <c r="BG46" s="5">
        <v>160</v>
      </c>
      <c r="BH46" s="5">
        <v>0</v>
      </c>
      <c r="BI46" s="5">
        <v>0</v>
      </c>
      <c r="BJ46" s="5">
        <v>0</v>
      </c>
      <c r="BK46" s="5">
        <v>0</v>
      </c>
      <c r="BL46" s="5">
        <v>12169.55</v>
      </c>
      <c r="BM46" s="5">
        <v>3527.18</v>
      </c>
      <c r="BN46" s="5">
        <v>7951.71</v>
      </c>
      <c r="BO46" s="5">
        <v>0</v>
      </c>
      <c r="BP46" s="5">
        <v>0</v>
      </c>
      <c r="BQ46" s="5">
        <v>3575</v>
      </c>
      <c r="BR46" s="5">
        <v>5325</v>
      </c>
      <c r="BS46" s="5">
        <v>6500</v>
      </c>
      <c r="BT46" s="5">
        <v>6500</v>
      </c>
      <c r="BU46" s="5">
        <v>10975</v>
      </c>
      <c r="BV46" s="5">
        <v>1350.37</v>
      </c>
      <c r="BW46" s="5">
        <v>0</v>
      </c>
      <c r="BX46" s="5">
        <v>1500</v>
      </c>
      <c r="BY46" s="5">
        <f t="shared" si="43"/>
        <v>59533.81</v>
      </c>
      <c r="BZ46" s="5">
        <v>0</v>
      </c>
      <c r="CA46" s="5">
        <v>0</v>
      </c>
      <c r="CB46" s="5">
        <f t="shared" si="44"/>
        <v>0</v>
      </c>
      <c r="CC46" s="5">
        <f t="shared" si="45"/>
        <v>303050.40999999997</v>
      </c>
    </row>
    <row r="47" spans="1:81" x14ac:dyDescent="0.25">
      <c r="A47" s="4" t="s">
        <v>124</v>
      </c>
      <c r="B47" s="5">
        <v>201.9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18.97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-1554.47</v>
      </c>
      <c r="R47" s="5">
        <v>1994.06</v>
      </c>
      <c r="S47" s="5">
        <v>0</v>
      </c>
      <c r="T47" s="5">
        <v>0</v>
      </c>
      <c r="U47" s="5">
        <v>0</v>
      </c>
      <c r="V47" s="5">
        <v>2966.61</v>
      </c>
      <c r="W47" s="5">
        <f t="shared" si="40"/>
        <v>3627.07</v>
      </c>
      <c r="X47" s="5">
        <v>0</v>
      </c>
      <c r="Y47" s="5">
        <v>3773.06</v>
      </c>
      <c r="Z47" s="5">
        <v>0</v>
      </c>
      <c r="AA47" s="5">
        <v>130.16</v>
      </c>
      <c r="AB47" s="5">
        <v>0</v>
      </c>
      <c r="AC47" s="5">
        <v>0</v>
      </c>
      <c r="AD47" s="5">
        <v>12537.8</v>
      </c>
      <c r="AE47" s="5">
        <v>1287.1199999999999</v>
      </c>
      <c r="AF47" s="5">
        <v>0</v>
      </c>
      <c r="AG47" s="5">
        <v>622.83000000000004</v>
      </c>
      <c r="AH47" s="5">
        <v>0</v>
      </c>
      <c r="AI47" s="5">
        <v>2172.4499999999998</v>
      </c>
      <c r="AJ47" s="5">
        <v>1901.57</v>
      </c>
      <c r="AK47" s="5">
        <v>1000</v>
      </c>
      <c r="AL47" s="5">
        <v>0</v>
      </c>
      <c r="AM47" s="5">
        <v>0</v>
      </c>
      <c r="AN47" s="5">
        <v>1800</v>
      </c>
      <c r="AO47" s="5">
        <v>183.84</v>
      </c>
      <c r="AP47" s="5">
        <f t="shared" si="41"/>
        <v>1983.84</v>
      </c>
      <c r="AQ47" s="5">
        <v>0</v>
      </c>
      <c r="AR47" s="5">
        <v>0</v>
      </c>
      <c r="AS47" s="5">
        <v>1280</v>
      </c>
      <c r="AT47" s="5">
        <v>1490.79</v>
      </c>
      <c r="AU47" s="5">
        <v>0</v>
      </c>
      <c r="AV47" s="5">
        <v>0</v>
      </c>
      <c r="AW47" s="5">
        <v>0</v>
      </c>
      <c r="AX47" s="5">
        <v>4822.8900000000003</v>
      </c>
      <c r="AY47" s="5">
        <v>1247.5</v>
      </c>
      <c r="AZ47" s="5">
        <v>0</v>
      </c>
      <c r="BA47" s="5">
        <v>0</v>
      </c>
      <c r="BB47" s="5">
        <v>14112.54</v>
      </c>
      <c r="BC47" s="5">
        <v>2908.64</v>
      </c>
      <c r="BD47" s="5">
        <v>2343.13</v>
      </c>
      <c r="BE47" s="5">
        <v>4708.3100000000004</v>
      </c>
      <c r="BF47" s="5">
        <f t="shared" si="42"/>
        <v>58322.63</v>
      </c>
      <c r="BG47" s="5">
        <v>0</v>
      </c>
      <c r="BH47" s="5">
        <v>1178.96</v>
      </c>
      <c r="BI47" s="5">
        <v>0</v>
      </c>
      <c r="BJ47" s="5">
        <v>0</v>
      </c>
      <c r="BK47" s="5">
        <v>0</v>
      </c>
      <c r="BL47" s="5">
        <v>718.09</v>
      </c>
      <c r="BM47" s="5">
        <v>0</v>
      </c>
      <c r="BN47" s="5">
        <v>50.06</v>
      </c>
      <c r="BO47" s="5">
        <v>0</v>
      </c>
      <c r="BP47" s="5">
        <v>0</v>
      </c>
      <c r="BQ47" s="5">
        <v>135.97</v>
      </c>
      <c r="BR47" s="5">
        <v>1215.8499999999999</v>
      </c>
      <c r="BS47" s="5">
        <v>524.15</v>
      </c>
      <c r="BT47" s="5">
        <v>0</v>
      </c>
      <c r="BU47" s="5">
        <v>205.99</v>
      </c>
      <c r="BV47" s="5">
        <v>0</v>
      </c>
      <c r="BW47" s="5">
        <v>0</v>
      </c>
      <c r="BX47" s="5">
        <v>0</v>
      </c>
      <c r="BY47" s="5">
        <f t="shared" si="43"/>
        <v>4029.07</v>
      </c>
      <c r="BZ47" s="5">
        <v>27799</v>
      </c>
      <c r="CA47" s="5">
        <v>0</v>
      </c>
      <c r="CB47" s="5">
        <f t="shared" si="44"/>
        <v>27799</v>
      </c>
      <c r="CC47" s="5">
        <f t="shared" si="45"/>
        <v>93777.77</v>
      </c>
    </row>
    <row r="49" spans="1:104" s="19" customFormat="1" x14ac:dyDescent="0.25">
      <c r="BF49" s="17"/>
      <c r="BG49" s="17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</row>
    <row r="50" spans="1:104" s="19" customFormat="1" ht="46.5" customHeight="1" x14ac:dyDescent="0.25">
      <c r="B50" s="19" t="s">
        <v>2</v>
      </c>
      <c r="C50" s="19" t="s">
        <v>3</v>
      </c>
      <c r="D50" s="19" t="s">
        <v>4</v>
      </c>
      <c r="E50" s="19" t="s">
        <v>5</v>
      </c>
      <c r="F50" s="19" t="s">
        <v>6</v>
      </c>
      <c r="G50" s="19" t="s">
        <v>7</v>
      </c>
      <c r="H50" s="19" t="s">
        <v>8</v>
      </c>
      <c r="I50" s="19" t="s">
        <v>9</v>
      </c>
      <c r="J50" s="19" t="s">
        <v>10</v>
      </c>
      <c r="K50" s="19" t="s">
        <v>11</v>
      </c>
      <c r="L50" s="19" t="s">
        <v>12</v>
      </c>
      <c r="M50" s="19" t="s">
        <v>13</v>
      </c>
      <c r="N50" s="19" t="s">
        <v>14</v>
      </c>
      <c r="O50" s="19" t="s">
        <v>15</v>
      </c>
      <c r="P50" s="19" t="s">
        <v>16</v>
      </c>
      <c r="Q50" s="19" t="s">
        <v>17</v>
      </c>
      <c r="R50" s="19" t="s">
        <v>18</v>
      </c>
      <c r="S50" s="19" t="s">
        <v>19</v>
      </c>
      <c r="T50" s="19" t="s">
        <v>20</v>
      </c>
      <c r="U50" s="19" t="s">
        <v>21</v>
      </c>
      <c r="V50" s="19" t="s">
        <v>22</v>
      </c>
      <c r="X50" s="19" t="s">
        <v>25</v>
      </c>
      <c r="Y50" s="19" t="s">
        <v>26</v>
      </c>
      <c r="Z50" s="19" t="s">
        <v>27</v>
      </c>
      <c r="AA50" s="19" t="s">
        <v>28</v>
      </c>
      <c r="AB50" s="19" t="s">
        <v>29</v>
      </c>
      <c r="AC50" s="19" t="s">
        <v>30</v>
      </c>
      <c r="AD50" s="19" t="s">
        <v>31</v>
      </c>
      <c r="AE50" s="19" t="s">
        <v>32</v>
      </c>
      <c r="AF50" s="19" t="s">
        <v>33</v>
      </c>
      <c r="AG50" s="19" t="s">
        <v>34</v>
      </c>
      <c r="AH50" s="19" t="s">
        <v>35</v>
      </c>
      <c r="AI50" s="19" t="s">
        <v>36</v>
      </c>
      <c r="AJ50" s="19" t="s">
        <v>37</v>
      </c>
      <c r="AK50" s="19" t="s">
        <v>38</v>
      </c>
      <c r="AL50" s="19" t="s">
        <v>39</v>
      </c>
      <c r="AM50" s="19" t="s">
        <v>41</v>
      </c>
      <c r="AN50" s="19" t="s">
        <v>42</v>
      </c>
      <c r="AO50" s="19" t="s">
        <v>43</v>
      </c>
      <c r="AP50" s="19" t="s">
        <v>44</v>
      </c>
      <c r="AQ50" s="19" t="s">
        <v>45</v>
      </c>
      <c r="AR50" s="19" t="s">
        <v>46</v>
      </c>
      <c r="AS50" s="19" t="s">
        <v>47</v>
      </c>
      <c r="AT50" s="19" t="s">
        <v>48</v>
      </c>
      <c r="AU50" s="19" t="s">
        <v>49</v>
      </c>
      <c r="AV50" s="19" t="s">
        <v>50</v>
      </c>
      <c r="AW50" s="19" t="s">
        <v>51</v>
      </c>
      <c r="AX50" s="19" t="s">
        <v>52</v>
      </c>
      <c r="AY50" s="19" t="s">
        <v>53</v>
      </c>
      <c r="AZ50" s="19" t="s">
        <v>54</v>
      </c>
      <c r="BA50" s="19" t="s">
        <v>20</v>
      </c>
      <c r="BB50" s="19" t="s">
        <v>55</v>
      </c>
      <c r="BC50" s="19" t="s">
        <v>56</v>
      </c>
      <c r="BD50" s="19" t="s">
        <v>57</v>
      </c>
      <c r="BE50" s="19" t="s">
        <v>58</v>
      </c>
      <c r="BF50" s="17"/>
      <c r="BG50" s="17" t="s">
        <v>61</v>
      </c>
      <c r="BH50" s="47" t="s">
        <v>62</v>
      </c>
      <c r="BI50" s="47" t="s">
        <v>63</v>
      </c>
      <c r="BJ50" s="47" t="s">
        <v>64</v>
      </c>
      <c r="BK50" s="47" t="s">
        <v>174</v>
      </c>
      <c r="BL50" s="47" t="s">
        <v>65</v>
      </c>
      <c r="BM50" s="47" t="s">
        <v>66</v>
      </c>
      <c r="BN50" s="47" t="s">
        <v>67</v>
      </c>
      <c r="BO50" s="47" t="s">
        <v>68</v>
      </c>
      <c r="BP50" s="47" t="s">
        <v>69</v>
      </c>
      <c r="BQ50" s="47" t="s">
        <v>70</v>
      </c>
      <c r="BR50" s="47" t="s">
        <v>71</v>
      </c>
      <c r="BS50" s="47" t="s">
        <v>72</v>
      </c>
      <c r="BT50" s="47" t="s">
        <v>73</v>
      </c>
      <c r="BU50" s="47" t="s">
        <v>74</v>
      </c>
      <c r="BV50" s="47" t="s">
        <v>75</v>
      </c>
      <c r="BW50" s="47" t="s">
        <v>20</v>
      </c>
      <c r="BX50" s="47" t="s">
        <v>76</v>
      </c>
      <c r="BY50" s="47"/>
      <c r="BZ50" s="47" t="s">
        <v>79</v>
      </c>
      <c r="CA50" s="47" t="s">
        <v>80</v>
      </c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</row>
    <row r="51" spans="1:104" x14ac:dyDescent="0.25">
      <c r="A51" t="s">
        <v>97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132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1000</v>
      </c>
      <c r="U51">
        <v>0</v>
      </c>
      <c r="V51">
        <v>72084.84</v>
      </c>
      <c r="W51">
        <v>73216.84</v>
      </c>
      <c r="X51">
        <v>-4400</v>
      </c>
      <c r="Y51">
        <v>0</v>
      </c>
      <c r="Z51">
        <v>22950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1850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-660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800</v>
      </c>
      <c r="BA51">
        <v>0</v>
      </c>
      <c r="BB51">
        <v>0</v>
      </c>
      <c r="BC51">
        <v>0</v>
      </c>
      <c r="BD51">
        <v>0</v>
      </c>
      <c r="BE51">
        <v>1635607.54</v>
      </c>
      <c r="BF51" s="11">
        <v>1656147.54</v>
      </c>
      <c r="BG51" s="11">
        <v>0</v>
      </c>
      <c r="BH51" s="5">
        <v>0</v>
      </c>
      <c r="BI51" s="5">
        <v>0</v>
      </c>
      <c r="BJ51" s="5">
        <v>0</v>
      </c>
      <c r="BK51" s="5">
        <v>-4460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1750</v>
      </c>
      <c r="BS51" s="5">
        <v>0</v>
      </c>
      <c r="BT51" s="5">
        <v>20000</v>
      </c>
      <c r="BU51" s="5">
        <v>0</v>
      </c>
      <c r="BV51" s="5">
        <v>0</v>
      </c>
      <c r="BW51" s="5">
        <v>0</v>
      </c>
      <c r="BX51" s="5">
        <v>836342.74</v>
      </c>
      <c r="BY51" s="5">
        <v>853632.74</v>
      </c>
      <c r="BZ51" s="5">
        <v>0</v>
      </c>
      <c r="CA51" s="5">
        <v>-940</v>
      </c>
      <c r="CB51" s="5">
        <v>-940</v>
      </c>
      <c r="CC51" s="5">
        <v>2582057.12</v>
      </c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</row>
    <row r="52" spans="1:104" x14ac:dyDescent="0.25">
      <c r="A52" t="s">
        <v>105</v>
      </c>
      <c r="B52">
        <v>2500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2500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12500</v>
      </c>
      <c r="AK52">
        <v>0</v>
      </c>
      <c r="AL52">
        <v>0</v>
      </c>
      <c r="AM52">
        <v>0</v>
      </c>
      <c r="AN52">
        <v>6500</v>
      </c>
      <c r="AO52">
        <v>0</v>
      </c>
      <c r="AP52">
        <v>6500</v>
      </c>
      <c r="AQ52">
        <v>0</v>
      </c>
      <c r="AR52">
        <v>0</v>
      </c>
      <c r="AS52">
        <v>0</v>
      </c>
      <c r="AT52">
        <v>0</v>
      </c>
      <c r="AU52">
        <v>2500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1700</v>
      </c>
      <c r="BD52">
        <v>0</v>
      </c>
      <c r="BE52">
        <v>0</v>
      </c>
      <c r="BF52" s="11">
        <v>23200</v>
      </c>
      <c r="BG52" s="11">
        <v>0</v>
      </c>
      <c r="BH52" s="5">
        <v>0</v>
      </c>
      <c r="BI52" s="5">
        <v>0</v>
      </c>
      <c r="BJ52" s="5">
        <v>1250</v>
      </c>
      <c r="BK52" s="5">
        <v>0</v>
      </c>
      <c r="BL52" s="5">
        <v>0</v>
      </c>
      <c r="BM52" s="5">
        <v>0</v>
      </c>
      <c r="BN52" s="5">
        <v>4000</v>
      </c>
      <c r="BO52" s="5">
        <v>0</v>
      </c>
      <c r="BP52" s="5">
        <v>0</v>
      </c>
      <c r="BQ52" s="5">
        <v>0</v>
      </c>
      <c r="BR52" s="5">
        <v>1250</v>
      </c>
      <c r="BS52" s="5">
        <v>0</v>
      </c>
      <c r="BT52" s="5">
        <v>5000</v>
      </c>
      <c r="BU52" s="5">
        <v>0</v>
      </c>
      <c r="BV52" s="5">
        <v>0</v>
      </c>
      <c r="BW52" s="5">
        <v>0</v>
      </c>
      <c r="BX52" s="5">
        <v>10000</v>
      </c>
      <c r="BY52" s="5">
        <v>21500</v>
      </c>
      <c r="BZ52" s="5">
        <v>0</v>
      </c>
      <c r="CA52" s="5">
        <v>0</v>
      </c>
      <c r="CB52" s="5">
        <v>0</v>
      </c>
      <c r="CC52" s="5">
        <v>47200</v>
      </c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</row>
    <row r="53" spans="1:104" x14ac:dyDescent="0.25">
      <c r="A53" t="s">
        <v>108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33685</v>
      </c>
      <c r="R53">
        <v>56127.92</v>
      </c>
      <c r="S53">
        <v>0</v>
      </c>
      <c r="T53">
        <v>0</v>
      </c>
      <c r="U53">
        <v>0</v>
      </c>
      <c r="V53">
        <v>0</v>
      </c>
      <c r="W53">
        <v>89812.92</v>
      </c>
      <c r="X53">
        <v>0</v>
      </c>
      <c r="Y53">
        <v>0</v>
      </c>
      <c r="Z53">
        <v>0</v>
      </c>
      <c r="AA53">
        <v>10629.25</v>
      </c>
      <c r="AB53">
        <v>2403.25</v>
      </c>
      <c r="AC53">
        <v>20011.990000000002</v>
      </c>
      <c r="AD53">
        <v>0</v>
      </c>
      <c r="AE53">
        <v>0</v>
      </c>
      <c r="AF53">
        <v>-99</v>
      </c>
      <c r="AG53">
        <v>4948.79</v>
      </c>
      <c r="AH53">
        <v>0</v>
      </c>
      <c r="AI53">
        <v>100</v>
      </c>
      <c r="AJ53">
        <v>0</v>
      </c>
      <c r="AK53">
        <v>0</v>
      </c>
      <c r="AL53">
        <v>0</v>
      </c>
      <c r="AM53">
        <v>100664.7</v>
      </c>
      <c r="AN53">
        <v>84193</v>
      </c>
      <c r="AO53">
        <v>0</v>
      </c>
      <c r="AP53">
        <v>184857.7</v>
      </c>
      <c r="AQ53">
        <v>14205.74</v>
      </c>
      <c r="AR53">
        <v>0</v>
      </c>
      <c r="AS53">
        <v>19798.2</v>
      </c>
      <c r="AT53">
        <v>-398</v>
      </c>
      <c r="AU53">
        <v>20200.55</v>
      </c>
      <c r="AV53">
        <v>6494</v>
      </c>
      <c r="AW53">
        <v>6998.9</v>
      </c>
      <c r="AX53">
        <v>21572.5</v>
      </c>
      <c r="AY53">
        <v>0</v>
      </c>
      <c r="AZ53">
        <v>0</v>
      </c>
      <c r="BA53">
        <v>0</v>
      </c>
      <c r="BB53">
        <v>3560.24</v>
      </c>
      <c r="BC53">
        <v>0</v>
      </c>
      <c r="BD53">
        <v>9017.5</v>
      </c>
      <c r="BE53">
        <v>-121</v>
      </c>
      <c r="BF53" s="11">
        <v>324180.61</v>
      </c>
      <c r="BG53" s="11">
        <v>0</v>
      </c>
      <c r="BH53" s="5">
        <v>0</v>
      </c>
      <c r="BI53" s="5">
        <v>0</v>
      </c>
      <c r="BJ53" s="5">
        <v>0</v>
      </c>
      <c r="BK53" s="5">
        <v>0</v>
      </c>
      <c r="BL53" s="5">
        <v>4285</v>
      </c>
      <c r="BM53" s="5">
        <v>750</v>
      </c>
      <c r="BN53" s="5">
        <v>11380</v>
      </c>
      <c r="BO53" s="5">
        <v>4600</v>
      </c>
      <c r="BP53" s="5">
        <v>2137.5</v>
      </c>
      <c r="BQ53" s="5">
        <v>930</v>
      </c>
      <c r="BR53" s="5">
        <v>2456.75</v>
      </c>
      <c r="BS53" s="5">
        <v>5168.75</v>
      </c>
      <c r="BT53" s="5">
        <v>8763.75</v>
      </c>
      <c r="BU53" s="5">
        <v>2007</v>
      </c>
      <c r="BV53" s="5">
        <v>0</v>
      </c>
      <c r="BW53" s="5">
        <v>0</v>
      </c>
      <c r="BX53" s="5">
        <v>0</v>
      </c>
      <c r="BY53" s="5">
        <v>42478.75</v>
      </c>
      <c r="BZ53" s="5">
        <v>-1695</v>
      </c>
      <c r="CA53" s="5">
        <v>3640</v>
      </c>
      <c r="CB53" s="5">
        <v>1945</v>
      </c>
      <c r="CC53" s="5">
        <v>458417.28</v>
      </c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</row>
    <row r="54" spans="1:104" x14ac:dyDescent="0.25">
      <c r="A54" t="s">
        <v>119</v>
      </c>
      <c r="B54">
        <v>0</v>
      </c>
      <c r="C54">
        <v>239.51</v>
      </c>
      <c r="D54">
        <v>239.61</v>
      </c>
      <c r="E54">
        <v>239.51</v>
      </c>
      <c r="F54">
        <v>239.51</v>
      </c>
      <c r="G54">
        <v>239.51</v>
      </c>
      <c r="H54">
        <v>239.51</v>
      </c>
      <c r="I54">
        <v>239.51</v>
      </c>
      <c r="J54">
        <v>239.51</v>
      </c>
      <c r="K54">
        <v>973.29</v>
      </c>
      <c r="L54">
        <v>903.18</v>
      </c>
      <c r="M54">
        <v>0</v>
      </c>
      <c r="N54">
        <v>239.51</v>
      </c>
      <c r="O54">
        <v>239.51</v>
      </c>
      <c r="P54">
        <v>610.15</v>
      </c>
      <c r="Q54">
        <v>7969.51</v>
      </c>
      <c r="R54">
        <v>2323.34</v>
      </c>
      <c r="S54">
        <v>0</v>
      </c>
      <c r="T54">
        <v>0</v>
      </c>
      <c r="U54">
        <v>1214.4000000000001</v>
      </c>
      <c r="V54">
        <v>3908.36</v>
      </c>
      <c r="W54">
        <v>20297.43</v>
      </c>
      <c r="X54">
        <v>0</v>
      </c>
      <c r="Y54">
        <v>550</v>
      </c>
      <c r="Z54">
        <v>0</v>
      </c>
      <c r="AA54">
        <v>4895.03</v>
      </c>
      <c r="AB54">
        <v>100</v>
      </c>
      <c r="AC54">
        <v>14147.3</v>
      </c>
      <c r="AD54">
        <v>6215.08</v>
      </c>
      <c r="AE54">
        <v>0</v>
      </c>
      <c r="AF54">
        <v>0</v>
      </c>
      <c r="AG54">
        <v>3110.23</v>
      </c>
      <c r="AH54">
        <v>96.15</v>
      </c>
      <c r="AI54">
        <v>5607.69</v>
      </c>
      <c r="AJ54">
        <v>470.7</v>
      </c>
      <c r="AK54">
        <v>2477.6999999999998</v>
      </c>
      <c r="AL54">
        <v>466.85</v>
      </c>
      <c r="AM54">
        <v>14916.56</v>
      </c>
      <c r="AN54">
        <v>7955.17</v>
      </c>
      <c r="AO54">
        <v>466.85</v>
      </c>
      <c r="AP54">
        <v>23338.58</v>
      </c>
      <c r="AQ54">
        <v>2794.25</v>
      </c>
      <c r="AR54">
        <v>466.85</v>
      </c>
      <c r="AS54">
        <v>6823.03</v>
      </c>
      <c r="AT54">
        <v>4344.1099999999997</v>
      </c>
      <c r="AU54">
        <v>6247.26</v>
      </c>
      <c r="AV54">
        <v>4407.82</v>
      </c>
      <c r="AW54">
        <v>587.24</v>
      </c>
      <c r="AX54">
        <v>7127.8</v>
      </c>
      <c r="AY54">
        <v>899.64</v>
      </c>
      <c r="AZ54">
        <v>699.64</v>
      </c>
      <c r="BA54">
        <v>0</v>
      </c>
      <c r="BB54">
        <v>6897.72</v>
      </c>
      <c r="BC54">
        <v>2374.12</v>
      </c>
      <c r="BD54">
        <v>8803.42</v>
      </c>
      <c r="BE54">
        <v>10541.82</v>
      </c>
      <c r="BF54" s="11">
        <v>124490.03</v>
      </c>
      <c r="BG54" s="11">
        <v>0</v>
      </c>
      <c r="BH54" s="5">
        <v>0</v>
      </c>
      <c r="BI54" s="5">
        <v>0</v>
      </c>
      <c r="BJ54" s="5">
        <v>0</v>
      </c>
      <c r="BK54" s="5">
        <v>0</v>
      </c>
      <c r="BL54" s="5">
        <v>6037.82</v>
      </c>
      <c r="BM54" s="5">
        <v>1715.79</v>
      </c>
      <c r="BN54" s="5">
        <v>3012.68</v>
      </c>
      <c r="BO54" s="5">
        <v>5105.4399999999996</v>
      </c>
      <c r="BP54" s="5">
        <v>1650.68</v>
      </c>
      <c r="BQ54" s="5">
        <v>2543.89</v>
      </c>
      <c r="BR54" s="5">
        <v>8157.94</v>
      </c>
      <c r="BS54" s="5">
        <v>3377.71</v>
      </c>
      <c r="BT54" s="5">
        <v>13322.38</v>
      </c>
      <c r="BU54" s="5">
        <v>5301.48</v>
      </c>
      <c r="BV54" s="5">
        <v>0</v>
      </c>
      <c r="BW54" s="5">
        <v>0</v>
      </c>
      <c r="BX54" s="5">
        <v>6891.53</v>
      </c>
      <c r="BY54" s="5">
        <v>57117.34</v>
      </c>
      <c r="BZ54" s="5">
        <v>0</v>
      </c>
      <c r="CA54" s="5">
        <v>2770</v>
      </c>
      <c r="CB54" s="5">
        <v>2770</v>
      </c>
      <c r="CC54" s="5">
        <v>204674.8</v>
      </c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</row>
    <row r="55" spans="1:104" x14ac:dyDescent="0.25">
      <c r="A55" t="s">
        <v>120</v>
      </c>
      <c r="B55">
        <v>7500</v>
      </c>
      <c r="C55">
        <v>2975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40000</v>
      </c>
      <c r="N55">
        <v>0</v>
      </c>
      <c r="O55">
        <v>0</v>
      </c>
      <c r="P55">
        <v>0</v>
      </c>
      <c r="Q55">
        <v>55000</v>
      </c>
      <c r="R55">
        <v>50000</v>
      </c>
      <c r="S55">
        <v>15000</v>
      </c>
      <c r="T55">
        <v>0</v>
      </c>
      <c r="U55">
        <v>11250</v>
      </c>
      <c r="V55">
        <v>2500</v>
      </c>
      <c r="W55">
        <v>184225</v>
      </c>
      <c r="X55">
        <v>0</v>
      </c>
      <c r="Y55">
        <v>6250</v>
      </c>
      <c r="Z55">
        <v>0</v>
      </c>
      <c r="AA55">
        <v>21526.75</v>
      </c>
      <c r="AB55">
        <v>600</v>
      </c>
      <c r="AC55">
        <v>13750</v>
      </c>
      <c r="AD55">
        <v>125</v>
      </c>
      <c r="AE55">
        <v>0</v>
      </c>
      <c r="AF55">
        <v>0</v>
      </c>
      <c r="AG55">
        <v>5000</v>
      </c>
      <c r="AH55">
        <v>0</v>
      </c>
      <c r="AI55">
        <v>33750</v>
      </c>
      <c r="AJ55">
        <v>15000</v>
      </c>
      <c r="AK55">
        <v>27000</v>
      </c>
      <c r="AL55">
        <v>0</v>
      </c>
      <c r="AM55">
        <v>95000</v>
      </c>
      <c r="AN55">
        <v>100000</v>
      </c>
      <c r="AO55">
        <v>0</v>
      </c>
      <c r="AP55">
        <v>195000</v>
      </c>
      <c r="AQ55">
        <v>19000</v>
      </c>
      <c r="AR55">
        <v>0</v>
      </c>
      <c r="AS55">
        <v>30000</v>
      </c>
      <c r="AT55">
        <v>0</v>
      </c>
      <c r="AU55">
        <v>15560</v>
      </c>
      <c r="AV55">
        <v>5000</v>
      </c>
      <c r="AW55">
        <v>1300</v>
      </c>
      <c r="AX55">
        <v>35000</v>
      </c>
      <c r="AY55">
        <v>10000</v>
      </c>
      <c r="AZ55">
        <v>0</v>
      </c>
      <c r="BA55">
        <v>0</v>
      </c>
      <c r="BB55">
        <v>22500</v>
      </c>
      <c r="BC55">
        <v>8000</v>
      </c>
      <c r="BD55">
        <v>25000</v>
      </c>
      <c r="BE55">
        <v>3500</v>
      </c>
      <c r="BF55" s="11">
        <v>492861.75</v>
      </c>
      <c r="BG55" s="11">
        <v>0</v>
      </c>
      <c r="BH55" s="5">
        <v>0</v>
      </c>
      <c r="BI55" s="5">
        <v>0</v>
      </c>
      <c r="BJ55" s="5">
        <v>0</v>
      </c>
      <c r="BK55" s="5">
        <v>0</v>
      </c>
      <c r="BL55" s="5">
        <v>5100</v>
      </c>
      <c r="BM55" s="5">
        <v>0</v>
      </c>
      <c r="BN55" s="5">
        <v>2450</v>
      </c>
      <c r="BO55" s="5">
        <v>10000</v>
      </c>
      <c r="BP55" s="5">
        <v>12726.25</v>
      </c>
      <c r="BQ55" s="5">
        <v>0</v>
      </c>
      <c r="BR55" s="5">
        <v>19500</v>
      </c>
      <c r="BS55" s="5">
        <v>16000</v>
      </c>
      <c r="BT55" s="5">
        <v>33000</v>
      </c>
      <c r="BU55" s="5">
        <v>6000</v>
      </c>
      <c r="BV55" s="5">
        <v>575</v>
      </c>
      <c r="BW55" s="5">
        <v>0</v>
      </c>
      <c r="BX55" s="5">
        <v>550</v>
      </c>
      <c r="BY55" s="5">
        <v>105901.25</v>
      </c>
      <c r="BZ55" s="5">
        <v>0</v>
      </c>
      <c r="CA55" s="5">
        <v>2724.5</v>
      </c>
      <c r="CB55" s="5">
        <v>2724.5</v>
      </c>
      <c r="CC55" s="5">
        <v>785712.5</v>
      </c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</row>
    <row r="56" spans="1:104" x14ac:dyDescent="0.25">
      <c r="A56" t="s">
        <v>123</v>
      </c>
      <c r="B56">
        <v>7127.04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2110</v>
      </c>
      <c r="K56">
        <v>0</v>
      </c>
      <c r="L56">
        <v>1500</v>
      </c>
      <c r="M56">
        <v>2490</v>
      </c>
      <c r="N56">
        <v>0</v>
      </c>
      <c r="O56">
        <v>0</v>
      </c>
      <c r="P56">
        <v>0</v>
      </c>
      <c r="Q56">
        <v>15490.2</v>
      </c>
      <c r="R56">
        <v>16527.93</v>
      </c>
      <c r="S56">
        <v>12130.1</v>
      </c>
      <c r="T56">
        <v>0</v>
      </c>
      <c r="U56">
        <v>0</v>
      </c>
      <c r="V56">
        <v>450</v>
      </c>
      <c r="W56">
        <v>57825.27</v>
      </c>
      <c r="X56">
        <v>0</v>
      </c>
      <c r="Y56">
        <v>5373.85</v>
      </c>
      <c r="Z56">
        <v>0</v>
      </c>
      <c r="AA56">
        <v>9806.75</v>
      </c>
      <c r="AB56">
        <v>646.15</v>
      </c>
      <c r="AC56">
        <v>9423.24</v>
      </c>
      <c r="AD56">
        <v>5467</v>
      </c>
      <c r="AE56">
        <v>0</v>
      </c>
      <c r="AF56">
        <v>0</v>
      </c>
      <c r="AG56">
        <v>6514.26</v>
      </c>
      <c r="AH56">
        <v>96.15</v>
      </c>
      <c r="AI56">
        <v>14296.05</v>
      </c>
      <c r="AJ56">
        <v>2531.2399999999998</v>
      </c>
      <c r="AK56">
        <v>450</v>
      </c>
      <c r="AL56">
        <v>96.15</v>
      </c>
      <c r="AM56">
        <v>2850</v>
      </c>
      <c r="AN56">
        <v>24148.94</v>
      </c>
      <c r="AO56">
        <v>96.15</v>
      </c>
      <c r="AP56">
        <v>27095.09</v>
      </c>
      <c r="AQ56">
        <v>2056.15</v>
      </c>
      <c r="AR56">
        <v>96.15</v>
      </c>
      <c r="AS56">
        <v>5573.5</v>
      </c>
      <c r="AT56">
        <v>1596.15</v>
      </c>
      <c r="AU56">
        <v>9454</v>
      </c>
      <c r="AV56">
        <v>3490.85</v>
      </c>
      <c r="AW56">
        <v>8328.35</v>
      </c>
      <c r="AX56">
        <v>24678.27</v>
      </c>
      <c r="AY56">
        <v>4853.29</v>
      </c>
      <c r="AZ56">
        <v>5078.37</v>
      </c>
      <c r="BA56">
        <v>0</v>
      </c>
      <c r="BB56">
        <v>14132.52</v>
      </c>
      <c r="BC56">
        <v>6513.52</v>
      </c>
      <c r="BD56">
        <v>16366</v>
      </c>
      <c r="BE56">
        <v>1678.28</v>
      </c>
      <c r="BF56" s="11">
        <v>185691.33</v>
      </c>
      <c r="BG56" s="11">
        <v>160</v>
      </c>
      <c r="BH56" s="5">
        <v>0</v>
      </c>
      <c r="BI56" s="5">
        <v>0</v>
      </c>
      <c r="BJ56" s="5">
        <v>0</v>
      </c>
      <c r="BK56" s="5">
        <v>0</v>
      </c>
      <c r="BL56" s="5">
        <v>12169.55</v>
      </c>
      <c r="BM56" s="5">
        <v>3527.18</v>
      </c>
      <c r="BN56" s="5">
        <v>7951.71</v>
      </c>
      <c r="BO56" s="5">
        <v>0</v>
      </c>
      <c r="BP56" s="5">
        <v>0</v>
      </c>
      <c r="BQ56" s="5">
        <v>3575</v>
      </c>
      <c r="BR56" s="5">
        <v>5325</v>
      </c>
      <c r="BS56" s="5">
        <v>6500</v>
      </c>
      <c r="BT56" s="5">
        <v>6500</v>
      </c>
      <c r="BU56" s="5">
        <v>10975</v>
      </c>
      <c r="BV56" s="5">
        <v>1350.37</v>
      </c>
      <c r="BW56" s="5">
        <v>0</v>
      </c>
      <c r="BX56" s="5">
        <v>1500</v>
      </c>
      <c r="BY56" s="5">
        <v>59533.81</v>
      </c>
      <c r="BZ56" s="5">
        <v>0</v>
      </c>
      <c r="CA56" s="5">
        <v>0</v>
      </c>
      <c r="CB56" s="5">
        <v>0</v>
      </c>
      <c r="CC56" s="5">
        <v>303050.40999999997</v>
      </c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</row>
    <row r="57" spans="1:104" x14ac:dyDescent="0.25">
      <c r="A57" t="s">
        <v>124</v>
      </c>
      <c r="B57">
        <v>201.9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18.97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-1554.47</v>
      </c>
      <c r="R57">
        <v>1994.06</v>
      </c>
      <c r="S57">
        <v>0</v>
      </c>
      <c r="T57">
        <v>0</v>
      </c>
      <c r="U57">
        <v>0</v>
      </c>
      <c r="V57">
        <v>2966.61</v>
      </c>
      <c r="W57">
        <v>3627.07</v>
      </c>
      <c r="X57">
        <v>0</v>
      </c>
      <c r="Y57">
        <v>3773.06</v>
      </c>
      <c r="Z57">
        <v>0</v>
      </c>
      <c r="AA57">
        <v>130.16</v>
      </c>
      <c r="AB57">
        <v>0</v>
      </c>
      <c r="AC57">
        <v>0</v>
      </c>
      <c r="AD57">
        <v>12537.8</v>
      </c>
      <c r="AE57">
        <v>1287.1199999999999</v>
      </c>
      <c r="AF57">
        <v>0</v>
      </c>
      <c r="AG57">
        <v>622.83000000000004</v>
      </c>
      <c r="AH57">
        <v>0</v>
      </c>
      <c r="AI57">
        <v>2172.4499999999998</v>
      </c>
      <c r="AJ57">
        <v>1901.57</v>
      </c>
      <c r="AK57">
        <v>1000</v>
      </c>
      <c r="AL57">
        <v>0</v>
      </c>
      <c r="AM57">
        <v>0</v>
      </c>
      <c r="AN57">
        <v>1800</v>
      </c>
      <c r="AO57">
        <v>183.84</v>
      </c>
      <c r="AP57">
        <v>1983.84</v>
      </c>
      <c r="AQ57">
        <v>0</v>
      </c>
      <c r="AR57">
        <v>0</v>
      </c>
      <c r="AS57">
        <v>1280</v>
      </c>
      <c r="AT57">
        <v>1490.79</v>
      </c>
      <c r="AU57">
        <v>0</v>
      </c>
      <c r="AV57">
        <v>0</v>
      </c>
      <c r="AW57">
        <v>0</v>
      </c>
      <c r="AX57">
        <v>4822.8900000000003</v>
      </c>
      <c r="AY57">
        <v>1247.5</v>
      </c>
      <c r="AZ57">
        <v>0</v>
      </c>
      <c r="BA57">
        <v>0</v>
      </c>
      <c r="BB57">
        <v>14112.54</v>
      </c>
      <c r="BC57">
        <v>2908.64</v>
      </c>
      <c r="BD57">
        <v>2343.13</v>
      </c>
      <c r="BE57">
        <v>4708.3100000000004</v>
      </c>
      <c r="BF57" s="11">
        <v>58322.63</v>
      </c>
      <c r="BG57" s="11">
        <v>0</v>
      </c>
      <c r="BH57" s="5">
        <v>1178.96</v>
      </c>
      <c r="BI57" s="5">
        <v>0</v>
      </c>
      <c r="BJ57" s="5">
        <v>0</v>
      </c>
      <c r="BK57" s="5">
        <v>0</v>
      </c>
      <c r="BL57" s="5">
        <v>718.09</v>
      </c>
      <c r="BM57" s="5">
        <v>0</v>
      </c>
      <c r="BN57" s="5">
        <v>50.06</v>
      </c>
      <c r="BO57" s="5">
        <v>0</v>
      </c>
      <c r="BP57" s="5">
        <v>0</v>
      </c>
      <c r="BQ57" s="5">
        <v>135.97</v>
      </c>
      <c r="BR57" s="5">
        <v>1215.8499999999999</v>
      </c>
      <c r="BS57" s="5">
        <v>524.15</v>
      </c>
      <c r="BT57" s="5">
        <v>0</v>
      </c>
      <c r="BU57" s="5">
        <v>205.99</v>
      </c>
      <c r="BV57" s="5">
        <v>0</v>
      </c>
      <c r="BW57" s="5">
        <v>0</v>
      </c>
      <c r="BX57" s="5">
        <v>0</v>
      </c>
      <c r="BY57" s="5">
        <v>4029.07</v>
      </c>
      <c r="BZ57" s="5">
        <v>27799</v>
      </c>
      <c r="CA57" s="5">
        <v>0</v>
      </c>
      <c r="CB57" s="5">
        <v>27799</v>
      </c>
      <c r="CC57" s="5">
        <v>93777.77</v>
      </c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</row>
    <row r="58" spans="1:104" x14ac:dyDescent="0.25">
      <c r="BF58" s="11"/>
      <c r="BG58" s="11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</row>
    <row r="59" spans="1:104" x14ac:dyDescent="0.25">
      <c r="BF59" s="11"/>
      <c r="BG59" s="11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</row>
    <row r="60" spans="1:104" x14ac:dyDescent="0.25">
      <c r="BF60" s="11"/>
      <c r="BG60" s="11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</row>
    <row r="61" spans="1:104" x14ac:dyDescent="0.25">
      <c r="BF61" s="11"/>
      <c r="BG61" s="11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</row>
    <row r="62" spans="1:104" x14ac:dyDescent="0.25">
      <c r="BF62" s="11"/>
      <c r="BG62" s="11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</row>
    <row r="63" spans="1:104" x14ac:dyDescent="0.25">
      <c r="BF63" s="11"/>
      <c r="BG63" s="11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</row>
    <row r="64" spans="1:104" x14ac:dyDescent="0.25">
      <c r="BF64" s="11"/>
      <c r="BG64" s="11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</row>
    <row r="65" spans="58:104" x14ac:dyDescent="0.25">
      <c r="BF65" s="11"/>
      <c r="BG65" s="11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</row>
    <row r="66" spans="58:104" x14ac:dyDescent="0.25">
      <c r="BF66" s="11"/>
      <c r="BG66" s="11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</row>
    <row r="67" spans="58:104" x14ac:dyDescent="0.25">
      <c r="BF67" s="11"/>
      <c r="BG67" s="11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</row>
    <row r="68" spans="58:104" x14ac:dyDescent="0.25">
      <c r="BF68" s="11"/>
      <c r="BG68" s="11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</row>
    <row r="69" spans="58:104" x14ac:dyDescent="0.25">
      <c r="BF69" s="11"/>
      <c r="BG69" s="11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</row>
    <row r="70" spans="58:104" x14ac:dyDescent="0.25">
      <c r="BF70" s="11"/>
      <c r="BG70" s="11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</row>
    <row r="71" spans="58:104" x14ac:dyDescent="0.25">
      <c r="BF71" s="12"/>
      <c r="BG71" s="11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</row>
    <row r="72" spans="58:104" x14ac:dyDescent="0.25">
      <c r="BF72" s="11"/>
      <c r="BG72" s="11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</row>
    <row r="73" spans="58:104" x14ac:dyDescent="0.25">
      <c r="BF73" s="11"/>
      <c r="BG73" s="11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</row>
    <row r="74" spans="58:104" x14ac:dyDescent="0.25">
      <c r="BF74" s="11"/>
      <c r="BG74" s="11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</row>
    <row r="75" spans="58:104" x14ac:dyDescent="0.25">
      <c r="BF75" s="11"/>
      <c r="BG75" s="11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</row>
    <row r="76" spans="58:104" x14ac:dyDescent="0.25">
      <c r="BF76" s="11"/>
      <c r="BG76" s="11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</row>
    <row r="77" spans="58:104" x14ac:dyDescent="0.25">
      <c r="BF77" s="11"/>
      <c r="BG77" s="11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</row>
    <row r="78" spans="58:104" x14ac:dyDescent="0.25">
      <c r="BF78" s="11"/>
      <c r="BG78" s="11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</row>
    <row r="79" spans="58:104" x14ac:dyDescent="0.25">
      <c r="BF79" s="11"/>
      <c r="BG79" s="11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</row>
    <row r="80" spans="58:104" x14ac:dyDescent="0.25">
      <c r="BF80" s="11"/>
      <c r="BG80" s="11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</row>
    <row r="81" spans="58:104" x14ac:dyDescent="0.25">
      <c r="BF81" s="11"/>
      <c r="BG81" s="11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</row>
    <row r="82" spans="58:104" x14ac:dyDescent="0.25">
      <c r="BF82" s="11"/>
      <c r="BG82" s="11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</row>
    <row r="83" spans="58:104" x14ac:dyDescent="0.25">
      <c r="BF83" s="11"/>
      <c r="BG83" s="11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</row>
    <row r="84" spans="58:104" x14ac:dyDescent="0.25">
      <c r="BF84" s="11"/>
      <c r="BG84" s="11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</row>
    <row r="85" spans="58:104" x14ac:dyDescent="0.25">
      <c r="BF85" s="11"/>
      <c r="BG85" s="11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</row>
    <row r="86" spans="58:104" x14ac:dyDescent="0.25">
      <c r="BF86" s="11"/>
      <c r="BG86" s="11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</row>
    <row r="87" spans="58:104" x14ac:dyDescent="0.25">
      <c r="BF87" s="11"/>
      <c r="BG87" s="11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</row>
    <row r="88" spans="58:104" x14ac:dyDescent="0.25">
      <c r="BF88" s="11"/>
      <c r="BG88" s="11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</row>
    <row r="89" spans="58:104" x14ac:dyDescent="0.25">
      <c r="BF89" s="11"/>
      <c r="BG89" s="11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</row>
    <row r="90" spans="58:104" x14ac:dyDescent="0.25">
      <c r="BF90" s="11"/>
      <c r="BG90" s="11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</row>
    <row r="91" spans="58:104" x14ac:dyDescent="0.25">
      <c r="BF91" s="11"/>
      <c r="BG91" s="11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</row>
    <row r="92" spans="58:104" x14ac:dyDescent="0.25">
      <c r="BF92" s="11"/>
      <c r="BG92" s="11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</row>
    <row r="93" spans="58:104" x14ac:dyDescent="0.25">
      <c r="BF93" s="11"/>
      <c r="BG93" s="11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</row>
    <row r="94" spans="58:104" x14ac:dyDescent="0.25">
      <c r="BF94" s="11"/>
      <c r="BG94" s="11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</row>
    <row r="95" spans="58:104" x14ac:dyDescent="0.25">
      <c r="BF95" s="11"/>
      <c r="BG95" s="11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</row>
    <row r="96" spans="58:104" x14ac:dyDescent="0.25">
      <c r="BF96" s="11"/>
      <c r="BG96" s="11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</row>
    <row r="97" spans="58:104" x14ac:dyDescent="0.25">
      <c r="BF97" s="11"/>
      <c r="BG97" s="11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</row>
    <row r="98" spans="58:104" x14ac:dyDescent="0.25">
      <c r="BF98" s="11"/>
      <c r="BG98" s="11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</row>
    <row r="99" spans="58:104" x14ac:dyDescent="0.25">
      <c r="BF99" s="11"/>
      <c r="BG99" s="11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</row>
    <row r="100" spans="58:104" x14ac:dyDescent="0.25">
      <c r="BF100" s="11"/>
      <c r="BG100" s="11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</row>
    <row r="101" spans="58:104" x14ac:dyDescent="0.25">
      <c r="BF101" s="11"/>
      <c r="BG101" s="11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</row>
    <row r="102" spans="58:104" x14ac:dyDescent="0.25">
      <c r="BF102" s="11"/>
      <c r="BG102" s="11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</row>
    <row r="103" spans="58:104" x14ac:dyDescent="0.25">
      <c r="BF103" s="11"/>
      <c r="BG103" s="11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</row>
    <row r="104" spans="58:104" x14ac:dyDescent="0.25">
      <c r="BF104" s="11"/>
      <c r="BG104" s="11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</row>
    <row r="105" spans="58:104" x14ac:dyDescent="0.25">
      <c r="BF105" s="11"/>
      <c r="BG105" s="11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</row>
    <row r="106" spans="58:104" x14ac:dyDescent="0.25">
      <c r="BF106" s="12"/>
      <c r="BG106" s="11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</row>
    <row r="107" spans="58:104" x14ac:dyDescent="0.25">
      <c r="BF107" s="11"/>
      <c r="BG107" s="11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</row>
    <row r="108" spans="58:104" x14ac:dyDescent="0.25">
      <c r="BF108" s="11"/>
      <c r="BG108" s="11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</row>
    <row r="109" spans="58:104" x14ac:dyDescent="0.25">
      <c r="BF109" s="11"/>
      <c r="BG109" s="11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</row>
    <row r="110" spans="58:104" x14ac:dyDescent="0.25">
      <c r="BF110" s="11"/>
      <c r="BG110" s="11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</row>
    <row r="111" spans="58:104" x14ac:dyDescent="0.25">
      <c r="BF111" s="11"/>
      <c r="BG111" s="11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</row>
    <row r="112" spans="58:104" x14ac:dyDescent="0.25">
      <c r="BF112" s="11"/>
      <c r="BG112" s="11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</row>
    <row r="113" spans="58:104" x14ac:dyDescent="0.25">
      <c r="BF113" s="11"/>
      <c r="BG113" s="11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</row>
    <row r="114" spans="58:104" x14ac:dyDescent="0.25">
      <c r="BF114" s="11"/>
      <c r="BG114" s="11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</row>
    <row r="115" spans="58:104" x14ac:dyDescent="0.25">
      <c r="BF115" s="11"/>
      <c r="BG115" s="11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</row>
    <row r="116" spans="58:104" x14ac:dyDescent="0.25">
      <c r="BF116" s="11"/>
      <c r="BG116" s="11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</row>
    <row r="117" spans="58:104" x14ac:dyDescent="0.25">
      <c r="BF117" s="11"/>
      <c r="BG117" s="11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</row>
    <row r="118" spans="58:104" x14ac:dyDescent="0.25">
      <c r="BF118" s="11"/>
      <c r="BG118" s="11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</row>
    <row r="119" spans="58:104" x14ac:dyDescent="0.25">
      <c r="BF119" s="11"/>
      <c r="BG119" s="11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</row>
    <row r="120" spans="58:104" x14ac:dyDescent="0.25">
      <c r="BF120" s="11"/>
      <c r="BG120" s="11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</row>
    <row r="121" spans="58:104" x14ac:dyDescent="0.25">
      <c r="BF121" s="11"/>
      <c r="BG121" s="11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</row>
    <row r="122" spans="58:104" x14ac:dyDescent="0.25">
      <c r="BF122" s="11"/>
      <c r="BG122" s="11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</row>
    <row r="123" spans="58:104" x14ac:dyDescent="0.25">
      <c r="BF123" s="11"/>
      <c r="BG123" s="11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</row>
    <row r="124" spans="58:104" x14ac:dyDescent="0.25">
      <c r="BF124" s="11"/>
      <c r="BG124" s="11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</row>
    <row r="125" spans="58:104" x14ac:dyDescent="0.25">
      <c r="BF125" s="12"/>
      <c r="BG125" s="11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</row>
    <row r="126" spans="58:104" x14ac:dyDescent="0.25">
      <c r="BF126" s="11"/>
      <c r="BG126" s="11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</row>
    <row r="127" spans="58:104" x14ac:dyDescent="0.25">
      <c r="BF127" s="11"/>
      <c r="BG127" s="11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</row>
    <row r="128" spans="58:104" x14ac:dyDescent="0.25">
      <c r="BF128" s="12"/>
      <c r="BG128" s="11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</row>
    <row r="129" spans="58:104" x14ac:dyDescent="0.25">
      <c r="BF129" s="12"/>
      <c r="BG129" s="11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CC46-C3AF-417B-A5FB-7F52B5704DCC}">
  <dimension ref="A1:H81"/>
  <sheetViews>
    <sheetView workbookViewId="0"/>
  </sheetViews>
  <sheetFormatPr defaultRowHeight="12" x14ac:dyDescent="0.2"/>
  <cols>
    <col min="1" max="1" width="35.42578125" style="55" customWidth="1"/>
    <col min="2" max="8" width="13" style="50" customWidth="1"/>
    <col min="9" max="16384" width="9.140625" style="50"/>
  </cols>
  <sheetData>
    <row r="1" spans="1:8" s="48" customFormat="1" ht="45.75" customHeight="1" x14ac:dyDescent="0.2">
      <c r="A1" s="53"/>
      <c r="B1" s="48" t="s">
        <v>97</v>
      </c>
      <c r="C1" s="48" t="s">
        <v>105</v>
      </c>
      <c r="D1" s="48" t="s">
        <v>108</v>
      </c>
      <c r="E1" s="48" t="s">
        <v>119</v>
      </c>
      <c r="F1" s="48" t="s">
        <v>120</v>
      </c>
      <c r="G1" s="48" t="s">
        <v>123</v>
      </c>
      <c r="H1" s="48" t="s">
        <v>124</v>
      </c>
    </row>
    <row r="2" spans="1:8" x14ac:dyDescent="0.2">
      <c r="A2" s="54" t="s">
        <v>76</v>
      </c>
      <c r="B2" s="49">
        <v>836342.74</v>
      </c>
      <c r="C2" s="49">
        <v>10000</v>
      </c>
      <c r="D2" s="49">
        <v>0</v>
      </c>
      <c r="E2" s="49">
        <v>6891.53</v>
      </c>
      <c r="F2" s="49">
        <v>550</v>
      </c>
      <c r="G2" s="49">
        <v>1500</v>
      </c>
      <c r="H2" s="49">
        <v>0</v>
      </c>
    </row>
    <row r="3" spans="1:8" x14ac:dyDescent="0.2">
      <c r="A3" s="55" t="s">
        <v>58</v>
      </c>
      <c r="B3" s="51">
        <v>1635607.54</v>
      </c>
      <c r="C3" s="51">
        <v>0</v>
      </c>
      <c r="D3" s="51">
        <v>-121</v>
      </c>
      <c r="E3" s="51">
        <v>10541.82</v>
      </c>
      <c r="F3" s="51">
        <v>3500</v>
      </c>
      <c r="G3" s="51">
        <v>1678.28</v>
      </c>
      <c r="H3" s="51">
        <v>4708.3100000000004</v>
      </c>
    </row>
    <row r="4" spans="1:8" x14ac:dyDescent="0.2">
      <c r="A4" s="55" t="s">
        <v>22</v>
      </c>
      <c r="B4" s="51">
        <v>72084.84</v>
      </c>
      <c r="C4" s="51">
        <v>0</v>
      </c>
      <c r="D4" s="51">
        <v>0</v>
      </c>
      <c r="E4" s="51">
        <v>3908.36</v>
      </c>
      <c r="F4" s="51">
        <v>2500</v>
      </c>
      <c r="G4" s="51">
        <v>450</v>
      </c>
      <c r="H4" s="51">
        <v>2966.61</v>
      </c>
    </row>
    <row r="5" spans="1:8" x14ac:dyDescent="0.2">
      <c r="A5" s="55" t="s">
        <v>39</v>
      </c>
      <c r="B5" s="51">
        <v>0</v>
      </c>
      <c r="C5" s="51">
        <v>0</v>
      </c>
      <c r="D5" s="51">
        <v>0</v>
      </c>
      <c r="E5" s="51">
        <v>466.85</v>
      </c>
      <c r="F5" s="51">
        <v>0</v>
      </c>
      <c r="G5" s="51">
        <v>96.15</v>
      </c>
      <c r="H5" s="51">
        <v>0</v>
      </c>
    </row>
    <row r="6" spans="1:8" x14ac:dyDescent="0.2">
      <c r="A6" s="55" t="s">
        <v>45</v>
      </c>
      <c r="B6" s="51">
        <v>0</v>
      </c>
      <c r="C6" s="51">
        <v>0</v>
      </c>
      <c r="D6" s="51">
        <v>14205.74</v>
      </c>
      <c r="E6" s="51">
        <v>2794.25</v>
      </c>
      <c r="F6" s="51">
        <v>19000</v>
      </c>
      <c r="G6" s="51">
        <v>2056.15</v>
      </c>
      <c r="H6" s="51">
        <v>0</v>
      </c>
    </row>
    <row r="7" spans="1:8" x14ac:dyDescent="0.2">
      <c r="A7" s="54" t="s">
        <v>70</v>
      </c>
      <c r="B7" s="49">
        <v>0</v>
      </c>
      <c r="C7" s="49">
        <v>0</v>
      </c>
      <c r="D7" s="49">
        <v>930</v>
      </c>
      <c r="E7" s="49">
        <v>2543.89</v>
      </c>
      <c r="F7" s="49">
        <v>0</v>
      </c>
      <c r="G7" s="49">
        <v>3575</v>
      </c>
      <c r="H7" s="49">
        <v>135.97</v>
      </c>
    </row>
    <row r="8" spans="1:8" x14ac:dyDescent="0.2">
      <c r="A8" s="54" t="s">
        <v>74</v>
      </c>
      <c r="B8" s="49">
        <v>0</v>
      </c>
      <c r="C8" s="49">
        <v>0</v>
      </c>
      <c r="D8" s="49">
        <v>2007</v>
      </c>
      <c r="E8" s="49">
        <v>5301.48</v>
      </c>
      <c r="F8" s="49">
        <v>6000</v>
      </c>
      <c r="G8" s="49">
        <v>10975</v>
      </c>
      <c r="H8" s="49">
        <v>205.99</v>
      </c>
    </row>
    <row r="9" spans="1:8" x14ac:dyDescent="0.2">
      <c r="A9" s="55" t="s">
        <v>46</v>
      </c>
      <c r="B9" s="51">
        <v>0</v>
      </c>
      <c r="C9" s="51">
        <v>0</v>
      </c>
      <c r="D9" s="51">
        <v>0</v>
      </c>
      <c r="E9" s="51">
        <v>466.85</v>
      </c>
      <c r="F9" s="51">
        <v>0</v>
      </c>
      <c r="G9" s="51">
        <v>96.15</v>
      </c>
      <c r="H9" s="51">
        <v>0</v>
      </c>
    </row>
    <row r="10" spans="1:8" x14ac:dyDescent="0.2">
      <c r="A10" s="55" t="s">
        <v>30</v>
      </c>
      <c r="B10" s="51">
        <v>0</v>
      </c>
      <c r="C10" s="51">
        <v>0</v>
      </c>
      <c r="D10" s="51">
        <v>20011.990000000002</v>
      </c>
      <c r="E10" s="51">
        <v>14147.3</v>
      </c>
      <c r="F10" s="51">
        <v>13750</v>
      </c>
      <c r="G10" s="51">
        <v>9423.24</v>
      </c>
      <c r="H10" s="51">
        <v>0</v>
      </c>
    </row>
    <row r="11" spans="1:8" x14ac:dyDescent="0.2">
      <c r="A11" s="54" t="s">
        <v>63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</row>
    <row r="12" spans="1:8" x14ac:dyDescent="0.2">
      <c r="A12" s="54" t="s">
        <v>62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1178.96</v>
      </c>
    </row>
    <row r="13" spans="1:8" x14ac:dyDescent="0.2">
      <c r="A13" s="55" t="s">
        <v>21</v>
      </c>
      <c r="B13" s="51">
        <v>0</v>
      </c>
      <c r="C13" s="51">
        <v>0</v>
      </c>
      <c r="D13" s="51">
        <v>0</v>
      </c>
      <c r="E13" s="51">
        <v>1214.4000000000001</v>
      </c>
      <c r="F13" s="51">
        <v>11250</v>
      </c>
      <c r="G13" s="51">
        <v>0</v>
      </c>
      <c r="H13" s="51">
        <v>0</v>
      </c>
    </row>
    <row r="14" spans="1:8" x14ac:dyDescent="0.2">
      <c r="A14" s="55" t="s">
        <v>16</v>
      </c>
      <c r="B14" s="51">
        <v>0</v>
      </c>
      <c r="C14" s="51">
        <v>0</v>
      </c>
      <c r="D14" s="51">
        <v>0</v>
      </c>
      <c r="E14" s="51">
        <v>610.15</v>
      </c>
      <c r="F14" s="51">
        <v>0</v>
      </c>
      <c r="G14" s="51">
        <v>0</v>
      </c>
      <c r="H14" s="51">
        <v>0</v>
      </c>
    </row>
    <row r="15" spans="1:8" x14ac:dyDescent="0.2">
      <c r="A15" s="54" t="s">
        <v>73</v>
      </c>
      <c r="B15" s="49">
        <v>20000</v>
      </c>
      <c r="C15" s="49">
        <v>5000</v>
      </c>
      <c r="D15" s="49">
        <v>8763.75</v>
      </c>
      <c r="E15" s="49">
        <v>13322.38</v>
      </c>
      <c r="F15" s="49">
        <v>33000</v>
      </c>
      <c r="G15" s="49">
        <v>6500</v>
      </c>
      <c r="H15" s="49">
        <v>0</v>
      </c>
    </row>
    <row r="16" spans="1:8" x14ac:dyDescent="0.2">
      <c r="A16" s="55" t="s">
        <v>26</v>
      </c>
      <c r="B16" s="51">
        <v>0</v>
      </c>
      <c r="C16" s="51">
        <v>0</v>
      </c>
      <c r="D16" s="51">
        <v>0</v>
      </c>
      <c r="E16" s="51">
        <v>550</v>
      </c>
      <c r="F16" s="51">
        <v>6250</v>
      </c>
      <c r="G16" s="51">
        <v>5373.85</v>
      </c>
      <c r="H16" s="51">
        <v>3773.06</v>
      </c>
    </row>
    <row r="17" spans="1:8" x14ac:dyDescent="0.2">
      <c r="A17" s="54" t="s">
        <v>75</v>
      </c>
      <c r="B17" s="49">
        <v>0</v>
      </c>
      <c r="C17" s="49">
        <v>0</v>
      </c>
      <c r="D17" s="49">
        <v>0</v>
      </c>
      <c r="E17" s="49">
        <v>0</v>
      </c>
      <c r="F17" s="49">
        <v>575</v>
      </c>
      <c r="G17" s="49">
        <v>1350.37</v>
      </c>
      <c r="H17" s="49">
        <v>0</v>
      </c>
    </row>
    <row r="18" spans="1:8" x14ac:dyDescent="0.2">
      <c r="A18" s="55" t="s">
        <v>53</v>
      </c>
      <c r="B18" s="51">
        <v>0</v>
      </c>
      <c r="C18" s="51">
        <v>0</v>
      </c>
      <c r="D18" s="51">
        <v>0</v>
      </c>
      <c r="E18" s="51">
        <v>899.64</v>
      </c>
      <c r="F18" s="51">
        <v>10000</v>
      </c>
      <c r="G18" s="51">
        <v>4853.29</v>
      </c>
      <c r="H18" s="51">
        <v>1247.5</v>
      </c>
    </row>
    <row r="19" spans="1:8" x14ac:dyDescent="0.2">
      <c r="A19" s="55" t="s">
        <v>11</v>
      </c>
      <c r="B19" s="51">
        <v>0</v>
      </c>
      <c r="C19" s="51">
        <v>0</v>
      </c>
      <c r="D19" s="51">
        <v>0</v>
      </c>
      <c r="E19" s="51">
        <v>973.29</v>
      </c>
      <c r="F19" s="51">
        <v>0</v>
      </c>
      <c r="G19" s="51">
        <v>0</v>
      </c>
      <c r="H19" s="51">
        <v>0</v>
      </c>
    </row>
    <row r="20" spans="1:8" x14ac:dyDescent="0.2">
      <c r="A20" s="54" t="s">
        <v>71</v>
      </c>
      <c r="B20" s="49">
        <v>1750</v>
      </c>
      <c r="C20" s="49">
        <v>1250</v>
      </c>
      <c r="D20" s="49">
        <v>2456.75</v>
      </c>
      <c r="E20" s="49">
        <v>8157.94</v>
      </c>
      <c r="F20" s="49">
        <v>19500</v>
      </c>
      <c r="G20" s="49">
        <v>5325</v>
      </c>
      <c r="H20" s="49">
        <v>1215.8499999999999</v>
      </c>
    </row>
    <row r="21" spans="1:8" x14ac:dyDescent="0.2">
      <c r="A21" s="55" t="s">
        <v>56</v>
      </c>
      <c r="B21" s="51">
        <v>0</v>
      </c>
      <c r="C21" s="51">
        <v>1700</v>
      </c>
      <c r="D21" s="51">
        <v>0</v>
      </c>
      <c r="E21" s="51">
        <v>2374.12</v>
      </c>
      <c r="F21" s="51">
        <v>8000</v>
      </c>
      <c r="G21" s="51">
        <v>6513.52</v>
      </c>
      <c r="H21" s="51">
        <v>2908.64</v>
      </c>
    </row>
    <row r="22" spans="1:8" x14ac:dyDescent="0.2">
      <c r="A22" s="54" t="s">
        <v>69</v>
      </c>
      <c r="B22" s="49">
        <v>0</v>
      </c>
      <c r="C22" s="49">
        <v>0</v>
      </c>
      <c r="D22" s="49">
        <v>2137.5</v>
      </c>
      <c r="E22" s="49">
        <v>1650.68</v>
      </c>
      <c r="F22" s="49">
        <v>12726.25</v>
      </c>
      <c r="G22" s="49">
        <v>0</v>
      </c>
      <c r="H22" s="49">
        <v>0</v>
      </c>
    </row>
    <row r="23" spans="1:8" x14ac:dyDescent="0.2">
      <c r="A23" s="55" t="s">
        <v>4</v>
      </c>
      <c r="B23" s="51">
        <v>0</v>
      </c>
      <c r="C23" s="51">
        <v>0</v>
      </c>
      <c r="D23" s="51">
        <v>0</v>
      </c>
      <c r="E23" s="51">
        <v>239.61</v>
      </c>
      <c r="F23" s="51">
        <v>0</v>
      </c>
      <c r="G23" s="51">
        <v>0</v>
      </c>
      <c r="H23" s="51">
        <v>0</v>
      </c>
    </row>
    <row r="24" spans="1:8" x14ac:dyDescent="0.2">
      <c r="A24" s="55" t="s">
        <v>37</v>
      </c>
      <c r="B24" s="51">
        <v>1850</v>
      </c>
      <c r="C24" s="51">
        <v>12500</v>
      </c>
      <c r="D24" s="51">
        <v>0</v>
      </c>
      <c r="E24" s="51">
        <v>470.7</v>
      </c>
      <c r="F24" s="51">
        <v>15000</v>
      </c>
      <c r="G24" s="51">
        <v>2531.2399999999998</v>
      </c>
      <c r="H24" s="51">
        <v>1901.57</v>
      </c>
    </row>
    <row r="25" spans="1:8" x14ac:dyDescent="0.2">
      <c r="A25" s="55" t="s">
        <v>2</v>
      </c>
      <c r="B25" s="51">
        <v>0</v>
      </c>
      <c r="C25" s="51">
        <v>2500</v>
      </c>
      <c r="D25" s="51">
        <v>0</v>
      </c>
      <c r="E25" s="51">
        <v>0</v>
      </c>
      <c r="F25" s="51">
        <v>7500</v>
      </c>
      <c r="G25" s="51">
        <v>7127.04</v>
      </c>
      <c r="H25" s="51">
        <v>201.9</v>
      </c>
    </row>
    <row r="26" spans="1:8" x14ac:dyDescent="0.2">
      <c r="A26" s="55" t="s">
        <v>15</v>
      </c>
      <c r="B26" s="51">
        <v>0</v>
      </c>
      <c r="C26" s="51">
        <v>0</v>
      </c>
      <c r="D26" s="51">
        <v>0</v>
      </c>
      <c r="E26" s="51">
        <v>239.51</v>
      </c>
      <c r="F26" s="51">
        <v>0</v>
      </c>
      <c r="G26" s="51">
        <v>0</v>
      </c>
      <c r="H26" s="51">
        <v>0</v>
      </c>
    </row>
    <row r="27" spans="1:8" x14ac:dyDescent="0.2">
      <c r="A27" s="55" t="s">
        <v>36</v>
      </c>
      <c r="B27" s="51">
        <v>0</v>
      </c>
      <c r="C27" s="51">
        <v>0</v>
      </c>
      <c r="D27" s="51">
        <v>100</v>
      </c>
      <c r="E27" s="51">
        <v>5607.69</v>
      </c>
      <c r="F27" s="51">
        <v>33750</v>
      </c>
      <c r="G27" s="51">
        <v>14296.05</v>
      </c>
      <c r="H27" s="51">
        <v>2172.4499999999998</v>
      </c>
    </row>
    <row r="28" spans="1:8" x14ac:dyDescent="0.2">
      <c r="A28" s="54" t="s">
        <v>72</v>
      </c>
      <c r="B28" s="49">
        <v>0</v>
      </c>
      <c r="C28" s="49">
        <v>0</v>
      </c>
      <c r="D28" s="49">
        <v>5168.75</v>
      </c>
      <c r="E28" s="49">
        <v>3377.71</v>
      </c>
      <c r="F28" s="49">
        <v>16000</v>
      </c>
      <c r="G28" s="49">
        <v>6500</v>
      </c>
      <c r="H28" s="49">
        <v>524.15</v>
      </c>
    </row>
    <row r="29" spans="1:8" x14ac:dyDescent="0.2">
      <c r="A29" s="55" t="s">
        <v>52</v>
      </c>
      <c r="B29" s="51">
        <v>0</v>
      </c>
      <c r="C29" s="51">
        <v>0</v>
      </c>
      <c r="D29" s="51">
        <v>21572.5</v>
      </c>
      <c r="E29" s="51">
        <v>7127.8</v>
      </c>
      <c r="F29" s="51">
        <v>35000</v>
      </c>
      <c r="G29" s="51">
        <v>24678.27</v>
      </c>
      <c r="H29" s="51">
        <v>4822.8900000000003</v>
      </c>
    </row>
    <row r="30" spans="1:8" x14ac:dyDescent="0.2">
      <c r="A30" s="55" t="s">
        <v>32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1287.1199999999999</v>
      </c>
    </row>
    <row r="31" spans="1:8" x14ac:dyDescent="0.2">
      <c r="A31" s="55" t="s">
        <v>31</v>
      </c>
      <c r="B31" s="51">
        <v>0</v>
      </c>
      <c r="C31" s="51">
        <v>0</v>
      </c>
      <c r="D31" s="51">
        <v>0</v>
      </c>
      <c r="E31" s="51">
        <v>6215.08</v>
      </c>
      <c r="F31" s="51">
        <v>125</v>
      </c>
      <c r="G31" s="51">
        <v>5467</v>
      </c>
      <c r="H31" s="51">
        <v>12537.8</v>
      </c>
    </row>
    <row r="32" spans="1:8" x14ac:dyDescent="0.2">
      <c r="A32" s="55" t="s">
        <v>14</v>
      </c>
      <c r="B32" s="51">
        <v>0</v>
      </c>
      <c r="C32" s="51">
        <v>0</v>
      </c>
      <c r="D32" s="51">
        <v>0</v>
      </c>
      <c r="E32" s="51">
        <v>239.51</v>
      </c>
      <c r="F32" s="51">
        <v>0</v>
      </c>
      <c r="G32" s="51">
        <v>0</v>
      </c>
      <c r="H32" s="51">
        <v>0</v>
      </c>
    </row>
    <row r="33" spans="1:8" x14ac:dyDescent="0.2">
      <c r="A33" s="56" t="s">
        <v>61</v>
      </c>
      <c r="B33" s="52">
        <v>0</v>
      </c>
      <c r="C33" s="52">
        <v>0</v>
      </c>
      <c r="D33" s="52">
        <v>0</v>
      </c>
      <c r="E33" s="52">
        <v>0</v>
      </c>
      <c r="F33" s="52">
        <v>0</v>
      </c>
      <c r="G33" s="52">
        <v>160</v>
      </c>
      <c r="H33" s="52">
        <v>0</v>
      </c>
    </row>
    <row r="34" spans="1:8" x14ac:dyDescent="0.2">
      <c r="A34" s="55" t="s">
        <v>57</v>
      </c>
      <c r="B34" s="51">
        <v>0</v>
      </c>
      <c r="C34" s="51">
        <v>0</v>
      </c>
      <c r="D34" s="51">
        <v>9017.5</v>
      </c>
      <c r="E34" s="51">
        <v>8803.42</v>
      </c>
      <c r="F34" s="51">
        <v>25000</v>
      </c>
      <c r="G34" s="51">
        <v>16366</v>
      </c>
      <c r="H34" s="51">
        <v>2343.13</v>
      </c>
    </row>
    <row r="35" spans="1:8" x14ac:dyDescent="0.2">
      <c r="A35" s="55" t="s">
        <v>7</v>
      </c>
      <c r="B35" s="51">
        <v>0</v>
      </c>
      <c r="C35" s="51">
        <v>0</v>
      </c>
      <c r="D35" s="51">
        <v>0</v>
      </c>
      <c r="E35" s="51">
        <v>239.51</v>
      </c>
      <c r="F35" s="51">
        <v>0</v>
      </c>
      <c r="G35" s="51">
        <v>0</v>
      </c>
      <c r="H35" s="51">
        <v>0</v>
      </c>
    </row>
    <row r="36" spans="1:8" x14ac:dyDescent="0.2">
      <c r="A36" s="55" t="s">
        <v>48</v>
      </c>
      <c r="B36" s="51">
        <v>-660</v>
      </c>
      <c r="C36" s="51">
        <v>0</v>
      </c>
      <c r="D36" s="51">
        <v>-398</v>
      </c>
      <c r="E36" s="51">
        <v>4344.1099999999997</v>
      </c>
      <c r="F36" s="51">
        <v>0</v>
      </c>
      <c r="G36" s="51">
        <v>1596.15</v>
      </c>
      <c r="H36" s="51">
        <v>1490.79</v>
      </c>
    </row>
    <row r="37" spans="1:8" x14ac:dyDescent="0.2">
      <c r="A37" s="55" t="s">
        <v>13</v>
      </c>
      <c r="B37" s="51">
        <v>132</v>
      </c>
      <c r="C37" s="51">
        <v>0</v>
      </c>
      <c r="D37" s="51">
        <v>0</v>
      </c>
      <c r="E37" s="51">
        <v>0</v>
      </c>
      <c r="F37" s="51">
        <v>40000</v>
      </c>
      <c r="G37" s="51">
        <v>2490</v>
      </c>
      <c r="H37" s="51">
        <v>0</v>
      </c>
    </row>
    <row r="38" spans="1:8" x14ac:dyDescent="0.2">
      <c r="A38" s="55" t="s">
        <v>35</v>
      </c>
      <c r="B38" s="51">
        <v>0</v>
      </c>
      <c r="C38" s="51">
        <v>0</v>
      </c>
      <c r="D38" s="51">
        <v>0</v>
      </c>
      <c r="E38" s="51">
        <v>96.15</v>
      </c>
      <c r="F38" s="51">
        <v>0</v>
      </c>
      <c r="G38" s="51">
        <v>96.15</v>
      </c>
      <c r="H38" s="51">
        <v>0</v>
      </c>
    </row>
    <row r="39" spans="1:8" x14ac:dyDescent="0.2">
      <c r="A39" s="55" t="s">
        <v>12</v>
      </c>
      <c r="B39" s="51">
        <v>0</v>
      </c>
      <c r="C39" s="51">
        <v>0</v>
      </c>
      <c r="D39" s="51">
        <v>0</v>
      </c>
      <c r="E39" s="51">
        <v>903.18</v>
      </c>
      <c r="F39" s="51">
        <v>0</v>
      </c>
      <c r="G39" s="51">
        <v>1500</v>
      </c>
      <c r="H39" s="51">
        <v>0</v>
      </c>
    </row>
    <row r="40" spans="1:8" x14ac:dyDescent="0.2">
      <c r="A40" s="55" t="s">
        <v>50</v>
      </c>
      <c r="B40" s="51">
        <v>0</v>
      </c>
      <c r="C40" s="51">
        <v>0</v>
      </c>
      <c r="D40" s="51">
        <v>6494</v>
      </c>
      <c r="E40" s="51">
        <v>4407.82</v>
      </c>
      <c r="F40" s="51">
        <v>5000</v>
      </c>
      <c r="G40" s="51">
        <v>3490.85</v>
      </c>
      <c r="H40" s="51">
        <v>0</v>
      </c>
    </row>
    <row r="41" spans="1:8" x14ac:dyDescent="0.2">
      <c r="A41" s="55" t="s">
        <v>6</v>
      </c>
      <c r="B41" s="51">
        <v>0</v>
      </c>
      <c r="C41" s="51">
        <v>0</v>
      </c>
      <c r="D41" s="51">
        <v>0</v>
      </c>
      <c r="E41" s="51">
        <v>239.51</v>
      </c>
      <c r="F41" s="51">
        <v>0</v>
      </c>
      <c r="G41" s="51">
        <v>0</v>
      </c>
      <c r="H41" s="51">
        <v>0</v>
      </c>
    </row>
    <row r="42" spans="1:8" x14ac:dyDescent="0.2">
      <c r="A42" s="55" t="s">
        <v>34</v>
      </c>
      <c r="B42" s="51">
        <v>0</v>
      </c>
      <c r="C42" s="51">
        <v>0</v>
      </c>
      <c r="D42" s="51">
        <v>4948.79</v>
      </c>
      <c r="E42" s="51">
        <v>3110.23</v>
      </c>
      <c r="F42" s="51">
        <v>5000</v>
      </c>
      <c r="G42" s="51">
        <v>6514.26</v>
      </c>
      <c r="H42" s="51">
        <v>622.83000000000004</v>
      </c>
    </row>
    <row r="43" spans="1:8" x14ac:dyDescent="0.2">
      <c r="A43" s="54" t="s">
        <v>79</v>
      </c>
      <c r="B43" s="49">
        <v>0</v>
      </c>
      <c r="C43" s="49">
        <v>0</v>
      </c>
      <c r="D43" s="49">
        <v>-1695</v>
      </c>
      <c r="E43" s="49">
        <v>0</v>
      </c>
      <c r="F43" s="49">
        <v>0</v>
      </c>
      <c r="G43" s="49">
        <v>0</v>
      </c>
      <c r="H43" s="49">
        <v>27799</v>
      </c>
    </row>
    <row r="44" spans="1:8" x14ac:dyDescent="0.2">
      <c r="A44" s="55" t="s">
        <v>43</v>
      </c>
      <c r="B44" s="51">
        <v>0</v>
      </c>
      <c r="C44" s="51">
        <v>0</v>
      </c>
      <c r="D44" s="51">
        <v>0</v>
      </c>
      <c r="E44" s="51">
        <v>466.85</v>
      </c>
      <c r="F44" s="51">
        <v>0</v>
      </c>
      <c r="G44" s="51">
        <v>96.15</v>
      </c>
      <c r="H44" s="51">
        <v>183.84</v>
      </c>
    </row>
    <row r="45" spans="1:8" x14ac:dyDescent="0.2">
      <c r="A45" s="55" t="s">
        <v>42</v>
      </c>
      <c r="B45" s="51">
        <v>0</v>
      </c>
      <c r="C45" s="51">
        <v>6500</v>
      </c>
      <c r="D45" s="51">
        <v>84193</v>
      </c>
      <c r="E45" s="51">
        <v>7955.17</v>
      </c>
      <c r="F45" s="51">
        <v>100000</v>
      </c>
      <c r="G45" s="51">
        <v>24148.94</v>
      </c>
      <c r="H45" s="51">
        <v>1800</v>
      </c>
    </row>
    <row r="46" spans="1:8" x14ac:dyDescent="0.2">
      <c r="A46" s="55" t="s">
        <v>41</v>
      </c>
      <c r="B46" s="51">
        <v>0</v>
      </c>
      <c r="C46" s="51">
        <v>0</v>
      </c>
      <c r="D46" s="51">
        <v>100664.7</v>
      </c>
      <c r="E46" s="51">
        <v>14916.56</v>
      </c>
      <c r="F46" s="51">
        <v>95000</v>
      </c>
      <c r="G46" s="51">
        <v>2850</v>
      </c>
      <c r="H46" s="51">
        <v>0</v>
      </c>
    </row>
    <row r="47" spans="1:8" x14ac:dyDescent="0.2">
      <c r="A47" s="55" t="s">
        <v>47</v>
      </c>
      <c r="B47" s="51">
        <v>0</v>
      </c>
      <c r="C47" s="51">
        <v>0</v>
      </c>
      <c r="D47" s="51">
        <v>19798.2</v>
      </c>
      <c r="E47" s="51">
        <v>6823.03</v>
      </c>
      <c r="F47" s="51">
        <v>30000</v>
      </c>
      <c r="G47" s="51">
        <v>5573.5</v>
      </c>
      <c r="H47" s="51">
        <v>1280</v>
      </c>
    </row>
    <row r="48" spans="1:8" x14ac:dyDescent="0.2">
      <c r="A48" s="55" t="s">
        <v>20</v>
      </c>
      <c r="B48" s="51">
        <v>1000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</row>
    <row r="49" spans="1:8" x14ac:dyDescent="0.2">
      <c r="A49" s="55" t="s">
        <v>20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</row>
    <row r="50" spans="1:8" x14ac:dyDescent="0.2">
      <c r="A50" s="54" t="s">
        <v>20</v>
      </c>
      <c r="B50" s="49">
        <v>0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</row>
    <row r="51" spans="1:8" x14ac:dyDescent="0.2">
      <c r="A51" s="54" t="s">
        <v>68</v>
      </c>
      <c r="B51" s="49">
        <v>0</v>
      </c>
      <c r="C51" s="49">
        <v>0</v>
      </c>
      <c r="D51" s="49">
        <v>4600</v>
      </c>
      <c r="E51" s="49">
        <v>5105.4399999999996</v>
      </c>
      <c r="F51" s="49">
        <v>10000</v>
      </c>
      <c r="G51" s="49">
        <v>0</v>
      </c>
      <c r="H51" s="49">
        <v>0</v>
      </c>
    </row>
    <row r="52" spans="1:8" x14ac:dyDescent="0.2">
      <c r="A52" s="55" t="s">
        <v>17</v>
      </c>
      <c r="B52" s="51">
        <v>0</v>
      </c>
      <c r="C52" s="51">
        <v>0</v>
      </c>
      <c r="D52" s="51">
        <v>33685</v>
      </c>
      <c r="E52" s="51">
        <v>7969.51</v>
      </c>
      <c r="F52" s="51">
        <v>55000</v>
      </c>
      <c r="G52" s="51">
        <v>15490.2</v>
      </c>
      <c r="H52" s="51">
        <v>-1554.47</v>
      </c>
    </row>
    <row r="53" spans="1:8" x14ac:dyDescent="0.2">
      <c r="A53" s="55" t="s">
        <v>10</v>
      </c>
      <c r="B53" s="51">
        <v>0</v>
      </c>
      <c r="C53" s="51">
        <v>0</v>
      </c>
      <c r="D53" s="51">
        <v>0</v>
      </c>
      <c r="E53" s="51">
        <v>239.51</v>
      </c>
      <c r="F53" s="51">
        <v>0</v>
      </c>
      <c r="G53" s="51">
        <v>2110</v>
      </c>
      <c r="H53" s="51">
        <v>18.97</v>
      </c>
    </row>
    <row r="54" spans="1:8" x14ac:dyDescent="0.2">
      <c r="A54" s="54" t="s">
        <v>64</v>
      </c>
      <c r="B54" s="49">
        <v>0</v>
      </c>
      <c r="C54" s="49">
        <v>1250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</row>
    <row r="55" spans="1:8" x14ac:dyDescent="0.2">
      <c r="A55" s="55" t="s">
        <v>27</v>
      </c>
      <c r="B55" s="51">
        <v>22950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</row>
    <row r="56" spans="1:8" x14ac:dyDescent="0.2">
      <c r="A56" s="55" t="s">
        <v>33</v>
      </c>
      <c r="B56" s="51">
        <v>0</v>
      </c>
      <c r="C56" s="51">
        <v>0</v>
      </c>
      <c r="D56" s="51">
        <v>-99</v>
      </c>
      <c r="E56" s="51">
        <v>0</v>
      </c>
      <c r="F56" s="51">
        <v>0</v>
      </c>
      <c r="G56" s="51">
        <v>0</v>
      </c>
      <c r="H56" s="51">
        <v>0</v>
      </c>
    </row>
    <row r="57" spans="1:8" x14ac:dyDescent="0.2">
      <c r="A57" s="55" t="s">
        <v>38</v>
      </c>
      <c r="B57" s="51">
        <v>0</v>
      </c>
      <c r="C57" s="51">
        <v>0</v>
      </c>
      <c r="D57" s="51">
        <v>0</v>
      </c>
      <c r="E57" s="51">
        <v>2477.6999999999998</v>
      </c>
      <c r="F57" s="51">
        <v>27000</v>
      </c>
      <c r="G57" s="51">
        <v>450</v>
      </c>
      <c r="H57" s="51">
        <v>1000</v>
      </c>
    </row>
    <row r="58" spans="1:8" x14ac:dyDescent="0.2">
      <c r="A58" s="55" t="s">
        <v>19</v>
      </c>
      <c r="B58" s="51">
        <v>0</v>
      </c>
      <c r="C58" s="51">
        <v>0</v>
      </c>
      <c r="D58" s="51">
        <v>0</v>
      </c>
      <c r="E58" s="51">
        <v>0</v>
      </c>
      <c r="F58" s="51">
        <v>15000</v>
      </c>
      <c r="G58" s="51">
        <v>12130.1</v>
      </c>
      <c r="H58" s="51">
        <v>0</v>
      </c>
    </row>
    <row r="59" spans="1:8" x14ac:dyDescent="0.2">
      <c r="A59" s="55" t="s">
        <v>44</v>
      </c>
      <c r="B59" s="51">
        <v>0</v>
      </c>
      <c r="C59" s="51">
        <v>6500</v>
      </c>
      <c r="D59" s="51">
        <v>184857.7</v>
      </c>
      <c r="E59" s="51">
        <v>23338.58</v>
      </c>
      <c r="F59" s="51">
        <v>195000</v>
      </c>
      <c r="G59" s="51">
        <v>27095.09</v>
      </c>
      <c r="H59" s="51">
        <v>1983.84</v>
      </c>
    </row>
    <row r="60" spans="1:8" x14ac:dyDescent="0.2">
      <c r="A60" s="54" t="s">
        <v>67</v>
      </c>
      <c r="B60" s="49">
        <v>0</v>
      </c>
      <c r="C60" s="49">
        <v>4000</v>
      </c>
      <c r="D60" s="49">
        <v>11380</v>
      </c>
      <c r="E60" s="49">
        <v>3012.68</v>
      </c>
      <c r="F60" s="49">
        <v>2450</v>
      </c>
      <c r="G60" s="49">
        <v>7951.71</v>
      </c>
      <c r="H60" s="49">
        <v>50.06</v>
      </c>
    </row>
    <row r="61" spans="1:8" x14ac:dyDescent="0.2">
      <c r="A61" s="54" t="s">
        <v>65</v>
      </c>
      <c r="B61" s="49">
        <v>0</v>
      </c>
      <c r="C61" s="49">
        <v>0</v>
      </c>
      <c r="D61" s="49">
        <v>4285</v>
      </c>
      <c r="E61" s="49">
        <v>6037.82</v>
      </c>
      <c r="F61" s="49">
        <v>5100</v>
      </c>
      <c r="G61" s="49">
        <v>12169.55</v>
      </c>
      <c r="H61" s="49">
        <v>718.09</v>
      </c>
    </row>
    <row r="62" spans="1:8" x14ac:dyDescent="0.2">
      <c r="A62" s="55" t="s">
        <v>28</v>
      </c>
      <c r="B62" s="51">
        <v>0</v>
      </c>
      <c r="C62" s="51">
        <v>0</v>
      </c>
      <c r="D62" s="51">
        <v>10629.25</v>
      </c>
      <c r="E62" s="51">
        <v>4895.03</v>
      </c>
      <c r="F62" s="51">
        <v>21526.75</v>
      </c>
      <c r="G62" s="51">
        <v>9806.75</v>
      </c>
      <c r="H62" s="51">
        <v>130.16</v>
      </c>
    </row>
    <row r="63" spans="1:8" x14ac:dyDescent="0.2">
      <c r="A63" s="55" t="s">
        <v>51</v>
      </c>
      <c r="B63" s="51">
        <v>0</v>
      </c>
      <c r="C63" s="51">
        <v>0</v>
      </c>
      <c r="D63" s="51">
        <v>6998.9</v>
      </c>
      <c r="E63" s="51">
        <v>587.24</v>
      </c>
      <c r="F63" s="51">
        <v>1300</v>
      </c>
      <c r="G63" s="51">
        <v>8328.35</v>
      </c>
      <c r="H63" s="51">
        <v>0</v>
      </c>
    </row>
    <row r="64" spans="1:8" x14ac:dyDescent="0.2">
      <c r="A64" s="55" t="s">
        <v>3</v>
      </c>
      <c r="B64" s="51">
        <v>0</v>
      </c>
      <c r="C64" s="51">
        <v>0</v>
      </c>
      <c r="D64" s="51">
        <v>0</v>
      </c>
      <c r="E64" s="51">
        <v>239.51</v>
      </c>
      <c r="F64" s="51">
        <v>2975</v>
      </c>
      <c r="G64" s="51">
        <v>0</v>
      </c>
      <c r="H64" s="51">
        <v>0</v>
      </c>
    </row>
    <row r="65" spans="1:8" x14ac:dyDescent="0.2">
      <c r="A65" s="55" t="s">
        <v>9</v>
      </c>
      <c r="B65" s="51">
        <v>0</v>
      </c>
      <c r="C65" s="51">
        <v>0</v>
      </c>
      <c r="D65" s="51">
        <v>0</v>
      </c>
      <c r="E65" s="51">
        <v>239.51</v>
      </c>
      <c r="F65" s="51">
        <v>0</v>
      </c>
      <c r="G65" s="51">
        <v>0</v>
      </c>
      <c r="H65" s="51">
        <v>0</v>
      </c>
    </row>
    <row r="66" spans="1:8" x14ac:dyDescent="0.2">
      <c r="A66" s="55" t="s">
        <v>49</v>
      </c>
      <c r="B66" s="51">
        <v>0</v>
      </c>
      <c r="C66" s="51">
        <v>2500</v>
      </c>
      <c r="D66" s="51">
        <v>20200.55</v>
      </c>
      <c r="E66" s="51">
        <v>6247.26</v>
      </c>
      <c r="F66" s="51">
        <v>15560</v>
      </c>
      <c r="G66" s="51">
        <v>9454</v>
      </c>
      <c r="H66" s="51">
        <v>0</v>
      </c>
    </row>
    <row r="67" spans="1:8" x14ac:dyDescent="0.2">
      <c r="A67" s="55" t="s">
        <v>5</v>
      </c>
      <c r="B67" s="51">
        <v>0</v>
      </c>
      <c r="C67" s="51">
        <v>0</v>
      </c>
      <c r="D67" s="51">
        <v>0</v>
      </c>
      <c r="E67" s="51">
        <v>239.51</v>
      </c>
      <c r="F67" s="51">
        <v>0</v>
      </c>
      <c r="G67" s="51">
        <v>0</v>
      </c>
      <c r="H67" s="51">
        <v>0</v>
      </c>
    </row>
    <row r="68" spans="1:8" x14ac:dyDescent="0.2">
      <c r="A68" s="55" t="s">
        <v>8</v>
      </c>
      <c r="B68" s="51">
        <v>0</v>
      </c>
      <c r="C68" s="51">
        <v>0</v>
      </c>
      <c r="D68" s="51">
        <v>0</v>
      </c>
      <c r="E68" s="51">
        <v>239.51</v>
      </c>
      <c r="F68" s="51">
        <v>0</v>
      </c>
      <c r="G68" s="51">
        <v>0</v>
      </c>
      <c r="H68" s="51">
        <v>0</v>
      </c>
    </row>
    <row r="69" spans="1:8" x14ac:dyDescent="0.2">
      <c r="A69" s="55" t="s">
        <v>29</v>
      </c>
      <c r="B69" s="51">
        <v>0</v>
      </c>
      <c r="C69" s="51">
        <v>0</v>
      </c>
      <c r="D69" s="51">
        <v>2403.25</v>
      </c>
      <c r="E69" s="51">
        <v>100</v>
      </c>
      <c r="F69" s="51">
        <v>600</v>
      </c>
      <c r="G69" s="51">
        <v>646.15</v>
      </c>
      <c r="H69" s="51">
        <v>0</v>
      </c>
    </row>
    <row r="70" spans="1:8" x14ac:dyDescent="0.2">
      <c r="A70" s="55" t="s">
        <v>54</v>
      </c>
      <c r="B70" s="51">
        <v>800</v>
      </c>
      <c r="C70" s="51">
        <v>0</v>
      </c>
      <c r="D70" s="51">
        <v>0</v>
      </c>
      <c r="E70" s="51">
        <v>699.64</v>
      </c>
      <c r="F70" s="51">
        <v>0</v>
      </c>
      <c r="G70" s="51">
        <v>5078.37</v>
      </c>
      <c r="H70" s="51">
        <v>0</v>
      </c>
    </row>
    <row r="71" spans="1:8" x14ac:dyDescent="0.2">
      <c r="A71" s="54" t="s">
        <v>80</v>
      </c>
      <c r="B71" s="49">
        <v>-940</v>
      </c>
      <c r="C71" s="49">
        <v>0</v>
      </c>
      <c r="D71" s="49">
        <v>3640</v>
      </c>
      <c r="E71" s="49">
        <v>2770</v>
      </c>
      <c r="F71" s="49">
        <v>2724.5</v>
      </c>
      <c r="G71" s="49">
        <v>0</v>
      </c>
      <c r="H71" s="49">
        <v>0</v>
      </c>
    </row>
    <row r="72" spans="1:8" x14ac:dyDescent="0.2">
      <c r="A72" s="55" t="s">
        <v>18</v>
      </c>
      <c r="B72" s="51">
        <v>0</v>
      </c>
      <c r="C72" s="51">
        <v>0</v>
      </c>
      <c r="D72" s="51">
        <v>56127.92</v>
      </c>
      <c r="E72" s="51">
        <v>2323.34</v>
      </c>
      <c r="F72" s="51">
        <v>50000</v>
      </c>
      <c r="G72" s="51">
        <v>16527.93</v>
      </c>
      <c r="H72" s="51">
        <v>1994.06</v>
      </c>
    </row>
    <row r="73" spans="1:8" x14ac:dyDescent="0.2">
      <c r="A73" s="55" t="s">
        <v>25</v>
      </c>
      <c r="B73" s="51">
        <v>-4400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</row>
    <row r="74" spans="1:8" x14ac:dyDescent="0.2">
      <c r="A74" s="54" t="s">
        <v>174</v>
      </c>
      <c r="B74" s="49">
        <v>-4460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</row>
    <row r="75" spans="1:8" x14ac:dyDescent="0.2">
      <c r="A75" s="55" t="s">
        <v>55</v>
      </c>
      <c r="B75" s="51">
        <v>0</v>
      </c>
      <c r="C75" s="51">
        <v>0</v>
      </c>
      <c r="D75" s="51">
        <v>3560.24</v>
      </c>
      <c r="E75" s="51">
        <v>6897.72</v>
      </c>
      <c r="F75" s="51">
        <v>22500</v>
      </c>
      <c r="G75" s="51">
        <v>14132.52</v>
      </c>
      <c r="H75" s="51">
        <v>14112.54</v>
      </c>
    </row>
    <row r="76" spans="1:8" x14ac:dyDescent="0.2">
      <c r="A76" s="54" t="s">
        <v>66</v>
      </c>
      <c r="B76" s="49">
        <v>0</v>
      </c>
      <c r="C76" s="49">
        <v>0</v>
      </c>
      <c r="D76" s="49">
        <v>750</v>
      </c>
      <c r="E76" s="49">
        <v>1715.79</v>
      </c>
      <c r="F76" s="49">
        <v>0</v>
      </c>
      <c r="G76" s="49">
        <v>3527.18</v>
      </c>
      <c r="H76" s="49">
        <v>0</v>
      </c>
    </row>
    <row r="77" spans="1:8" x14ac:dyDescent="0.2">
      <c r="B77" s="51">
        <v>73216.84</v>
      </c>
      <c r="C77" s="51">
        <v>2500</v>
      </c>
      <c r="D77" s="51">
        <v>89812.92</v>
      </c>
      <c r="E77" s="51">
        <v>20297.43</v>
      </c>
      <c r="F77" s="51">
        <v>184225</v>
      </c>
      <c r="G77" s="51">
        <v>57825.27</v>
      </c>
      <c r="H77" s="51">
        <v>3627.07</v>
      </c>
    </row>
    <row r="78" spans="1:8" x14ac:dyDescent="0.2">
      <c r="A78" s="56"/>
      <c r="B78" s="52">
        <v>1656147.54</v>
      </c>
      <c r="C78" s="52">
        <v>23200</v>
      </c>
      <c r="D78" s="52">
        <v>324180.61</v>
      </c>
      <c r="E78" s="52">
        <v>124490.03</v>
      </c>
      <c r="F78" s="52">
        <v>492861.75</v>
      </c>
      <c r="G78" s="52">
        <v>185691.33</v>
      </c>
      <c r="H78" s="52">
        <v>58322.63</v>
      </c>
    </row>
    <row r="79" spans="1:8" x14ac:dyDescent="0.2">
      <c r="A79" s="54"/>
      <c r="B79" s="49">
        <v>853632.74</v>
      </c>
      <c r="C79" s="49">
        <v>21500</v>
      </c>
      <c r="D79" s="49">
        <v>42478.75</v>
      </c>
      <c r="E79" s="49">
        <v>57117.34</v>
      </c>
      <c r="F79" s="49">
        <v>105901.25</v>
      </c>
      <c r="G79" s="49">
        <v>59533.81</v>
      </c>
      <c r="H79" s="49">
        <v>4029.07</v>
      </c>
    </row>
    <row r="80" spans="1:8" x14ac:dyDescent="0.2">
      <c r="A80" s="54"/>
      <c r="B80" s="49">
        <v>-940</v>
      </c>
      <c r="C80" s="49">
        <v>0</v>
      </c>
      <c r="D80" s="49">
        <v>1945</v>
      </c>
      <c r="E80" s="49">
        <v>2770</v>
      </c>
      <c r="F80" s="49">
        <v>2724.5</v>
      </c>
      <c r="G80" s="49">
        <v>0</v>
      </c>
      <c r="H80" s="49">
        <v>27799</v>
      </c>
    </row>
    <row r="81" spans="1:8" x14ac:dyDescent="0.2">
      <c r="A81" s="54"/>
      <c r="B81" s="49">
        <v>2582057.12</v>
      </c>
      <c r="C81" s="49">
        <v>47200</v>
      </c>
      <c r="D81" s="49">
        <v>458417.28</v>
      </c>
      <c r="E81" s="49">
        <v>204674.8</v>
      </c>
      <c r="F81" s="49">
        <v>785712.5</v>
      </c>
      <c r="G81" s="49">
        <v>303050.40999999997</v>
      </c>
      <c r="H81" s="49">
        <v>93777.77</v>
      </c>
    </row>
  </sheetData>
  <autoFilter ref="A1:H81" xr:uid="{1346CC46-C3AF-417B-A5FB-7F52B5704DCC}">
    <sortState xmlns:xlrd2="http://schemas.microsoft.com/office/spreadsheetml/2017/richdata2" ref="A2:H81">
      <sortCondition ref="A1:A8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332B-49E3-481C-92D9-FE17410BBA22}">
  <dimension ref="A1:R174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26.5703125" defaultRowHeight="12" x14ac:dyDescent="0.2"/>
  <cols>
    <col min="1" max="1" width="27.28515625" style="62" customWidth="1"/>
    <col min="2" max="2" width="13.28515625" style="64" customWidth="1"/>
    <col min="3" max="3" width="15.7109375" style="66" customWidth="1"/>
    <col min="4" max="4" width="7.28515625" style="66" customWidth="1"/>
    <col min="5" max="5" width="9.140625" style="65" customWidth="1"/>
    <col min="6" max="7" width="8.85546875" style="65" customWidth="1"/>
    <col min="8" max="13" width="9.42578125" style="65" customWidth="1"/>
    <col min="14" max="18" width="7.7109375" style="65" customWidth="1"/>
    <col min="19" max="16384" width="26.5703125" style="62"/>
  </cols>
  <sheetData>
    <row r="1" spans="1:18" s="74" customFormat="1" ht="60" x14ac:dyDescent="0.2">
      <c r="A1" s="72" t="s">
        <v>439</v>
      </c>
      <c r="B1" s="73" t="s">
        <v>438</v>
      </c>
      <c r="C1" s="72" t="s">
        <v>176</v>
      </c>
      <c r="D1" s="75" t="s">
        <v>258</v>
      </c>
      <c r="E1" s="70" t="s">
        <v>97</v>
      </c>
      <c r="F1" s="71" t="s">
        <v>103</v>
      </c>
      <c r="G1" s="70" t="s">
        <v>105</v>
      </c>
      <c r="H1" s="70" t="s">
        <v>108</v>
      </c>
      <c r="I1" s="77" t="s">
        <v>119</v>
      </c>
      <c r="J1" s="70" t="s">
        <v>120</v>
      </c>
      <c r="K1" s="70" t="s">
        <v>123</v>
      </c>
      <c r="L1" s="77" t="s">
        <v>124</v>
      </c>
      <c r="M1" s="77" t="s">
        <v>266</v>
      </c>
      <c r="N1" s="70" t="s">
        <v>449</v>
      </c>
      <c r="O1" s="70" t="s">
        <v>445</v>
      </c>
      <c r="P1" s="70" t="s">
        <v>446</v>
      </c>
      <c r="Q1" s="70" t="s">
        <v>447</v>
      </c>
      <c r="R1" s="77" t="s">
        <v>448</v>
      </c>
    </row>
    <row r="2" spans="1:18" s="74" customFormat="1" x14ac:dyDescent="0.2">
      <c r="A2" s="62" t="s">
        <v>460</v>
      </c>
      <c r="B2" s="78">
        <v>45430</v>
      </c>
      <c r="C2" s="50" t="s">
        <v>461</v>
      </c>
      <c r="D2" s="76" t="s">
        <v>262</v>
      </c>
      <c r="E2" s="80"/>
      <c r="F2" s="81"/>
      <c r="G2" s="80"/>
      <c r="H2" s="80">
        <v>12248.51</v>
      </c>
      <c r="I2" s="80">
        <v>1819.97</v>
      </c>
      <c r="J2" s="80">
        <v>6000</v>
      </c>
      <c r="K2" s="74">
        <v>2000</v>
      </c>
      <c r="L2" s="80">
        <v>466.66</v>
      </c>
      <c r="M2" s="80">
        <v>125.39</v>
      </c>
      <c r="N2" s="82">
        <f t="shared" ref="N2:N65" si="0">SUM(E2:G2)</f>
        <v>0</v>
      </c>
      <c r="O2" s="82">
        <f>SUM(G2:H2)</f>
        <v>12248.51</v>
      </c>
      <c r="P2" s="82">
        <f t="shared" ref="P2:P65" si="1">SUM(I2:M2)</f>
        <v>10412.02</v>
      </c>
      <c r="Q2" s="82">
        <f t="shared" ref="Q2:Q65" si="2">O2-P2</f>
        <v>1836.4899999999998</v>
      </c>
      <c r="R2" s="83">
        <v>0</v>
      </c>
    </row>
    <row r="3" spans="1:18" s="74" customFormat="1" x14ac:dyDescent="0.2">
      <c r="A3" s="62" t="s">
        <v>462</v>
      </c>
      <c r="B3" s="78">
        <v>45421</v>
      </c>
      <c r="C3" s="50" t="s">
        <v>463</v>
      </c>
      <c r="D3" s="76" t="s">
        <v>262</v>
      </c>
      <c r="E3" s="80"/>
      <c r="G3" s="81">
        <v>30500</v>
      </c>
      <c r="H3" s="80">
        <v>14395.26</v>
      </c>
      <c r="I3" s="80">
        <v>1085.5999999999999</v>
      </c>
      <c r="J3" s="80">
        <v>20000</v>
      </c>
      <c r="K3" s="80">
        <v>6665.5</v>
      </c>
      <c r="L3" s="80">
        <v>466.66</v>
      </c>
      <c r="M3" s="80">
        <v>2850</v>
      </c>
      <c r="N3" s="82">
        <f>SUM(E3:G3)</f>
        <v>30500</v>
      </c>
      <c r="O3" s="82">
        <f>SUM(G3:H3)</f>
        <v>44895.26</v>
      </c>
      <c r="P3" s="82">
        <f t="shared" si="1"/>
        <v>31067.759999999998</v>
      </c>
      <c r="Q3" s="82">
        <f t="shared" si="2"/>
        <v>13827.500000000004</v>
      </c>
      <c r="R3" s="83">
        <v>0</v>
      </c>
    </row>
    <row r="4" spans="1:18" s="74" customFormat="1" x14ac:dyDescent="0.2">
      <c r="A4" s="62" t="s">
        <v>464</v>
      </c>
      <c r="B4" s="78">
        <v>45417</v>
      </c>
      <c r="C4" s="50" t="s">
        <v>465</v>
      </c>
      <c r="D4" s="76" t="s">
        <v>262</v>
      </c>
      <c r="E4" s="80"/>
      <c r="F4" s="81">
        <v>2880</v>
      </c>
      <c r="G4" s="80"/>
      <c r="H4" s="80">
        <v>24107.09</v>
      </c>
      <c r="I4" s="80">
        <v>4384.18</v>
      </c>
      <c r="J4" s="80">
        <v>53670.12</v>
      </c>
      <c r="K4" s="80">
        <v>12947.52</v>
      </c>
      <c r="L4" s="80">
        <v>14.97</v>
      </c>
      <c r="M4" s="80">
        <v>686.44</v>
      </c>
      <c r="N4" s="82">
        <f t="shared" si="0"/>
        <v>2880</v>
      </c>
      <c r="O4" s="82">
        <f t="shared" ref="O4:O66" si="3">SUM(G4:H4)</f>
        <v>24107.09</v>
      </c>
      <c r="P4" s="82">
        <f t="shared" si="1"/>
        <v>71703.23000000001</v>
      </c>
      <c r="Q4" s="82">
        <f t="shared" si="2"/>
        <v>-47596.140000000014</v>
      </c>
      <c r="R4" s="83">
        <v>0</v>
      </c>
    </row>
    <row r="5" spans="1:18" s="74" customFormat="1" x14ac:dyDescent="0.2">
      <c r="A5" s="62" t="s">
        <v>466</v>
      </c>
      <c r="B5" s="78">
        <v>45388</v>
      </c>
      <c r="C5" s="50" t="s">
        <v>467</v>
      </c>
      <c r="D5" s="76" t="s">
        <v>262</v>
      </c>
      <c r="E5" s="80"/>
      <c r="F5" s="81"/>
      <c r="G5" s="80"/>
      <c r="H5" s="80">
        <v>8645.5</v>
      </c>
      <c r="I5" s="80">
        <v>740.6</v>
      </c>
      <c r="J5" s="80">
        <v>13000</v>
      </c>
      <c r="K5" s="80">
        <v>1725</v>
      </c>
      <c r="L5" s="80">
        <v>6752.66</v>
      </c>
      <c r="M5" s="80">
        <v>0</v>
      </c>
      <c r="N5" s="82">
        <f t="shared" si="0"/>
        <v>0</v>
      </c>
      <c r="O5" s="82">
        <f t="shared" si="3"/>
        <v>8645.5</v>
      </c>
      <c r="P5" s="82">
        <f t="shared" si="1"/>
        <v>22218.260000000002</v>
      </c>
      <c r="Q5" s="82">
        <f t="shared" si="2"/>
        <v>-13572.760000000002</v>
      </c>
      <c r="R5" s="83">
        <v>0</v>
      </c>
    </row>
    <row r="6" spans="1:18" s="74" customFormat="1" x14ac:dyDescent="0.2">
      <c r="A6" s="62" t="s">
        <v>468</v>
      </c>
      <c r="B6" s="78">
        <v>45360</v>
      </c>
      <c r="C6" s="50" t="s">
        <v>469</v>
      </c>
      <c r="D6" s="76" t="s">
        <v>262</v>
      </c>
      <c r="E6" s="80"/>
      <c r="F6" s="81"/>
      <c r="G6" s="80">
        <f>1500+420+1750</f>
        <v>3670</v>
      </c>
      <c r="H6" s="103">
        <f>52426.6</f>
        <v>52426.6</v>
      </c>
      <c r="I6" s="85">
        <v>7567.2999999999993</v>
      </c>
      <c r="J6" s="103">
        <f>22000</f>
        <v>22000</v>
      </c>
      <c r="K6" s="103">
        <f>20800.24</f>
        <v>20800.240000000002</v>
      </c>
      <c r="L6" s="103">
        <f>3267.96</f>
        <v>3267.96</v>
      </c>
      <c r="M6" s="80">
        <v>2087.5700000000002</v>
      </c>
      <c r="N6" s="82">
        <f t="shared" si="0"/>
        <v>3670</v>
      </c>
      <c r="O6" s="82">
        <f t="shared" si="3"/>
        <v>56096.6</v>
      </c>
      <c r="P6" s="82">
        <f t="shared" si="1"/>
        <v>55723.07</v>
      </c>
      <c r="Q6" s="82">
        <f t="shared" si="2"/>
        <v>373.52999999999884</v>
      </c>
      <c r="R6" s="83">
        <v>0</v>
      </c>
    </row>
    <row r="7" spans="1:18" s="74" customFormat="1" x14ac:dyDescent="0.2">
      <c r="A7" s="62" t="s">
        <v>470</v>
      </c>
      <c r="B7" s="78">
        <v>45354</v>
      </c>
      <c r="C7" s="50" t="s">
        <v>471</v>
      </c>
      <c r="D7" s="76" t="s">
        <v>262</v>
      </c>
      <c r="E7" s="80"/>
      <c r="F7" s="81"/>
      <c r="G7" s="80">
        <v>2666.67</v>
      </c>
      <c r="H7" s="103">
        <f>48202.55</f>
        <v>48202.55</v>
      </c>
      <c r="I7" s="85">
        <v>8369.17</v>
      </c>
      <c r="J7" s="103">
        <f>60060</f>
        <v>60060</v>
      </c>
      <c r="K7" s="103">
        <f>13190.5</f>
        <v>13190.5</v>
      </c>
      <c r="L7" s="103">
        <f>962.41</f>
        <v>962.41</v>
      </c>
      <c r="M7" s="80">
        <v>512.5</v>
      </c>
      <c r="N7" s="82">
        <f t="shared" si="0"/>
        <v>2666.67</v>
      </c>
      <c r="O7" s="82">
        <f t="shared" si="3"/>
        <v>50869.22</v>
      </c>
      <c r="P7" s="82">
        <f t="shared" si="1"/>
        <v>83094.58</v>
      </c>
      <c r="Q7" s="82">
        <f t="shared" si="2"/>
        <v>-32225.360000000001</v>
      </c>
      <c r="R7" s="83">
        <v>0</v>
      </c>
    </row>
    <row r="8" spans="1:18" s="74" customFormat="1" x14ac:dyDescent="0.2">
      <c r="A8" s="62" t="s">
        <v>422</v>
      </c>
      <c r="B8" s="78">
        <v>45352</v>
      </c>
      <c r="C8" s="50" t="s">
        <v>472</v>
      </c>
      <c r="D8" s="76" t="s">
        <v>262</v>
      </c>
      <c r="E8" s="80"/>
      <c r="F8" s="84"/>
      <c r="G8" s="80">
        <v>5166.67</v>
      </c>
      <c r="H8" s="103">
        <f>30089.35</f>
        <v>30089.35</v>
      </c>
      <c r="I8" s="85">
        <v>4584.7999999999993</v>
      </c>
      <c r="J8" s="103">
        <f>20000</f>
        <v>20000</v>
      </c>
      <c r="K8" s="103">
        <f>5027.5</f>
        <v>5027.5</v>
      </c>
      <c r="L8" s="103">
        <f>2226.16</f>
        <v>2226.16</v>
      </c>
      <c r="M8" s="80">
        <v>99.4</v>
      </c>
      <c r="N8" s="82">
        <f>SUM(E8:G8)</f>
        <v>5166.67</v>
      </c>
      <c r="O8" s="82">
        <f>SUM(G8:H8)</f>
        <v>35256.019999999997</v>
      </c>
      <c r="P8" s="82">
        <f t="shared" si="1"/>
        <v>31937.86</v>
      </c>
      <c r="Q8" s="82">
        <f t="shared" si="2"/>
        <v>3318.1599999999962</v>
      </c>
      <c r="R8" s="83">
        <v>0</v>
      </c>
    </row>
    <row r="9" spans="1:18" s="74" customFormat="1" x14ac:dyDescent="0.2">
      <c r="A9" s="62" t="s">
        <v>473</v>
      </c>
      <c r="B9" s="78">
        <v>45347</v>
      </c>
      <c r="C9" s="50" t="s">
        <v>474</v>
      </c>
      <c r="D9" s="76" t="s">
        <v>262</v>
      </c>
      <c r="F9" s="102">
        <v>708.17</v>
      </c>
      <c r="G9" s="80"/>
      <c r="H9" s="80">
        <v>5596.42</v>
      </c>
      <c r="I9" s="85">
        <v>1959.7</v>
      </c>
      <c r="J9" s="80">
        <v>2200</v>
      </c>
      <c r="K9" s="80">
        <v>750</v>
      </c>
      <c r="L9" s="80"/>
      <c r="M9" s="80"/>
      <c r="N9" s="82">
        <f>SUM(F9:G9)</f>
        <v>708.17</v>
      </c>
      <c r="O9" s="82">
        <f t="shared" si="3"/>
        <v>5596.42</v>
      </c>
      <c r="P9" s="82">
        <f t="shared" si="1"/>
        <v>4909.7</v>
      </c>
      <c r="Q9" s="82">
        <f t="shared" si="2"/>
        <v>686.72000000000025</v>
      </c>
      <c r="R9" s="83">
        <v>0</v>
      </c>
    </row>
    <row r="10" spans="1:18" s="74" customFormat="1" x14ac:dyDescent="0.2">
      <c r="A10" s="62" t="s">
        <v>475</v>
      </c>
      <c r="B10" s="78">
        <v>45345</v>
      </c>
      <c r="C10" s="50" t="s">
        <v>476</v>
      </c>
      <c r="D10" s="76" t="s">
        <v>262</v>
      </c>
      <c r="E10" s="102"/>
      <c r="F10" s="81"/>
      <c r="G10" s="80"/>
      <c r="H10" s="80">
        <v>4847.5</v>
      </c>
      <c r="I10" s="85">
        <v>1959.71</v>
      </c>
      <c r="J10" s="80">
        <v>11000</v>
      </c>
      <c r="K10" s="80">
        <v>1400</v>
      </c>
      <c r="L10" s="80">
        <v>2150.11</v>
      </c>
      <c r="M10" s="80"/>
      <c r="N10" s="82">
        <f t="shared" si="0"/>
        <v>0</v>
      </c>
      <c r="O10" s="82">
        <f t="shared" si="3"/>
        <v>4847.5</v>
      </c>
      <c r="P10" s="82">
        <f t="shared" si="1"/>
        <v>16509.82</v>
      </c>
      <c r="Q10" s="82">
        <f t="shared" si="2"/>
        <v>-11662.32</v>
      </c>
      <c r="R10" s="83">
        <v>0</v>
      </c>
    </row>
    <row r="11" spans="1:18" s="74" customFormat="1" x14ac:dyDescent="0.2">
      <c r="A11" s="62" t="s">
        <v>477</v>
      </c>
      <c r="B11" s="78">
        <v>45332</v>
      </c>
      <c r="C11" s="50" t="s">
        <v>478</v>
      </c>
      <c r="D11" s="76" t="s">
        <v>262</v>
      </c>
      <c r="E11" s="102"/>
      <c r="F11" s="81"/>
      <c r="G11" s="80"/>
      <c r="H11" s="80">
        <v>60826.68</v>
      </c>
      <c r="I11" s="85">
        <v>560.6</v>
      </c>
      <c r="J11" s="80">
        <v>18000</v>
      </c>
      <c r="K11" s="80">
        <v>5473.75</v>
      </c>
      <c r="L11" s="80">
        <v>3936.74</v>
      </c>
      <c r="M11" s="80"/>
      <c r="N11" s="82">
        <f t="shared" si="0"/>
        <v>0</v>
      </c>
      <c r="O11" s="82">
        <f t="shared" si="3"/>
        <v>60826.68</v>
      </c>
      <c r="P11" s="82">
        <f t="shared" si="1"/>
        <v>27971.089999999997</v>
      </c>
      <c r="Q11" s="82">
        <f t="shared" si="2"/>
        <v>32855.590000000004</v>
      </c>
      <c r="R11" s="83">
        <v>0</v>
      </c>
    </row>
    <row r="12" spans="1:18" s="74" customFormat="1" x14ac:dyDescent="0.2">
      <c r="A12" s="62" t="s">
        <v>479</v>
      </c>
      <c r="B12" s="78">
        <v>45331</v>
      </c>
      <c r="C12" s="50" t="s">
        <v>480</v>
      </c>
      <c r="D12" s="76" t="s">
        <v>262</v>
      </c>
      <c r="E12" s="102"/>
      <c r="F12" s="81"/>
      <c r="G12" s="80"/>
      <c r="H12" s="80">
        <v>62608.05</v>
      </c>
      <c r="I12" s="85">
        <v>6493.53</v>
      </c>
      <c r="J12" s="80">
        <v>40000</v>
      </c>
      <c r="K12" s="80">
        <v>7498</v>
      </c>
      <c r="L12" s="80">
        <v>441.73</v>
      </c>
      <c r="M12" s="80">
        <v>100</v>
      </c>
      <c r="N12" s="82">
        <f t="shared" si="0"/>
        <v>0</v>
      </c>
      <c r="O12" s="82">
        <f t="shared" si="3"/>
        <v>62608.05</v>
      </c>
      <c r="P12" s="82">
        <f t="shared" si="1"/>
        <v>54533.26</v>
      </c>
      <c r="Q12" s="82">
        <f t="shared" si="2"/>
        <v>8074.7900000000009</v>
      </c>
      <c r="R12" s="83">
        <v>0</v>
      </c>
    </row>
    <row r="13" spans="1:18" s="74" customFormat="1" x14ac:dyDescent="0.2">
      <c r="A13" s="62" t="s">
        <v>481</v>
      </c>
      <c r="B13" s="78">
        <v>45315</v>
      </c>
      <c r="C13" s="50" t="s">
        <v>482</v>
      </c>
      <c r="D13" s="76" t="s">
        <v>262</v>
      </c>
      <c r="E13" s="102"/>
      <c r="F13" s="81"/>
      <c r="G13" s="80"/>
      <c r="H13" s="80">
        <v>10372.5</v>
      </c>
      <c r="I13" s="85">
        <v>560.6</v>
      </c>
      <c r="J13" s="80">
        <v>10000</v>
      </c>
      <c r="K13" s="101"/>
      <c r="L13" s="80">
        <v>120.77</v>
      </c>
      <c r="M13" s="80"/>
      <c r="N13" s="82">
        <f t="shared" si="0"/>
        <v>0</v>
      </c>
      <c r="O13" s="82">
        <f t="shared" si="3"/>
        <v>10372.5</v>
      </c>
      <c r="P13" s="82">
        <f t="shared" si="1"/>
        <v>10681.37</v>
      </c>
      <c r="Q13" s="82">
        <f t="shared" si="2"/>
        <v>-308.8700000000008</v>
      </c>
      <c r="R13" s="83">
        <v>0</v>
      </c>
    </row>
    <row r="14" spans="1:18" s="74" customFormat="1" x14ac:dyDescent="0.2">
      <c r="A14" s="62" t="s">
        <v>483</v>
      </c>
      <c r="B14" s="78">
        <v>45277</v>
      </c>
      <c r="C14" s="50" t="s">
        <v>484</v>
      </c>
      <c r="D14" s="76" t="s">
        <v>262</v>
      </c>
      <c r="E14" s="85">
        <v>0</v>
      </c>
      <c r="F14" s="85">
        <v>0</v>
      </c>
      <c r="G14" s="85">
        <v>0</v>
      </c>
      <c r="H14" s="85">
        <v>3087.19</v>
      </c>
      <c r="I14" s="85">
        <v>697.41</v>
      </c>
      <c r="J14" s="85">
        <v>800</v>
      </c>
      <c r="K14" s="85">
        <v>0</v>
      </c>
      <c r="L14" s="85">
        <v>0</v>
      </c>
      <c r="M14" s="85">
        <f>2500+210</f>
        <v>2710</v>
      </c>
      <c r="N14" s="82">
        <f t="shared" si="0"/>
        <v>0</v>
      </c>
      <c r="O14" s="82">
        <f t="shared" si="3"/>
        <v>3087.19</v>
      </c>
      <c r="P14" s="82">
        <f t="shared" si="1"/>
        <v>4207.41</v>
      </c>
      <c r="Q14" s="82">
        <f t="shared" si="2"/>
        <v>-1120.2199999999998</v>
      </c>
      <c r="R14" s="83">
        <v>0</v>
      </c>
    </row>
    <row r="15" spans="1:18" s="74" customFormat="1" ht="13.5" customHeight="1" x14ac:dyDescent="0.2">
      <c r="A15" s="62" t="s">
        <v>504</v>
      </c>
      <c r="B15" s="78">
        <v>45262</v>
      </c>
      <c r="C15" s="62" t="s">
        <v>505</v>
      </c>
      <c r="D15" s="76" t="s">
        <v>263</v>
      </c>
      <c r="E15" s="85" t="s">
        <v>457</v>
      </c>
      <c r="F15" s="85" t="s">
        <v>457</v>
      </c>
      <c r="G15" s="85" t="s">
        <v>457</v>
      </c>
      <c r="H15" s="84"/>
      <c r="I15" s="84"/>
      <c r="J15" s="84"/>
      <c r="K15" s="84"/>
      <c r="L15" s="84"/>
      <c r="M15" s="84"/>
      <c r="N15" s="82">
        <f t="shared" si="0"/>
        <v>0</v>
      </c>
      <c r="O15" s="82">
        <f t="shared" si="3"/>
        <v>0</v>
      </c>
      <c r="P15" s="82">
        <f t="shared" si="1"/>
        <v>0</v>
      </c>
      <c r="Q15" s="82">
        <f t="shared" si="2"/>
        <v>0</v>
      </c>
      <c r="R15" s="83">
        <v>0</v>
      </c>
    </row>
    <row r="16" spans="1:18" s="74" customFormat="1" x14ac:dyDescent="0.2">
      <c r="A16" s="62" t="s">
        <v>485</v>
      </c>
      <c r="B16" s="78">
        <v>45262</v>
      </c>
      <c r="C16" s="50" t="s">
        <v>486</v>
      </c>
      <c r="D16" s="76" t="s">
        <v>262</v>
      </c>
      <c r="E16" s="85">
        <v>1295</v>
      </c>
      <c r="F16" s="85">
        <v>0</v>
      </c>
      <c r="G16" s="85">
        <v>0</v>
      </c>
      <c r="H16" s="86">
        <v>45843.199999999997</v>
      </c>
      <c r="I16" s="86">
        <v>3280.61</v>
      </c>
      <c r="J16" s="85">
        <v>17391.5</v>
      </c>
      <c r="K16" s="85">
        <v>8549</v>
      </c>
      <c r="L16" s="85">
        <v>932.01</v>
      </c>
      <c r="M16" s="85">
        <f>(45000-15000)/4+105</f>
        <v>7605</v>
      </c>
      <c r="N16" s="82">
        <f t="shared" si="0"/>
        <v>1295</v>
      </c>
      <c r="O16" s="82">
        <f t="shared" si="3"/>
        <v>45843.199999999997</v>
      </c>
      <c r="P16" s="82">
        <f t="shared" si="1"/>
        <v>37758.119999999995</v>
      </c>
      <c r="Q16" s="82">
        <f t="shared" si="2"/>
        <v>8085.0800000000017</v>
      </c>
      <c r="R16" s="83">
        <v>0</v>
      </c>
    </row>
    <row r="17" spans="1:18" s="74" customFormat="1" x14ac:dyDescent="0.2">
      <c r="A17" s="62" t="s">
        <v>487</v>
      </c>
      <c r="B17" s="78">
        <v>45240</v>
      </c>
      <c r="C17" s="50" t="s">
        <v>488</v>
      </c>
      <c r="D17" s="76" t="s">
        <v>262</v>
      </c>
      <c r="E17" s="85">
        <v>353</v>
      </c>
      <c r="F17" s="85">
        <v>0</v>
      </c>
      <c r="G17" s="85">
        <v>15000</v>
      </c>
      <c r="H17" s="83">
        <f>15420.04+1640</f>
        <v>17060.04</v>
      </c>
      <c r="I17" s="85">
        <v>12724.25</v>
      </c>
      <c r="J17" s="83">
        <f>53893.54+896+1264</f>
        <v>56053.54</v>
      </c>
      <c r="K17" s="85">
        <v>11602.73</v>
      </c>
      <c r="L17" s="85">
        <v>3132.83</v>
      </c>
      <c r="M17" s="85">
        <f>840</f>
        <v>840</v>
      </c>
      <c r="N17" s="82">
        <f t="shared" si="0"/>
        <v>15353</v>
      </c>
      <c r="O17" s="82">
        <f t="shared" si="3"/>
        <v>32060.04</v>
      </c>
      <c r="P17" s="82">
        <f t="shared" si="1"/>
        <v>84353.35</v>
      </c>
      <c r="Q17" s="82">
        <f t="shared" si="2"/>
        <v>-52293.310000000005</v>
      </c>
      <c r="R17" s="83">
        <v>0</v>
      </c>
    </row>
    <row r="18" spans="1:18" s="74" customFormat="1" x14ac:dyDescent="0.2">
      <c r="A18" s="62" t="s">
        <v>489</v>
      </c>
      <c r="B18" s="78">
        <v>45233</v>
      </c>
      <c r="C18" s="50" t="s">
        <v>490</v>
      </c>
      <c r="D18" s="76" t="s">
        <v>262</v>
      </c>
      <c r="E18" s="85">
        <v>960</v>
      </c>
      <c r="F18" s="85">
        <v>0</v>
      </c>
      <c r="G18" s="85">
        <v>0</v>
      </c>
      <c r="H18" s="85">
        <v>45765.86</v>
      </c>
      <c r="I18" s="85">
        <v>10106.16</v>
      </c>
      <c r="J18" s="85">
        <v>40000</v>
      </c>
      <c r="K18" s="85">
        <v>7288.25</v>
      </c>
      <c r="L18" s="85">
        <v>730.47</v>
      </c>
      <c r="M18" s="85">
        <v>500</v>
      </c>
      <c r="N18" s="82">
        <f t="shared" si="0"/>
        <v>960</v>
      </c>
      <c r="O18" s="82">
        <f t="shared" si="3"/>
        <v>45765.86</v>
      </c>
      <c r="P18" s="82">
        <f t="shared" si="1"/>
        <v>58624.880000000005</v>
      </c>
      <c r="Q18" s="82">
        <f t="shared" si="2"/>
        <v>-12859.020000000004</v>
      </c>
      <c r="R18" s="83">
        <v>0</v>
      </c>
    </row>
    <row r="19" spans="1:18" s="74" customFormat="1" x14ac:dyDescent="0.2">
      <c r="A19" s="62" t="s">
        <v>491</v>
      </c>
      <c r="B19" s="78">
        <v>45226</v>
      </c>
      <c r="C19" s="50" t="s">
        <v>492</v>
      </c>
      <c r="D19" s="76" t="s">
        <v>262</v>
      </c>
      <c r="E19" s="85">
        <v>424</v>
      </c>
      <c r="F19" s="85">
        <v>0</v>
      </c>
      <c r="G19" s="85">
        <v>3500</v>
      </c>
      <c r="H19" s="85">
        <f>36047.11+4+146.67</f>
        <v>36197.78</v>
      </c>
      <c r="I19" s="85">
        <v>18747.72</v>
      </c>
      <c r="J19" s="85">
        <v>45275.42</v>
      </c>
      <c r="K19" s="85">
        <v>12182.25</v>
      </c>
      <c r="L19" s="85">
        <v>1008</v>
      </c>
      <c r="M19" s="85">
        <v>4480.5600000000004</v>
      </c>
      <c r="N19" s="82">
        <f t="shared" si="0"/>
        <v>3924</v>
      </c>
      <c r="O19" s="82">
        <f t="shared" si="3"/>
        <v>39697.78</v>
      </c>
      <c r="P19" s="82">
        <f t="shared" si="1"/>
        <v>81693.95</v>
      </c>
      <c r="Q19" s="82">
        <f t="shared" si="2"/>
        <v>-41996.17</v>
      </c>
      <c r="R19" s="83">
        <v>0</v>
      </c>
    </row>
    <row r="20" spans="1:18" s="74" customFormat="1" x14ac:dyDescent="0.2">
      <c r="A20" s="62" t="s">
        <v>493</v>
      </c>
      <c r="B20" s="78">
        <v>45221</v>
      </c>
      <c r="C20" s="50" t="s">
        <v>494</v>
      </c>
      <c r="D20" s="76" t="s">
        <v>262</v>
      </c>
      <c r="E20" s="85">
        <v>279</v>
      </c>
      <c r="F20" s="85">
        <v>0</v>
      </c>
      <c r="G20" s="85">
        <v>0</v>
      </c>
      <c r="H20" s="85">
        <v>6895.75</v>
      </c>
      <c r="I20" s="85">
        <v>876.97</v>
      </c>
      <c r="J20" s="85">
        <v>16350</v>
      </c>
      <c r="K20" s="85">
        <v>1710</v>
      </c>
      <c r="L20" s="85">
        <v>1817.41</v>
      </c>
      <c r="M20" s="85">
        <v>0</v>
      </c>
      <c r="N20" s="82">
        <f t="shared" si="0"/>
        <v>279</v>
      </c>
      <c r="O20" s="82">
        <f t="shared" si="3"/>
        <v>6895.75</v>
      </c>
      <c r="P20" s="82">
        <f t="shared" si="1"/>
        <v>20754.38</v>
      </c>
      <c r="Q20" s="82">
        <f t="shared" si="2"/>
        <v>-13858.630000000001</v>
      </c>
      <c r="R20" s="83">
        <v>0</v>
      </c>
    </row>
    <row r="21" spans="1:18" s="74" customFormat="1" x14ac:dyDescent="0.2">
      <c r="A21" s="62" t="s">
        <v>495</v>
      </c>
      <c r="B21" s="78">
        <v>45214</v>
      </c>
      <c r="C21" s="50" t="s">
        <v>496</v>
      </c>
      <c r="D21" s="76" t="s">
        <v>262</v>
      </c>
      <c r="E21" s="85">
        <v>234</v>
      </c>
      <c r="F21" s="85">
        <v>0</v>
      </c>
      <c r="G21" s="83">
        <v>0</v>
      </c>
      <c r="H21" s="85">
        <v>3335.5</v>
      </c>
      <c r="I21" s="85">
        <v>935</v>
      </c>
      <c r="J21" s="85">
        <f>12600+750</f>
        <v>13350</v>
      </c>
      <c r="K21" s="85">
        <v>2695</v>
      </c>
      <c r="L21" s="85">
        <v>3203.32</v>
      </c>
      <c r="M21" s="85">
        <v>0</v>
      </c>
      <c r="N21" s="82">
        <f t="shared" si="0"/>
        <v>234</v>
      </c>
      <c r="O21" s="82">
        <f t="shared" si="3"/>
        <v>3335.5</v>
      </c>
      <c r="P21" s="82">
        <f t="shared" si="1"/>
        <v>20183.32</v>
      </c>
      <c r="Q21" s="82">
        <f t="shared" si="2"/>
        <v>-16847.82</v>
      </c>
      <c r="R21" s="83">
        <v>0</v>
      </c>
    </row>
    <row r="22" spans="1:18" s="74" customFormat="1" x14ac:dyDescent="0.2">
      <c r="A22" s="62" t="s">
        <v>497</v>
      </c>
      <c r="B22" s="78">
        <v>45192</v>
      </c>
      <c r="C22" s="50" t="s">
        <v>498</v>
      </c>
      <c r="D22" s="76" t="s">
        <v>262</v>
      </c>
      <c r="E22" s="85">
        <v>235</v>
      </c>
      <c r="F22" s="85">
        <v>0</v>
      </c>
      <c r="G22" s="85">
        <v>0</v>
      </c>
      <c r="H22" s="87">
        <v>11899.75</v>
      </c>
      <c r="I22" s="82">
        <v>3411.99</v>
      </c>
      <c r="J22" s="87">
        <v>10635</v>
      </c>
      <c r="K22" s="87">
        <v>4725</v>
      </c>
      <c r="L22" s="87">
        <v>2103.9499999999998</v>
      </c>
      <c r="M22" s="85">
        <v>0</v>
      </c>
      <c r="N22" s="82">
        <f t="shared" si="0"/>
        <v>235</v>
      </c>
      <c r="O22" s="82">
        <f t="shared" si="3"/>
        <v>11899.75</v>
      </c>
      <c r="P22" s="82">
        <f t="shared" si="1"/>
        <v>20875.939999999999</v>
      </c>
      <c r="Q22" s="82">
        <f t="shared" si="2"/>
        <v>-8976.1899999999987</v>
      </c>
      <c r="R22" s="83">
        <v>0</v>
      </c>
    </row>
    <row r="23" spans="1:18" s="74" customFormat="1" x14ac:dyDescent="0.2">
      <c r="A23" s="62" t="s">
        <v>499</v>
      </c>
      <c r="B23" s="78">
        <v>45129</v>
      </c>
      <c r="C23" s="50" t="s">
        <v>500</v>
      </c>
      <c r="D23" s="76" t="s">
        <v>262</v>
      </c>
      <c r="E23" s="85">
        <v>605</v>
      </c>
      <c r="F23" s="85">
        <v>0</v>
      </c>
      <c r="G23" s="85">
        <v>0</v>
      </c>
      <c r="H23" s="87">
        <v>23703.4</v>
      </c>
      <c r="I23" s="82">
        <v>4498.03</v>
      </c>
      <c r="J23" s="87">
        <v>20000</v>
      </c>
      <c r="K23" s="87">
        <v>12683</v>
      </c>
      <c r="L23" s="88">
        <v>841.14</v>
      </c>
      <c r="M23" s="85">
        <v>0</v>
      </c>
      <c r="N23" s="82">
        <f t="shared" si="0"/>
        <v>605</v>
      </c>
      <c r="O23" s="82">
        <f t="shared" si="3"/>
        <v>23703.4</v>
      </c>
      <c r="P23" s="82">
        <f t="shared" si="1"/>
        <v>38022.17</v>
      </c>
      <c r="Q23" s="82">
        <f t="shared" si="2"/>
        <v>-14318.769999999997</v>
      </c>
      <c r="R23" s="83">
        <v>0</v>
      </c>
    </row>
    <row r="24" spans="1:18" s="74" customFormat="1" x14ac:dyDescent="0.2">
      <c r="A24" s="62" t="s">
        <v>501</v>
      </c>
      <c r="B24" s="78">
        <v>45128</v>
      </c>
      <c r="C24" s="50" t="s">
        <v>502</v>
      </c>
      <c r="D24" s="76" t="s">
        <v>262</v>
      </c>
      <c r="E24" s="85">
        <v>390</v>
      </c>
      <c r="F24" s="85">
        <v>0</v>
      </c>
      <c r="G24" s="85">
        <v>0</v>
      </c>
      <c r="H24" s="87">
        <v>9755</v>
      </c>
      <c r="I24" s="82">
        <v>4498</v>
      </c>
      <c r="J24" s="87">
        <v>17500</v>
      </c>
      <c r="K24" s="87">
        <v>7480</v>
      </c>
      <c r="L24" s="87">
        <v>2498.14</v>
      </c>
      <c r="M24" s="85">
        <v>0</v>
      </c>
      <c r="N24" s="82">
        <f t="shared" si="0"/>
        <v>390</v>
      </c>
      <c r="O24" s="82">
        <f t="shared" si="3"/>
        <v>9755</v>
      </c>
      <c r="P24" s="82">
        <f t="shared" si="1"/>
        <v>31976.14</v>
      </c>
      <c r="Q24" s="82">
        <f t="shared" si="2"/>
        <v>-22221.14</v>
      </c>
      <c r="R24" s="83">
        <v>0</v>
      </c>
    </row>
    <row r="25" spans="1:18" s="74" customFormat="1" x14ac:dyDescent="0.2">
      <c r="A25" s="62" t="s">
        <v>451</v>
      </c>
      <c r="B25" s="78">
        <v>45086</v>
      </c>
      <c r="C25" s="50" t="s">
        <v>503</v>
      </c>
      <c r="D25" s="79" t="s">
        <v>262</v>
      </c>
      <c r="E25" s="85">
        <v>0</v>
      </c>
      <c r="F25" s="85">
        <v>0</v>
      </c>
      <c r="G25" s="85">
        <v>0</v>
      </c>
      <c r="H25" s="85">
        <v>17082.86</v>
      </c>
      <c r="I25" s="85">
        <v>3893</v>
      </c>
      <c r="J25" s="85">
        <v>30050.25</v>
      </c>
      <c r="K25" s="85">
        <v>14373.75</v>
      </c>
      <c r="L25" s="85">
        <v>4513.6899999999996</v>
      </c>
      <c r="M25" s="85">
        <v>0</v>
      </c>
      <c r="N25" s="82">
        <f t="shared" si="0"/>
        <v>0</v>
      </c>
      <c r="O25" s="82">
        <f t="shared" si="3"/>
        <v>17082.86</v>
      </c>
      <c r="P25" s="82">
        <f t="shared" si="1"/>
        <v>52830.69</v>
      </c>
      <c r="Q25" s="82">
        <f t="shared" si="2"/>
        <v>-35747.83</v>
      </c>
      <c r="R25" s="83">
        <v>0</v>
      </c>
    </row>
    <row r="26" spans="1:18" s="74" customFormat="1" x14ac:dyDescent="0.2">
      <c r="A26" s="62" t="s">
        <v>453</v>
      </c>
      <c r="B26" s="78">
        <v>45065</v>
      </c>
      <c r="C26" s="50" t="s">
        <v>454</v>
      </c>
      <c r="D26" s="76" t="s">
        <v>262</v>
      </c>
      <c r="E26" s="85">
        <v>0</v>
      </c>
      <c r="F26" s="85">
        <v>0</v>
      </c>
      <c r="G26" s="85">
        <v>0</v>
      </c>
      <c r="H26" s="85">
        <v>0</v>
      </c>
      <c r="I26" s="89"/>
      <c r="J26" s="90">
        <v>0</v>
      </c>
      <c r="K26" s="90">
        <v>210</v>
      </c>
      <c r="L26" s="86">
        <v>0</v>
      </c>
      <c r="M26" s="85">
        <v>2500</v>
      </c>
      <c r="N26" s="82">
        <f t="shared" si="0"/>
        <v>0</v>
      </c>
      <c r="O26" s="82">
        <f t="shared" si="3"/>
        <v>0</v>
      </c>
      <c r="P26" s="82">
        <f t="shared" si="1"/>
        <v>2710</v>
      </c>
      <c r="Q26" s="82">
        <f t="shared" si="2"/>
        <v>-2710</v>
      </c>
      <c r="R26" s="83">
        <v>0</v>
      </c>
    </row>
    <row r="27" spans="1:18" x14ac:dyDescent="0.2">
      <c r="A27" s="62" t="s">
        <v>450</v>
      </c>
      <c r="B27" s="78">
        <v>45065</v>
      </c>
      <c r="C27" s="50" t="s">
        <v>452</v>
      </c>
      <c r="D27" s="76" t="s">
        <v>262</v>
      </c>
      <c r="E27" s="85">
        <v>0</v>
      </c>
      <c r="F27" s="85">
        <v>0</v>
      </c>
      <c r="G27" s="85">
        <v>0</v>
      </c>
      <c r="H27" s="85">
        <v>0</v>
      </c>
      <c r="I27" s="89"/>
      <c r="J27" s="90">
        <v>250</v>
      </c>
      <c r="K27" s="90">
        <v>210</v>
      </c>
      <c r="L27" s="86">
        <v>0</v>
      </c>
      <c r="M27" s="85">
        <v>2500</v>
      </c>
      <c r="N27" s="82">
        <f t="shared" si="0"/>
        <v>0</v>
      </c>
      <c r="O27" s="82">
        <f t="shared" si="3"/>
        <v>0</v>
      </c>
      <c r="P27" s="82">
        <f t="shared" si="1"/>
        <v>2960</v>
      </c>
      <c r="Q27" s="82">
        <f t="shared" si="2"/>
        <v>-2960</v>
      </c>
      <c r="R27" s="83">
        <v>0</v>
      </c>
    </row>
    <row r="28" spans="1:18" x14ac:dyDescent="0.2">
      <c r="A28" s="62" t="s">
        <v>442</v>
      </c>
      <c r="B28" s="63">
        <v>45056</v>
      </c>
      <c r="C28" s="62" t="s">
        <v>443</v>
      </c>
      <c r="D28" s="66" t="s">
        <v>262</v>
      </c>
      <c r="E28" s="82">
        <v>0</v>
      </c>
      <c r="F28" s="82">
        <v>4000</v>
      </c>
      <c r="G28" s="91">
        <v>-3380.2</v>
      </c>
      <c r="H28" s="91">
        <v>2955.5</v>
      </c>
      <c r="I28" s="91">
        <v>8549.14</v>
      </c>
      <c r="J28" s="91">
        <v>47370</v>
      </c>
      <c r="K28" s="91">
        <v>6518.5</v>
      </c>
      <c r="L28" s="91">
        <v>4432.9799999999996</v>
      </c>
      <c r="M28" s="91">
        <v>1005</v>
      </c>
      <c r="N28" s="82">
        <f t="shared" si="0"/>
        <v>619.80000000000018</v>
      </c>
      <c r="O28" s="82">
        <f t="shared" si="3"/>
        <v>-424.69999999999982</v>
      </c>
      <c r="P28" s="82">
        <f t="shared" si="1"/>
        <v>67875.62</v>
      </c>
      <c r="Q28" s="82">
        <f t="shared" si="2"/>
        <v>-68300.319999999992</v>
      </c>
      <c r="R28" s="91">
        <v>5000</v>
      </c>
    </row>
    <row r="29" spans="1:18" x14ac:dyDescent="0.2">
      <c r="A29" s="68" t="s">
        <v>15</v>
      </c>
      <c r="B29" s="64">
        <v>45050</v>
      </c>
      <c r="C29" s="66" t="s">
        <v>181</v>
      </c>
      <c r="D29" s="66" t="s">
        <v>262</v>
      </c>
      <c r="E29" s="82">
        <v>0</v>
      </c>
      <c r="F29" s="82">
        <v>0</v>
      </c>
      <c r="G29" s="82">
        <v>0</v>
      </c>
      <c r="H29" s="82">
        <v>52991.31</v>
      </c>
      <c r="I29" s="82">
        <v>21090.6</v>
      </c>
      <c r="J29" s="82">
        <v>44500</v>
      </c>
      <c r="K29" s="82">
        <v>35012.050000000003</v>
      </c>
      <c r="L29" s="82">
        <v>12811.56</v>
      </c>
      <c r="M29" s="92">
        <f>625+25000</f>
        <v>25625</v>
      </c>
      <c r="N29" s="82">
        <f t="shared" si="0"/>
        <v>0</v>
      </c>
      <c r="O29" s="82">
        <f t="shared" si="3"/>
        <v>52991.31</v>
      </c>
      <c r="P29" s="82">
        <f t="shared" si="1"/>
        <v>139039.21000000002</v>
      </c>
      <c r="Q29" s="82">
        <f t="shared" si="2"/>
        <v>-86047.900000000023</v>
      </c>
      <c r="R29" s="93">
        <v>65000</v>
      </c>
    </row>
    <row r="30" spans="1:18" x14ac:dyDescent="0.2">
      <c r="A30" s="68" t="s">
        <v>3</v>
      </c>
      <c r="B30" s="64">
        <v>45044</v>
      </c>
      <c r="C30" s="66" t="s">
        <v>179</v>
      </c>
      <c r="D30" s="66" t="s">
        <v>262</v>
      </c>
      <c r="E30" s="82">
        <v>0</v>
      </c>
      <c r="F30" s="82">
        <v>0</v>
      </c>
      <c r="G30" s="82">
        <v>0</v>
      </c>
      <c r="H30" s="82">
        <v>18648.21</v>
      </c>
      <c r="I30" s="82">
        <v>3687.33</v>
      </c>
      <c r="J30" s="82">
        <v>12875</v>
      </c>
      <c r="K30" s="82">
        <f>7794.25</f>
        <v>7794.25</v>
      </c>
      <c r="L30" s="82">
        <v>749.12</v>
      </c>
      <c r="M30" s="82">
        <f>(45000-15000)/4+700</f>
        <v>8200</v>
      </c>
      <c r="N30" s="82">
        <f t="shared" si="0"/>
        <v>0</v>
      </c>
      <c r="O30" s="82">
        <f t="shared" si="3"/>
        <v>18648.21</v>
      </c>
      <c r="P30" s="82">
        <f t="shared" si="1"/>
        <v>33305.699999999997</v>
      </c>
      <c r="Q30" s="82">
        <f t="shared" si="2"/>
        <v>-14657.489999999998</v>
      </c>
      <c r="R30" s="93">
        <v>25000</v>
      </c>
    </row>
    <row r="31" spans="1:18" x14ac:dyDescent="0.2">
      <c r="A31" s="68" t="s">
        <v>4</v>
      </c>
      <c r="B31" s="64">
        <v>45008</v>
      </c>
      <c r="C31" s="66" t="s">
        <v>180</v>
      </c>
      <c r="D31" s="66" t="s">
        <v>262</v>
      </c>
      <c r="E31" s="82">
        <v>0</v>
      </c>
      <c r="F31" s="82">
        <v>0</v>
      </c>
      <c r="G31" s="82">
        <v>0</v>
      </c>
      <c r="H31" s="93">
        <v>17813.77</v>
      </c>
      <c r="I31" s="82">
        <v>4678.3999999999996</v>
      </c>
      <c r="J31" s="82">
        <v>45000</v>
      </c>
      <c r="K31" s="82">
        <v>6405.5</v>
      </c>
      <c r="L31" s="82">
        <v>1477</v>
      </c>
      <c r="M31" s="82">
        <v>0</v>
      </c>
      <c r="N31" s="82">
        <f t="shared" si="0"/>
        <v>0</v>
      </c>
      <c r="O31" s="82">
        <f t="shared" si="3"/>
        <v>17813.77</v>
      </c>
      <c r="P31" s="82">
        <f t="shared" si="1"/>
        <v>57560.9</v>
      </c>
      <c r="Q31" s="82">
        <f t="shared" si="2"/>
        <v>-39747.130000000005</v>
      </c>
      <c r="R31" s="93">
        <v>40000</v>
      </c>
    </row>
    <row r="32" spans="1:18" x14ac:dyDescent="0.2">
      <c r="A32" s="62" t="s">
        <v>440</v>
      </c>
      <c r="B32" s="63">
        <v>44987</v>
      </c>
      <c r="C32" s="62" t="s">
        <v>441</v>
      </c>
      <c r="D32" s="66" t="s">
        <v>262</v>
      </c>
      <c r="E32" s="82">
        <v>0</v>
      </c>
      <c r="F32" s="82">
        <v>0</v>
      </c>
      <c r="G32" s="82">
        <v>0</v>
      </c>
      <c r="H32" s="82">
        <v>2985</v>
      </c>
      <c r="I32" s="91">
        <v>2000</v>
      </c>
      <c r="J32" s="91">
        <v>8000</v>
      </c>
      <c r="K32" s="82">
        <v>0</v>
      </c>
      <c r="L32" s="82">
        <v>0</v>
      </c>
      <c r="M32" s="82">
        <v>0</v>
      </c>
      <c r="N32" s="82">
        <f t="shared" si="0"/>
        <v>0</v>
      </c>
      <c r="O32" s="82">
        <f t="shared" si="3"/>
        <v>2985</v>
      </c>
      <c r="P32" s="82">
        <f t="shared" si="1"/>
        <v>10000</v>
      </c>
      <c r="Q32" s="82">
        <f t="shared" si="2"/>
        <v>-7015</v>
      </c>
      <c r="R32" s="91">
        <v>2500</v>
      </c>
    </row>
    <row r="33" spans="1:18" x14ac:dyDescent="0.2">
      <c r="A33" s="68" t="s">
        <v>5</v>
      </c>
      <c r="B33" s="64">
        <v>44983</v>
      </c>
      <c r="C33" s="66" t="s">
        <v>182</v>
      </c>
      <c r="D33" s="66" t="s">
        <v>262</v>
      </c>
      <c r="E33" s="82">
        <v>0</v>
      </c>
      <c r="F33" s="82">
        <v>0</v>
      </c>
      <c r="G33" s="82">
        <v>0</v>
      </c>
      <c r="H33" s="82">
        <v>23173.08</v>
      </c>
      <c r="I33" s="82">
        <v>2948</v>
      </c>
      <c r="J33" s="82">
        <v>29030</v>
      </c>
      <c r="K33" s="82">
        <v>9491.75</v>
      </c>
      <c r="L33" s="82">
        <v>1342.56</v>
      </c>
      <c r="M33" s="82">
        <f>(45000-15000)/4+218.8</f>
        <v>7718.8</v>
      </c>
      <c r="N33" s="82">
        <f t="shared" si="0"/>
        <v>0</v>
      </c>
      <c r="O33" s="82">
        <f t="shared" si="3"/>
        <v>23173.08</v>
      </c>
      <c r="P33" s="82">
        <f t="shared" si="1"/>
        <v>50531.11</v>
      </c>
      <c r="Q33" s="82">
        <f t="shared" si="2"/>
        <v>-27358.03</v>
      </c>
      <c r="R33" s="93">
        <v>25000</v>
      </c>
    </row>
    <row r="34" spans="1:18" x14ac:dyDescent="0.2">
      <c r="A34" s="68" t="s">
        <v>14</v>
      </c>
      <c r="B34" s="64">
        <v>44975</v>
      </c>
      <c r="C34" s="66" t="s">
        <v>191</v>
      </c>
      <c r="D34" s="66" t="s">
        <v>262</v>
      </c>
      <c r="E34" s="82">
        <v>0</v>
      </c>
      <c r="F34" s="82">
        <v>0</v>
      </c>
      <c r="G34" s="82">
        <v>0</v>
      </c>
      <c r="H34" s="82">
        <v>32765.03</v>
      </c>
      <c r="I34" s="82">
        <v>1633.92</v>
      </c>
      <c r="J34" s="82">
        <v>15000</v>
      </c>
      <c r="K34" s="82">
        <v>3767.5</v>
      </c>
      <c r="L34" s="82">
        <v>0</v>
      </c>
      <c r="M34" s="82">
        <v>0</v>
      </c>
      <c r="N34" s="82">
        <f t="shared" si="0"/>
        <v>0</v>
      </c>
      <c r="O34" s="82">
        <f t="shared" si="3"/>
        <v>32765.03</v>
      </c>
      <c r="P34" s="82">
        <f t="shared" si="1"/>
        <v>20401.419999999998</v>
      </c>
      <c r="Q34" s="82">
        <f t="shared" si="2"/>
        <v>12363.61</v>
      </c>
      <c r="R34" s="93">
        <v>20000</v>
      </c>
    </row>
    <row r="35" spans="1:18" x14ac:dyDescent="0.2">
      <c r="A35" s="68" t="s">
        <v>444</v>
      </c>
      <c r="B35" s="64">
        <v>44974</v>
      </c>
      <c r="C35" s="66" t="s">
        <v>183</v>
      </c>
      <c r="D35" s="66" t="s">
        <v>262</v>
      </c>
      <c r="E35" s="82">
        <v>0</v>
      </c>
      <c r="F35" s="82">
        <v>0</v>
      </c>
      <c r="G35" s="82">
        <v>0</v>
      </c>
      <c r="H35" s="82">
        <v>40033.839999999997</v>
      </c>
      <c r="I35" s="82">
        <v>1676.6</v>
      </c>
      <c r="J35" s="82">
        <v>45000</v>
      </c>
      <c r="K35" s="82">
        <v>5559.25</v>
      </c>
      <c r="L35" s="82">
        <v>0</v>
      </c>
      <c r="M35" s="82">
        <v>0</v>
      </c>
      <c r="N35" s="82">
        <f t="shared" si="0"/>
        <v>0</v>
      </c>
      <c r="O35" s="82">
        <f t="shared" si="3"/>
        <v>40033.839999999997</v>
      </c>
      <c r="P35" s="82">
        <f t="shared" si="1"/>
        <v>52235.85</v>
      </c>
      <c r="Q35" s="82">
        <f t="shared" si="2"/>
        <v>-12202.010000000002</v>
      </c>
      <c r="R35" s="93">
        <v>40000</v>
      </c>
    </row>
    <row r="36" spans="1:18" x14ac:dyDescent="0.2">
      <c r="A36" s="68" t="s">
        <v>7</v>
      </c>
      <c r="B36" s="64">
        <v>44969</v>
      </c>
      <c r="C36" s="66" t="s">
        <v>184</v>
      </c>
      <c r="D36" s="66" t="s">
        <v>262</v>
      </c>
      <c r="E36" s="82">
        <v>0</v>
      </c>
      <c r="F36" s="82">
        <v>0</v>
      </c>
      <c r="G36" s="82">
        <v>0</v>
      </c>
      <c r="H36" s="82">
        <v>3010</v>
      </c>
      <c r="I36" s="82">
        <v>500</v>
      </c>
      <c r="J36" s="82">
        <v>7500</v>
      </c>
      <c r="K36" s="82">
        <v>175</v>
      </c>
      <c r="L36" s="82">
        <v>0</v>
      </c>
      <c r="M36" s="82">
        <v>0</v>
      </c>
      <c r="N36" s="82">
        <f t="shared" si="0"/>
        <v>0</v>
      </c>
      <c r="O36" s="82">
        <f t="shared" si="3"/>
        <v>3010</v>
      </c>
      <c r="P36" s="82">
        <f t="shared" si="1"/>
        <v>8175</v>
      </c>
      <c r="Q36" s="82">
        <f t="shared" si="2"/>
        <v>-5165</v>
      </c>
      <c r="R36" s="93">
        <v>10000</v>
      </c>
    </row>
    <row r="37" spans="1:18" x14ac:dyDescent="0.2">
      <c r="A37" s="68" t="s">
        <v>8</v>
      </c>
      <c r="B37" s="64">
        <v>44913</v>
      </c>
      <c r="C37" s="66" t="s">
        <v>185</v>
      </c>
      <c r="D37" s="66" t="s">
        <v>260</v>
      </c>
      <c r="E37" s="82">
        <v>0</v>
      </c>
      <c r="F37" s="82">
        <v>0</v>
      </c>
      <c r="G37" s="93">
        <v>2500</v>
      </c>
      <c r="H37" s="82">
        <v>0</v>
      </c>
      <c r="I37" s="82">
        <v>0</v>
      </c>
      <c r="J37" s="82">
        <v>0</v>
      </c>
      <c r="K37" s="91">
        <v>646.15</v>
      </c>
      <c r="L37" s="82">
        <v>0</v>
      </c>
      <c r="M37" s="82">
        <v>2500</v>
      </c>
      <c r="N37" s="82">
        <f t="shared" si="0"/>
        <v>2500</v>
      </c>
      <c r="O37" s="82">
        <f t="shared" si="3"/>
        <v>2500</v>
      </c>
      <c r="P37" s="82">
        <f t="shared" si="1"/>
        <v>3146.15</v>
      </c>
      <c r="Q37" s="82">
        <f t="shared" si="2"/>
        <v>-646.15000000000009</v>
      </c>
      <c r="R37" s="93">
        <v>3500</v>
      </c>
    </row>
    <row r="38" spans="1:18" x14ac:dyDescent="0.2">
      <c r="A38" s="68" t="s">
        <v>9</v>
      </c>
      <c r="B38" s="64">
        <v>44898</v>
      </c>
      <c r="C38" s="66" t="s">
        <v>186</v>
      </c>
      <c r="D38" s="66" t="s">
        <v>262</v>
      </c>
      <c r="E38" s="82">
        <v>0</v>
      </c>
      <c r="F38" s="82">
        <v>0</v>
      </c>
      <c r="G38" s="93">
        <v>2500</v>
      </c>
      <c r="H38" s="82">
        <v>35702</v>
      </c>
      <c r="I38" s="82">
        <v>4756</v>
      </c>
      <c r="J38" s="82">
        <v>16410</v>
      </c>
      <c r="K38" s="82">
        <v>6814</v>
      </c>
      <c r="L38" s="82">
        <v>1262</v>
      </c>
      <c r="M38" s="82">
        <f>(45000-15000)/4-3750</f>
        <v>3750</v>
      </c>
      <c r="N38" s="82">
        <f t="shared" si="0"/>
        <v>2500</v>
      </c>
      <c r="O38" s="82">
        <f t="shared" si="3"/>
        <v>38202</v>
      </c>
      <c r="P38" s="82">
        <f t="shared" si="1"/>
        <v>32992</v>
      </c>
      <c r="Q38" s="82">
        <f t="shared" si="2"/>
        <v>5210</v>
      </c>
      <c r="R38" s="93">
        <v>30000</v>
      </c>
    </row>
    <row r="39" spans="1:18" x14ac:dyDescent="0.2">
      <c r="A39" s="68" t="s">
        <v>10</v>
      </c>
      <c r="B39" s="64">
        <v>44884</v>
      </c>
      <c r="C39" s="66" t="s">
        <v>187</v>
      </c>
      <c r="D39" s="66" t="s">
        <v>262</v>
      </c>
      <c r="E39" s="82">
        <v>0</v>
      </c>
      <c r="F39" s="82">
        <v>0</v>
      </c>
      <c r="G39" s="82">
        <v>0</v>
      </c>
      <c r="H39" s="82">
        <v>12947</v>
      </c>
      <c r="I39" s="82">
        <v>662</v>
      </c>
      <c r="J39" s="82">
        <v>15000</v>
      </c>
      <c r="K39" s="82">
        <v>4220</v>
      </c>
      <c r="L39" s="82">
        <v>371</v>
      </c>
      <c r="M39" s="82">
        <v>0</v>
      </c>
      <c r="N39" s="82">
        <f t="shared" si="0"/>
        <v>0</v>
      </c>
      <c r="O39" s="82">
        <f t="shared" si="3"/>
        <v>12947</v>
      </c>
      <c r="P39" s="82">
        <f t="shared" si="1"/>
        <v>20253</v>
      </c>
      <c r="Q39" s="82">
        <f t="shared" si="2"/>
        <v>-7306</v>
      </c>
      <c r="R39" s="93">
        <v>15000</v>
      </c>
    </row>
    <row r="40" spans="1:18" x14ac:dyDescent="0.2">
      <c r="A40" s="68" t="s">
        <v>11</v>
      </c>
      <c r="B40" s="64">
        <v>44869</v>
      </c>
      <c r="C40" s="66" t="s">
        <v>188</v>
      </c>
      <c r="D40" s="66" t="s">
        <v>262</v>
      </c>
      <c r="E40" s="82">
        <v>0</v>
      </c>
      <c r="F40" s="82">
        <v>0</v>
      </c>
      <c r="G40" s="82">
        <v>0</v>
      </c>
      <c r="H40" s="82">
        <v>23079</v>
      </c>
      <c r="I40" s="82">
        <v>2690</v>
      </c>
      <c r="J40" s="82">
        <v>45000</v>
      </c>
      <c r="K40" s="82">
        <v>13901</v>
      </c>
      <c r="L40" s="82">
        <v>3037</v>
      </c>
      <c r="M40" s="82">
        <v>0</v>
      </c>
      <c r="N40" s="82">
        <f t="shared" si="0"/>
        <v>0</v>
      </c>
      <c r="O40" s="82">
        <f t="shared" si="3"/>
        <v>23079</v>
      </c>
      <c r="P40" s="82">
        <f t="shared" si="1"/>
        <v>64628</v>
      </c>
      <c r="Q40" s="82">
        <f t="shared" si="2"/>
        <v>-41549</v>
      </c>
      <c r="R40" s="93">
        <v>60000</v>
      </c>
    </row>
    <row r="41" spans="1:18" x14ac:dyDescent="0.2">
      <c r="A41" s="68" t="s">
        <v>21</v>
      </c>
      <c r="B41" s="64">
        <v>44862</v>
      </c>
      <c r="C41" s="66" t="s">
        <v>190</v>
      </c>
      <c r="D41" s="66" t="s">
        <v>262</v>
      </c>
      <c r="E41" s="82">
        <v>0</v>
      </c>
      <c r="F41" s="82">
        <v>0</v>
      </c>
      <c r="G41" s="82">
        <v>0</v>
      </c>
      <c r="H41" s="82">
        <v>36426</v>
      </c>
      <c r="I41" s="82">
        <v>3185</v>
      </c>
      <c r="J41" s="82">
        <v>22500</v>
      </c>
      <c r="K41" s="82">
        <v>5275</v>
      </c>
      <c r="L41" s="82">
        <v>1688</v>
      </c>
      <c r="M41" s="82">
        <v>-292</v>
      </c>
      <c r="N41" s="82">
        <f t="shared" si="0"/>
        <v>0</v>
      </c>
      <c r="O41" s="82">
        <f t="shared" si="3"/>
        <v>36426</v>
      </c>
      <c r="P41" s="82">
        <f t="shared" si="1"/>
        <v>32356</v>
      </c>
      <c r="Q41" s="82">
        <f t="shared" si="2"/>
        <v>4070</v>
      </c>
      <c r="R41" s="93">
        <v>30000</v>
      </c>
    </row>
    <row r="42" spans="1:18" x14ac:dyDescent="0.2">
      <c r="A42" s="68" t="s">
        <v>12</v>
      </c>
      <c r="B42" s="64">
        <v>44855</v>
      </c>
      <c r="C42" s="66" t="s">
        <v>189</v>
      </c>
      <c r="D42" s="66" t="s">
        <v>262</v>
      </c>
      <c r="E42" s="93">
        <v>0</v>
      </c>
      <c r="F42" s="82">
        <v>0</v>
      </c>
      <c r="G42" s="93">
        <v>0</v>
      </c>
      <c r="H42" s="93">
        <v>38584</v>
      </c>
      <c r="I42" s="93">
        <v>2482.67</v>
      </c>
      <c r="J42" s="93">
        <v>50500</v>
      </c>
      <c r="K42" s="93">
        <v>5896</v>
      </c>
      <c r="L42" s="93">
        <v>4443.3900000000003</v>
      </c>
      <c r="M42" s="82">
        <v>79</v>
      </c>
      <c r="N42" s="82">
        <f t="shared" si="0"/>
        <v>0</v>
      </c>
      <c r="O42" s="82">
        <f t="shared" si="3"/>
        <v>38584</v>
      </c>
      <c r="P42" s="82">
        <f t="shared" si="1"/>
        <v>63401.06</v>
      </c>
      <c r="Q42" s="82">
        <f t="shared" si="2"/>
        <v>-24817.059999999998</v>
      </c>
      <c r="R42" s="93">
        <v>40000</v>
      </c>
    </row>
    <row r="43" spans="1:18" x14ac:dyDescent="0.2">
      <c r="A43" s="68" t="s">
        <v>13</v>
      </c>
      <c r="B43" s="64">
        <v>44820</v>
      </c>
      <c r="C43" s="66" t="s">
        <v>255</v>
      </c>
      <c r="D43" s="66" t="s">
        <v>262</v>
      </c>
      <c r="E43" s="93">
        <v>132</v>
      </c>
      <c r="F43" s="82">
        <v>0</v>
      </c>
      <c r="G43" s="93">
        <v>25000</v>
      </c>
      <c r="H43" s="93">
        <v>16108.01</v>
      </c>
      <c r="I43" s="93">
        <v>239.51</v>
      </c>
      <c r="J43" s="93">
        <v>40000</v>
      </c>
      <c r="K43" s="93">
        <v>8158</v>
      </c>
      <c r="L43" s="93">
        <v>6111.25</v>
      </c>
      <c r="M43" s="82">
        <v>0</v>
      </c>
      <c r="N43" s="82">
        <f t="shared" si="0"/>
        <v>25132</v>
      </c>
      <c r="O43" s="82">
        <f t="shared" si="3"/>
        <v>41108.01</v>
      </c>
      <c r="P43" s="82">
        <f t="shared" si="1"/>
        <v>54508.76</v>
      </c>
      <c r="Q43" s="82">
        <f t="shared" si="2"/>
        <v>-13400.75</v>
      </c>
      <c r="R43" s="93">
        <v>25000</v>
      </c>
    </row>
    <row r="44" spans="1:18" x14ac:dyDescent="0.2">
      <c r="A44" s="69" t="s">
        <v>2</v>
      </c>
      <c r="B44" s="64">
        <v>44787</v>
      </c>
      <c r="C44" s="66" t="s">
        <v>265</v>
      </c>
      <c r="D44" s="66" t="s">
        <v>259</v>
      </c>
      <c r="E44" s="82">
        <v>0</v>
      </c>
      <c r="F44" s="82">
        <v>0</v>
      </c>
      <c r="G44" s="82">
        <v>2500</v>
      </c>
      <c r="H44" s="82">
        <v>0</v>
      </c>
      <c r="I44" s="82">
        <v>0</v>
      </c>
      <c r="J44" s="82">
        <v>7500</v>
      </c>
      <c r="K44" s="82">
        <v>7127.04</v>
      </c>
      <c r="L44" s="82">
        <v>201.9</v>
      </c>
      <c r="M44" s="82">
        <v>0</v>
      </c>
      <c r="N44" s="82">
        <f t="shared" si="0"/>
        <v>2500</v>
      </c>
      <c r="O44" s="82">
        <f t="shared" si="3"/>
        <v>2500</v>
      </c>
      <c r="P44" s="82">
        <f t="shared" si="1"/>
        <v>14828.94</v>
      </c>
      <c r="Q44" s="82">
        <f t="shared" si="2"/>
        <v>-12328.94</v>
      </c>
      <c r="R44" s="93">
        <v>0</v>
      </c>
    </row>
    <row r="45" spans="1:18" x14ac:dyDescent="0.2">
      <c r="A45" s="68" t="s">
        <v>17</v>
      </c>
      <c r="B45" s="64">
        <v>44769</v>
      </c>
      <c r="C45" s="66" t="s">
        <v>193</v>
      </c>
      <c r="D45" s="66" t="s">
        <v>262</v>
      </c>
      <c r="E45" s="93">
        <v>0</v>
      </c>
      <c r="F45" s="82">
        <v>0</v>
      </c>
      <c r="G45" s="93">
        <v>0</v>
      </c>
      <c r="H45" s="93">
        <v>36612.81</v>
      </c>
      <c r="I45" s="93">
        <v>7598.81</v>
      </c>
      <c r="J45" s="93">
        <v>55000</v>
      </c>
      <c r="K45" s="93">
        <v>14490.2</v>
      </c>
      <c r="L45" s="93">
        <v>3606.29</v>
      </c>
      <c r="M45" s="82">
        <v>0</v>
      </c>
      <c r="N45" s="82">
        <f t="shared" si="0"/>
        <v>0</v>
      </c>
      <c r="O45" s="82">
        <f t="shared" si="3"/>
        <v>36612.81</v>
      </c>
      <c r="P45" s="82">
        <f t="shared" si="1"/>
        <v>80695.299999999988</v>
      </c>
      <c r="Q45" s="82">
        <f t="shared" si="2"/>
        <v>-44082.489999999991</v>
      </c>
      <c r="R45" s="93">
        <v>30000</v>
      </c>
    </row>
    <row r="46" spans="1:18" x14ac:dyDescent="0.2">
      <c r="A46" s="68" t="s">
        <v>19</v>
      </c>
      <c r="B46" s="64">
        <v>44756</v>
      </c>
      <c r="C46" s="66" t="s">
        <v>197</v>
      </c>
      <c r="D46" s="66" t="s">
        <v>262</v>
      </c>
      <c r="E46" s="93">
        <v>0</v>
      </c>
      <c r="F46" s="82">
        <v>0</v>
      </c>
      <c r="G46" s="93">
        <v>0</v>
      </c>
      <c r="H46" s="93">
        <v>7359.61</v>
      </c>
      <c r="I46" s="91">
        <v>0</v>
      </c>
      <c r="J46" s="93">
        <v>15000</v>
      </c>
      <c r="K46" s="93">
        <v>12130.1</v>
      </c>
      <c r="L46" s="93">
        <v>1341.34</v>
      </c>
      <c r="M46" s="82">
        <v>0</v>
      </c>
      <c r="N46" s="82">
        <f t="shared" si="0"/>
        <v>0</v>
      </c>
      <c r="O46" s="82">
        <f t="shared" si="3"/>
        <v>7359.61</v>
      </c>
      <c r="P46" s="82">
        <f t="shared" si="1"/>
        <v>28471.439999999999</v>
      </c>
      <c r="Q46" s="82">
        <f t="shared" si="2"/>
        <v>-21111.829999999998</v>
      </c>
      <c r="R46" s="93">
        <v>20000</v>
      </c>
    </row>
    <row r="47" spans="1:18" x14ac:dyDescent="0.2">
      <c r="A47" s="68" t="s">
        <v>18</v>
      </c>
      <c r="B47" s="64">
        <v>44750</v>
      </c>
      <c r="C47" s="66" t="s">
        <v>195</v>
      </c>
      <c r="D47" s="66" t="s">
        <v>262</v>
      </c>
      <c r="E47" s="93">
        <v>0</v>
      </c>
      <c r="F47" s="82">
        <v>0</v>
      </c>
      <c r="G47" s="93">
        <v>0</v>
      </c>
      <c r="H47" s="93">
        <v>62469.55</v>
      </c>
      <c r="I47" s="93">
        <v>2323.34</v>
      </c>
      <c r="J47" s="93">
        <v>100000</v>
      </c>
      <c r="K47" s="82">
        <v>16527.93</v>
      </c>
      <c r="L47" s="93">
        <v>1994.06</v>
      </c>
      <c r="M47" s="82">
        <v>0</v>
      </c>
      <c r="N47" s="82">
        <f t="shared" si="0"/>
        <v>0</v>
      </c>
      <c r="O47" s="82">
        <f t="shared" si="3"/>
        <v>62469.55</v>
      </c>
      <c r="P47" s="82">
        <f t="shared" si="1"/>
        <v>120845.32999999999</v>
      </c>
      <c r="Q47" s="82">
        <f t="shared" si="2"/>
        <v>-58375.779999999984</v>
      </c>
      <c r="R47" s="93">
        <v>95000</v>
      </c>
    </row>
    <row r="48" spans="1:18" x14ac:dyDescent="0.2">
      <c r="A48" s="68" t="s">
        <v>26</v>
      </c>
      <c r="B48" s="64">
        <v>44698</v>
      </c>
      <c r="C48" s="66" t="s">
        <v>198</v>
      </c>
      <c r="D48" s="66" t="s">
        <v>259</v>
      </c>
      <c r="E48" s="93">
        <v>0</v>
      </c>
      <c r="F48" s="82">
        <v>0</v>
      </c>
      <c r="G48" s="93">
        <v>0</v>
      </c>
      <c r="H48" s="93">
        <v>0</v>
      </c>
      <c r="I48" s="93">
        <v>550</v>
      </c>
      <c r="J48" s="93">
        <v>6250</v>
      </c>
      <c r="K48" s="93">
        <v>5373.85</v>
      </c>
      <c r="L48" s="93">
        <v>3773.06</v>
      </c>
      <c r="M48" s="82">
        <v>0</v>
      </c>
      <c r="N48" s="82">
        <f t="shared" si="0"/>
        <v>0</v>
      </c>
      <c r="O48" s="82">
        <f t="shared" si="3"/>
        <v>0</v>
      </c>
      <c r="P48" s="82">
        <f t="shared" si="1"/>
        <v>15946.91</v>
      </c>
      <c r="Q48" s="82">
        <f t="shared" si="2"/>
        <v>-15946.91</v>
      </c>
      <c r="R48" s="93">
        <v>0</v>
      </c>
    </row>
    <row r="49" spans="1:18" x14ac:dyDescent="0.2">
      <c r="A49" s="68" t="s">
        <v>36</v>
      </c>
      <c r="B49" s="64">
        <v>44688</v>
      </c>
      <c r="C49" s="66" t="s">
        <v>210</v>
      </c>
      <c r="D49" s="66" t="s">
        <v>262</v>
      </c>
      <c r="E49" s="93">
        <v>0</v>
      </c>
      <c r="F49" s="82">
        <v>0</v>
      </c>
      <c r="G49" s="93">
        <v>0</v>
      </c>
      <c r="H49" s="93">
        <v>11898.94</v>
      </c>
      <c r="I49" s="93">
        <v>5607.69</v>
      </c>
      <c r="J49" s="93">
        <v>33750</v>
      </c>
      <c r="K49" s="93">
        <v>13546.05</v>
      </c>
      <c r="L49" s="93">
        <v>2172.4499999999998</v>
      </c>
      <c r="M49" s="82">
        <v>0</v>
      </c>
      <c r="N49" s="82">
        <f t="shared" si="0"/>
        <v>0</v>
      </c>
      <c r="O49" s="82">
        <f t="shared" si="3"/>
        <v>11898.94</v>
      </c>
      <c r="P49" s="82">
        <f t="shared" si="1"/>
        <v>55076.19</v>
      </c>
      <c r="Q49" s="82">
        <f t="shared" si="2"/>
        <v>-43177.25</v>
      </c>
      <c r="R49" s="93">
        <v>0</v>
      </c>
    </row>
    <row r="50" spans="1:18" x14ac:dyDescent="0.2">
      <c r="A50" s="68" t="s">
        <v>31</v>
      </c>
      <c r="B50" s="64">
        <v>44687</v>
      </c>
      <c r="C50" s="66" t="s">
        <v>206</v>
      </c>
      <c r="D50" s="66" t="s">
        <v>262</v>
      </c>
      <c r="E50" s="93">
        <v>0</v>
      </c>
      <c r="F50" s="82">
        <v>0</v>
      </c>
      <c r="G50" s="93">
        <v>0</v>
      </c>
      <c r="H50" s="93">
        <v>15896.66</v>
      </c>
      <c r="I50" s="93">
        <v>8692.7800000000007</v>
      </c>
      <c r="J50" s="93">
        <v>27125</v>
      </c>
      <c r="K50" s="93">
        <v>5467</v>
      </c>
      <c r="L50" s="93">
        <v>12537.8</v>
      </c>
      <c r="M50" s="82">
        <v>0</v>
      </c>
      <c r="N50" s="82">
        <f t="shared" si="0"/>
        <v>0</v>
      </c>
      <c r="O50" s="82">
        <f t="shared" si="3"/>
        <v>15896.66</v>
      </c>
      <c r="P50" s="82">
        <f t="shared" si="1"/>
        <v>53822.58</v>
      </c>
      <c r="Q50" s="82">
        <f t="shared" si="2"/>
        <v>-37925.919999999998</v>
      </c>
      <c r="R50" s="93">
        <v>0</v>
      </c>
    </row>
    <row r="51" spans="1:18" x14ac:dyDescent="0.2">
      <c r="A51" s="68" t="s">
        <v>30</v>
      </c>
      <c r="B51" s="64">
        <v>44673</v>
      </c>
      <c r="C51" s="66" t="s">
        <v>204</v>
      </c>
      <c r="D51" s="66" t="s">
        <v>262</v>
      </c>
      <c r="E51" s="93">
        <v>0</v>
      </c>
      <c r="F51" s="82">
        <v>0</v>
      </c>
      <c r="G51" s="93">
        <v>0</v>
      </c>
      <c r="H51" s="93">
        <v>20011.990000000002</v>
      </c>
      <c r="I51" s="93">
        <v>14147.3</v>
      </c>
      <c r="J51" s="93">
        <v>13750</v>
      </c>
      <c r="K51" s="93">
        <v>9423.24</v>
      </c>
      <c r="L51" s="93">
        <v>0</v>
      </c>
      <c r="M51" s="82">
        <v>0</v>
      </c>
      <c r="N51" s="82">
        <f t="shared" si="0"/>
        <v>0</v>
      </c>
      <c r="O51" s="82">
        <f t="shared" si="3"/>
        <v>20011.990000000002</v>
      </c>
      <c r="P51" s="82">
        <f t="shared" si="1"/>
        <v>37320.54</v>
      </c>
      <c r="Q51" s="82">
        <f t="shared" si="2"/>
        <v>-17308.55</v>
      </c>
      <c r="R51" s="93">
        <v>0</v>
      </c>
    </row>
    <row r="52" spans="1:18" x14ac:dyDescent="0.2">
      <c r="A52" s="68" t="s">
        <v>35</v>
      </c>
      <c r="B52" s="64">
        <v>44660</v>
      </c>
      <c r="C52" s="66" t="s">
        <v>228</v>
      </c>
      <c r="D52" s="66" t="s">
        <v>260</v>
      </c>
      <c r="E52" s="93">
        <v>0</v>
      </c>
      <c r="F52" s="82">
        <v>0</v>
      </c>
      <c r="G52" s="93">
        <v>0</v>
      </c>
      <c r="H52" s="93">
        <v>0</v>
      </c>
      <c r="I52" s="93">
        <v>96.15</v>
      </c>
      <c r="J52" s="93">
        <v>0</v>
      </c>
      <c r="K52" s="93">
        <v>96.15</v>
      </c>
      <c r="L52" s="93">
        <v>0</v>
      </c>
      <c r="M52" s="82">
        <v>0</v>
      </c>
      <c r="N52" s="82">
        <f t="shared" si="0"/>
        <v>0</v>
      </c>
      <c r="O52" s="82">
        <f t="shared" si="3"/>
        <v>0</v>
      </c>
      <c r="P52" s="82">
        <f t="shared" si="1"/>
        <v>192.3</v>
      </c>
      <c r="Q52" s="82">
        <f t="shared" si="2"/>
        <v>-192.3</v>
      </c>
      <c r="R52" s="93">
        <v>0</v>
      </c>
    </row>
    <row r="53" spans="1:18" x14ac:dyDescent="0.2">
      <c r="A53" s="68" t="s">
        <v>41</v>
      </c>
      <c r="B53" s="64">
        <v>44647</v>
      </c>
      <c r="C53" s="66" t="s">
        <v>212</v>
      </c>
      <c r="D53" s="66" t="s">
        <v>262</v>
      </c>
      <c r="E53" s="93">
        <v>0</v>
      </c>
      <c r="F53" s="82">
        <v>0</v>
      </c>
      <c r="G53" s="93">
        <v>0</v>
      </c>
      <c r="H53" s="93">
        <v>100664.7</v>
      </c>
      <c r="I53" s="93">
        <v>14916.56</v>
      </c>
      <c r="J53" s="93">
        <v>95000</v>
      </c>
      <c r="K53" s="93">
        <v>2850</v>
      </c>
      <c r="L53" s="93">
        <v>0</v>
      </c>
      <c r="M53" s="82">
        <v>0</v>
      </c>
      <c r="N53" s="82">
        <f t="shared" si="0"/>
        <v>0</v>
      </c>
      <c r="O53" s="82">
        <f t="shared" si="3"/>
        <v>100664.7</v>
      </c>
      <c r="P53" s="82">
        <f t="shared" si="1"/>
        <v>112766.56</v>
      </c>
      <c r="Q53" s="82">
        <f t="shared" si="2"/>
        <v>-12101.86</v>
      </c>
      <c r="R53" s="93">
        <v>0</v>
      </c>
    </row>
    <row r="54" spans="1:18" x14ac:dyDescent="0.2">
      <c r="A54" s="68" t="s">
        <v>42</v>
      </c>
      <c r="B54" s="64">
        <v>44646</v>
      </c>
      <c r="C54" s="66" t="s">
        <v>214</v>
      </c>
      <c r="D54" s="66" t="s">
        <v>262</v>
      </c>
      <c r="E54" s="93">
        <v>0</v>
      </c>
      <c r="F54" s="82">
        <v>0</v>
      </c>
      <c r="G54" s="93">
        <v>6500</v>
      </c>
      <c r="H54" s="93">
        <v>84193</v>
      </c>
      <c r="I54" s="93">
        <v>7955.17</v>
      </c>
      <c r="J54" s="93">
        <v>100000</v>
      </c>
      <c r="K54" s="82">
        <v>24148.94</v>
      </c>
      <c r="L54" s="93">
        <v>1800</v>
      </c>
      <c r="M54" s="82">
        <v>0</v>
      </c>
      <c r="N54" s="82">
        <f t="shared" si="0"/>
        <v>6500</v>
      </c>
      <c r="O54" s="82">
        <f t="shared" si="3"/>
        <v>90693</v>
      </c>
      <c r="P54" s="82">
        <f t="shared" si="1"/>
        <v>133904.10999999999</v>
      </c>
      <c r="Q54" s="82">
        <f t="shared" si="2"/>
        <v>-43211.109999999986</v>
      </c>
      <c r="R54" s="93">
        <v>0</v>
      </c>
    </row>
    <row r="55" spans="1:18" x14ac:dyDescent="0.2">
      <c r="A55" s="68" t="s">
        <v>45</v>
      </c>
      <c r="B55" s="64">
        <v>44645</v>
      </c>
      <c r="C55" s="66" t="s">
        <v>216</v>
      </c>
      <c r="D55" s="66" t="s">
        <v>262</v>
      </c>
      <c r="E55" s="93">
        <v>0</v>
      </c>
      <c r="F55" s="82">
        <v>0</v>
      </c>
      <c r="G55" s="93">
        <v>0</v>
      </c>
      <c r="H55" s="93">
        <v>14205.74</v>
      </c>
      <c r="I55" s="93">
        <v>2794.25</v>
      </c>
      <c r="J55" s="93">
        <v>19000</v>
      </c>
      <c r="K55" s="93">
        <v>2056.15</v>
      </c>
      <c r="L55" s="93">
        <v>0</v>
      </c>
      <c r="M55" s="82">
        <v>0</v>
      </c>
      <c r="N55" s="82">
        <f t="shared" si="0"/>
        <v>0</v>
      </c>
      <c r="O55" s="82">
        <f t="shared" si="3"/>
        <v>14205.74</v>
      </c>
      <c r="P55" s="82">
        <f t="shared" si="1"/>
        <v>23850.400000000001</v>
      </c>
      <c r="Q55" s="82">
        <f t="shared" si="2"/>
        <v>-9644.6600000000017</v>
      </c>
      <c r="R55" s="93">
        <v>0</v>
      </c>
    </row>
    <row r="56" spans="1:18" x14ac:dyDescent="0.2">
      <c r="A56" s="68" t="s">
        <v>28</v>
      </c>
      <c r="B56" s="64">
        <v>44639</v>
      </c>
      <c r="C56" s="66" t="s">
        <v>200</v>
      </c>
      <c r="D56" s="66" t="s">
        <v>262</v>
      </c>
      <c r="E56" s="93">
        <v>0</v>
      </c>
      <c r="F56" s="82">
        <v>0</v>
      </c>
      <c r="G56" s="93">
        <v>2500</v>
      </c>
      <c r="H56" s="93">
        <v>10629.25</v>
      </c>
      <c r="I56" s="93">
        <v>4895.03</v>
      </c>
      <c r="J56" s="93">
        <v>21526.75</v>
      </c>
      <c r="K56" s="93">
        <v>9806.75</v>
      </c>
      <c r="L56" s="93">
        <v>130.16</v>
      </c>
      <c r="M56" s="82">
        <f>(45000-15000)/4</f>
        <v>7500</v>
      </c>
      <c r="N56" s="82">
        <f t="shared" si="0"/>
        <v>2500</v>
      </c>
      <c r="O56" s="82">
        <f t="shared" si="3"/>
        <v>13129.25</v>
      </c>
      <c r="P56" s="82">
        <f t="shared" si="1"/>
        <v>43858.69</v>
      </c>
      <c r="Q56" s="82">
        <f t="shared" si="2"/>
        <v>-30729.440000000002</v>
      </c>
      <c r="R56" s="93">
        <v>0</v>
      </c>
    </row>
    <row r="57" spans="1:18" x14ac:dyDescent="0.2">
      <c r="A57" s="68" t="s">
        <v>46</v>
      </c>
      <c r="B57" s="64">
        <v>44617</v>
      </c>
      <c r="C57" s="66" t="s">
        <v>217</v>
      </c>
      <c r="D57" s="66" t="s">
        <v>260</v>
      </c>
      <c r="E57" s="93">
        <v>0</v>
      </c>
      <c r="F57" s="82">
        <v>0</v>
      </c>
      <c r="G57" s="93">
        <v>0</v>
      </c>
      <c r="H57" s="93">
        <v>0</v>
      </c>
      <c r="I57" s="93">
        <v>466.85</v>
      </c>
      <c r="J57" s="93">
        <v>0</v>
      </c>
      <c r="K57" s="93">
        <v>96.15</v>
      </c>
      <c r="L57" s="93">
        <v>0</v>
      </c>
      <c r="M57" s="82">
        <v>0</v>
      </c>
      <c r="N57" s="82">
        <f t="shared" si="0"/>
        <v>0</v>
      </c>
      <c r="O57" s="82">
        <f t="shared" si="3"/>
        <v>0</v>
      </c>
      <c r="P57" s="82">
        <f t="shared" si="1"/>
        <v>563</v>
      </c>
      <c r="Q57" s="82">
        <f t="shared" si="2"/>
        <v>-563</v>
      </c>
      <c r="R57" s="93">
        <v>0</v>
      </c>
    </row>
    <row r="58" spans="1:18" x14ac:dyDescent="0.2">
      <c r="A58" s="68" t="s">
        <v>47</v>
      </c>
      <c r="B58" s="64">
        <v>44603</v>
      </c>
      <c r="C58" s="66" t="s">
        <v>219</v>
      </c>
      <c r="D58" s="66" t="s">
        <v>262</v>
      </c>
      <c r="E58" s="93">
        <v>0</v>
      </c>
      <c r="F58" s="82">
        <v>0</v>
      </c>
      <c r="G58" s="93">
        <v>0</v>
      </c>
      <c r="H58" s="93">
        <v>19798.2</v>
      </c>
      <c r="I58" s="93">
        <v>6823.03</v>
      </c>
      <c r="J58" s="93">
        <v>30000</v>
      </c>
      <c r="K58" s="93">
        <v>5573.5</v>
      </c>
      <c r="L58" s="93">
        <v>1280</v>
      </c>
      <c r="M58" s="82">
        <v>0</v>
      </c>
      <c r="N58" s="82">
        <f t="shared" si="0"/>
        <v>0</v>
      </c>
      <c r="O58" s="82">
        <f t="shared" si="3"/>
        <v>19798.2</v>
      </c>
      <c r="P58" s="82">
        <f t="shared" si="1"/>
        <v>43676.53</v>
      </c>
      <c r="Q58" s="82">
        <f t="shared" si="2"/>
        <v>-23878.329999999998</v>
      </c>
      <c r="R58" s="93">
        <v>0</v>
      </c>
    </row>
    <row r="59" spans="1:18" x14ac:dyDescent="0.2">
      <c r="A59" s="68" t="s">
        <v>29</v>
      </c>
      <c r="B59" s="64">
        <v>44549</v>
      </c>
      <c r="C59" s="66" t="s">
        <v>202</v>
      </c>
      <c r="D59" s="66" t="s">
        <v>262</v>
      </c>
      <c r="E59" s="93">
        <v>0</v>
      </c>
      <c r="F59" s="82">
        <v>0</v>
      </c>
      <c r="G59" s="93">
        <v>2500</v>
      </c>
      <c r="H59" s="93">
        <v>2403.25</v>
      </c>
      <c r="I59" s="93">
        <v>100</v>
      </c>
      <c r="J59" s="93">
        <v>600</v>
      </c>
      <c r="K59" s="93">
        <v>646.15</v>
      </c>
      <c r="L59" s="93">
        <v>0</v>
      </c>
      <c r="M59" s="82">
        <v>2500</v>
      </c>
      <c r="N59" s="82">
        <f t="shared" si="0"/>
        <v>2500</v>
      </c>
      <c r="O59" s="82">
        <f t="shared" si="3"/>
        <v>4903.25</v>
      </c>
      <c r="P59" s="82">
        <f t="shared" si="1"/>
        <v>3846.15</v>
      </c>
      <c r="Q59" s="82">
        <f t="shared" si="2"/>
        <v>1057.0999999999999</v>
      </c>
      <c r="R59" s="93">
        <v>0</v>
      </c>
    </row>
    <row r="60" spans="1:18" x14ac:dyDescent="0.2">
      <c r="A60" s="68" t="s">
        <v>49</v>
      </c>
      <c r="B60" s="64">
        <v>44534</v>
      </c>
      <c r="C60" s="66" t="s">
        <v>221</v>
      </c>
      <c r="D60" s="66" t="s">
        <v>262</v>
      </c>
      <c r="E60" s="93">
        <v>0</v>
      </c>
      <c r="F60" s="82">
        <v>0</v>
      </c>
      <c r="G60" s="93">
        <f>2500</f>
        <v>2500</v>
      </c>
      <c r="H60" s="93">
        <v>20200.55</v>
      </c>
      <c r="I60" s="93">
        <v>6247.26</v>
      </c>
      <c r="J60" s="93">
        <v>15560</v>
      </c>
      <c r="K60" s="93">
        <v>9454</v>
      </c>
      <c r="L60" s="93">
        <v>0</v>
      </c>
      <c r="M60" s="82">
        <f>(45000-15000)/4</f>
        <v>7500</v>
      </c>
      <c r="N60" s="82">
        <f t="shared" si="0"/>
        <v>2500</v>
      </c>
      <c r="O60" s="82">
        <f t="shared" si="3"/>
        <v>22700.55</v>
      </c>
      <c r="P60" s="82">
        <f t="shared" si="1"/>
        <v>38761.26</v>
      </c>
      <c r="Q60" s="82">
        <f t="shared" si="2"/>
        <v>-16060.710000000003</v>
      </c>
      <c r="R60" s="93">
        <v>0</v>
      </c>
    </row>
    <row r="61" spans="1:18" x14ac:dyDescent="0.2">
      <c r="A61" s="68" t="s">
        <v>34</v>
      </c>
      <c r="B61" s="64">
        <v>44520</v>
      </c>
      <c r="C61" s="66" t="s">
        <v>208</v>
      </c>
      <c r="D61" s="66" t="s">
        <v>262</v>
      </c>
      <c r="E61" s="93">
        <v>0</v>
      </c>
      <c r="F61" s="82">
        <v>0</v>
      </c>
      <c r="G61" s="93">
        <v>0</v>
      </c>
      <c r="H61" s="93">
        <v>4948.79</v>
      </c>
      <c r="I61" s="93">
        <v>3110.23</v>
      </c>
      <c r="J61" s="93">
        <v>5000</v>
      </c>
      <c r="K61" s="93">
        <v>6514.26</v>
      </c>
      <c r="L61" s="93">
        <v>622.83000000000004</v>
      </c>
      <c r="M61" s="82">
        <v>0</v>
      </c>
      <c r="N61" s="82">
        <f t="shared" si="0"/>
        <v>0</v>
      </c>
      <c r="O61" s="82">
        <f t="shared" si="3"/>
        <v>4948.79</v>
      </c>
      <c r="P61" s="82">
        <f t="shared" si="1"/>
        <v>15247.32</v>
      </c>
      <c r="Q61" s="82">
        <f t="shared" si="2"/>
        <v>-10298.529999999999</v>
      </c>
      <c r="R61" s="93">
        <v>0</v>
      </c>
    </row>
    <row r="62" spans="1:18" x14ac:dyDescent="0.2">
      <c r="A62" s="68" t="s">
        <v>50</v>
      </c>
      <c r="B62" s="64">
        <v>44512</v>
      </c>
      <c r="C62" s="66" t="s">
        <v>223</v>
      </c>
      <c r="D62" s="66" t="s">
        <v>263</v>
      </c>
      <c r="E62" s="93">
        <v>0</v>
      </c>
      <c r="F62" s="82">
        <v>0</v>
      </c>
      <c r="G62" s="93">
        <v>0</v>
      </c>
      <c r="H62" s="93">
        <v>6494</v>
      </c>
      <c r="I62" s="93">
        <v>4407.82</v>
      </c>
      <c r="J62" s="93">
        <v>5000</v>
      </c>
      <c r="K62" s="93">
        <v>3490.85</v>
      </c>
      <c r="L62" s="93">
        <v>0</v>
      </c>
      <c r="M62" s="82">
        <v>0</v>
      </c>
      <c r="N62" s="82">
        <f t="shared" si="0"/>
        <v>0</v>
      </c>
      <c r="O62" s="82">
        <f t="shared" si="3"/>
        <v>6494</v>
      </c>
      <c r="P62" s="82">
        <f t="shared" si="1"/>
        <v>12898.67</v>
      </c>
      <c r="Q62" s="82">
        <f t="shared" si="2"/>
        <v>-6404.67</v>
      </c>
      <c r="R62" s="93">
        <v>0</v>
      </c>
    </row>
    <row r="63" spans="1:18" x14ac:dyDescent="0.2">
      <c r="A63" s="69" t="s">
        <v>32</v>
      </c>
      <c r="B63" s="64">
        <v>44497</v>
      </c>
      <c r="C63" s="66" t="s">
        <v>265</v>
      </c>
      <c r="D63" s="66" t="s">
        <v>259</v>
      </c>
      <c r="E63" s="82">
        <v>0</v>
      </c>
      <c r="F63" s="82">
        <v>0</v>
      </c>
      <c r="G63" s="82">
        <v>0</v>
      </c>
      <c r="H63" s="82">
        <v>0</v>
      </c>
      <c r="I63" s="82">
        <v>0</v>
      </c>
      <c r="J63" s="82">
        <v>0</v>
      </c>
      <c r="K63" s="82">
        <v>0</v>
      </c>
      <c r="L63" s="82">
        <v>1287.1199999999999</v>
      </c>
      <c r="M63" s="82">
        <v>0</v>
      </c>
      <c r="N63" s="82">
        <f t="shared" si="0"/>
        <v>0</v>
      </c>
      <c r="O63" s="82">
        <f t="shared" si="3"/>
        <v>0</v>
      </c>
      <c r="P63" s="82">
        <f t="shared" si="1"/>
        <v>1287.1199999999999</v>
      </c>
      <c r="Q63" s="82">
        <f t="shared" si="2"/>
        <v>-1287.1199999999999</v>
      </c>
      <c r="R63" s="93">
        <v>0</v>
      </c>
    </row>
    <row r="64" spans="1:18" x14ac:dyDescent="0.2">
      <c r="A64" s="68" t="s">
        <v>51</v>
      </c>
      <c r="B64" s="64">
        <v>44484</v>
      </c>
      <c r="C64" s="66" t="s">
        <v>225</v>
      </c>
      <c r="D64" s="66" t="s">
        <v>262</v>
      </c>
      <c r="E64" s="93">
        <v>0</v>
      </c>
      <c r="F64" s="82">
        <v>0</v>
      </c>
      <c r="G64" s="93">
        <f>2500</f>
        <v>2500</v>
      </c>
      <c r="H64" s="93">
        <v>6998.9</v>
      </c>
      <c r="I64" s="93">
        <v>587.24</v>
      </c>
      <c r="J64" s="93">
        <v>1300</v>
      </c>
      <c r="K64" s="93">
        <v>8328.35</v>
      </c>
      <c r="L64" s="93">
        <v>0</v>
      </c>
      <c r="M64" s="82">
        <f>(45000-15000)/4</f>
        <v>7500</v>
      </c>
      <c r="N64" s="82">
        <f t="shared" si="0"/>
        <v>2500</v>
      </c>
      <c r="O64" s="82">
        <f t="shared" si="3"/>
        <v>9498.9</v>
      </c>
      <c r="P64" s="82">
        <f t="shared" si="1"/>
        <v>17715.59</v>
      </c>
      <c r="Q64" s="82">
        <f t="shared" si="2"/>
        <v>-8216.69</v>
      </c>
      <c r="R64" s="93">
        <v>0</v>
      </c>
    </row>
    <row r="65" spans="1:18" x14ac:dyDescent="0.2">
      <c r="A65" s="68" t="s">
        <v>52</v>
      </c>
      <c r="B65" s="64">
        <v>44471</v>
      </c>
      <c r="C65" s="66" t="s">
        <v>227</v>
      </c>
      <c r="D65" s="66" t="s">
        <v>262</v>
      </c>
      <c r="E65" s="93">
        <v>0</v>
      </c>
      <c r="F65" s="82">
        <v>0</v>
      </c>
      <c r="G65" s="93">
        <v>0</v>
      </c>
      <c r="H65" s="91">
        <v>21572.5</v>
      </c>
      <c r="I65" s="93">
        <v>7127.8</v>
      </c>
      <c r="J65" s="93">
        <v>35000</v>
      </c>
      <c r="K65" s="82">
        <v>24678.27</v>
      </c>
      <c r="L65" s="93">
        <v>4822.8900000000003</v>
      </c>
      <c r="M65" s="82">
        <v>0</v>
      </c>
      <c r="N65" s="82">
        <f t="shared" si="0"/>
        <v>0</v>
      </c>
      <c r="O65" s="82">
        <f t="shared" si="3"/>
        <v>21572.5</v>
      </c>
      <c r="P65" s="82">
        <f t="shared" si="1"/>
        <v>71628.960000000006</v>
      </c>
      <c r="Q65" s="82">
        <f t="shared" si="2"/>
        <v>-50056.460000000006</v>
      </c>
      <c r="R65" s="93">
        <v>0</v>
      </c>
    </row>
    <row r="66" spans="1:18" x14ac:dyDescent="0.2">
      <c r="A66" s="68" t="s">
        <v>53</v>
      </c>
      <c r="B66" s="64">
        <v>44416</v>
      </c>
      <c r="C66" s="66" t="s">
        <v>265</v>
      </c>
      <c r="D66" s="66" t="s">
        <v>259</v>
      </c>
      <c r="E66" s="93">
        <v>0</v>
      </c>
      <c r="F66" s="82">
        <v>0</v>
      </c>
      <c r="G66" s="93">
        <v>0</v>
      </c>
      <c r="H66" s="93">
        <v>0</v>
      </c>
      <c r="I66" s="93">
        <v>899.64</v>
      </c>
      <c r="J66" s="93">
        <v>10000</v>
      </c>
      <c r="K66" s="93">
        <v>4853.29</v>
      </c>
      <c r="L66" s="93">
        <v>1247.5</v>
      </c>
      <c r="M66" s="82">
        <v>0</v>
      </c>
      <c r="N66" s="82">
        <f t="shared" ref="N66:N129" si="4">SUM(E66:G66)</f>
        <v>0</v>
      </c>
      <c r="O66" s="82">
        <f t="shared" si="3"/>
        <v>0</v>
      </c>
      <c r="P66" s="82">
        <f t="shared" ref="P66:P129" si="5">SUM(I66:M66)</f>
        <v>17000.43</v>
      </c>
      <c r="Q66" s="82">
        <f t="shared" ref="Q66:Q129" si="6">O66-P66</f>
        <v>-17000.43</v>
      </c>
      <c r="R66" s="93">
        <v>0</v>
      </c>
    </row>
    <row r="67" spans="1:18" x14ac:dyDescent="0.2">
      <c r="A67" s="68" t="s">
        <v>54</v>
      </c>
      <c r="B67" s="64">
        <v>44413</v>
      </c>
      <c r="C67" s="66" t="s">
        <v>265</v>
      </c>
      <c r="D67" s="66" t="s">
        <v>259</v>
      </c>
      <c r="E67" s="93">
        <v>800</v>
      </c>
      <c r="F67" s="82">
        <v>0</v>
      </c>
      <c r="G67" s="93">
        <f>2500</f>
        <v>2500</v>
      </c>
      <c r="H67" s="93">
        <v>0</v>
      </c>
      <c r="I67" s="93">
        <v>699.64</v>
      </c>
      <c r="J67" s="93">
        <v>0</v>
      </c>
      <c r="K67" s="93">
        <v>5078.37</v>
      </c>
      <c r="L67" s="93">
        <v>0</v>
      </c>
      <c r="M67" s="82">
        <v>2000</v>
      </c>
      <c r="N67" s="82">
        <f t="shared" si="4"/>
        <v>3300</v>
      </c>
      <c r="O67" s="82">
        <f t="shared" ref="O67:O130" si="7">SUM(G67:H67)</f>
        <v>2500</v>
      </c>
      <c r="P67" s="82">
        <f t="shared" si="5"/>
        <v>7778.01</v>
      </c>
      <c r="Q67" s="82">
        <f t="shared" si="6"/>
        <v>-5278.01</v>
      </c>
      <c r="R67" s="93">
        <v>0</v>
      </c>
    </row>
    <row r="68" spans="1:18" x14ac:dyDescent="0.2">
      <c r="A68" s="69" t="s">
        <v>37</v>
      </c>
      <c r="B68" s="64">
        <v>44409</v>
      </c>
      <c r="C68" s="66" t="s">
        <v>265</v>
      </c>
      <c r="D68" s="66" t="s">
        <v>259</v>
      </c>
      <c r="E68" s="82">
        <v>1850</v>
      </c>
      <c r="F68" s="82">
        <v>0</v>
      </c>
      <c r="G68" s="82">
        <v>12500</v>
      </c>
      <c r="H68" s="82">
        <v>0</v>
      </c>
      <c r="I68" s="82">
        <v>470.7</v>
      </c>
      <c r="J68" s="82">
        <v>15000</v>
      </c>
      <c r="K68" s="82">
        <v>2531.2399999999998</v>
      </c>
      <c r="L68" s="82">
        <v>1901.57</v>
      </c>
      <c r="M68" s="82">
        <v>0</v>
      </c>
      <c r="N68" s="82">
        <f t="shared" si="4"/>
        <v>14350</v>
      </c>
      <c r="O68" s="82">
        <f t="shared" si="7"/>
        <v>12500</v>
      </c>
      <c r="P68" s="82">
        <f t="shared" si="5"/>
        <v>19903.510000000002</v>
      </c>
      <c r="Q68" s="82">
        <f t="shared" si="6"/>
        <v>-7403.510000000002</v>
      </c>
      <c r="R68" s="93">
        <v>0</v>
      </c>
    </row>
    <row r="69" spans="1:18" x14ac:dyDescent="0.2">
      <c r="A69" s="68" t="s">
        <v>55</v>
      </c>
      <c r="B69" s="64">
        <v>44402</v>
      </c>
      <c r="C69" s="66" t="s">
        <v>230</v>
      </c>
      <c r="D69" s="66" t="s">
        <v>262</v>
      </c>
      <c r="E69" s="93">
        <v>0</v>
      </c>
      <c r="F69" s="82">
        <v>0</v>
      </c>
      <c r="G69" s="93">
        <v>1250</v>
      </c>
      <c r="H69" s="93">
        <v>3560.24</v>
      </c>
      <c r="I69" s="93">
        <v>6897.72</v>
      </c>
      <c r="J69" s="93">
        <v>22500</v>
      </c>
      <c r="K69" s="93">
        <v>14132.52</v>
      </c>
      <c r="L69" s="93">
        <v>14112.54</v>
      </c>
      <c r="M69" s="82">
        <v>0</v>
      </c>
      <c r="N69" s="82">
        <f t="shared" si="4"/>
        <v>1250</v>
      </c>
      <c r="O69" s="82">
        <f t="shared" si="7"/>
        <v>4810.24</v>
      </c>
      <c r="P69" s="82">
        <f t="shared" si="5"/>
        <v>57642.780000000006</v>
      </c>
      <c r="Q69" s="82">
        <f t="shared" si="6"/>
        <v>-52832.540000000008</v>
      </c>
      <c r="R69" s="93">
        <v>0</v>
      </c>
    </row>
    <row r="70" spans="1:18" x14ac:dyDescent="0.2">
      <c r="A70" s="68" t="s">
        <v>57</v>
      </c>
      <c r="B70" s="64">
        <v>44399</v>
      </c>
      <c r="C70" s="66" t="s">
        <v>232</v>
      </c>
      <c r="D70" s="66" t="s">
        <v>262</v>
      </c>
      <c r="E70" s="93">
        <v>0</v>
      </c>
      <c r="F70" s="82">
        <v>0</v>
      </c>
      <c r="G70" s="93">
        <v>0</v>
      </c>
      <c r="H70" s="93">
        <v>9017.5</v>
      </c>
      <c r="I70" s="93">
        <v>8803.42</v>
      </c>
      <c r="J70" s="93">
        <v>25000</v>
      </c>
      <c r="K70" s="93">
        <v>16366</v>
      </c>
      <c r="L70" s="93">
        <v>2343.13</v>
      </c>
      <c r="M70" s="82">
        <v>0</v>
      </c>
      <c r="N70" s="82">
        <f t="shared" si="4"/>
        <v>0</v>
      </c>
      <c r="O70" s="82">
        <f t="shared" si="7"/>
        <v>9017.5</v>
      </c>
      <c r="P70" s="82">
        <f t="shared" si="5"/>
        <v>52512.549999999996</v>
      </c>
      <c r="Q70" s="82">
        <f t="shared" si="6"/>
        <v>-43495.049999999996</v>
      </c>
      <c r="R70" s="93">
        <v>0</v>
      </c>
    </row>
    <row r="71" spans="1:18" x14ac:dyDescent="0.2">
      <c r="A71" s="68" t="s">
        <v>61</v>
      </c>
      <c r="B71" s="64">
        <v>44394</v>
      </c>
      <c r="C71" s="66" t="s">
        <v>233</v>
      </c>
      <c r="D71" s="66" t="s">
        <v>259</v>
      </c>
      <c r="E71" s="93">
        <v>0</v>
      </c>
      <c r="F71" s="82">
        <v>0</v>
      </c>
      <c r="G71" s="93">
        <v>0</v>
      </c>
      <c r="H71" s="93">
        <v>0</v>
      </c>
      <c r="I71" s="93">
        <v>0</v>
      </c>
      <c r="J71" s="93">
        <v>0</v>
      </c>
      <c r="K71" s="93">
        <v>160</v>
      </c>
      <c r="L71" s="93">
        <v>0</v>
      </c>
      <c r="M71" s="82">
        <v>0</v>
      </c>
      <c r="N71" s="82">
        <f t="shared" si="4"/>
        <v>0</v>
      </c>
      <c r="O71" s="82">
        <f t="shared" si="7"/>
        <v>0</v>
      </c>
      <c r="P71" s="82">
        <f t="shared" si="5"/>
        <v>160</v>
      </c>
      <c r="Q71" s="82">
        <f t="shared" si="6"/>
        <v>-160</v>
      </c>
      <c r="R71" s="93">
        <v>0</v>
      </c>
    </row>
    <row r="72" spans="1:18" x14ac:dyDescent="0.2">
      <c r="A72" s="69" t="s">
        <v>56</v>
      </c>
      <c r="B72" s="64">
        <v>44385</v>
      </c>
      <c r="C72" s="66" t="s">
        <v>265</v>
      </c>
      <c r="D72" s="66" t="s">
        <v>259</v>
      </c>
      <c r="E72" s="82">
        <v>0</v>
      </c>
      <c r="F72" s="82">
        <v>0</v>
      </c>
      <c r="G72" s="82">
        <v>1700</v>
      </c>
      <c r="H72" s="82">
        <v>0</v>
      </c>
      <c r="I72" s="82">
        <v>2374.12</v>
      </c>
      <c r="J72" s="82">
        <v>8000</v>
      </c>
      <c r="K72" s="82">
        <v>6513.52</v>
      </c>
      <c r="L72" s="82">
        <v>2908.64</v>
      </c>
      <c r="M72" s="82">
        <v>0</v>
      </c>
      <c r="N72" s="82">
        <f t="shared" si="4"/>
        <v>1700</v>
      </c>
      <c r="O72" s="82">
        <f t="shared" si="7"/>
        <v>1700</v>
      </c>
      <c r="P72" s="82">
        <f t="shared" si="5"/>
        <v>19796.28</v>
      </c>
      <c r="Q72" s="82">
        <f t="shared" si="6"/>
        <v>-18096.28</v>
      </c>
      <c r="R72" s="93">
        <v>0</v>
      </c>
    </row>
    <row r="73" spans="1:18" x14ac:dyDescent="0.2">
      <c r="A73" s="68" t="s">
        <v>71</v>
      </c>
      <c r="B73" s="64">
        <v>44338</v>
      </c>
      <c r="C73" s="66" t="s">
        <v>239</v>
      </c>
      <c r="D73" s="66" t="s">
        <v>263</v>
      </c>
      <c r="E73" s="93">
        <v>1750</v>
      </c>
      <c r="F73" s="82">
        <v>0</v>
      </c>
      <c r="G73" s="93">
        <v>1250</v>
      </c>
      <c r="H73" s="93">
        <v>2456.75</v>
      </c>
      <c r="I73" s="93">
        <v>8157.94</v>
      </c>
      <c r="J73" s="93">
        <v>19500</v>
      </c>
      <c r="K73" s="93">
        <v>5325</v>
      </c>
      <c r="L73" s="93">
        <v>1215.8499999999999</v>
      </c>
      <c r="M73" s="82">
        <v>0</v>
      </c>
      <c r="N73" s="82">
        <f t="shared" si="4"/>
        <v>3000</v>
      </c>
      <c r="O73" s="82">
        <f t="shared" si="7"/>
        <v>3706.75</v>
      </c>
      <c r="P73" s="82">
        <f t="shared" si="5"/>
        <v>34198.79</v>
      </c>
      <c r="Q73" s="82">
        <f t="shared" si="6"/>
        <v>-30492.04</v>
      </c>
      <c r="R73" s="93">
        <v>0</v>
      </c>
    </row>
    <row r="74" spans="1:18" x14ac:dyDescent="0.2">
      <c r="A74" s="68" t="s">
        <v>65</v>
      </c>
      <c r="B74" s="64">
        <v>44316</v>
      </c>
      <c r="C74" s="66" t="s">
        <v>237</v>
      </c>
      <c r="D74" s="66" t="s">
        <v>263</v>
      </c>
      <c r="E74" s="93">
        <v>0</v>
      </c>
      <c r="F74" s="82">
        <v>0</v>
      </c>
      <c r="G74" s="93">
        <v>0</v>
      </c>
      <c r="H74" s="93">
        <v>4285</v>
      </c>
      <c r="I74" s="93">
        <v>6037.82</v>
      </c>
      <c r="J74" s="93">
        <v>5100</v>
      </c>
      <c r="K74" s="93">
        <v>12169.55</v>
      </c>
      <c r="L74" s="93">
        <v>718.09</v>
      </c>
      <c r="M74" s="82">
        <f>(45000-15000)/4</f>
        <v>7500</v>
      </c>
      <c r="N74" s="82">
        <f t="shared" si="4"/>
        <v>0</v>
      </c>
      <c r="O74" s="82">
        <f t="shared" si="7"/>
        <v>4285</v>
      </c>
      <c r="P74" s="82">
        <f t="shared" si="5"/>
        <v>31525.46</v>
      </c>
      <c r="Q74" s="82">
        <f t="shared" si="6"/>
        <v>-27240.46</v>
      </c>
      <c r="R74" s="93">
        <v>0</v>
      </c>
    </row>
    <row r="75" spans="1:18" x14ac:dyDescent="0.2">
      <c r="A75" s="68" t="s">
        <v>43</v>
      </c>
      <c r="B75" s="64">
        <v>44279</v>
      </c>
      <c r="C75" s="66" t="s">
        <v>265</v>
      </c>
      <c r="D75" s="66" t="s">
        <v>259</v>
      </c>
      <c r="E75" s="93">
        <v>0</v>
      </c>
      <c r="F75" s="82">
        <v>0</v>
      </c>
      <c r="G75" s="93">
        <v>0</v>
      </c>
      <c r="H75" s="93">
        <v>0</v>
      </c>
      <c r="I75" s="93">
        <v>466.85</v>
      </c>
      <c r="J75" s="93">
        <v>0</v>
      </c>
      <c r="K75" s="93">
        <v>96.15</v>
      </c>
      <c r="L75" s="93">
        <v>183.84</v>
      </c>
      <c r="M75" s="82">
        <v>0</v>
      </c>
      <c r="N75" s="82">
        <f t="shared" si="4"/>
        <v>0</v>
      </c>
      <c r="O75" s="82">
        <f t="shared" si="7"/>
        <v>0</v>
      </c>
      <c r="P75" s="82">
        <f t="shared" si="5"/>
        <v>746.84</v>
      </c>
      <c r="Q75" s="82">
        <f t="shared" si="6"/>
        <v>-746.84</v>
      </c>
      <c r="R75" s="93">
        <v>0</v>
      </c>
    </row>
    <row r="76" spans="1:18" x14ac:dyDescent="0.2">
      <c r="A76" s="68" t="s">
        <v>66</v>
      </c>
      <c r="B76" s="64">
        <v>44263</v>
      </c>
      <c r="C76" s="66" t="s">
        <v>235</v>
      </c>
      <c r="D76" s="66" t="s">
        <v>263</v>
      </c>
      <c r="E76" s="93">
        <v>0</v>
      </c>
      <c r="F76" s="82">
        <v>0</v>
      </c>
      <c r="G76" s="93">
        <v>0</v>
      </c>
      <c r="H76" s="93">
        <v>750</v>
      </c>
      <c r="I76" s="93">
        <v>1715.79</v>
      </c>
      <c r="J76" s="93">
        <v>0</v>
      </c>
      <c r="K76" s="93">
        <v>3527.18</v>
      </c>
      <c r="L76" s="93">
        <v>0</v>
      </c>
      <c r="M76" s="82">
        <v>0</v>
      </c>
      <c r="N76" s="82">
        <f t="shared" si="4"/>
        <v>0</v>
      </c>
      <c r="O76" s="82">
        <f t="shared" si="7"/>
        <v>750</v>
      </c>
      <c r="P76" s="82">
        <f t="shared" si="5"/>
        <v>5242.9699999999993</v>
      </c>
      <c r="Q76" s="82">
        <f t="shared" si="6"/>
        <v>-4492.9699999999993</v>
      </c>
      <c r="R76" s="93">
        <v>0</v>
      </c>
    </row>
    <row r="77" spans="1:18" x14ac:dyDescent="0.2">
      <c r="A77" s="68" t="s">
        <v>70</v>
      </c>
      <c r="B77" s="64">
        <v>44239</v>
      </c>
      <c r="C77" s="66" t="s">
        <v>241</v>
      </c>
      <c r="D77" s="66" t="s">
        <v>263</v>
      </c>
      <c r="E77" s="93">
        <v>0</v>
      </c>
      <c r="F77" s="82">
        <v>0</v>
      </c>
      <c r="G77" s="93">
        <v>0</v>
      </c>
      <c r="H77" s="93">
        <v>930</v>
      </c>
      <c r="I77" s="93">
        <v>2543.89</v>
      </c>
      <c r="J77" s="93">
        <v>0</v>
      </c>
      <c r="K77" s="93">
        <v>3575</v>
      </c>
      <c r="L77" s="93">
        <v>135.97</v>
      </c>
      <c r="M77" s="82">
        <v>0</v>
      </c>
      <c r="N77" s="82">
        <f t="shared" si="4"/>
        <v>0</v>
      </c>
      <c r="O77" s="82">
        <f t="shared" si="7"/>
        <v>930</v>
      </c>
      <c r="P77" s="82">
        <f t="shared" si="5"/>
        <v>6254.86</v>
      </c>
      <c r="Q77" s="82">
        <f t="shared" si="6"/>
        <v>-5324.86</v>
      </c>
      <c r="R77" s="93">
        <v>0</v>
      </c>
    </row>
    <row r="78" spans="1:18" x14ac:dyDescent="0.2">
      <c r="A78" s="68" t="s">
        <v>68</v>
      </c>
      <c r="B78" s="64">
        <v>44239</v>
      </c>
      <c r="C78" s="66" t="s">
        <v>247</v>
      </c>
      <c r="D78" s="66" t="s">
        <v>263</v>
      </c>
      <c r="E78" s="93">
        <v>0</v>
      </c>
      <c r="F78" s="82">
        <v>0</v>
      </c>
      <c r="G78" s="93">
        <v>0</v>
      </c>
      <c r="H78" s="93">
        <v>4600</v>
      </c>
      <c r="I78" s="93">
        <v>5105.4399999999996</v>
      </c>
      <c r="J78" s="93">
        <v>10000</v>
      </c>
      <c r="K78" s="93">
        <v>0</v>
      </c>
      <c r="L78" s="93">
        <v>0</v>
      </c>
      <c r="M78" s="82">
        <v>0</v>
      </c>
      <c r="N78" s="82">
        <f t="shared" si="4"/>
        <v>0</v>
      </c>
      <c r="O78" s="82">
        <f t="shared" si="7"/>
        <v>4600</v>
      </c>
      <c r="P78" s="82">
        <f t="shared" si="5"/>
        <v>15105.439999999999</v>
      </c>
      <c r="Q78" s="82">
        <f t="shared" si="6"/>
        <v>-10505.439999999999</v>
      </c>
      <c r="R78" s="93">
        <v>0</v>
      </c>
    </row>
    <row r="79" spans="1:18" x14ac:dyDescent="0.2">
      <c r="A79" s="68" t="s">
        <v>72</v>
      </c>
      <c r="B79" s="64">
        <v>44204</v>
      </c>
      <c r="C79" s="66" t="s">
        <v>243</v>
      </c>
      <c r="D79" s="66" t="s">
        <v>263</v>
      </c>
      <c r="E79" s="93">
        <v>0</v>
      </c>
      <c r="F79" s="82">
        <v>0</v>
      </c>
      <c r="G79" s="93">
        <v>0</v>
      </c>
      <c r="H79" s="93">
        <v>5168.75</v>
      </c>
      <c r="I79" s="93">
        <v>3377.71</v>
      </c>
      <c r="J79" s="93">
        <v>16000</v>
      </c>
      <c r="K79" s="93">
        <v>6500</v>
      </c>
      <c r="L79" s="93">
        <v>524.15</v>
      </c>
      <c r="M79" s="82">
        <v>0</v>
      </c>
      <c r="N79" s="82">
        <f t="shared" si="4"/>
        <v>0</v>
      </c>
      <c r="O79" s="82">
        <f t="shared" si="7"/>
        <v>5168.75</v>
      </c>
      <c r="P79" s="82">
        <f t="shared" si="5"/>
        <v>26401.86</v>
      </c>
      <c r="Q79" s="82">
        <f t="shared" si="6"/>
        <v>-21233.11</v>
      </c>
      <c r="R79" s="93">
        <v>0</v>
      </c>
    </row>
    <row r="80" spans="1:18" x14ac:dyDescent="0.2">
      <c r="A80" s="68" t="s">
        <v>67</v>
      </c>
      <c r="B80" s="64">
        <v>44197</v>
      </c>
      <c r="C80" s="66" t="s">
        <v>245</v>
      </c>
      <c r="D80" s="66" t="s">
        <v>263</v>
      </c>
      <c r="E80" s="93">
        <v>0</v>
      </c>
      <c r="F80" s="82">
        <v>0</v>
      </c>
      <c r="G80" s="93">
        <v>4000</v>
      </c>
      <c r="H80" s="93">
        <v>11380</v>
      </c>
      <c r="I80" s="93">
        <v>3012.68</v>
      </c>
      <c r="J80" s="93">
        <v>2450</v>
      </c>
      <c r="K80" s="93">
        <v>7951.71</v>
      </c>
      <c r="L80" s="93">
        <v>50.06</v>
      </c>
      <c r="M80" s="82">
        <f>(45000-15000)/4</f>
        <v>7500</v>
      </c>
      <c r="N80" s="82">
        <f t="shared" si="4"/>
        <v>4000</v>
      </c>
      <c r="O80" s="82">
        <f t="shared" si="7"/>
        <v>15380</v>
      </c>
      <c r="P80" s="82">
        <f t="shared" si="5"/>
        <v>20964.449999999997</v>
      </c>
      <c r="Q80" s="82">
        <f t="shared" si="6"/>
        <v>-5584.4499999999971</v>
      </c>
      <c r="R80" s="93">
        <v>0</v>
      </c>
    </row>
    <row r="81" spans="1:18" x14ac:dyDescent="0.2">
      <c r="A81" s="68" t="s">
        <v>73</v>
      </c>
      <c r="B81" s="64">
        <v>44196</v>
      </c>
      <c r="C81" s="66" t="s">
        <v>251</v>
      </c>
      <c r="D81" s="66" t="s">
        <v>263</v>
      </c>
      <c r="E81" s="93">
        <v>20000</v>
      </c>
      <c r="F81" s="82">
        <v>0</v>
      </c>
      <c r="G81" s="93">
        <v>5000</v>
      </c>
      <c r="H81" s="93">
        <v>8763.75</v>
      </c>
      <c r="I81" s="93">
        <v>13322.38</v>
      </c>
      <c r="J81" s="93">
        <v>33000</v>
      </c>
      <c r="K81" s="93">
        <v>6500</v>
      </c>
      <c r="L81" s="93">
        <v>0</v>
      </c>
      <c r="M81" s="82">
        <v>0</v>
      </c>
      <c r="N81" s="82">
        <f t="shared" si="4"/>
        <v>25000</v>
      </c>
      <c r="O81" s="82">
        <f t="shared" si="7"/>
        <v>13763.75</v>
      </c>
      <c r="P81" s="82">
        <f t="shared" si="5"/>
        <v>52822.38</v>
      </c>
      <c r="Q81" s="82">
        <f t="shared" si="6"/>
        <v>-39058.629999999997</v>
      </c>
      <c r="R81" s="93">
        <v>0</v>
      </c>
    </row>
    <row r="82" spans="1:18" x14ac:dyDescent="0.2">
      <c r="A82" s="68" t="s">
        <v>69</v>
      </c>
      <c r="B82" s="64">
        <v>44179</v>
      </c>
      <c r="C82" s="66" t="s">
        <v>249</v>
      </c>
      <c r="D82" s="66" t="s">
        <v>263</v>
      </c>
      <c r="E82" s="93">
        <v>0</v>
      </c>
      <c r="F82" s="82">
        <v>0</v>
      </c>
      <c r="G82" s="93">
        <v>0</v>
      </c>
      <c r="H82" s="93">
        <v>2137.5</v>
      </c>
      <c r="I82" s="93">
        <v>1650.68</v>
      </c>
      <c r="J82" s="93">
        <v>12726.25</v>
      </c>
      <c r="K82" s="93">
        <v>0</v>
      </c>
      <c r="L82" s="93">
        <v>0</v>
      </c>
      <c r="M82" s="82">
        <v>0</v>
      </c>
      <c r="N82" s="82">
        <f t="shared" si="4"/>
        <v>0</v>
      </c>
      <c r="O82" s="82">
        <f t="shared" si="7"/>
        <v>2137.5</v>
      </c>
      <c r="P82" s="82">
        <f t="shared" si="5"/>
        <v>14376.93</v>
      </c>
      <c r="Q82" s="82">
        <f t="shared" si="6"/>
        <v>-12239.43</v>
      </c>
      <c r="R82" s="93">
        <v>0</v>
      </c>
    </row>
    <row r="83" spans="1:18" x14ac:dyDescent="0.2">
      <c r="A83" s="68" t="s">
        <v>74</v>
      </c>
      <c r="B83" s="64">
        <v>44152</v>
      </c>
      <c r="C83" s="66" t="s">
        <v>253</v>
      </c>
      <c r="D83" s="66" t="s">
        <v>263</v>
      </c>
      <c r="E83" s="93">
        <v>0</v>
      </c>
      <c r="F83" s="82">
        <v>0</v>
      </c>
      <c r="G83" s="93">
        <v>0</v>
      </c>
      <c r="H83" s="93">
        <v>2007</v>
      </c>
      <c r="I83" s="93">
        <v>5301.48</v>
      </c>
      <c r="J83" s="93">
        <v>6000</v>
      </c>
      <c r="K83" s="93">
        <v>10975</v>
      </c>
      <c r="L83" s="93">
        <v>205.99</v>
      </c>
      <c r="M83" s="82">
        <v>0</v>
      </c>
      <c r="N83" s="82">
        <f t="shared" si="4"/>
        <v>0</v>
      </c>
      <c r="O83" s="82">
        <f t="shared" si="7"/>
        <v>2007</v>
      </c>
      <c r="P83" s="82">
        <f t="shared" si="5"/>
        <v>22482.47</v>
      </c>
      <c r="Q83" s="82">
        <f t="shared" si="6"/>
        <v>-20475.47</v>
      </c>
      <c r="R83" s="93">
        <v>0</v>
      </c>
    </row>
    <row r="84" spans="1:18" x14ac:dyDescent="0.2">
      <c r="A84" s="68" t="s">
        <v>75</v>
      </c>
      <c r="B84" s="64">
        <v>44122</v>
      </c>
      <c r="C84" s="66" t="s">
        <v>265</v>
      </c>
      <c r="D84" s="66" t="s">
        <v>259</v>
      </c>
      <c r="E84" s="93">
        <v>0</v>
      </c>
      <c r="F84" s="82">
        <v>0</v>
      </c>
      <c r="G84" s="93">
        <v>0</v>
      </c>
      <c r="H84" s="93">
        <v>0</v>
      </c>
      <c r="I84" s="93">
        <v>0</v>
      </c>
      <c r="J84" s="93">
        <v>575</v>
      </c>
      <c r="K84" s="93">
        <v>1350.37</v>
      </c>
      <c r="L84" s="93">
        <v>0</v>
      </c>
      <c r="M84" s="82">
        <v>0</v>
      </c>
      <c r="N84" s="82">
        <f t="shared" si="4"/>
        <v>0</v>
      </c>
      <c r="O84" s="82">
        <f t="shared" si="7"/>
        <v>0</v>
      </c>
      <c r="P84" s="82">
        <f t="shared" si="5"/>
        <v>1925.37</v>
      </c>
      <c r="Q84" s="82">
        <f t="shared" si="6"/>
        <v>-1925.37</v>
      </c>
      <c r="R84" s="93">
        <v>0</v>
      </c>
    </row>
    <row r="85" spans="1:18" x14ac:dyDescent="0.2">
      <c r="A85" s="63" t="s">
        <v>273</v>
      </c>
      <c r="B85" s="64">
        <v>43890</v>
      </c>
      <c r="C85" s="67" t="s">
        <v>281</v>
      </c>
      <c r="D85" s="67" t="s">
        <v>262</v>
      </c>
      <c r="E85" s="93">
        <v>0</v>
      </c>
      <c r="F85" s="82">
        <v>0</v>
      </c>
      <c r="G85" s="93">
        <v>0</v>
      </c>
      <c r="H85" s="94">
        <v>36526.120000000003</v>
      </c>
      <c r="I85" s="94">
        <v>3736.48</v>
      </c>
      <c r="J85" s="94">
        <v>20000</v>
      </c>
      <c r="K85" s="94">
        <v>4504.5</v>
      </c>
      <c r="L85" s="94">
        <v>336</v>
      </c>
      <c r="M85" s="82">
        <v>0</v>
      </c>
      <c r="N85" s="82">
        <f t="shared" si="4"/>
        <v>0</v>
      </c>
      <c r="O85" s="82">
        <f t="shared" si="7"/>
        <v>36526.120000000003</v>
      </c>
      <c r="P85" s="82">
        <f t="shared" si="5"/>
        <v>28576.98</v>
      </c>
      <c r="Q85" s="82">
        <f t="shared" si="6"/>
        <v>7949.1400000000031</v>
      </c>
      <c r="R85" s="95">
        <v>0</v>
      </c>
    </row>
    <row r="86" spans="1:18" x14ac:dyDescent="0.2">
      <c r="A86" s="63" t="s">
        <v>267</v>
      </c>
      <c r="B86" s="64">
        <v>43875</v>
      </c>
      <c r="C86" s="67" t="s">
        <v>276</v>
      </c>
      <c r="D86" s="67" t="s">
        <v>262</v>
      </c>
      <c r="E86" s="93">
        <v>0</v>
      </c>
      <c r="F86" s="82">
        <v>0</v>
      </c>
      <c r="G86" s="93">
        <v>0</v>
      </c>
      <c r="H86" s="93">
        <v>24644.799999999999</v>
      </c>
      <c r="I86" s="94">
        <v>3524.22</v>
      </c>
      <c r="J86" s="95">
        <v>30000</v>
      </c>
      <c r="K86" s="94">
        <v>5694.5</v>
      </c>
      <c r="L86" s="96">
        <v>0</v>
      </c>
      <c r="M86" s="82">
        <v>0</v>
      </c>
      <c r="N86" s="82">
        <f t="shared" si="4"/>
        <v>0</v>
      </c>
      <c r="O86" s="82">
        <f t="shared" si="7"/>
        <v>24644.799999999999</v>
      </c>
      <c r="P86" s="82">
        <f t="shared" si="5"/>
        <v>39218.720000000001</v>
      </c>
      <c r="Q86" s="82">
        <f t="shared" si="6"/>
        <v>-14573.920000000002</v>
      </c>
      <c r="R86" s="95">
        <v>0</v>
      </c>
    </row>
    <row r="87" spans="1:18" x14ac:dyDescent="0.2">
      <c r="A87" s="63" t="s">
        <v>268</v>
      </c>
      <c r="B87" s="64">
        <v>43856</v>
      </c>
      <c r="C87" s="67" t="s">
        <v>275</v>
      </c>
      <c r="D87" s="67" t="s">
        <v>262</v>
      </c>
      <c r="E87" s="95">
        <v>92</v>
      </c>
      <c r="F87" s="82">
        <v>0</v>
      </c>
      <c r="G87" s="95"/>
      <c r="H87" s="94">
        <v>21313.32</v>
      </c>
      <c r="I87" s="94">
        <v>3171.41</v>
      </c>
      <c r="J87" s="94">
        <v>16000</v>
      </c>
      <c r="K87" s="94">
        <v>3450</v>
      </c>
      <c r="L87" s="94">
        <v>240</v>
      </c>
      <c r="M87" s="82">
        <v>0</v>
      </c>
      <c r="N87" s="82">
        <f t="shared" si="4"/>
        <v>92</v>
      </c>
      <c r="O87" s="82">
        <f t="shared" si="7"/>
        <v>21313.32</v>
      </c>
      <c r="P87" s="82">
        <f t="shared" si="5"/>
        <v>22861.41</v>
      </c>
      <c r="Q87" s="82">
        <f t="shared" si="6"/>
        <v>-1548.0900000000001</v>
      </c>
      <c r="R87" s="95">
        <v>0</v>
      </c>
    </row>
    <row r="88" spans="1:18" x14ac:dyDescent="0.2">
      <c r="A88" s="63" t="s">
        <v>269</v>
      </c>
      <c r="B88" s="64">
        <v>43806</v>
      </c>
      <c r="C88" s="67" t="s">
        <v>278</v>
      </c>
      <c r="D88" s="67" t="s">
        <v>262</v>
      </c>
      <c r="E88" s="93">
        <v>0</v>
      </c>
      <c r="F88" s="82">
        <v>0</v>
      </c>
      <c r="G88" s="93">
        <v>0</v>
      </c>
      <c r="H88" s="94">
        <v>30537.8</v>
      </c>
      <c r="I88" s="94">
        <v>1138.3399999999999</v>
      </c>
      <c r="J88" s="94">
        <v>16705</v>
      </c>
      <c r="K88" s="94">
        <f>6708+930</f>
        <v>7638</v>
      </c>
      <c r="L88" s="94">
        <v>363.25</v>
      </c>
      <c r="M88" s="82">
        <f>(45000-15000)/4</f>
        <v>7500</v>
      </c>
      <c r="N88" s="82">
        <f t="shared" si="4"/>
        <v>0</v>
      </c>
      <c r="O88" s="82">
        <f t="shared" si="7"/>
        <v>30537.8</v>
      </c>
      <c r="P88" s="82">
        <f t="shared" si="5"/>
        <v>33344.589999999997</v>
      </c>
      <c r="Q88" s="82">
        <f t="shared" si="6"/>
        <v>-2806.7899999999972</v>
      </c>
      <c r="R88" s="95">
        <v>0</v>
      </c>
    </row>
    <row r="89" spans="1:18" x14ac:dyDescent="0.2">
      <c r="A89" s="63" t="s">
        <v>272</v>
      </c>
      <c r="B89" s="64">
        <v>43784</v>
      </c>
      <c r="C89" s="67" t="s">
        <v>280</v>
      </c>
      <c r="D89" s="67" t="s">
        <v>262</v>
      </c>
      <c r="E89" s="95">
        <v>6562.5</v>
      </c>
      <c r="F89" s="82">
        <v>0</v>
      </c>
      <c r="G89" s="95">
        <v>0</v>
      </c>
      <c r="H89" s="94">
        <v>62329.5</v>
      </c>
      <c r="I89" s="94">
        <v>9673.7099999999991</v>
      </c>
      <c r="J89" s="94">
        <v>42600</v>
      </c>
      <c r="K89" s="94">
        <v>23043.279999999999</v>
      </c>
      <c r="L89" s="94">
        <v>8280.48</v>
      </c>
      <c r="M89" s="82">
        <v>0</v>
      </c>
      <c r="N89" s="82">
        <f t="shared" si="4"/>
        <v>6562.5</v>
      </c>
      <c r="O89" s="82">
        <f t="shared" si="7"/>
        <v>62329.5</v>
      </c>
      <c r="P89" s="82">
        <f t="shared" si="5"/>
        <v>83597.469999999987</v>
      </c>
      <c r="Q89" s="82">
        <f t="shared" si="6"/>
        <v>-21267.969999999987</v>
      </c>
      <c r="R89" s="95">
        <v>0</v>
      </c>
    </row>
    <row r="90" spans="1:18" x14ac:dyDescent="0.2">
      <c r="A90" s="63" t="s">
        <v>270</v>
      </c>
      <c r="B90" s="64">
        <v>43756</v>
      </c>
      <c r="C90" s="67" t="s">
        <v>279</v>
      </c>
      <c r="D90" s="67" t="s">
        <v>262</v>
      </c>
      <c r="E90" s="93">
        <v>0</v>
      </c>
      <c r="F90" s="82">
        <v>0</v>
      </c>
      <c r="G90" s="93">
        <v>0</v>
      </c>
      <c r="H90" s="94">
        <v>31681.1</v>
      </c>
      <c r="I90" s="94">
        <v>6603.22</v>
      </c>
      <c r="J90" s="94">
        <f>45000+125</f>
        <v>45125</v>
      </c>
      <c r="K90" s="94">
        <v>5792</v>
      </c>
      <c r="L90" s="94">
        <v>331.83</v>
      </c>
      <c r="M90" s="82">
        <v>0</v>
      </c>
      <c r="N90" s="82">
        <f t="shared" si="4"/>
        <v>0</v>
      </c>
      <c r="O90" s="82">
        <f t="shared" si="7"/>
        <v>31681.1</v>
      </c>
      <c r="P90" s="82">
        <f t="shared" si="5"/>
        <v>57852.05</v>
      </c>
      <c r="Q90" s="82">
        <f t="shared" si="6"/>
        <v>-26170.950000000004</v>
      </c>
      <c r="R90" s="95">
        <v>0</v>
      </c>
    </row>
    <row r="91" spans="1:18" x14ac:dyDescent="0.2">
      <c r="A91" s="63" t="s">
        <v>274</v>
      </c>
      <c r="B91" s="64">
        <v>43740</v>
      </c>
      <c r="C91" s="67" t="s">
        <v>282</v>
      </c>
      <c r="D91" s="67" t="s">
        <v>262</v>
      </c>
      <c r="E91" s="95">
        <v>6837.5</v>
      </c>
      <c r="F91" s="82">
        <v>0</v>
      </c>
      <c r="G91" s="95">
        <v>7500</v>
      </c>
      <c r="H91" s="94">
        <v>87826.25</v>
      </c>
      <c r="I91" s="94">
        <v>5648.21</v>
      </c>
      <c r="J91" s="94">
        <v>70000</v>
      </c>
      <c r="K91" s="94">
        <v>8496.2000000000007</v>
      </c>
      <c r="L91" s="94">
        <v>1511.8</v>
      </c>
      <c r="M91" s="82">
        <v>0</v>
      </c>
      <c r="N91" s="82">
        <f t="shared" si="4"/>
        <v>14337.5</v>
      </c>
      <c r="O91" s="82">
        <f t="shared" si="7"/>
        <v>95326.25</v>
      </c>
      <c r="P91" s="82">
        <f t="shared" si="5"/>
        <v>85656.21</v>
      </c>
      <c r="Q91" s="82">
        <f t="shared" si="6"/>
        <v>9670.0399999999936</v>
      </c>
      <c r="R91" s="95">
        <v>0</v>
      </c>
    </row>
    <row r="92" spans="1:18" x14ac:dyDescent="0.2">
      <c r="A92" s="63" t="s">
        <v>283</v>
      </c>
      <c r="B92" s="64">
        <v>43598</v>
      </c>
      <c r="C92" s="67" t="s">
        <v>284</v>
      </c>
      <c r="D92" s="67" t="s">
        <v>262</v>
      </c>
      <c r="E92" s="95"/>
      <c r="F92" s="82">
        <v>0</v>
      </c>
      <c r="G92" s="95"/>
      <c r="H92" s="95"/>
      <c r="I92" s="95"/>
      <c r="J92" s="95"/>
      <c r="K92" s="95"/>
      <c r="L92" s="95"/>
      <c r="M92" s="82">
        <f>(45000-15000)/4</f>
        <v>7500</v>
      </c>
      <c r="N92" s="82">
        <f t="shared" si="4"/>
        <v>0</v>
      </c>
      <c r="O92" s="82">
        <f t="shared" si="7"/>
        <v>0</v>
      </c>
      <c r="P92" s="82">
        <f t="shared" si="5"/>
        <v>7500</v>
      </c>
      <c r="Q92" s="82">
        <f t="shared" si="6"/>
        <v>-7500</v>
      </c>
      <c r="R92" s="95">
        <v>0</v>
      </c>
    </row>
    <row r="93" spans="1:18" x14ac:dyDescent="0.2">
      <c r="A93" s="63" t="s">
        <v>285</v>
      </c>
      <c r="B93" s="64">
        <v>43574</v>
      </c>
      <c r="C93" s="67" t="s">
        <v>286</v>
      </c>
      <c r="D93" s="67" t="s">
        <v>262</v>
      </c>
      <c r="E93" s="97">
        <v>0</v>
      </c>
      <c r="F93" s="97">
        <v>0</v>
      </c>
      <c r="G93" s="97">
        <v>0</v>
      </c>
      <c r="H93" s="97">
        <v>23060.37</v>
      </c>
      <c r="I93" s="97">
        <v>5046.88</v>
      </c>
      <c r="J93" s="97">
        <v>23458.560000000001</v>
      </c>
      <c r="K93" s="95"/>
      <c r="L93" s="95"/>
      <c r="M93" s="95"/>
      <c r="N93" s="82">
        <f t="shared" si="4"/>
        <v>0</v>
      </c>
      <c r="O93" s="82">
        <f t="shared" si="7"/>
        <v>23060.37</v>
      </c>
      <c r="P93" s="82">
        <f t="shared" si="5"/>
        <v>28505.440000000002</v>
      </c>
      <c r="Q93" s="82">
        <f t="shared" si="6"/>
        <v>-5445.0700000000033</v>
      </c>
      <c r="R93" s="95">
        <v>0</v>
      </c>
    </row>
    <row r="94" spans="1:18" x14ac:dyDescent="0.2">
      <c r="A94" s="63" t="s">
        <v>287</v>
      </c>
      <c r="B94" s="64">
        <v>43568</v>
      </c>
      <c r="C94" s="67" t="s">
        <v>288</v>
      </c>
      <c r="D94" s="67" t="s">
        <v>262</v>
      </c>
      <c r="E94" s="97">
        <v>0</v>
      </c>
      <c r="F94" s="97">
        <v>0</v>
      </c>
      <c r="G94" s="97">
        <v>0</v>
      </c>
      <c r="H94" s="97">
        <v>16451.96</v>
      </c>
      <c r="I94" s="97">
        <v>3055.82</v>
      </c>
      <c r="J94" s="97">
        <v>16245</v>
      </c>
      <c r="K94" s="95"/>
      <c r="L94" s="95"/>
      <c r="M94" s="82">
        <f>(45000-15000)/4</f>
        <v>7500</v>
      </c>
      <c r="N94" s="82">
        <f t="shared" si="4"/>
        <v>0</v>
      </c>
      <c r="O94" s="82">
        <f t="shared" si="7"/>
        <v>16451.96</v>
      </c>
      <c r="P94" s="82">
        <f t="shared" si="5"/>
        <v>26800.82</v>
      </c>
      <c r="Q94" s="82">
        <f t="shared" si="6"/>
        <v>-10348.86</v>
      </c>
      <c r="R94" s="95">
        <v>0</v>
      </c>
    </row>
    <row r="95" spans="1:18" x14ac:dyDescent="0.2">
      <c r="A95" s="63" t="s">
        <v>289</v>
      </c>
      <c r="B95" s="64">
        <v>43562</v>
      </c>
      <c r="C95" s="67" t="s">
        <v>290</v>
      </c>
      <c r="D95" s="67" t="s">
        <v>262</v>
      </c>
      <c r="E95" s="97">
        <v>75684</v>
      </c>
      <c r="F95" s="97">
        <v>0</v>
      </c>
      <c r="G95" s="97">
        <v>8500</v>
      </c>
      <c r="H95" s="97">
        <v>123890</v>
      </c>
      <c r="I95" s="97">
        <v>5567.67</v>
      </c>
      <c r="J95" s="97">
        <v>136781.54</v>
      </c>
      <c r="K95" s="95"/>
      <c r="L95" s="95"/>
      <c r="M95" s="95"/>
      <c r="N95" s="82">
        <f t="shared" si="4"/>
        <v>84184</v>
      </c>
      <c r="O95" s="82">
        <f t="shared" si="7"/>
        <v>132390</v>
      </c>
      <c r="P95" s="82">
        <f t="shared" si="5"/>
        <v>142349.21000000002</v>
      </c>
      <c r="Q95" s="82">
        <f t="shared" si="6"/>
        <v>-9959.210000000021</v>
      </c>
      <c r="R95" s="95">
        <v>0</v>
      </c>
    </row>
    <row r="96" spans="1:18" x14ac:dyDescent="0.2">
      <c r="A96" s="63" t="s">
        <v>291</v>
      </c>
      <c r="B96" s="64">
        <v>43562</v>
      </c>
      <c r="C96" s="67" t="s">
        <v>292</v>
      </c>
      <c r="D96" s="67" t="s">
        <v>262</v>
      </c>
      <c r="E96" s="97">
        <v>5000</v>
      </c>
      <c r="F96" s="97">
        <v>0</v>
      </c>
      <c r="G96" s="97">
        <v>12500</v>
      </c>
      <c r="H96" s="97">
        <v>84165</v>
      </c>
      <c r="I96" s="97">
        <v>5516.81</v>
      </c>
      <c r="J96" s="97">
        <v>135578.18</v>
      </c>
      <c r="K96" s="95"/>
      <c r="L96" s="95"/>
      <c r="M96" s="95"/>
      <c r="N96" s="82">
        <f t="shared" si="4"/>
        <v>17500</v>
      </c>
      <c r="O96" s="82">
        <f t="shared" si="7"/>
        <v>96665</v>
      </c>
      <c r="P96" s="82">
        <f t="shared" si="5"/>
        <v>141094.99</v>
      </c>
      <c r="Q96" s="82">
        <f t="shared" si="6"/>
        <v>-44429.989999999991</v>
      </c>
      <c r="R96" s="95">
        <v>0</v>
      </c>
    </row>
    <row r="97" spans="1:18" x14ac:dyDescent="0.2">
      <c r="A97" s="63" t="s">
        <v>293</v>
      </c>
      <c r="B97" s="64">
        <v>43560</v>
      </c>
      <c r="C97" s="67" t="s">
        <v>294</v>
      </c>
      <c r="D97" s="67" t="s">
        <v>262</v>
      </c>
      <c r="E97" s="97">
        <v>0</v>
      </c>
      <c r="F97" s="97">
        <v>0</v>
      </c>
      <c r="G97" s="97">
        <v>0</v>
      </c>
      <c r="H97" s="97">
        <v>9874.2099999999991</v>
      </c>
      <c r="I97" s="97">
        <v>4270.62</v>
      </c>
      <c r="J97" s="97">
        <v>24710.959999999999</v>
      </c>
      <c r="K97" s="95"/>
      <c r="L97" s="95"/>
      <c r="M97" s="95"/>
      <c r="N97" s="82">
        <f t="shared" si="4"/>
        <v>0</v>
      </c>
      <c r="O97" s="82">
        <f t="shared" si="7"/>
        <v>9874.2099999999991</v>
      </c>
      <c r="P97" s="82">
        <f t="shared" si="5"/>
        <v>28981.579999999998</v>
      </c>
      <c r="Q97" s="82">
        <f t="shared" si="6"/>
        <v>-19107.37</v>
      </c>
      <c r="R97" s="95">
        <v>0</v>
      </c>
    </row>
    <row r="98" spans="1:18" x14ac:dyDescent="0.2">
      <c r="A98" s="63" t="s">
        <v>295</v>
      </c>
      <c r="B98" s="64">
        <v>43555</v>
      </c>
      <c r="C98" s="67" t="s">
        <v>296</v>
      </c>
      <c r="D98" s="67" t="s">
        <v>262</v>
      </c>
      <c r="E98" s="97">
        <v>0</v>
      </c>
      <c r="F98" s="97">
        <v>0</v>
      </c>
      <c r="G98" s="97">
        <v>0</v>
      </c>
      <c r="H98" s="97">
        <v>31067.119999999999</v>
      </c>
      <c r="I98" s="97">
        <v>6437.15</v>
      </c>
      <c r="J98" s="97">
        <v>55366.38</v>
      </c>
      <c r="K98" s="95">
        <v>5000</v>
      </c>
      <c r="L98" s="95"/>
      <c r="M98" s="82">
        <f>(45000-15000)/4</f>
        <v>7500</v>
      </c>
      <c r="N98" s="82">
        <f t="shared" si="4"/>
        <v>0</v>
      </c>
      <c r="O98" s="82">
        <f t="shared" si="7"/>
        <v>31067.119999999999</v>
      </c>
      <c r="P98" s="82">
        <f t="shared" si="5"/>
        <v>74303.53</v>
      </c>
      <c r="Q98" s="82">
        <f t="shared" si="6"/>
        <v>-43236.41</v>
      </c>
      <c r="R98" s="95">
        <v>0</v>
      </c>
    </row>
    <row r="99" spans="1:18" x14ac:dyDescent="0.2">
      <c r="A99" s="63" t="s">
        <v>297</v>
      </c>
      <c r="B99" s="64">
        <v>43546</v>
      </c>
      <c r="C99" s="67" t="s">
        <v>298</v>
      </c>
      <c r="D99" s="67" t="s">
        <v>262</v>
      </c>
      <c r="E99" s="97">
        <v>0</v>
      </c>
      <c r="F99" s="97">
        <v>0</v>
      </c>
      <c r="G99" s="97">
        <v>0</v>
      </c>
      <c r="H99" s="97">
        <v>72510.13</v>
      </c>
      <c r="I99" s="97">
        <v>7642.5</v>
      </c>
      <c r="J99" s="97">
        <v>52075.96</v>
      </c>
      <c r="K99" s="95"/>
      <c r="L99" s="95"/>
      <c r="M99" s="95"/>
      <c r="N99" s="82">
        <f t="shared" si="4"/>
        <v>0</v>
      </c>
      <c r="O99" s="82">
        <f t="shared" si="7"/>
        <v>72510.13</v>
      </c>
      <c r="P99" s="82">
        <f t="shared" si="5"/>
        <v>59718.46</v>
      </c>
      <c r="Q99" s="82">
        <f t="shared" si="6"/>
        <v>12791.670000000006</v>
      </c>
      <c r="R99" s="95">
        <v>0</v>
      </c>
    </row>
    <row r="100" spans="1:18" x14ac:dyDescent="0.2">
      <c r="A100" s="63" t="s">
        <v>299</v>
      </c>
      <c r="B100" s="64">
        <v>43541</v>
      </c>
      <c r="C100" s="67" t="s">
        <v>300</v>
      </c>
      <c r="D100" s="67" t="s">
        <v>262</v>
      </c>
      <c r="E100" s="97">
        <v>0</v>
      </c>
      <c r="F100" s="97">
        <v>0</v>
      </c>
      <c r="G100" s="97">
        <v>0</v>
      </c>
      <c r="H100" s="97">
        <v>16450.2</v>
      </c>
      <c r="I100" s="97">
        <v>2893.82</v>
      </c>
      <c r="J100" s="97">
        <v>35430.980000000003</v>
      </c>
      <c r="K100" s="95"/>
      <c r="L100" s="95"/>
      <c r="M100" s="95"/>
      <c r="N100" s="82">
        <f t="shared" si="4"/>
        <v>0</v>
      </c>
      <c r="O100" s="82">
        <f t="shared" si="7"/>
        <v>16450.2</v>
      </c>
      <c r="P100" s="82">
        <f t="shared" si="5"/>
        <v>38324.800000000003</v>
      </c>
      <c r="Q100" s="82">
        <f t="shared" si="6"/>
        <v>-21874.600000000002</v>
      </c>
      <c r="R100" s="95">
        <v>0</v>
      </c>
    </row>
    <row r="101" spans="1:18" x14ac:dyDescent="0.2">
      <c r="A101" s="63" t="s">
        <v>301</v>
      </c>
      <c r="B101" s="64">
        <v>43539</v>
      </c>
      <c r="C101" s="67" t="s">
        <v>302</v>
      </c>
      <c r="D101" s="67" t="s">
        <v>262</v>
      </c>
      <c r="E101" s="97">
        <v>0</v>
      </c>
      <c r="F101" s="97">
        <v>0</v>
      </c>
      <c r="G101" s="97">
        <v>0</v>
      </c>
      <c r="H101" s="97">
        <v>62210.17</v>
      </c>
      <c r="I101" s="97">
        <v>5471.98</v>
      </c>
      <c r="J101" s="97">
        <v>40373.440000000002</v>
      </c>
      <c r="K101" s="95"/>
      <c r="L101" s="95"/>
      <c r="M101" s="95"/>
      <c r="N101" s="82">
        <f t="shared" si="4"/>
        <v>0</v>
      </c>
      <c r="O101" s="82">
        <f t="shared" si="7"/>
        <v>62210.17</v>
      </c>
      <c r="P101" s="82">
        <f t="shared" si="5"/>
        <v>45845.42</v>
      </c>
      <c r="Q101" s="82">
        <f t="shared" si="6"/>
        <v>16364.75</v>
      </c>
      <c r="R101" s="95">
        <v>0</v>
      </c>
    </row>
    <row r="102" spans="1:18" x14ac:dyDescent="0.2">
      <c r="A102" s="63" t="s">
        <v>303</v>
      </c>
      <c r="B102" s="64">
        <v>43525</v>
      </c>
      <c r="C102" s="67" t="s">
        <v>304</v>
      </c>
      <c r="D102" s="67" t="s">
        <v>262</v>
      </c>
      <c r="E102" s="97">
        <v>0</v>
      </c>
      <c r="F102" s="97">
        <v>0</v>
      </c>
      <c r="G102" s="97">
        <v>0</v>
      </c>
      <c r="H102" s="97">
        <v>19359.490000000002</v>
      </c>
      <c r="I102" s="97">
        <v>3222.99</v>
      </c>
      <c r="J102" s="97">
        <v>43072.32</v>
      </c>
      <c r="K102" s="95"/>
      <c r="L102" s="95"/>
      <c r="M102" s="95"/>
      <c r="N102" s="82">
        <f t="shared" si="4"/>
        <v>0</v>
      </c>
      <c r="O102" s="82">
        <f t="shared" si="7"/>
        <v>19359.490000000002</v>
      </c>
      <c r="P102" s="82">
        <f t="shared" si="5"/>
        <v>46295.31</v>
      </c>
      <c r="Q102" s="82">
        <f t="shared" si="6"/>
        <v>-26935.819999999996</v>
      </c>
      <c r="R102" s="95">
        <v>0</v>
      </c>
    </row>
    <row r="103" spans="1:18" x14ac:dyDescent="0.2">
      <c r="A103" s="63" t="s">
        <v>305</v>
      </c>
      <c r="B103" s="64">
        <v>43511</v>
      </c>
      <c r="C103" s="67" t="s">
        <v>306</v>
      </c>
      <c r="D103" s="67" t="s">
        <v>262</v>
      </c>
      <c r="E103" s="97">
        <v>0</v>
      </c>
      <c r="F103" s="97">
        <v>0</v>
      </c>
      <c r="G103" s="97">
        <v>0</v>
      </c>
      <c r="H103" s="97">
        <v>26899.16</v>
      </c>
      <c r="I103" s="97">
        <v>3042.49</v>
      </c>
      <c r="J103" s="97">
        <v>44428.49</v>
      </c>
      <c r="K103" s="95"/>
      <c r="L103" s="95"/>
      <c r="M103" s="95"/>
      <c r="N103" s="82">
        <f t="shared" si="4"/>
        <v>0</v>
      </c>
      <c r="O103" s="82">
        <f t="shared" si="7"/>
        <v>26899.16</v>
      </c>
      <c r="P103" s="82">
        <f t="shared" si="5"/>
        <v>47470.979999999996</v>
      </c>
      <c r="Q103" s="82">
        <f t="shared" si="6"/>
        <v>-20571.819999999996</v>
      </c>
      <c r="R103" s="95">
        <v>0</v>
      </c>
    </row>
    <row r="104" spans="1:18" x14ac:dyDescent="0.2">
      <c r="A104" s="63" t="s">
        <v>307</v>
      </c>
      <c r="B104" s="64">
        <v>43505</v>
      </c>
      <c r="C104" s="67" t="s">
        <v>308</v>
      </c>
      <c r="D104" s="67" t="s">
        <v>262</v>
      </c>
      <c r="E104" s="97">
        <v>0</v>
      </c>
      <c r="F104" s="97">
        <v>0</v>
      </c>
      <c r="G104" s="97">
        <v>0</v>
      </c>
      <c r="H104" s="97">
        <v>14627.22</v>
      </c>
      <c r="I104" s="97">
        <v>3567.47</v>
      </c>
      <c r="J104" s="97">
        <v>29498.03</v>
      </c>
      <c r="K104" s="95"/>
      <c r="L104" s="95"/>
      <c r="M104" s="95"/>
      <c r="N104" s="82">
        <f t="shared" si="4"/>
        <v>0</v>
      </c>
      <c r="O104" s="82">
        <f t="shared" si="7"/>
        <v>14627.22</v>
      </c>
      <c r="P104" s="82">
        <f t="shared" si="5"/>
        <v>33065.5</v>
      </c>
      <c r="Q104" s="82">
        <f t="shared" si="6"/>
        <v>-18438.28</v>
      </c>
      <c r="R104" s="95">
        <v>0</v>
      </c>
    </row>
    <row r="105" spans="1:18" x14ac:dyDescent="0.2">
      <c r="A105" s="63" t="s">
        <v>309</v>
      </c>
      <c r="B105" s="64">
        <v>43496</v>
      </c>
      <c r="C105" s="67" t="s">
        <v>310</v>
      </c>
      <c r="D105" s="67" t="s">
        <v>262</v>
      </c>
      <c r="E105" s="97">
        <v>0</v>
      </c>
      <c r="F105" s="97">
        <v>0</v>
      </c>
      <c r="G105" s="97">
        <v>0</v>
      </c>
      <c r="H105" s="97">
        <v>25953.94</v>
      </c>
      <c r="I105" s="97">
        <v>6820.22</v>
      </c>
      <c r="J105" s="97">
        <v>36505.440000000002</v>
      </c>
      <c r="K105" s="95"/>
      <c r="L105" s="95"/>
      <c r="M105" s="95"/>
      <c r="N105" s="82">
        <f t="shared" si="4"/>
        <v>0</v>
      </c>
      <c r="O105" s="82">
        <f t="shared" si="7"/>
        <v>25953.94</v>
      </c>
      <c r="P105" s="82">
        <f t="shared" si="5"/>
        <v>43325.66</v>
      </c>
      <c r="Q105" s="82">
        <f t="shared" si="6"/>
        <v>-17371.720000000005</v>
      </c>
      <c r="R105" s="95">
        <v>0</v>
      </c>
    </row>
    <row r="106" spans="1:18" x14ac:dyDescent="0.2">
      <c r="A106" s="63" t="s">
        <v>311</v>
      </c>
      <c r="B106" s="64">
        <v>43480</v>
      </c>
      <c r="C106" s="67" t="s">
        <v>312</v>
      </c>
      <c r="D106" s="67" t="s">
        <v>262</v>
      </c>
      <c r="E106" s="97">
        <v>0</v>
      </c>
      <c r="F106" s="97">
        <v>0</v>
      </c>
      <c r="G106" s="97">
        <v>0</v>
      </c>
      <c r="H106" s="97">
        <v>13708.53</v>
      </c>
      <c r="I106" s="97">
        <v>5962.85</v>
      </c>
      <c r="J106" s="97">
        <v>54287.56</v>
      </c>
      <c r="K106" s="95"/>
      <c r="L106" s="95"/>
      <c r="M106" s="95"/>
      <c r="N106" s="82">
        <f t="shared" si="4"/>
        <v>0</v>
      </c>
      <c r="O106" s="82">
        <f t="shared" si="7"/>
        <v>13708.53</v>
      </c>
      <c r="P106" s="82">
        <f t="shared" si="5"/>
        <v>60250.409999999996</v>
      </c>
      <c r="Q106" s="82">
        <f t="shared" si="6"/>
        <v>-46541.88</v>
      </c>
      <c r="R106" s="95">
        <v>0</v>
      </c>
    </row>
    <row r="107" spans="1:18" x14ac:dyDescent="0.2">
      <c r="A107" s="63" t="s">
        <v>271</v>
      </c>
      <c r="B107" s="64">
        <v>43477</v>
      </c>
      <c r="C107" s="67" t="s">
        <v>277</v>
      </c>
      <c r="D107" s="67" t="s">
        <v>262</v>
      </c>
      <c r="E107" s="95">
        <v>2237.5</v>
      </c>
      <c r="F107" s="82">
        <v>0</v>
      </c>
      <c r="G107" s="95">
        <v>2500</v>
      </c>
      <c r="H107" s="94">
        <v>72118.75</v>
      </c>
      <c r="I107" s="94">
        <v>2308.89</v>
      </c>
      <c r="J107" s="94">
        <v>53750</v>
      </c>
      <c r="K107" s="94">
        <v>9895.6</v>
      </c>
      <c r="L107" s="94">
        <v>1317.78</v>
      </c>
      <c r="M107" s="82">
        <v>0</v>
      </c>
      <c r="N107" s="82">
        <f t="shared" si="4"/>
        <v>4737.5</v>
      </c>
      <c r="O107" s="82">
        <f t="shared" si="7"/>
        <v>74618.75</v>
      </c>
      <c r="P107" s="82">
        <f t="shared" si="5"/>
        <v>67272.27</v>
      </c>
      <c r="Q107" s="82">
        <f t="shared" si="6"/>
        <v>7346.4799999999959</v>
      </c>
      <c r="R107" s="95">
        <v>0</v>
      </c>
    </row>
    <row r="108" spans="1:18" x14ac:dyDescent="0.2">
      <c r="A108" s="63" t="s">
        <v>313</v>
      </c>
      <c r="B108" s="64">
        <v>43435</v>
      </c>
      <c r="C108" s="66" t="s">
        <v>314</v>
      </c>
      <c r="D108" s="67" t="s">
        <v>262</v>
      </c>
      <c r="E108" s="97" t="s">
        <v>457</v>
      </c>
      <c r="F108" s="97" t="s">
        <v>457</v>
      </c>
      <c r="G108" s="97" t="s">
        <v>457</v>
      </c>
      <c r="H108" s="97">
        <v>17672.95</v>
      </c>
      <c r="I108" s="97">
        <v>3639.14</v>
      </c>
      <c r="J108" s="97">
        <v>29777.75</v>
      </c>
      <c r="K108" s="95">
        <v>5000</v>
      </c>
      <c r="L108" s="95"/>
      <c r="M108" s="82">
        <f>(45000-15000)/4</f>
        <v>7500</v>
      </c>
      <c r="N108" s="82">
        <f t="shared" si="4"/>
        <v>0</v>
      </c>
      <c r="O108" s="82">
        <f t="shared" si="7"/>
        <v>17672.95</v>
      </c>
      <c r="P108" s="82">
        <f t="shared" si="5"/>
        <v>45916.89</v>
      </c>
      <c r="Q108" s="82">
        <f t="shared" si="6"/>
        <v>-28243.94</v>
      </c>
      <c r="R108" s="95">
        <v>0</v>
      </c>
    </row>
    <row r="109" spans="1:18" x14ac:dyDescent="0.2">
      <c r="A109" s="50" t="s">
        <v>455</v>
      </c>
      <c r="B109" s="64">
        <v>43435</v>
      </c>
      <c r="C109" s="50" t="s">
        <v>456</v>
      </c>
      <c r="D109" s="67" t="s">
        <v>262</v>
      </c>
      <c r="E109" s="98">
        <v>0</v>
      </c>
      <c r="F109" s="98">
        <v>0</v>
      </c>
      <c r="G109" s="98">
        <v>0</v>
      </c>
      <c r="H109" s="98">
        <v>0</v>
      </c>
      <c r="I109" s="97">
        <v>0</v>
      </c>
      <c r="J109" s="98">
        <v>0</v>
      </c>
      <c r="K109" s="99">
        <v>250</v>
      </c>
      <c r="L109" s="95">
        <v>0</v>
      </c>
      <c r="M109" s="82">
        <f>(45000-15000)/4</f>
        <v>7500</v>
      </c>
      <c r="N109" s="82">
        <f t="shared" si="4"/>
        <v>0</v>
      </c>
      <c r="O109" s="82">
        <f t="shared" si="7"/>
        <v>0</v>
      </c>
      <c r="P109" s="82">
        <f t="shared" si="5"/>
        <v>7750</v>
      </c>
      <c r="Q109" s="82">
        <f t="shared" si="6"/>
        <v>-7750</v>
      </c>
      <c r="R109" s="95">
        <v>0</v>
      </c>
    </row>
    <row r="110" spans="1:18" x14ac:dyDescent="0.2">
      <c r="A110" s="50" t="s">
        <v>458</v>
      </c>
      <c r="B110" s="64">
        <v>43435</v>
      </c>
      <c r="C110" s="50" t="s">
        <v>459</v>
      </c>
      <c r="D110" s="67" t="s">
        <v>262</v>
      </c>
      <c r="E110" s="98">
        <v>0</v>
      </c>
      <c r="F110" s="98">
        <v>0</v>
      </c>
      <c r="G110" s="98">
        <v>0</v>
      </c>
      <c r="H110" s="98">
        <v>0</v>
      </c>
      <c r="I110" s="97">
        <v>0</v>
      </c>
      <c r="J110" s="98">
        <v>0</v>
      </c>
      <c r="K110" s="99">
        <v>250</v>
      </c>
      <c r="L110" s="95">
        <v>0</v>
      </c>
      <c r="M110" s="82">
        <v>2500</v>
      </c>
      <c r="N110" s="82">
        <f t="shared" si="4"/>
        <v>0</v>
      </c>
      <c r="O110" s="82">
        <f t="shared" si="7"/>
        <v>0</v>
      </c>
      <c r="P110" s="82">
        <f t="shared" si="5"/>
        <v>2750</v>
      </c>
      <c r="Q110" s="82">
        <f t="shared" si="6"/>
        <v>-2750</v>
      </c>
      <c r="R110" s="95">
        <v>0</v>
      </c>
    </row>
    <row r="111" spans="1:18" x14ac:dyDescent="0.2">
      <c r="A111" s="63" t="s">
        <v>315</v>
      </c>
      <c r="B111" s="64">
        <v>43415</v>
      </c>
      <c r="C111" s="66" t="s">
        <v>316</v>
      </c>
      <c r="D111" s="67" t="s">
        <v>262</v>
      </c>
      <c r="E111" s="97">
        <v>3319.35</v>
      </c>
      <c r="F111" s="97">
        <v>0</v>
      </c>
      <c r="G111" s="97">
        <v>0</v>
      </c>
      <c r="H111" s="97">
        <v>994.9</v>
      </c>
      <c r="I111" s="97">
        <v>1488.35</v>
      </c>
      <c r="J111" s="97">
        <v>13303.35</v>
      </c>
      <c r="K111" s="95"/>
      <c r="L111" s="95"/>
      <c r="M111" s="82">
        <f>(45000-15000)/4</f>
        <v>7500</v>
      </c>
      <c r="N111" s="82">
        <f t="shared" si="4"/>
        <v>3319.35</v>
      </c>
      <c r="O111" s="82">
        <f t="shared" si="7"/>
        <v>994.9</v>
      </c>
      <c r="P111" s="82">
        <f t="shared" si="5"/>
        <v>22291.7</v>
      </c>
      <c r="Q111" s="82">
        <f t="shared" si="6"/>
        <v>-21296.799999999999</v>
      </c>
      <c r="R111" s="95">
        <v>0</v>
      </c>
    </row>
    <row r="112" spans="1:18" x14ac:dyDescent="0.2">
      <c r="A112" s="63" t="s">
        <v>317</v>
      </c>
      <c r="B112" s="64">
        <v>43411</v>
      </c>
      <c r="C112" s="66" t="s">
        <v>318</v>
      </c>
      <c r="D112" s="67" t="s">
        <v>262</v>
      </c>
      <c r="E112" s="97">
        <v>0</v>
      </c>
      <c r="F112" s="97">
        <v>0</v>
      </c>
      <c r="G112" s="97">
        <v>0</v>
      </c>
      <c r="H112" s="97">
        <v>29393.88</v>
      </c>
      <c r="I112" s="97">
        <v>12843.78</v>
      </c>
      <c r="J112" s="97">
        <v>90481.09</v>
      </c>
      <c r="K112" s="95"/>
      <c r="L112" s="95"/>
      <c r="M112" s="95"/>
      <c r="N112" s="82">
        <f t="shared" si="4"/>
        <v>0</v>
      </c>
      <c r="O112" s="82">
        <f t="shared" si="7"/>
        <v>29393.88</v>
      </c>
      <c r="P112" s="82">
        <f t="shared" si="5"/>
        <v>103324.87</v>
      </c>
      <c r="Q112" s="82">
        <f t="shared" si="6"/>
        <v>-73930.989999999991</v>
      </c>
      <c r="R112" s="95">
        <v>0</v>
      </c>
    </row>
    <row r="113" spans="1:18" x14ac:dyDescent="0.2">
      <c r="A113" s="63" t="s">
        <v>319</v>
      </c>
      <c r="B113" s="64">
        <v>43408</v>
      </c>
      <c r="C113" s="66" t="s">
        <v>320</v>
      </c>
      <c r="D113" s="67" t="s">
        <v>262</v>
      </c>
      <c r="E113" s="97">
        <v>196</v>
      </c>
      <c r="F113" s="97">
        <v>0</v>
      </c>
      <c r="G113" s="97">
        <v>0</v>
      </c>
      <c r="H113" s="97">
        <v>13636.8</v>
      </c>
      <c r="I113" s="97">
        <v>3463.32</v>
      </c>
      <c r="J113" s="97">
        <v>26714.02</v>
      </c>
      <c r="K113" s="95"/>
      <c r="L113" s="95"/>
      <c r="M113" s="95"/>
      <c r="N113" s="82">
        <f t="shared" si="4"/>
        <v>196</v>
      </c>
      <c r="O113" s="82">
        <f t="shared" si="7"/>
        <v>13636.8</v>
      </c>
      <c r="P113" s="82">
        <f t="shared" si="5"/>
        <v>30177.34</v>
      </c>
      <c r="Q113" s="82">
        <f t="shared" si="6"/>
        <v>-16540.54</v>
      </c>
      <c r="R113" s="95">
        <v>0</v>
      </c>
    </row>
    <row r="114" spans="1:18" x14ac:dyDescent="0.2">
      <c r="A114" s="63" t="s">
        <v>321</v>
      </c>
      <c r="B114" s="64">
        <v>43401</v>
      </c>
      <c r="C114" s="66" t="s">
        <v>322</v>
      </c>
      <c r="D114" s="67" t="s">
        <v>262</v>
      </c>
      <c r="E114" s="97">
        <v>0</v>
      </c>
      <c r="F114" s="97">
        <v>0</v>
      </c>
      <c r="G114" s="97">
        <v>0</v>
      </c>
      <c r="H114" s="97">
        <v>23243.31</v>
      </c>
      <c r="I114" s="97">
        <v>4069.64</v>
      </c>
      <c r="J114" s="97">
        <v>51895.42</v>
      </c>
      <c r="K114" s="95">
        <v>50000</v>
      </c>
      <c r="L114" s="95"/>
      <c r="M114" s="82">
        <f>(45000-15000)/4</f>
        <v>7500</v>
      </c>
      <c r="N114" s="82">
        <f t="shared" si="4"/>
        <v>0</v>
      </c>
      <c r="O114" s="82">
        <f t="shared" si="7"/>
        <v>23243.31</v>
      </c>
      <c r="P114" s="82">
        <f t="shared" si="5"/>
        <v>113465.06</v>
      </c>
      <c r="Q114" s="82">
        <f t="shared" si="6"/>
        <v>-90221.75</v>
      </c>
      <c r="R114" s="95">
        <v>0</v>
      </c>
    </row>
    <row r="115" spans="1:18" x14ac:dyDescent="0.2">
      <c r="A115" s="63" t="s">
        <v>323</v>
      </c>
      <c r="B115" s="64">
        <v>43392</v>
      </c>
      <c r="C115" s="66" t="s">
        <v>324</v>
      </c>
      <c r="D115" s="67" t="s">
        <v>262</v>
      </c>
      <c r="E115" s="97">
        <v>215</v>
      </c>
      <c r="F115" s="97">
        <v>0</v>
      </c>
      <c r="G115" s="97">
        <v>0</v>
      </c>
      <c r="H115" s="97">
        <v>35587.550000000003</v>
      </c>
      <c r="I115" s="97">
        <v>4493.32</v>
      </c>
      <c r="J115" s="97">
        <v>44437.73</v>
      </c>
      <c r="K115" s="95"/>
      <c r="L115" s="95"/>
      <c r="M115" s="95"/>
      <c r="N115" s="82">
        <f t="shared" si="4"/>
        <v>215</v>
      </c>
      <c r="O115" s="82">
        <f t="shared" si="7"/>
        <v>35587.550000000003</v>
      </c>
      <c r="P115" s="82">
        <f t="shared" si="5"/>
        <v>48931.05</v>
      </c>
      <c r="Q115" s="82">
        <f t="shared" si="6"/>
        <v>-13343.5</v>
      </c>
      <c r="R115" s="95">
        <v>0</v>
      </c>
    </row>
    <row r="116" spans="1:18" x14ac:dyDescent="0.2">
      <c r="A116" s="63" t="s">
        <v>325</v>
      </c>
      <c r="B116" s="64">
        <v>43274</v>
      </c>
      <c r="C116" s="66" t="s">
        <v>326</v>
      </c>
      <c r="D116" s="67" t="s">
        <v>262</v>
      </c>
      <c r="E116" s="95"/>
      <c r="F116" s="82">
        <v>0</v>
      </c>
      <c r="G116" s="95"/>
      <c r="H116" s="95"/>
      <c r="I116" s="95"/>
      <c r="J116" s="95"/>
      <c r="K116" s="95"/>
      <c r="L116" s="95"/>
      <c r="M116" s="95"/>
      <c r="N116" s="82">
        <f t="shared" si="4"/>
        <v>0</v>
      </c>
      <c r="O116" s="82">
        <f t="shared" si="7"/>
        <v>0</v>
      </c>
      <c r="P116" s="82">
        <f t="shared" si="5"/>
        <v>0</v>
      </c>
      <c r="Q116" s="82">
        <f t="shared" si="6"/>
        <v>0</v>
      </c>
      <c r="R116" s="95">
        <v>0</v>
      </c>
    </row>
    <row r="117" spans="1:18" x14ac:dyDescent="0.2">
      <c r="A117" s="63" t="s">
        <v>327</v>
      </c>
      <c r="B117" s="64">
        <v>43230</v>
      </c>
      <c r="C117" s="66" t="s">
        <v>328</v>
      </c>
      <c r="D117" s="67" t="s">
        <v>262</v>
      </c>
      <c r="E117" s="97">
        <v>0</v>
      </c>
      <c r="F117" s="97">
        <v>0</v>
      </c>
      <c r="G117" s="97">
        <v>0</v>
      </c>
      <c r="H117" s="97">
        <v>11347.75</v>
      </c>
      <c r="I117" s="97">
        <v>1320.16</v>
      </c>
      <c r="J117" s="97">
        <v>13085.16</v>
      </c>
      <c r="K117" s="95"/>
      <c r="L117" s="95"/>
      <c r="M117" s="95"/>
      <c r="N117" s="82">
        <f t="shared" si="4"/>
        <v>0</v>
      </c>
      <c r="O117" s="82">
        <f t="shared" si="7"/>
        <v>11347.75</v>
      </c>
      <c r="P117" s="82">
        <f t="shared" si="5"/>
        <v>14405.32</v>
      </c>
      <c r="Q117" s="82">
        <f t="shared" si="6"/>
        <v>-3057.5699999999997</v>
      </c>
      <c r="R117" s="95">
        <v>0</v>
      </c>
    </row>
    <row r="118" spans="1:18" x14ac:dyDescent="0.2">
      <c r="A118" s="63" t="s">
        <v>329</v>
      </c>
      <c r="B118" s="64">
        <v>43218</v>
      </c>
      <c r="C118" s="66" t="s">
        <v>330</v>
      </c>
      <c r="D118" s="67" t="s">
        <v>262</v>
      </c>
      <c r="E118" s="97">
        <v>0</v>
      </c>
      <c r="F118" s="97">
        <v>1000</v>
      </c>
      <c r="G118" s="97">
        <v>0</v>
      </c>
      <c r="H118" s="97">
        <v>18498.490000000002</v>
      </c>
      <c r="I118" s="97">
        <v>1636.75</v>
      </c>
      <c r="J118" s="97">
        <v>24702.75</v>
      </c>
      <c r="K118" s="95"/>
      <c r="L118" s="95"/>
      <c r="M118" s="95"/>
      <c r="N118" s="82">
        <f t="shared" si="4"/>
        <v>1000</v>
      </c>
      <c r="O118" s="82">
        <f t="shared" si="7"/>
        <v>18498.490000000002</v>
      </c>
      <c r="P118" s="82">
        <f t="shared" si="5"/>
        <v>26339.5</v>
      </c>
      <c r="Q118" s="82">
        <f t="shared" si="6"/>
        <v>-7841.0099999999984</v>
      </c>
      <c r="R118" s="95">
        <v>0</v>
      </c>
    </row>
    <row r="119" spans="1:18" x14ac:dyDescent="0.2">
      <c r="A119" s="63" t="s">
        <v>331</v>
      </c>
      <c r="B119" s="64">
        <v>43210</v>
      </c>
      <c r="C119" s="66" t="s">
        <v>332</v>
      </c>
      <c r="D119" s="67" t="s">
        <v>262</v>
      </c>
      <c r="E119" s="100">
        <v>0</v>
      </c>
      <c r="F119" s="100">
        <v>0</v>
      </c>
      <c r="G119" s="100">
        <v>0</v>
      </c>
      <c r="H119" s="100">
        <v>19091.59</v>
      </c>
      <c r="I119" s="100">
        <v>507.6</v>
      </c>
      <c r="J119" s="100">
        <v>30567.89</v>
      </c>
      <c r="K119" s="95"/>
      <c r="L119" s="95"/>
      <c r="M119" s="82">
        <f>(45000-15000)/4</f>
        <v>7500</v>
      </c>
      <c r="N119" s="82">
        <f t="shared" si="4"/>
        <v>0</v>
      </c>
      <c r="O119" s="82">
        <f t="shared" si="7"/>
        <v>19091.59</v>
      </c>
      <c r="P119" s="82">
        <f t="shared" si="5"/>
        <v>38575.49</v>
      </c>
      <c r="Q119" s="82">
        <f t="shared" si="6"/>
        <v>-19483.899999999998</v>
      </c>
      <c r="R119" s="95">
        <v>0</v>
      </c>
    </row>
    <row r="120" spans="1:18" x14ac:dyDescent="0.2">
      <c r="A120" s="63" t="s">
        <v>333</v>
      </c>
      <c r="B120" s="64">
        <v>43203</v>
      </c>
      <c r="C120" s="66" t="s">
        <v>334</v>
      </c>
      <c r="D120" s="67" t="s">
        <v>262</v>
      </c>
      <c r="E120" s="100">
        <v>0</v>
      </c>
      <c r="F120" s="100">
        <v>0</v>
      </c>
      <c r="G120" s="100">
        <v>0</v>
      </c>
      <c r="H120" s="100">
        <v>5633.32</v>
      </c>
      <c r="I120" s="100">
        <v>308.58</v>
      </c>
      <c r="J120" s="100">
        <v>5851.18</v>
      </c>
      <c r="K120" s="95"/>
      <c r="L120" s="95"/>
      <c r="M120" s="95"/>
      <c r="N120" s="82">
        <f t="shared" si="4"/>
        <v>0</v>
      </c>
      <c r="O120" s="82">
        <f t="shared" si="7"/>
        <v>5633.32</v>
      </c>
      <c r="P120" s="82">
        <f t="shared" si="5"/>
        <v>6159.76</v>
      </c>
      <c r="Q120" s="82">
        <f t="shared" si="6"/>
        <v>-526.44000000000051</v>
      </c>
      <c r="R120" s="95">
        <v>0</v>
      </c>
    </row>
    <row r="121" spans="1:18" x14ac:dyDescent="0.2">
      <c r="A121" s="63" t="s">
        <v>335</v>
      </c>
      <c r="B121" s="64">
        <v>43189</v>
      </c>
      <c r="C121" s="66" t="s">
        <v>336</v>
      </c>
      <c r="D121" s="67" t="s">
        <v>262</v>
      </c>
      <c r="E121" s="100">
        <v>0</v>
      </c>
      <c r="F121" s="100">
        <v>0</v>
      </c>
      <c r="G121" s="100">
        <v>1500</v>
      </c>
      <c r="H121" s="100">
        <v>46114.9</v>
      </c>
      <c r="I121" s="100">
        <v>5194.18</v>
      </c>
      <c r="J121" s="100">
        <v>47114.5</v>
      </c>
      <c r="K121" s="95"/>
      <c r="L121" s="95"/>
      <c r="M121" s="95"/>
      <c r="N121" s="82">
        <f t="shared" si="4"/>
        <v>1500</v>
      </c>
      <c r="O121" s="82">
        <f t="shared" si="7"/>
        <v>47614.9</v>
      </c>
      <c r="P121" s="82">
        <f t="shared" si="5"/>
        <v>52308.68</v>
      </c>
      <c r="Q121" s="82">
        <f t="shared" si="6"/>
        <v>-4693.7799999999988</v>
      </c>
      <c r="R121" s="95">
        <v>0</v>
      </c>
    </row>
    <row r="122" spans="1:18" x14ac:dyDescent="0.2">
      <c r="A122" s="63" t="s">
        <v>337</v>
      </c>
      <c r="B122" s="64">
        <v>43189</v>
      </c>
      <c r="C122" s="66" t="s">
        <v>338</v>
      </c>
      <c r="D122" s="67" t="s">
        <v>262</v>
      </c>
      <c r="E122" s="95"/>
      <c r="F122" s="82">
        <v>0</v>
      </c>
      <c r="G122" s="95"/>
      <c r="H122" s="95"/>
      <c r="I122" s="95"/>
      <c r="J122" s="95"/>
      <c r="K122" s="95"/>
      <c r="L122" s="95"/>
      <c r="M122" s="95"/>
      <c r="N122" s="82">
        <f t="shared" si="4"/>
        <v>0</v>
      </c>
      <c r="O122" s="82">
        <f t="shared" si="7"/>
        <v>0</v>
      </c>
      <c r="P122" s="82">
        <f t="shared" si="5"/>
        <v>0</v>
      </c>
      <c r="Q122" s="82">
        <f t="shared" si="6"/>
        <v>0</v>
      </c>
      <c r="R122" s="95">
        <v>0</v>
      </c>
    </row>
    <row r="123" spans="1:18" x14ac:dyDescent="0.2">
      <c r="A123" s="63" t="s">
        <v>339</v>
      </c>
      <c r="B123" s="64">
        <v>43184</v>
      </c>
      <c r="C123" s="66" t="s">
        <v>340</v>
      </c>
      <c r="D123" s="67" t="s">
        <v>262</v>
      </c>
      <c r="E123" s="100">
        <v>0</v>
      </c>
      <c r="F123" s="100">
        <v>0</v>
      </c>
      <c r="G123" s="100">
        <v>0</v>
      </c>
      <c r="H123" s="100">
        <v>19023.509999999998</v>
      </c>
      <c r="I123" s="100">
        <v>1917.26</v>
      </c>
      <c r="J123" s="100">
        <v>23227.26</v>
      </c>
      <c r="K123" s="95"/>
      <c r="L123" s="95"/>
      <c r="M123" s="95"/>
      <c r="N123" s="82">
        <f t="shared" si="4"/>
        <v>0</v>
      </c>
      <c r="O123" s="82">
        <f t="shared" si="7"/>
        <v>19023.509999999998</v>
      </c>
      <c r="P123" s="82">
        <f t="shared" si="5"/>
        <v>25144.519999999997</v>
      </c>
      <c r="Q123" s="82">
        <f t="shared" si="6"/>
        <v>-6121.0099999999984</v>
      </c>
      <c r="R123" s="95">
        <v>0</v>
      </c>
    </row>
    <row r="124" spans="1:18" x14ac:dyDescent="0.2">
      <c r="A124" s="63" t="s">
        <v>264</v>
      </c>
      <c r="B124" s="64">
        <v>43177</v>
      </c>
      <c r="C124" s="66" t="s">
        <v>341</v>
      </c>
      <c r="D124" s="67" t="s">
        <v>262</v>
      </c>
      <c r="E124" s="100">
        <v>5000</v>
      </c>
      <c r="F124" s="100">
        <v>0</v>
      </c>
      <c r="G124" s="100">
        <v>0</v>
      </c>
      <c r="H124" s="100">
        <v>12898.27</v>
      </c>
      <c r="I124" s="100">
        <v>2775.13</v>
      </c>
      <c r="J124" s="100">
        <v>25128.63</v>
      </c>
      <c r="K124" s="95"/>
      <c r="L124" s="95"/>
      <c r="M124" s="95"/>
      <c r="N124" s="82">
        <f t="shared" si="4"/>
        <v>5000</v>
      </c>
      <c r="O124" s="82">
        <f t="shared" si="7"/>
        <v>12898.27</v>
      </c>
      <c r="P124" s="82">
        <f t="shared" si="5"/>
        <v>27903.760000000002</v>
      </c>
      <c r="Q124" s="82">
        <f t="shared" si="6"/>
        <v>-15005.490000000002</v>
      </c>
      <c r="R124" s="95">
        <v>0</v>
      </c>
    </row>
    <row r="125" spans="1:18" x14ac:dyDescent="0.2">
      <c r="A125" s="63" t="s">
        <v>342</v>
      </c>
      <c r="B125" s="64">
        <v>43170</v>
      </c>
      <c r="C125" s="66" t="s">
        <v>343</v>
      </c>
      <c r="D125" s="67" t="s">
        <v>262</v>
      </c>
      <c r="E125" s="100">
        <v>0</v>
      </c>
      <c r="F125" s="100">
        <v>0</v>
      </c>
      <c r="G125" s="100">
        <v>0</v>
      </c>
      <c r="H125" s="100">
        <v>22087.88</v>
      </c>
      <c r="I125" s="100">
        <v>3333.38</v>
      </c>
      <c r="J125" s="100">
        <v>11051.37</v>
      </c>
      <c r="K125" s="95"/>
      <c r="L125" s="95"/>
      <c r="M125" s="95"/>
      <c r="N125" s="82">
        <f t="shared" si="4"/>
        <v>0</v>
      </c>
      <c r="O125" s="82">
        <f t="shared" si="7"/>
        <v>22087.88</v>
      </c>
      <c r="P125" s="82">
        <f t="shared" si="5"/>
        <v>14384.75</v>
      </c>
      <c r="Q125" s="82">
        <f t="shared" si="6"/>
        <v>7703.130000000001</v>
      </c>
      <c r="R125" s="95">
        <v>0</v>
      </c>
    </row>
    <row r="126" spans="1:18" x14ac:dyDescent="0.2">
      <c r="A126" s="63" t="s">
        <v>344</v>
      </c>
      <c r="B126" s="64">
        <v>43160</v>
      </c>
      <c r="C126" s="66" t="s">
        <v>345</v>
      </c>
      <c r="D126" s="67" t="s">
        <v>262</v>
      </c>
      <c r="E126" s="100">
        <v>0</v>
      </c>
      <c r="F126" s="100">
        <v>0</v>
      </c>
      <c r="G126" s="100">
        <v>0</v>
      </c>
      <c r="H126" s="100">
        <v>30516.11</v>
      </c>
      <c r="I126" s="100">
        <v>1816.28</v>
      </c>
      <c r="J126" s="100">
        <v>37270.71</v>
      </c>
      <c r="K126" s="95"/>
      <c r="L126" s="95"/>
      <c r="M126" s="95"/>
      <c r="N126" s="82">
        <f t="shared" si="4"/>
        <v>0</v>
      </c>
      <c r="O126" s="82">
        <f t="shared" si="7"/>
        <v>30516.11</v>
      </c>
      <c r="P126" s="82">
        <f t="shared" si="5"/>
        <v>39086.99</v>
      </c>
      <c r="Q126" s="82">
        <f t="shared" si="6"/>
        <v>-8570.8799999999974</v>
      </c>
      <c r="R126" s="95">
        <v>0</v>
      </c>
    </row>
    <row r="127" spans="1:18" x14ac:dyDescent="0.2">
      <c r="A127" s="63" t="s">
        <v>346</v>
      </c>
      <c r="B127" s="64">
        <v>43145</v>
      </c>
      <c r="C127" s="66" t="s">
        <v>347</v>
      </c>
      <c r="D127" s="67" t="s">
        <v>262</v>
      </c>
      <c r="E127" s="100">
        <v>0</v>
      </c>
      <c r="F127" s="100">
        <v>0</v>
      </c>
      <c r="G127" s="100">
        <v>0</v>
      </c>
      <c r="H127" s="100">
        <v>24918.240000000002</v>
      </c>
      <c r="I127" s="100">
        <v>1463.75</v>
      </c>
      <c r="J127" s="99">
        <v>30000</v>
      </c>
      <c r="K127" s="100"/>
      <c r="L127" s="95"/>
      <c r="M127" s="95"/>
      <c r="N127" s="82">
        <f t="shared" si="4"/>
        <v>0</v>
      </c>
      <c r="O127" s="82">
        <f t="shared" si="7"/>
        <v>24918.240000000002</v>
      </c>
      <c r="P127" s="82">
        <f t="shared" si="5"/>
        <v>31463.75</v>
      </c>
      <c r="Q127" s="82">
        <f t="shared" si="6"/>
        <v>-6545.5099999999984</v>
      </c>
      <c r="R127" s="95">
        <v>0</v>
      </c>
    </row>
    <row r="128" spans="1:18" x14ac:dyDescent="0.2">
      <c r="A128" s="63" t="s">
        <v>348</v>
      </c>
      <c r="B128" s="64">
        <v>43142</v>
      </c>
      <c r="C128" s="66" t="s">
        <v>349</v>
      </c>
      <c r="D128" s="67" t="s">
        <v>262</v>
      </c>
      <c r="E128" s="100">
        <v>0</v>
      </c>
      <c r="F128" s="100">
        <v>0</v>
      </c>
      <c r="G128" s="100">
        <v>0</v>
      </c>
      <c r="H128" s="100">
        <v>20024.89</v>
      </c>
      <c r="I128" s="100">
        <v>725.78</v>
      </c>
      <c r="J128" s="100">
        <v>25450.78</v>
      </c>
      <c r="K128" s="95"/>
      <c r="L128" s="95"/>
      <c r="M128" s="95"/>
      <c r="N128" s="82">
        <f t="shared" si="4"/>
        <v>0</v>
      </c>
      <c r="O128" s="82">
        <f t="shared" si="7"/>
        <v>20024.89</v>
      </c>
      <c r="P128" s="82">
        <f t="shared" si="5"/>
        <v>26176.559999999998</v>
      </c>
      <c r="Q128" s="82">
        <f t="shared" si="6"/>
        <v>-6151.6699999999983</v>
      </c>
      <c r="R128" s="95">
        <v>0</v>
      </c>
    </row>
    <row r="129" spans="1:18" x14ac:dyDescent="0.2">
      <c r="A129" s="63" t="s">
        <v>350</v>
      </c>
      <c r="B129" s="64">
        <v>43127</v>
      </c>
      <c r="C129" s="66" t="s">
        <v>351</v>
      </c>
      <c r="D129" s="67" t="s">
        <v>262</v>
      </c>
      <c r="E129" s="100">
        <v>0</v>
      </c>
      <c r="F129" s="100">
        <v>0</v>
      </c>
      <c r="G129" s="100">
        <v>0</v>
      </c>
      <c r="H129" s="100">
        <v>16406.169999999998</v>
      </c>
      <c r="I129" s="100">
        <v>652.46</v>
      </c>
      <c r="J129" s="100">
        <v>25447.08</v>
      </c>
      <c r="K129" s="95"/>
      <c r="L129" s="95"/>
      <c r="M129" s="95"/>
      <c r="N129" s="82">
        <f t="shared" si="4"/>
        <v>0</v>
      </c>
      <c r="O129" s="82">
        <f t="shared" si="7"/>
        <v>16406.169999999998</v>
      </c>
      <c r="P129" s="82">
        <f t="shared" si="5"/>
        <v>26099.54</v>
      </c>
      <c r="Q129" s="82">
        <f t="shared" si="6"/>
        <v>-9693.3700000000026</v>
      </c>
      <c r="R129" s="95">
        <v>0</v>
      </c>
    </row>
    <row r="130" spans="1:18" x14ac:dyDescent="0.2">
      <c r="A130" s="63" t="s">
        <v>352</v>
      </c>
      <c r="B130" s="64">
        <v>43071</v>
      </c>
      <c r="C130" s="66" t="s">
        <v>353</v>
      </c>
      <c r="D130" s="67" t="s">
        <v>262</v>
      </c>
      <c r="E130" s="100">
        <v>0</v>
      </c>
      <c r="F130" s="100">
        <v>5000</v>
      </c>
      <c r="G130" s="100">
        <v>0</v>
      </c>
      <c r="H130" s="100">
        <v>31441.41</v>
      </c>
      <c r="I130" s="100">
        <v>1732.7</v>
      </c>
      <c r="J130" s="100">
        <v>23103.95</v>
      </c>
      <c r="K130" s="95"/>
      <c r="L130" s="95"/>
      <c r="M130" s="82">
        <f>(45000-15000)/4</f>
        <v>7500</v>
      </c>
      <c r="N130" s="82">
        <f t="shared" ref="N130:N174" si="8">SUM(E130:G130)</f>
        <v>5000</v>
      </c>
      <c r="O130" s="82">
        <f t="shared" si="7"/>
        <v>31441.41</v>
      </c>
      <c r="P130" s="82">
        <f t="shared" ref="P130:P174" si="9">SUM(I130:M130)</f>
        <v>32336.65</v>
      </c>
      <c r="Q130" s="82">
        <f t="shared" ref="Q130:Q174" si="10">O130-P130</f>
        <v>-895.2400000000016</v>
      </c>
      <c r="R130" s="95">
        <v>0</v>
      </c>
    </row>
    <row r="131" spans="1:18" x14ac:dyDescent="0.2">
      <c r="A131" s="63" t="s">
        <v>354</v>
      </c>
      <c r="B131" s="64">
        <v>43067</v>
      </c>
      <c r="C131" s="66" t="s">
        <v>355</v>
      </c>
      <c r="D131" s="67" t="s">
        <v>262</v>
      </c>
      <c r="E131" s="95"/>
      <c r="F131" s="82">
        <v>0</v>
      </c>
      <c r="G131" s="95"/>
      <c r="H131" s="95"/>
      <c r="I131" s="95"/>
      <c r="J131" s="95"/>
      <c r="K131" s="95"/>
      <c r="L131" s="95"/>
      <c r="M131" s="95"/>
      <c r="N131" s="82">
        <f t="shared" si="8"/>
        <v>0</v>
      </c>
      <c r="O131" s="82">
        <f t="shared" ref="O131:O174" si="11">SUM(G131:H131)</f>
        <v>0</v>
      </c>
      <c r="P131" s="82">
        <f t="shared" si="9"/>
        <v>0</v>
      </c>
      <c r="Q131" s="82">
        <f t="shared" si="10"/>
        <v>0</v>
      </c>
      <c r="R131" s="95">
        <v>0</v>
      </c>
    </row>
    <row r="132" spans="1:18" x14ac:dyDescent="0.2">
      <c r="A132" s="63" t="s">
        <v>356</v>
      </c>
      <c r="B132" s="64">
        <v>43051</v>
      </c>
      <c r="C132" s="66" t="s">
        <v>357</v>
      </c>
      <c r="D132" s="67" t="s">
        <v>262</v>
      </c>
      <c r="E132" s="100">
        <v>500</v>
      </c>
      <c r="F132" s="100">
        <v>0</v>
      </c>
      <c r="G132" s="100">
        <v>5000</v>
      </c>
      <c r="H132" s="100">
        <v>46394.69</v>
      </c>
      <c r="I132" s="100">
        <v>3938.55</v>
      </c>
      <c r="J132" s="100">
        <v>71885.56</v>
      </c>
      <c r="K132" s="95"/>
      <c r="L132" s="95"/>
      <c r="M132" s="82">
        <f>(45000-15000)/4</f>
        <v>7500</v>
      </c>
      <c r="N132" s="82">
        <f t="shared" si="8"/>
        <v>5500</v>
      </c>
      <c r="O132" s="82">
        <f t="shared" si="11"/>
        <v>51394.69</v>
      </c>
      <c r="P132" s="82">
        <f t="shared" si="9"/>
        <v>83324.11</v>
      </c>
      <c r="Q132" s="82">
        <f t="shared" si="10"/>
        <v>-31929.42</v>
      </c>
      <c r="R132" s="95">
        <v>0</v>
      </c>
    </row>
    <row r="133" spans="1:18" x14ac:dyDescent="0.2">
      <c r="A133" s="63" t="s">
        <v>358</v>
      </c>
      <c r="B133" s="64">
        <v>43030</v>
      </c>
      <c r="C133" s="66" t="s">
        <v>359</v>
      </c>
      <c r="D133" s="67" t="s">
        <v>262</v>
      </c>
      <c r="E133" s="100">
        <v>0</v>
      </c>
      <c r="F133" s="100">
        <v>0</v>
      </c>
      <c r="G133" s="100">
        <v>0</v>
      </c>
      <c r="H133" s="100">
        <v>27471.32</v>
      </c>
      <c r="I133" s="100">
        <v>3013.49</v>
      </c>
      <c r="J133" s="100">
        <v>37946.49</v>
      </c>
      <c r="K133" s="95"/>
      <c r="L133" s="95"/>
      <c r="M133" s="95"/>
      <c r="N133" s="82">
        <f t="shared" si="8"/>
        <v>0</v>
      </c>
      <c r="O133" s="82">
        <f t="shared" si="11"/>
        <v>27471.32</v>
      </c>
      <c r="P133" s="82">
        <f t="shared" si="9"/>
        <v>40959.979999999996</v>
      </c>
      <c r="Q133" s="82">
        <f t="shared" si="10"/>
        <v>-13488.659999999996</v>
      </c>
      <c r="R133" s="95">
        <v>0</v>
      </c>
    </row>
    <row r="134" spans="1:18" x14ac:dyDescent="0.2">
      <c r="A134" s="63" t="s">
        <v>360</v>
      </c>
      <c r="B134" s="64">
        <v>43029</v>
      </c>
      <c r="C134" s="66" t="s">
        <v>361</v>
      </c>
      <c r="D134" s="67" t="s">
        <v>262</v>
      </c>
      <c r="E134" s="100">
        <v>0</v>
      </c>
      <c r="F134" s="100">
        <v>0</v>
      </c>
      <c r="G134" s="100">
        <v>0</v>
      </c>
      <c r="H134" s="100">
        <v>12222.98</v>
      </c>
      <c r="I134" s="100">
        <v>5825.31</v>
      </c>
      <c r="J134" s="100">
        <v>28755.31</v>
      </c>
      <c r="K134" s="95"/>
      <c r="L134" s="95"/>
      <c r="M134" s="95"/>
      <c r="N134" s="82">
        <f t="shared" si="8"/>
        <v>0</v>
      </c>
      <c r="O134" s="82">
        <f t="shared" si="11"/>
        <v>12222.98</v>
      </c>
      <c r="P134" s="82">
        <f t="shared" si="9"/>
        <v>34580.620000000003</v>
      </c>
      <c r="Q134" s="82">
        <f t="shared" si="10"/>
        <v>-22357.640000000003</v>
      </c>
      <c r="R134" s="95">
        <v>0</v>
      </c>
    </row>
    <row r="135" spans="1:18" x14ac:dyDescent="0.2">
      <c r="A135" s="63" t="s">
        <v>362</v>
      </c>
      <c r="B135" s="64">
        <v>43012</v>
      </c>
      <c r="C135" s="66" t="s">
        <v>363</v>
      </c>
      <c r="D135" s="67" t="s">
        <v>262</v>
      </c>
      <c r="E135" s="100">
        <v>2000</v>
      </c>
      <c r="F135" s="100">
        <v>0</v>
      </c>
      <c r="G135" s="100">
        <v>30300</v>
      </c>
      <c r="H135" s="100">
        <v>60237.5</v>
      </c>
      <c r="I135" s="100">
        <v>2864.37</v>
      </c>
      <c r="J135" s="100">
        <v>69490.52</v>
      </c>
      <c r="K135" s="95"/>
      <c r="L135" s="95"/>
      <c r="M135" s="95"/>
      <c r="N135" s="82">
        <f t="shared" si="8"/>
        <v>32300</v>
      </c>
      <c r="O135" s="82">
        <f t="shared" si="11"/>
        <v>90537.5</v>
      </c>
      <c r="P135" s="82">
        <f t="shared" si="9"/>
        <v>72354.89</v>
      </c>
      <c r="Q135" s="82">
        <f t="shared" si="10"/>
        <v>18182.61</v>
      </c>
      <c r="R135" s="95">
        <v>0</v>
      </c>
    </row>
    <row r="136" spans="1:18" x14ac:dyDescent="0.2">
      <c r="A136" s="63" t="s">
        <v>364</v>
      </c>
      <c r="B136" s="64">
        <v>42897</v>
      </c>
      <c r="C136" s="66" t="s">
        <v>365</v>
      </c>
      <c r="D136" s="67" t="s">
        <v>262</v>
      </c>
      <c r="E136" s="95"/>
      <c r="F136" s="82">
        <v>0</v>
      </c>
      <c r="G136" s="95"/>
      <c r="H136" s="95"/>
      <c r="I136" s="95"/>
      <c r="J136" s="95"/>
      <c r="K136" s="95"/>
      <c r="L136" s="95"/>
      <c r="M136" s="95"/>
      <c r="N136" s="82">
        <f t="shared" si="8"/>
        <v>0</v>
      </c>
      <c r="O136" s="82">
        <f t="shared" si="11"/>
        <v>0</v>
      </c>
      <c r="P136" s="82">
        <f t="shared" si="9"/>
        <v>0</v>
      </c>
      <c r="Q136" s="82">
        <f t="shared" si="10"/>
        <v>0</v>
      </c>
      <c r="R136" s="95">
        <v>0</v>
      </c>
    </row>
    <row r="137" spans="1:18" x14ac:dyDescent="0.2">
      <c r="A137" s="63" t="s">
        <v>366</v>
      </c>
      <c r="B137" s="64">
        <v>42857</v>
      </c>
      <c r="C137" s="66" t="s">
        <v>367</v>
      </c>
      <c r="D137" s="67" t="s">
        <v>262</v>
      </c>
      <c r="E137" s="95"/>
      <c r="F137" s="82">
        <v>0</v>
      </c>
      <c r="G137" s="95"/>
      <c r="H137" s="95"/>
      <c r="I137" s="95"/>
      <c r="J137" s="95"/>
      <c r="K137" s="95"/>
      <c r="L137" s="95"/>
      <c r="M137" s="95"/>
      <c r="N137" s="82">
        <f t="shared" si="8"/>
        <v>0</v>
      </c>
      <c r="O137" s="82">
        <f t="shared" si="11"/>
        <v>0</v>
      </c>
      <c r="P137" s="82">
        <f t="shared" si="9"/>
        <v>0</v>
      </c>
      <c r="Q137" s="82">
        <f t="shared" si="10"/>
        <v>0</v>
      </c>
      <c r="R137" s="95">
        <v>0</v>
      </c>
    </row>
    <row r="138" spans="1:18" x14ac:dyDescent="0.2">
      <c r="A138" s="63" t="s">
        <v>368</v>
      </c>
      <c r="B138" s="64">
        <v>42848</v>
      </c>
      <c r="C138" s="66" t="s">
        <v>369</v>
      </c>
      <c r="D138" s="67" t="s">
        <v>262</v>
      </c>
      <c r="E138" s="95"/>
      <c r="F138" s="82">
        <v>0</v>
      </c>
      <c r="G138" s="95"/>
      <c r="H138" s="95"/>
      <c r="I138" s="95"/>
      <c r="J138" s="95"/>
      <c r="K138" s="95">
        <v>5000</v>
      </c>
      <c r="L138" s="95"/>
      <c r="M138" s="82">
        <f>(45000-15000)/4</f>
        <v>7500</v>
      </c>
      <c r="N138" s="82">
        <f t="shared" si="8"/>
        <v>0</v>
      </c>
      <c r="O138" s="82">
        <f t="shared" si="11"/>
        <v>0</v>
      </c>
      <c r="P138" s="82">
        <f t="shared" si="9"/>
        <v>12500</v>
      </c>
      <c r="Q138" s="82">
        <f t="shared" si="10"/>
        <v>-12500</v>
      </c>
      <c r="R138" s="95">
        <v>0</v>
      </c>
    </row>
    <row r="139" spans="1:18" x14ac:dyDescent="0.2">
      <c r="A139" s="63" t="s">
        <v>370</v>
      </c>
      <c r="B139" s="64">
        <v>42847</v>
      </c>
      <c r="C139" s="66" t="s">
        <v>371</v>
      </c>
      <c r="D139" s="67" t="s">
        <v>262</v>
      </c>
      <c r="E139" s="95"/>
      <c r="F139" s="82">
        <v>0</v>
      </c>
      <c r="G139" s="95"/>
      <c r="H139" s="95"/>
      <c r="I139" s="95"/>
      <c r="J139" s="95"/>
      <c r="K139" s="95"/>
      <c r="L139" s="95"/>
      <c r="M139" s="95"/>
      <c r="N139" s="82">
        <f t="shared" si="8"/>
        <v>0</v>
      </c>
      <c r="O139" s="82">
        <f t="shared" si="11"/>
        <v>0</v>
      </c>
      <c r="P139" s="82">
        <f t="shared" si="9"/>
        <v>0</v>
      </c>
      <c r="Q139" s="82">
        <f t="shared" si="10"/>
        <v>0</v>
      </c>
      <c r="R139" s="95">
        <v>0</v>
      </c>
    </row>
    <row r="140" spans="1:18" x14ac:dyDescent="0.2">
      <c r="A140" s="63" t="s">
        <v>372</v>
      </c>
      <c r="B140" s="64">
        <v>42846</v>
      </c>
      <c r="C140" s="66" t="s">
        <v>373</v>
      </c>
      <c r="D140" s="67" t="s">
        <v>262</v>
      </c>
      <c r="E140" s="95"/>
      <c r="F140" s="82">
        <v>0</v>
      </c>
      <c r="G140" s="95"/>
      <c r="H140" s="95"/>
      <c r="I140" s="95"/>
      <c r="J140" s="95"/>
      <c r="K140" s="95"/>
      <c r="L140" s="95"/>
      <c r="M140" s="95"/>
      <c r="N140" s="82">
        <f t="shared" si="8"/>
        <v>0</v>
      </c>
      <c r="O140" s="82">
        <f t="shared" si="11"/>
        <v>0</v>
      </c>
      <c r="P140" s="82">
        <f t="shared" si="9"/>
        <v>0</v>
      </c>
      <c r="Q140" s="82">
        <f t="shared" si="10"/>
        <v>0</v>
      </c>
      <c r="R140" s="95">
        <v>0</v>
      </c>
    </row>
    <row r="141" spans="1:18" x14ac:dyDescent="0.2">
      <c r="A141" s="63" t="s">
        <v>374</v>
      </c>
      <c r="B141" s="64">
        <v>42846</v>
      </c>
      <c r="C141" s="66" t="s">
        <v>375</v>
      </c>
      <c r="D141" s="67" t="s">
        <v>262</v>
      </c>
      <c r="E141" s="95"/>
      <c r="F141" s="82">
        <v>0</v>
      </c>
      <c r="G141" s="95"/>
      <c r="H141" s="95"/>
      <c r="I141" s="95"/>
      <c r="J141" s="95"/>
      <c r="K141" s="95"/>
      <c r="L141" s="95"/>
      <c r="M141" s="95"/>
      <c r="N141" s="82">
        <f t="shared" si="8"/>
        <v>0</v>
      </c>
      <c r="O141" s="82">
        <f t="shared" si="11"/>
        <v>0</v>
      </c>
      <c r="P141" s="82">
        <f t="shared" si="9"/>
        <v>0</v>
      </c>
      <c r="Q141" s="82">
        <f t="shared" si="10"/>
        <v>0</v>
      </c>
      <c r="R141" s="95">
        <v>0</v>
      </c>
    </row>
    <row r="142" spans="1:18" x14ac:dyDescent="0.2">
      <c r="A142" s="63" t="s">
        <v>376</v>
      </c>
      <c r="B142" s="64">
        <v>42845</v>
      </c>
      <c r="C142" s="66" t="s">
        <v>377</v>
      </c>
      <c r="D142" s="67" t="s">
        <v>262</v>
      </c>
      <c r="E142" s="95"/>
      <c r="F142" s="82">
        <v>0</v>
      </c>
      <c r="G142" s="95"/>
      <c r="H142" s="95"/>
      <c r="I142" s="95"/>
      <c r="J142" s="95"/>
      <c r="K142" s="95"/>
      <c r="L142" s="95"/>
      <c r="M142" s="95"/>
      <c r="N142" s="82">
        <f t="shared" si="8"/>
        <v>0</v>
      </c>
      <c r="O142" s="82">
        <f t="shared" si="11"/>
        <v>0</v>
      </c>
      <c r="P142" s="82">
        <f t="shared" si="9"/>
        <v>0</v>
      </c>
      <c r="Q142" s="82">
        <f t="shared" si="10"/>
        <v>0</v>
      </c>
      <c r="R142" s="95">
        <v>0</v>
      </c>
    </row>
    <row r="143" spans="1:18" x14ac:dyDescent="0.2">
      <c r="A143" s="63" t="s">
        <v>378</v>
      </c>
      <c r="B143" s="64">
        <v>42839</v>
      </c>
      <c r="C143" s="66" t="s">
        <v>379</v>
      </c>
      <c r="D143" s="67" t="s">
        <v>262</v>
      </c>
      <c r="E143" s="95"/>
      <c r="F143" s="82">
        <v>0</v>
      </c>
      <c r="G143" s="95"/>
      <c r="H143" s="95"/>
      <c r="I143" s="95"/>
      <c r="J143" s="95"/>
      <c r="K143" s="95"/>
      <c r="L143" s="95"/>
      <c r="M143" s="95"/>
      <c r="N143" s="82">
        <f t="shared" si="8"/>
        <v>0</v>
      </c>
      <c r="O143" s="82">
        <f t="shared" si="11"/>
        <v>0</v>
      </c>
      <c r="P143" s="82">
        <f t="shared" si="9"/>
        <v>0</v>
      </c>
      <c r="Q143" s="82">
        <f t="shared" si="10"/>
        <v>0</v>
      </c>
      <c r="R143" s="95">
        <v>0</v>
      </c>
    </row>
    <row r="144" spans="1:18" x14ac:dyDescent="0.2">
      <c r="A144" s="63" t="s">
        <v>378</v>
      </c>
      <c r="B144" s="64">
        <v>42839</v>
      </c>
      <c r="C144" s="66" t="s">
        <v>379</v>
      </c>
      <c r="D144" s="67" t="s">
        <v>262</v>
      </c>
      <c r="E144" s="95"/>
      <c r="F144" s="82">
        <v>0</v>
      </c>
      <c r="G144" s="95"/>
      <c r="H144" s="95"/>
      <c r="I144" s="95"/>
      <c r="J144" s="95"/>
      <c r="K144" s="95"/>
      <c r="L144" s="95"/>
      <c r="M144" s="95"/>
      <c r="N144" s="82">
        <f t="shared" si="8"/>
        <v>0</v>
      </c>
      <c r="O144" s="82">
        <f t="shared" si="11"/>
        <v>0</v>
      </c>
      <c r="P144" s="82">
        <f t="shared" si="9"/>
        <v>0</v>
      </c>
      <c r="Q144" s="82">
        <f t="shared" si="10"/>
        <v>0</v>
      </c>
      <c r="R144" s="95">
        <v>0</v>
      </c>
    </row>
    <row r="145" spans="1:18" x14ac:dyDescent="0.2">
      <c r="A145" s="63" t="s">
        <v>380</v>
      </c>
      <c r="B145" s="64">
        <v>42832</v>
      </c>
      <c r="C145" s="66" t="s">
        <v>381</v>
      </c>
      <c r="D145" s="67" t="s">
        <v>262</v>
      </c>
      <c r="E145" s="95"/>
      <c r="F145" s="82">
        <v>0</v>
      </c>
      <c r="G145" s="95"/>
      <c r="H145" s="95"/>
      <c r="I145" s="95"/>
      <c r="J145" s="95"/>
      <c r="K145" s="95"/>
      <c r="L145" s="95"/>
      <c r="M145" s="95"/>
      <c r="N145" s="82">
        <f t="shared" si="8"/>
        <v>0</v>
      </c>
      <c r="O145" s="82">
        <f t="shared" si="11"/>
        <v>0</v>
      </c>
      <c r="P145" s="82">
        <f t="shared" si="9"/>
        <v>0</v>
      </c>
      <c r="Q145" s="82">
        <f t="shared" si="10"/>
        <v>0</v>
      </c>
      <c r="R145" s="95">
        <v>0</v>
      </c>
    </row>
    <row r="146" spans="1:18" x14ac:dyDescent="0.2">
      <c r="A146" s="63" t="s">
        <v>382</v>
      </c>
      <c r="B146" s="64">
        <v>42826</v>
      </c>
      <c r="C146" s="66" t="s">
        <v>383</v>
      </c>
      <c r="D146" s="67" t="s">
        <v>262</v>
      </c>
      <c r="E146" s="95"/>
      <c r="F146" s="82">
        <v>0</v>
      </c>
      <c r="G146" s="95"/>
      <c r="H146" s="95"/>
      <c r="I146" s="95"/>
      <c r="J146" s="95"/>
      <c r="K146" s="95"/>
      <c r="L146" s="95"/>
      <c r="M146" s="95"/>
      <c r="N146" s="82">
        <f t="shared" si="8"/>
        <v>0</v>
      </c>
      <c r="O146" s="82">
        <f t="shared" si="11"/>
        <v>0</v>
      </c>
      <c r="P146" s="82">
        <f t="shared" si="9"/>
        <v>0</v>
      </c>
      <c r="Q146" s="82">
        <f t="shared" si="10"/>
        <v>0</v>
      </c>
      <c r="R146" s="95">
        <v>0</v>
      </c>
    </row>
    <row r="147" spans="1:18" x14ac:dyDescent="0.2">
      <c r="A147" s="63" t="s">
        <v>384</v>
      </c>
      <c r="B147" s="64">
        <v>42818</v>
      </c>
      <c r="C147" s="66" t="s">
        <v>385</v>
      </c>
      <c r="D147" s="67" t="s">
        <v>262</v>
      </c>
      <c r="E147" s="95"/>
      <c r="F147" s="82">
        <v>0</v>
      </c>
      <c r="G147" s="95"/>
      <c r="H147" s="95"/>
      <c r="I147" s="95"/>
      <c r="J147" s="95"/>
      <c r="K147" s="95">
        <v>5000</v>
      </c>
      <c r="L147" s="95"/>
      <c r="M147" s="82">
        <f>(45000-15000)/4</f>
        <v>7500</v>
      </c>
      <c r="N147" s="82">
        <f t="shared" si="8"/>
        <v>0</v>
      </c>
      <c r="O147" s="82">
        <f t="shared" si="11"/>
        <v>0</v>
      </c>
      <c r="P147" s="82">
        <f t="shared" si="9"/>
        <v>12500</v>
      </c>
      <c r="Q147" s="82">
        <f t="shared" si="10"/>
        <v>-12500</v>
      </c>
      <c r="R147" s="95">
        <v>0</v>
      </c>
    </row>
    <row r="148" spans="1:18" x14ac:dyDescent="0.2">
      <c r="A148" s="63" t="s">
        <v>386</v>
      </c>
      <c r="B148" s="64">
        <v>42798</v>
      </c>
      <c r="C148" s="66" t="s">
        <v>387</v>
      </c>
      <c r="D148" s="67" t="s">
        <v>262</v>
      </c>
      <c r="E148" s="95"/>
      <c r="F148" s="82">
        <v>0</v>
      </c>
      <c r="G148" s="95"/>
      <c r="H148" s="95"/>
      <c r="I148" s="95"/>
      <c r="J148" s="95"/>
      <c r="K148" s="95"/>
      <c r="L148" s="95"/>
      <c r="M148" s="95"/>
      <c r="N148" s="82">
        <f t="shared" si="8"/>
        <v>0</v>
      </c>
      <c r="O148" s="82">
        <f t="shared" si="11"/>
        <v>0</v>
      </c>
      <c r="P148" s="82">
        <f t="shared" si="9"/>
        <v>0</v>
      </c>
      <c r="Q148" s="82">
        <f t="shared" si="10"/>
        <v>0</v>
      </c>
      <c r="R148" s="95">
        <v>0</v>
      </c>
    </row>
    <row r="149" spans="1:18" x14ac:dyDescent="0.2">
      <c r="A149" s="63" t="s">
        <v>388</v>
      </c>
      <c r="B149" s="64">
        <v>42791</v>
      </c>
      <c r="C149" s="66" t="s">
        <v>389</v>
      </c>
      <c r="D149" s="67" t="s">
        <v>262</v>
      </c>
      <c r="E149" s="95"/>
      <c r="F149" s="82">
        <v>0</v>
      </c>
      <c r="G149" s="95"/>
      <c r="H149" s="95"/>
      <c r="I149" s="95"/>
      <c r="J149" s="95"/>
      <c r="K149" s="95"/>
      <c r="L149" s="95"/>
      <c r="M149" s="95"/>
      <c r="N149" s="82">
        <f t="shared" si="8"/>
        <v>0</v>
      </c>
      <c r="O149" s="82">
        <f t="shared" si="11"/>
        <v>0</v>
      </c>
      <c r="P149" s="82">
        <f t="shared" si="9"/>
        <v>0</v>
      </c>
      <c r="Q149" s="82">
        <f t="shared" si="10"/>
        <v>0</v>
      </c>
      <c r="R149" s="95">
        <v>0</v>
      </c>
    </row>
    <row r="150" spans="1:18" x14ac:dyDescent="0.2">
      <c r="A150" s="63" t="s">
        <v>390</v>
      </c>
      <c r="B150" s="64">
        <v>42783</v>
      </c>
      <c r="C150" s="66" t="s">
        <v>391</v>
      </c>
      <c r="D150" s="67" t="s">
        <v>262</v>
      </c>
      <c r="E150" s="95"/>
      <c r="F150" s="82">
        <v>0</v>
      </c>
      <c r="G150" s="95"/>
      <c r="H150" s="95"/>
      <c r="I150" s="95"/>
      <c r="J150" s="95"/>
      <c r="K150" s="95"/>
      <c r="L150" s="95"/>
      <c r="M150" s="95"/>
      <c r="N150" s="82">
        <f t="shared" si="8"/>
        <v>0</v>
      </c>
      <c r="O150" s="82">
        <f t="shared" si="11"/>
        <v>0</v>
      </c>
      <c r="P150" s="82">
        <f t="shared" si="9"/>
        <v>0</v>
      </c>
      <c r="Q150" s="82">
        <f t="shared" si="10"/>
        <v>0</v>
      </c>
      <c r="R150" s="95">
        <v>0</v>
      </c>
    </row>
    <row r="151" spans="1:18" x14ac:dyDescent="0.2">
      <c r="A151" s="63" t="s">
        <v>392</v>
      </c>
      <c r="B151" s="64">
        <v>42757</v>
      </c>
      <c r="C151" s="66" t="s">
        <v>393</v>
      </c>
      <c r="D151" s="67" t="s">
        <v>262</v>
      </c>
      <c r="E151" s="95"/>
      <c r="F151" s="82">
        <v>0</v>
      </c>
      <c r="G151" s="95"/>
      <c r="H151" s="95"/>
      <c r="I151" s="95"/>
      <c r="J151" s="95"/>
      <c r="K151" s="95"/>
      <c r="L151" s="95"/>
      <c r="M151" s="95"/>
      <c r="N151" s="82">
        <f t="shared" si="8"/>
        <v>0</v>
      </c>
      <c r="O151" s="82">
        <f t="shared" si="11"/>
        <v>0</v>
      </c>
      <c r="P151" s="82">
        <f t="shared" si="9"/>
        <v>0</v>
      </c>
      <c r="Q151" s="82">
        <f t="shared" si="10"/>
        <v>0</v>
      </c>
      <c r="R151" s="95">
        <v>0</v>
      </c>
    </row>
    <row r="152" spans="1:18" x14ac:dyDescent="0.2">
      <c r="A152" s="63" t="s">
        <v>394</v>
      </c>
      <c r="B152" s="64">
        <v>42707</v>
      </c>
      <c r="C152" s="66" t="s">
        <v>395</v>
      </c>
      <c r="D152" s="67" t="s">
        <v>262</v>
      </c>
      <c r="E152" s="95"/>
      <c r="F152" s="82">
        <v>0</v>
      </c>
      <c r="G152" s="95"/>
      <c r="H152" s="95"/>
      <c r="I152" s="95"/>
      <c r="J152" s="95">
        <v>14287.5</v>
      </c>
      <c r="K152" s="95">
        <v>5000</v>
      </c>
      <c r="L152" s="95"/>
      <c r="M152" s="82">
        <f>(45000-15000)/4</f>
        <v>7500</v>
      </c>
      <c r="N152" s="82">
        <f t="shared" si="8"/>
        <v>0</v>
      </c>
      <c r="O152" s="82">
        <f t="shared" si="11"/>
        <v>0</v>
      </c>
      <c r="P152" s="82">
        <f t="shared" si="9"/>
        <v>26787.5</v>
      </c>
      <c r="Q152" s="82">
        <f t="shared" si="10"/>
        <v>-26787.5</v>
      </c>
      <c r="R152" s="95">
        <v>0</v>
      </c>
    </row>
    <row r="153" spans="1:18" x14ac:dyDescent="0.2">
      <c r="A153" s="63" t="s">
        <v>396</v>
      </c>
      <c r="B153" s="64">
        <v>42689</v>
      </c>
      <c r="C153" s="66" t="s">
        <v>397</v>
      </c>
      <c r="D153" s="67" t="s">
        <v>262</v>
      </c>
      <c r="E153" s="95"/>
      <c r="F153" s="82">
        <v>0</v>
      </c>
      <c r="G153" s="95"/>
      <c r="H153" s="95"/>
      <c r="I153" s="95"/>
      <c r="J153" s="95"/>
      <c r="K153" s="95"/>
      <c r="L153" s="95"/>
      <c r="M153" s="95"/>
      <c r="N153" s="82">
        <f t="shared" si="8"/>
        <v>0</v>
      </c>
      <c r="O153" s="82">
        <f t="shared" si="11"/>
        <v>0</v>
      </c>
      <c r="P153" s="82">
        <f t="shared" si="9"/>
        <v>0</v>
      </c>
      <c r="Q153" s="82">
        <f t="shared" si="10"/>
        <v>0</v>
      </c>
      <c r="R153" s="95">
        <v>0</v>
      </c>
    </row>
    <row r="154" spans="1:18" x14ac:dyDescent="0.2">
      <c r="A154" s="63" t="s">
        <v>396</v>
      </c>
      <c r="B154" s="64">
        <v>42689</v>
      </c>
      <c r="C154" s="66" t="s">
        <v>397</v>
      </c>
      <c r="D154" s="67" t="s">
        <v>262</v>
      </c>
      <c r="E154" s="95"/>
      <c r="F154" s="82">
        <v>0</v>
      </c>
      <c r="G154" s="95"/>
      <c r="H154" s="95"/>
      <c r="I154" s="95"/>
      <c r="J154" s="95"/>
      <c r="K154" s="95"/>
      <c r="L154" s="95"/>
      <c r="M154" s="95"/>
      <c r="N154" s="82">
        <f t="shared" si="8"/>
        <v>0</v>
      </c>
      <c r="O154" s="82">
        <f t="shared" si="11"/>
        <v>0</v>
      </c>
      <c r="P154" s="82">
        <f t="shared" si="9"/>
        <v>0</v>
      </c>
      <c r="Q154" s="82">
        <f t="shared" si="10"/>
        <v>0</v>
      </c>
      <c r="R154" s="95">
        <v>0</v>
      </c>
    </row>
    <row r="155" spans="1:18" x14ac:dyDescent="0.2">
      <c r="A155" s="63" t="s">
        <v>398</v>
      </c>
      <c r="B155" s="64">
        <v>42689</v>
      </c>
      <c r="C155" s="66" t="s">
        <v>399</v>
      </c>
      <c r="D155" s="67" t="s">
        <v>262</v>
      </c>
      <c r="E155" s="95"/>
      <c r="F155" s="82">
        <v>0</v>
      </c>
      <c r="G155" s="95"/>
      <c r="H155" s="95"/>
      <c r="I155" s="95"/>
      <c r="J155" s="95"/>
      <c r="K155" s="95"/>
      <c r="L155" s="95"/>
      <c r="M155" s="95"/>
      <c r="N155" s="82">
        <f t="shared" si="8"/>
        <v>0</v>
      </c>
      <c r="O155" s="82">
        <f t="shared" si="11"/>
        <v>0</v>
      </c>
      <c r="P155" s="82">
        <f t="shared" si="9"/>
        <v>0</v>
      </c>
      <c r="Q155" s="82">
        <f t="shared" si="10"/>
        <v>0</v>
      </c>
      <c r="R155" s="95">
        <v>0</v>
      </c>
    </row>
    <row r="156" spans="1:18" x14ac:dyDescent="0.2">
      <c r="A156" s="63" t="s">
        <v>400</v>
      </c>
      <c r="B156" s="64">
        <v>42687</v>
      </c>
      <c r="C156" s="66" t="s">
        <v>401</v>
      </c>
      <c r="D156" s="67" t="s">
        <v>262</v>
      </c>
      <c r="E156" s="95"/>
      <c r="F156" s="82">
        <v>0</v>
      </c>
      <c r="G156" s="95"/>
      <c r="H156" s="95"/>
      <c r="I156" s="95"/>
      <c r="J156" s="95"/>
      <c r="K156" s="95"/>
      <c r="L156" s="95"/>
      <c r="M156" s="95"/>
      <c r="N156" s="82">
        <f t="shared" si="8"/>
        <v>0</v>
      </c>
      <c r="O156" s="82">
        <f t="shared" si="11"/>
        <v>0</v>
      </c>
      <c r="P156" s="82">
        <f t="shared" si="9"/>
        <v>0</v>
      </c>
      <c r="Q156" s="82">
        <f t="shared" si="10"/>
        <v>0</v>
      </c>
      <c r="R156" s="95">
        <v>0</v>
      </c>
    </row>
    <row r="157" spans="1:18" x14ac:dyDescent="0.2">
      <c r="A157" s="63" t="s">
        <v>402</v>
      </c>
      <c r="B157" s="64">
        <v>42687</v>
      </c>
      <c r="C157" s="66" t="s">
        <v>403</v>
      </c>
      <c r="D157" s="67" t="s">
        <v>262</v>
      </c>
      <c r="E157" s="95"/>
      <c r="F157" s="82">
        <v>0</v>
      </c>
      <c r="G157" s="95"/>
      <c r="H157" s="95"/>
      <c r="I157" s="95"/>
      <c r="J157" s="95"/>
      <c r="K157" s="95"/>
      <c r="L157" s="95"/>
      <c r="M157" s="95"/>
      <c r="N157" s="82">
        <f t="shared" si="8"/>
        <v>0</v>
      </c>
      <c r="O157" s="82">
        <f t="shared" si="11"/>
        <v>0</v>
      </c>
      <c r="P157" s="82">
        <f t="shared" si="9"/>
        <v>0</v>
      </c>
      <c r="Q157" s="82">
        <f t="shared" si="10"/>
        <v>0</v>
      </c>
      <c r="R157" s="95">
        <v>0</v>
      </c>
    </row>
    <row r="158" spans="1:18" x14ac:dyDescent="0.2">
      <c r="A158" s="63" t="s">
        <v>404</v>
      </c>
      <c r="B158" s="64">
        <v>42678</v>
      </c>
      <c r="C158" s="66" t="s">
        <v>405</v>
      </c>
      <c r="D158" s="67" t="s">
        <v>262</v>
      </c>
      <c r="E158" s="95"/>
      <c r="F158" s="82">
        <v>0</v>
      </c>
      <c r="G158" s="95"/>
      <c r="H158" s="95"/>
      <c r="I158" s="95"/>
      <c r="J158" s="95"/>
      <c r="K158" s="95">
        <v>500</v>
      </c>
      <c r="L158" s="95"/>
      <c r="M158" s="82">
        <f>(45000-15000)/4</f>
        <v>7500</v>
      </c>
      <c r="N158" s="82">
        <f t="shared" si="8"/>
        <v>0</v>
      </c>
      <c r="O158" s="82">
        <f t="shared" si="11"/>
        <v>0</v>
      </c>
      <c r="P158" s="82">
        <f t="shared" si="9"/>
        <v>8000</v>
      </c>
      <c r="Q158" s="82">
        <f t="shared" si="10"/>
        <v>-8000</v>
      </c>
      <c r="R158" s="95">
        <v>0</v>
      </c>
    </row>
    <row r="159" spans="1:18" x14ac:dyDescent="0.2">
      <c r="A159" s="63" t="s">
        <v>406</v>
      </c>
      <c r="B159" s="64">
        <v>42672</v>
      </c>
      <c r="C159" s="66" t="s">
        <v>407</v>
      </c>
      <c r="D159" s="67" t="s">
        <v>262</v>
      </c>
      <c r="E159" s="95"/>
      <c r="F159" s="82">
        <v>0</v>
      </c>
      <c r="G159" s="95"/>
      <c r="H159" s="95"/>
      <c r="I159" s="95"/>
      <c r="J159" s="95"/>
      <c r="K159" s="95"/>
      <c r="L159" s="95"/>
      <c r="M159" s="95"/>
      <c r="N159" s="82">
        <f t="shared" si="8"/>
        <v>0</v>
      </c>
      <c r="O159" s="82">
        <f t="shared" si="11"/>
        <v>0</v>
      </c>
      <c r="P159" s="82">
        <f t="shared" si="9"/>
        <v>0</v>
      </c>
      <c r="Q159" s="82">
        <f t="shared" si="10"/>
        <v>0</v>
      </c>
      <c r="R159" s="95">
        <v>0</v>
      </c>
    </row>
    <row r="160" spans="1:18" x14ac:dyDescent="0.2">
      <c r="A160" s="63" t="s">
        <v>408</v>
      </c>
      <c r="B160" s="64">
        <v>42633</v>
      </c>
      <c r="C160" s="66" t="s">
        <v>409</v>
      </c>
      <c r="D160" s="67" t="s">
        <v>262</v>
      </c>
      <c r="E160" s="95"/>
      <c r="F160" s="82">
        <v>0</v>
      </c>
      <c r="G160" s="95"/>
      <c r="H160" s="95"/>
      <c r="I160" s="95"/>
      <c r="J160" s="95"/>
      <c r="K160" s="95"/>
      <c r="L160" s="95"/>
      <c r="M160" s="95"/>
      <c r="N160" s="82">
        <f t="shared" si="8"/>
        <v>0</v>
      </c>
      <c r="O160" s="82">
        <f t="shared" si="11"/>
        <v>0</v>
      </c>
      <c r="P160" s="82">
        <f t="shared" si="9"/>
        <v>0</v>
      </c>
      <c r="Q160" s="82">
        <f t="shared" si="10"/>
        <v>0</v>
      </c>
      <c r="R160" s="95">
        <v>0</v>
      </c>
    </row>
    <row r="161" spans="1:18" x14ac:dyDescent="0.2">
      <c r="A161" s="63" t="s">
        <v>410</v>
      </c>
      <c r="B161" s="64">
        <v>42495</v>
      </c>
      <c r="C161" s="66" t="s">
        <v>411</v>
      </c>
      <c r="D161" s="67" t="s">
        <v>262</v>
      </c>
      <c r="E161" s="95"/>
      <c r="F161" s="82">
        <v>0</v>
      </c>
      <c r="G161" s="95"/>
      <c r="H161" s="95"/>
      <c r="I161" s="95"/>
      <c r="J161" s="95"/>
      <c r="K161" s="95"/>
      <c r="L161" s="95"/>
      <c r="M161" s="95"/>
      <c r="N161" s="82">
        <f t="shared" si="8"/>
        <v>0</v>
      </c>
      <c r="O161" s="82">
        <f t="shared" si="11"/>
        <v>0</v>
      </c>
      <c r="P161" s="82">
        <f t="shared" si="9"/>
        <v>0</v>
      </c>
      <c r="Q161" s="82">
        <f t="shared" si="10"/>
        <v>0</v>
      </c>
      <c r="R161" s="95">
        <v>0</v>
      </c>
    </row>
    <row r="162" spans="1:18" x14ac:dyDescent="0.2">
      <c r="A162" s="63" t="s">
        <v>412</v>
      </c>
      <c r="B162" s="64">
        <v>42495</v>
      </c>
      <c r="C162" s="66" t="s">
        <v>413</v>
      </c>
      <c r="D162" s="67" t="s">
        <v>262</v>
      </c>
      <c r="E162" s="95"/>
      <c r="F162" s="82">
        <v>0</v>
      </c>
      <c r="G162" s="95"/>
      <c r="H162" s="95"/>
      <c r="I162" s="95"/>
      <c r="J162" s="95"/>
      <c r="K162" s="95"/>
      <c r="L162" s="95"/>
      <c r="M162" s="95"/>
      <c r="N162" s="82">
        <f t="shared" si="8"/>
        <v>0</v>
      </c>
      <c r="O162" s="82">
        <f t="shared" si="11"/>
        <v>0</v>
      </c>
      <c r="P162" s="82">
        <f t="shared" si="9"/>
        <v>0</v>
      </c>
      <c r="Q162" s="82">
        <f t="shared" si="10"/>
        <v>0</v>
      </c>
      <c r="R162" s="95">
        <v>0</v>
      </c>
    </row>
    <row r="163" spans="1:18" x14ac:dyDescent="0.2">
      <c r="A163" s="63" t="s">
        <v>414</v>
      </c>
      <c r="B163" s="64">
        <v>42489</v>
      </c>
      <c r="C163" s="66" t="s">
        <v>415</v>
      </c>
      <c r="D163" s="67" t="s">
        <v>262</v>
      </c>
      <c r="E163" s="95"/>
      <c r="F163" s="82">
        <v>0</v>
      </c>
      <c r="G163" s="95"/>
      <c r="H163" s="95"/>
      <c r="I163" s="95"/>
      <c r="J163" s="95"/>
      <c r="K163" s="95">
        <v>5000</v>
      </c>
      <c r="L163" s="95"/>
      <c r="M163" s="82">
        <f>(45000-15000)/4</f>
        <v>7500</v>
      </c>
      <c r="N163" s="82">
        <f t="shared" si="8"/>
        <v>0</v>
      </c>
      <c r="O163" s="82">
        <f t="shared" si="11"/>
        <v>0</v>
      </c>
      <c r="P163" s="82">
        <f t="shared" si="9"/>
        <v>12500</v>
      </c>
      <c r="Q163" s="82">
        <f t="shared" si="10"/>
        <v>-12500</v>
      </c>
      <c r="R163" s="95">
        <v>0</v>
      </c>
    </row>
    <row r="164" spans="1:18" x14ac:dyDescent="0.2">
      <c r="A164" s="63" t="s">
        <v>416</v>
      </c>
      <c r="B164" s="64">
        <v>42477</v>
      </c>
      <c r="C164" s="66" t="s">
        <v>417</v>
      </c>
      <c r="D164" s="67" t="s">
        <v>262</v>
      </c>
      <c r="E164" s="95"/>
      <c r="F164" s="82">
        <v>0</v>
      </c>
      <c r="G164" s="95"/>
      <c r="H164" s="95"/>
      <c r="I164" s="95"/>
      <c r="J164" s="95"/>
      <c r="K164" s="95"/>
      <c r="L164" s="95"/>
      <c r="M164" s="95"/>
      <c r="N164" s="82">
        <f t="shared" si="8"/>
        <v>0</v>
      </c>
      <c r="O164" s="82">
        <f t="shared" si="11"/>
        <v>0</v>
      </c>
      <c r="P164" s="82">
        <f t="shared" si="9"/>
        <v>0</v>
      </c>
      <c r="Q164" s="82">
        <f t="shared" si="10"/>
        <v>0</v>
      </c>
      <c r="R164" s="95">
        <v>0</v>
      </c>
    </row>
    <row r="165" spans="1:18" x14ac:dyDescent="0.2">
      <c r="A165" s="63" t="s">
        <v>418</v>
      </c>
      <c r="B165" s="64">
        <v>42475</v>
      </c>
      <c r="C165" s="66" t="s">
        <v>419</v>
      </c>
      <c r="D165" s="67" t="s">
        <v>262</v>
      </c>
      <c r="E165" s="95"/>
      <c r="F165" s="82">
        <v>0</v>
      </c>
      <c r="G165" s="95"/>
      <c r="H165" s="95"/>
      <c r="I165" s="95"/>
      <c r="J165" s="95"/>
      <c r="K165" s="95"/>
      <c r="L165" s="95"/>
      <c r="M165" s="95"/>
      <c r="N165" s="82">
        <f t="shared" si="8"/>
        <v>0</v>
      </c>
      <c r="O165" s="82">
        <f t="shared" si="11"/>
        <v>0</v>
      </c>
      <c r="P165" s="82">
        <f t="shared" si="9"/>
        <v>0</v>
      </c>
      <c r="Q165" s="82">
        <f t="shared" si="10"/>
        <v>0</v>
      </c>
      <c r="R165" s="95">
        <v>0</v>
      </c>
    </row>
    <row r="166" spans="1:18" x14ac:dyDescent="0.2">
      <c r="A166" s="63" t="s">
        <v>420</v>
      </c>
      <c r="B166" s="64">
        <v>42472</v>
      </c>
      <c r="C166" s="66" t="s">
        <v>421</v>
      </c>
      <c r="D166" s="67" t="s">
        <v>262</v>
      </c>
      <c r="E166" s="95"/>
      <c r="F166" s="82">
        <v>0</v>
      </c>
      <c r="G166" s="95"/>
      <c r="H166" s="95"/>
      <c r="I166" s="95"/>
      <c r="J166" s="95"/>
      <c r="K166" s="95"/>
      <c r="L166" s="95"/>
      <c r="M166" s="95"/>
      <c r="N166" s="82">
        <f t="shared" si="8"/>
        <v>0</v>
      </c>
      <c r="O166" s="82">
        <f t="shared" si="11"/>
        <v>0</v>
      </c>
      <c r="P166" s="82">
        <f t="shared" si="9"/>
        <v>0</v>
      </c>
      <c r="Q166" s="82">
        <f t="shared" si="10"/>
        <v>0</v>
      </c>
      <c r="R166" s="95">
        <v>0</v>
      </c>
    </row>
    <row r="167" spans="1:18" x14ac:dyDescent="0.2">
      <c r="A167" s="63" t="s">
        <v>422</v>
      </c>
      <c r="B167" s="64">
        <v>42467</v>
      </c>
      <c r="C167" s="66" t="s">
        <v>423</v>
      </c>
      <c r="D167" s="67" t="s">
        <v>262</v>
      </c>
      <c r="E167" s="95"/>
      <c r="F167" s="82">
        <v>0</v>
      </c>
      <c r="G167" s="95"/>
      <c r="H167" s="95"/>
      <c r="I167" s="95"/>
      <c r="J167" s="95"/>
      <c r="K167" s="95"/>
      <c r="L167" s="95"/>
      <c r="M167" s="95"/>
      <c r="N167" s="82">
        <f t="shared" si="8"/>
        <v>0</v>
      </c>
      <c r="O167" s="82">
        <f t="shared" si="11"/>
        <v>0</v>
      </c>
      <c r="P167" s="82">
        <f t="shared" si="9"/>
        <v>0</v>
      </c>
      <c r="Q167" s="82">
        <f t="shared" si="10"/>
        <v>0</v>
      </c>
      <c r="R167" s="95">
        <v>0</v>
      </c>
    </row>
    <row r="168" spans="1:18" x14ac:dyDescent="0.2">
      <c r="A168" s="63" t="s">
        <v>424</v>
      </c>
      <c r="B168" s="64">
        <v>42444</v>
      </c>
      <c r="C168" s="66" t="s">
        <v>425</v>
      </c>
      <c r="D168" s="67" t="s">
        <v>262</v>
      </c>
      <c r="E168" s="95"/>
      <c r="F168" s="82">
        <v>0</v>
      </c>
      <c r="G168" s="95"/>
      <c r="H168" s="95"/>
      <c r="I168" s="95"/>
      <c r="J168" s="95"/>
      <c r="K168" s="95"/>
      <c r="L168" s="95"/>
      <c r="M168" s="95"/>
      <c r="N168" s="82">
        <f t="shared" si="8"/>
        <v>0</v>
      </c>
      <c r="O168" s="82">
        <f t="shared" si="11"/>
        <v>0</v>
      </c>
      <c r="P168" s="82">
        <f t="shared" si="9"/>
        <v>0</v>
      </c>
      <c r="Q168" s="82">
        <f t="shared" si="10"/>
        <v>0</v>
      </c>
      <c r="R168" s="95">
        <v>0</v>
      </c>
    </row>
    <row r="169" spans="1:18" x14ac:dyDescent="0.2">
      <c r="A169" s="63" t="s">
        <v>426</v>
      </c>
      <c r="B169" s="64">
        <v>42433</v>
      </c>
      <c r="C169" s="66" t="s">
        <v>427</v>
      </c>
      <c r="D169" s="67" t="s">
        <v>262</v>
      </c>
      <c r="E169" s="95"/>
      <c r="F169" s="82">
        <v>0</v>
      </c>
      <c r="G169" s="95"/>
      <c r="H169" s="95"/>
      <c r="I169" s="95"/>
      <c r="J169" s="99">
        <v>5000</v>
      </c>
      <c r="K169" s="95">
        <v>5000</v>
      </c>
      <c r="L169" s="95"/>
      <c r="M169" s="82">
        <f>(45000-15000)/4</f>
        <v>7500</v>
      </c>
      <c r="N169" s="82">
        <f t="shared" si="8"/>
        <v>0</v>
      </c>
      <c r="O169" s="82">
        <f t="shared" si="11"/>
        <v>0</v>
      </c>
      <c r="P169" s="82">
        <f t="shared" si="9"/>
        <v>17500</v>
      </c>
      <c r="Q169" s="82">
        <f t="shared" si="10"/>
        <v>-17500</v>
      </c>
      <c r="R169" s="95">
        <v>0</v>
      </c>
    </row>
    <row r="170" spans="1:18" x14ac:dyDescent="0.2">
      <c r="A170" s="63" t="s">
        <v>428</v>
      </c>
      <c r="B170" s="64">
        <v>42419</v>
      </c>
      <c r="C170" s="66" t="s">
        <v>429</v>
      </c>
      <c r="D170" s="67" t="s">
        <v>262</v>
      </c>
      <c r="E170" s="95"/>
      <c r="F170" s="82">
        <v>0</v>
      </c>
      <c r="G170" s="95"/>
      <c r="H170" s="95"/>
      <c r="I170" s="95"/>
      <c r="J170" s="95"/>
      <c r="K170" s="95"/>
      <c r="L170" s="95"/>
      <c r="M170" s="95"/>
      <c r="N170" s="82">
        <f t="shared" si="8"/>
        <v>0</v>
      </c>
      <c r="O170" s="82">
        <f t="shared" si="11"/>
        <v>0</v>
      </c>
      <c r="P170" s="82">
        <f t="shared" si="9"/>
        <v>0</v>
      </c>
      <c r="Q170" s="82">
        <f t="shared" si="10"/>
        <v>0</v>
      </c>
      <c r="R170" s="95">
        <v>0</v>
      </c>
    </row>
    <row r="171" spans="1:18" x14ac:dyDescent="0.2">
      <c r="A171" s="63" t="s">
        <v>430</v>
      </c>
      <c r="B171" s="64">
        <v>42414</v>
      </c>
      <c r="C171" s="66" t="s">
        <v>431</v>
      </c>
      <c r="D171" s="67" t="s">
        <v>262</v>
      </c>
      <c r="E171" s="95"/>
      <c r="F171" s="82">
        <v>0</v>
      </c>
      <c r="G171" s="95"/>
      <c r="H171" s="95"/>
      <c r="I171" s="95"/>
      <c r="J171" s="95"/>
      <c r="K171" s="95"/>
      <c r="L171" s="95"/>
      <c r="M171" s="95"/>
      <c r="N171" s="82">
        <f t="shared" si="8"/>
        <v>0</v>
      </c>
      <c r="O171" s="82">
        <f t="shared" si="11"/>
        <v>0</v>
      </c>
      <c r="P171" s="82">
        <f t="shared" si="9"/>
        <v>0</v>
      </c>
      <c r="Q171" s="82">
        <f t="shared" si="10"/>
        <v>0</v>
      </c>
      <c r="R171" s="95">
        <v>0</v>
      </c>
    </row>
    <row r="172" spans="1:18" x14ac:dyDescent="0.2">
      <c r="A172" s="63" t="s">
        <v>432</v>
      </c>
      <c r="B172" s="64">
        <v>42412</v>
      </c>
      <c r="C172" s="66" t="s">
        <v>433</v>
      </c>
      <c r="D172" s="67" t="s">
        <v>262</v>
      </c>
      <c r="E172" s="95"/>
      <c r="F172" s="82">
        <v>0</v>
      </c>
      <c r="G172" s="95"/>
      <c r="H172" s="95"/>
      <c r="I172" s="95"/>
      <c r="J172" s="95"/>
      <c r="K172" s="95"/>
      <c r="L172" s="95"/>
      <c r="M172" s="95"/>
      <c r="N172" s="82">
        <f t="shared" si="8"/>
        <v>0</v>
      </c>
      <c r="O172" s="82">
        <f t="shared" si="11"/>
        <v>0</v>
      </c>
      <c r="P172" s="82">
        <f t="shared" si="9"/>
        <v>0</v>
      </c>
      <c r="Q172" s="82">
        <f t="shared" si="10"/>
        <v>0</v>
      </c>
      <c r="R172" s="95">
        <v>0</v>
      </c>
    </row>
    <row r="173" spans="1:18" x14ac:dyDescent="0.2">
      <c r="A173" s="63" t="s">
        <v>434</v>
      </c>
      <c r="B173" s="64">
        <v>42395</v>
      </c>
      <c r="C173" s="66" t="s">
        <v>435</v>
      </c>
      <c r="D173" s="67" t="s">
        <v>262</v>
      </c>
      <c r="E173" s="95"/>
      <c r="F173" s="82">
        <v>0</v>
      </c>
      <c r="G173" s="95"/>
      <c r="H173" s="95"/>
      <c r="I173" s="95"/>
      <c r="J173" s="95"/>
      <c r="K173" s="95"/>
      <c r="L173" s="95"/>
      <c r="M173" s="95"/>
      <c r="N173" s="82">
        <f t="shared" si="8"/>
        <v>0</v>
      </c>
      <c r="O173" s="82">
        <f t="shared" si="11"/>
        <v>0</v>
      </c>
      <c r="P173" s="82">
        <f t="shared" si="9"/>
        <v>0</v>
      </c>
      <c r="Q173" s="82">
        <f t="shared" si="10"/>
        <v>0</v>
      </c>
      <c r="R173" s="95">
        <v>0</v>
      </c>
    </row>
    <row r="174" spans="1:18" x14ac:dyDescent="0.2">
      <c r="A174" s="63" t="s">
        <v>436</v>
      </c>
      <c r="B174" s="64">
        <v>42379</v>
      </c>
      <c r="C174" s="66" t="s">
        <v>437</v>
      </c>
      <c r="D174" s="67" t="s">
        <v>262</v>
      </c>
      <c r="E174" s="95"/>
      <c r="F174" s="82">
        <v>0</v>
      </c>
      <c r="G174" s="95"/>
      <c r="H174" s="95"/>
      <c r="I174" s="95"/>
      <c r="J174" s="95"/>
      <c r="K174" s="95"/>
      <c r="L174" s="95"/>
      <c r="M174" s="95"/>
      <c r="N174" s="82">
        <f t="shared" si="8"/>
        <v>0</v>
      </c>
      <c r="O174" s="82">
        <f t="shared" si="11"/>
        <v>0</v>
      </c>
      <c r="P174" s="82">
        <f t="shared" si="9"/>
        <v>0</v>
      </c>
      <c r="Q174" s="82">
        <f t="shared" si="10"/>
        <v>0</v>
      </c>
      <c r="R174" s="95">
        <v>0</v>
      </c>
    </row>
  </sheetData>
  <autoFilter ref="A1:R174" xr:uid="{2879332B-49E3-481C-92D9-FE17410BBA22}">
    <sortState xmlns:xlrd2="http://schemas.microsoft.com/office/spreadsheetml/2017/richdata2" ref="A2:R174">
      <sortCondition descending="1" ref="B1:B174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AF09-E929-415B-BC68-287925EF3F0F}">
  <dimension ref="A1:M81"/>
  <sheetViews>
    <sheetView workbookViewId="0">
      <selection activeCell="Q35" sqref="Q35"/>
    </sheetView>
  </sheetViews>
  <sheetFormatPr defaultRowHeight="12.75" x14ac:dyDescent="0.2"/>
  <cols>
    <col min="1" max="1" width="36.5703125" style="24" customWidth="1"/>
    <col min="2" max="2" width="13.5703125" style="24" bestFit="1" customWidth="1"/>
    <col min="3" max="3" width="11.7109375" style="24" customWidth="1"/>
    <col min="4" max="4" width="11" style="24" bestFit="1" customWidth="1"/>
    <col min="5" max="5" width="12.85546875" style="36" bestFit="1" customWidth="1"/>
    <col min="6" max="8" width="12" style="24" bestFit="1" customWidth="1"/>
    <col min="9" max="9" width="11" style="24" bestFit="1" customWidth="1"/>
    <col min="10" max="10" width="9.28515625" style="24" customWidth="1"/>
    <col min="11" max="12" width="12.7109375" style="36" bestFit="1" customWidth="1"/>
    <col min="13" max="13" width="12.85546875" style="24" customWidth="1"/>
    <col min="14" max="16384" width="9.140625" style="24"/>
  </cols>
  <sheetData>
    <row r="1" spans="1:13" s="22" customFormat="1" ht="38.25" x14ac:dyDescent="0.2">
      <c r="A1" s="22" t="s">
        <v>178</v>
      </c>
      <c r="B1" s="22" t="s">
        <v>97</v>
      </c>
      <c r="C1" s="22" t="s">
        <v>261</v>
      </c>
      <c r="D1" s="22" t="s">
        <v>105</v>
      </c>
      <c r="E1" s="32" t="s">
        <v>108</v>
      </c>
      <c r="F1" s="22" t="s">
        <v>119</v>
      </c>
      <c r="G1" s="22" t="s">
        <v>120</v>
      </c>
      <c r="H1" s="22" t="s">
        <v>123</v>
      </c>
      <c r="I1" s="22" t="s">
        <v>124</v>
      </c>
      <c r="K1" s="32" t="s">
        <v>108</v>
      </c>
      <c r="L1" s="33" t="s">
        <v>256</v>
      </c>
      <c r="M1" s="23" t="s">
        <v>257</v>
      </c>
    </row>
    <row r="2" spans="1:13" hidden="1" x14ac:dyDescent="0.2">
      <c r="A2" s="24" t="s">
        <v>2</v>
      </c>
      <c r="B2" s="24">
        <v>0</v>
      </c>
      <c r="D2" s="24">
        <v>2500</v>
      </c>
      <c r="E2" s="34">
        <v>0</v>
      </c>
      <c r="F2" s="24">
        <v>0</v>
      </c>
      <c r="G2" s="24">
        <v>7500</v>
      </c>
      <c r="H2" s="24">
        <v>7127.04</v>
      </c>
      <c r="I2" s="24">
        <v>201.9</v>
      </c>
      <c r="K2" s="34">
        <v>0</v>
      </c>
      <c r="L2" s="35"/>
      <c r="M2" s="25"/>
    </row>
    <row r="3" spans="1:13" hidden="1" x14ac:dyDescent="0.2">
      <c r="A3" s="24" t="s">
        <v>3</v>
      </c>
      <c r="B3" s="24">
        <v>0</v>
      </c>
      <c r="D3" s="24">
        <v>0</v>
      </c>
      <c r="E3" s="36">
        <v>0</v>
      </c>
      <c r="F3" s="24">
        <v>239.51</v>
      </c>
      <c r="G3" s="24">
        <v>2975</v>
      </c>
      <c r="H3" s="24">
        <v>0</v>
      </c>
      <c r="I3" s="24">
        <v>0</v>
      </c>
      <c r="K3" s="36">
        <v>0</v>
      </c>
      <c r="L3" s="37"/>
      <c r="M3" s="25"/>
    </row>
    <row r="4" spans="1:13" hidden="1" x14ac:dyDescent="0.2">
      <c r="A4" s="24" t="s">
        <v>4</v>
      </c>
      <c r="B4" s="24">
        <v>0</v>
      </c>
      <c r="D4" s="24">
        <v>0</v>
      </c>
      <c r="E4" s="34">
        <v>0</v>
      </c>
      <c r="F4" s="24">
        <v>239.61</v>
      </c>
      <c r="G4" s="24">
        <v>0</v>
      </c>
      <c r="H4" s="24">
        <v>0</v>
      </c>
      <c r="I4" s="24">
        <v>0</v>
      </c>
      <c r="K4" s="34">
        <v>0</v>
      </c>
      <c r="L4" s="35"/>
      <c r="M4" s="25"/>
    </row>
    <row r="5" spans="1:13" hidden="1" x14ac:dyDescent="0.2">
      <c r="A5" s="24" t="s">
        <v>5</v>
      </c>
      <c r="B5" s="24">
        <v>0</v>
      </c>
      <c r="D5" s="24">
        <v>0</v>
      </c>
      <c r="E5" s="34">
        <v>0</v>
      </c>
      <c r="F5" s="24">
        <v>239.51</v>
      </c>
      <c r="G5" s="24">
        <v>0</v>
      </c>
      <c r="H5" s="24">
        <v>0</v>
      </c>
      <c r="I5" s="24">
        <v>0</v>
      </c>
      <c r="K5" s="34">
        <v>0</v>
      </c>
      <c r="L5" s="35"/>
      <c r="M5" s="25"/>
    </row>
    <row r="6" spans="1:13" hidden="1" x14ac:dyDescent="0.2">
      <c r="A6" s="24" t="s">
        <v>6</v>
      </c>
      <c r="B6" s="24">
        <v>0</v>
      </c>
      <c r="D6" s="24">
        <v>0</v>
      </c>
      <c r="E6" s="34">
        <v>0</v>
      </c>
      <c r="F6" s="24">
        <v>239.51</v>
      </c>
      <c r="G6" s="24">
        <v>0</v>
      </c>
      <c r="H6" s="24">
        <v>0</v>
      </c>
      <c r="I6" s="24">
        <v>0</v>
      </c>
      <c r="K6" s="34">
        <v>0</v>
      </c>
      <c r="L6" s="35"/>
      <c r="M6" s="25"/>
    </row>
    <row r="7" spans="1:13" hidden="1" x14ac:dyDescent="0.2">
      <c r="A7" s="24" t="s">
        <v>7</v>
      </c>
      <c r="B7" s="24">
        <v>0</v>
      </c>
      <c r="D7" s="24">
        <v>0</v>
      </c>
      <c r="E7" s="34">
        <v>0</v>
      </c>
      <c r="F7" s="24">
        <v>239.51</v>
      </c>
      <c r="G7" s="24">
        <v>0</v>
      </c>
      <c r="H7" s="24">
        <v>0</v>
      </c>
      <c r="I7" s="24">
        <v>0</v>
      </c>
      <c r="K7" s="34">
        <v>0</v>
      </c>
      <c r="L7" s="35"/>
      <c r="M7" s="25"/>
    </row>
    <row r="8" spans="1:13" hidden="1" x14ac:dyDescent="0.2">
      <c r="A8" s="24" t="s">
        <v>8</v>
      </c>
      <c r="B8" s="24">
        <v>0</v>
      </c>
      <c r="D8" s="24">
        <v>0</v>
      </c>
      <c r="E8" s="36">
        <v>0</v>
      </c>
      <c r="F8" s="24">
        <v>239.51</v>
      </c>
      <c r="G8" s="24">
        <v>0</v>
      </c>
      <c r="H8" s="24">
        <v>0</v>
      </c>
      <c r="I8" s="24">
        <v>0</v>
      </c>
      <c r="K8" s="36">
        <v>0</v>
      </c>
      <c r="L8" s="37"/>
      <c r="M8" s="25"/>
    </row>
    <row r="9" spans="1:13" hidden="1" x14ac:dyDescent="0.2">
      <c r="A9" s="24" t="s">
        <v>9</v>
      </c>
      <c r="B9" s="24">
        <v>0</v>
      </c>
      <c r="D9" s="24">
        <v>0</v>
      </c>
      <c r="E9" s="36">
        <v>0</v>
      </c>
      <c r="F9" s="24">
        <v>239.51</v>
      </c>
      <c r="G9" s="24">
        <v>0</v>
      </c>
      <c r="H9" s="24">
        <v>0</v>
      </c>
      <c r="I9" s="24">
        <v>0</v>
      </c>
      <c r="K9" s="36">
        <v>0</v>
      </c>
      <c r="L9" s="37"/>
      <c r="M9" s="25"/>
    </row>
    <row r="10" spans="1:13" hidden="1" x14ac:dyDescent="0.2">
      <c r="A10" s="24" t="s">
        <v>10</v>
      </c>
      <c r="B10" s="24">
        <v>0</v>
      </c>
      <c r="D10" s="24">
        <v>0</v>
      </c>
      <c r="E10" s="36">
        <v>0</v>
      </c>
      <c r="F10" s="24">
        <v>239.51</v>
      </c>
      <c r="G10" s="24">
        <v>0</v>
      </c>
      <c r="H10" s="24">
        <v>2110</v>
      </c>
      <c r="I10" s="24">
        <v>18.97</v>
      </c>
      <c r="K10" s="36">
        <v>0</v>
      </c>
      <c r="L10" s="37"/>
      <c r="M10" s="25"/>
    </row>
    <row r="11" spans="1:13" hidden="1" x14ac:dyDescent="0.2">
      <c r="A11" s="24" t="s">
        <v>11</v>
      </c>
      <c r="B11" s="24">
        <v>0</v>
      </c>
      <c r="D11" s="24">
        <v>0</v>
      </c>
      <c r="E11" s="36">
        <v>0</v>
      </c>
      <c r="F11" s="24">
        <v>973.29</v>
      </c>
      <c r="G11" s="24">
        <v>0</v>
      </c>
      <c r="H11" s="24">
        <v>0</v>
      </c>
      <c r="I11" s="24">
        <v>0</v>
      </c>
      <c r="K11" s="36">
        <v>0</v>
      </c>
      <c r="L11" s="37"/>
      <c r="M11" s="25"/>
    </row>
    <row r="12" spans="1:13" hidden="1" x14ac:dyDescent="0.2">
      <c r="A12" s="24" t="s">
        <v>12</v>
      </c>
      <c r="B12" s="24">
        <v>0</v>
      </c>
      <c r="D12" s="24">
        <v>0</v>
      </c>
      <c r="E12" s="36">
        <v>0</v>
      </c>
      <c r="F12" s="24">
        <v>903.18</v>
      </c>
      <c r="G12" s="24">
        <v>0</v>
      </c>
      <c r="H12" s="24">
        <v>1500</v>
      </c>
      <c r="I12" s="24">
        <v>0</v>
      </c>
      <c r="K12" s="36">
        <v>0</v>
      </c>
      <c r="L12" s="37"/>
      <c r="M12" s="25"/>
    </row>
    <row r="13" spans="1:13" hidden="1" x14ac:dyDescent="0.2">
      <c r="A13" s="24" t="s">
        <v>13</v>
      </c>
      <c r="B13" s="24">
        <v>132</v>
      </c>
      <c r="D13" s="24">
        <v>0</v>
      </c>
      <c r="E13" s="36">
        <v>0</v>
      </c>
      <c r="F13" s="24">
        <v>0</v>
      </c>
      <c r="G13" s="24">
        <v>40000</v>
      </c>
      <c r="H13" s="24">
        <v>2490</v>
      </c>
      <c r="I13" s="24">
        <v>0</v>
      </c>
      <c r="K13" s="36">
        <v>0</v>
      </c>
      <c r="L13" s="37">
        <v>15260</v>
      </c>
      <c r="M13" s="26" t="e">
        <f>1-L13/K13</f>
        <v>#DIV/0!</v>
      </c>
    </row>
    <row r="14" spans="1:13" hidden="1" x14ac:dyDescent="0.2">
      <c r="A14" s="24" t="s">
        <v>14</v>
      </c>
      <c r="B14" s="24">
        <v>0</v>
      </c>
      <c r="D14" s="24">
        <v>0</v>
      </c>
      <c r="E14" s="34">
        <v>0</v>
      </c>
      <c r="F14" s="24">
        <v>239.51</v>
      </c>
      <c r="G14" s="24">
        <v>0</v>
      </c>
      <c r="H14" s="24">
        <v>0</v>
      </c>
      <c r="I14" s="24">
        <v>0</v>
      </c>
      <c r="K14" s="34">
        <v>0</v>
      </c>
      <c r="L14" s="35"/>
      <c r="M14" s="25"/>
    </row>
    <row r="15" spans="1:13" hidden="1" x14ac:dyDescent="0.2">
      <c r="A15" s="24" t="s">
        <v>15</v>
      </c>
      <c r="B15" s="24">
        <v>0</v>
      </c>
      <c r="D15" s="24">
        <v>0</v>
      </c>
      <c r="E15" s="34">
        <v>0</v>
      </c>
      <c r="F15" s="24">
        <v>239.51</v>
      </c>
      <c r="G15" s="24">
        <v>0</v>
      </c>
      <c r="H15" s="24">
        <v>0</v>
      </c>
      <c r="I15" s="24">
        <v>0</v>
      </c>
      <c r="K15" s="34">
        <v>0</v>
      </c>
      <c r="L15" s="35"/>
      <c r="M15" s="25"/>
    </row>
    <row r="16" spans="1:13" hidden="1" x14ac:dyDescent="0.2">
      <c r="A16" s="24" t="s">
        <v>16</v>
      </c>
      <c r="B16" s="24">
        <v>0</v>
      </c>
      <c r="D16" s="24">
        <v>0</v>
      </c>
      <c r="E16" s="36">
        <v>0</v>
      </c>
      <c r="F16" s="24">
        <v>610.15</v>
      </c>
      <c r="G16" s="24">
        <v>0</v>
      </c>
      <c r="H16" s="24">
        <v>0</v>
      </c>
      <c r="I16" s="24">
        <v>0</v>
      </c>
      <c r="K16" s="36">
        <v>0</v>
      </c>
      <c r="L16" s="37"/>
      <c r="M16" s="25"/>
    </row>
    <row r="17" spans="1:13" x14ac:dyDescent="0.2">
      <c r="A17" s="24" t="s">
        <v>45</v>
      </c>
      <c r="B17" s="46">
        <v>0</v>
      </c>
      <c r="C17" s="46">
        <v>0</v>
      </c>
      <c r="D17" s="46">
        <v>0</v>
      </c>
      <c r="E17" s="46">
        <v>14205.74</v>
      </c>
      <c r="F17" s="46">
        <v>2794.25</v>
      </c>
      <c r="G17" s="46">
        <v>19000</v>
      </c>
      <c r="H17" s="46">
        <v>2056.15</v>
      </c>
      <c r="I17" s="46">
        <v>0</v>
      </c>
      <c r="K17" s="36">
        <f t="shared" ref="K17:K48" si="0">E17</f>
        <v>14205.74</v>
      </c>
      <c r="L17" s="37">
        <v>14215</v>
      </c>
      <c r="M17" s="27">
        <f>1-L17/K17</f>
        <v>-6.5184918209126863E-4</v>
      </c>
    </row>
    <row r="18" spans="1:13" x14ac:dyDescent="0.2">
      <c r="A18" s="31" t="s">
        <v>70</v>
      </c>
      <c r="B18" s="46">
        <v>0</v>
      </c>
      <c r="C18" s="46">
        <v>0</v>
      </c>
      <c r="D18" s="46">
        <v>0</v>
      </c>
      <c r="E18" s="46">
        <v>930</v>
      </c>
      <c r="F18" s="46">
        <v>2543.89</v>
      </c>
      <c r="G18" s="46">
        <v>0</v>
      </c>
      <c r="H18" s="46">
        <v>3575</v>
      </c>
      <c r="I18" s="46">
        <v>135.97</v>
      </c>
      <c r="J18" s="31"/>
      <c r="K18" s="36">
        <f t="shared" si="0"/>
        <v>930</v>
      </c>
      <c r="L18" s="37">
        <v>790</v>
      </c>
      <c r="M18" s="28">
        <f>1-L18/K18</f>
        <v>0.15053763440860213</v>
      </c>
    </row>
    <row r="19" spans="1:13" x14ac:dyDescent="0.2">
      <c r="A19" s="31" t="s">
        <v>74</v>
      </c>
      <c r="B19" s="46">
        <v>0</v>
      </c>
      <c r="C19" s="46">
        <v>0</v>
      </c>
      <c r="D19" s="46">
        <v>0</v>
      </c>
      <c r="E19" s="46">
        <v>2007</v>
      </c>
      <c r="F19" s="46">
        <v>5301.48</v>
      </c>
      <c r="G19" s="46">
        <v>6000</v>
      </c>
      <c r="H19" s="46">
        <v>10975</v>
      </c>
      <c r="I19" s="46">
        <v>205.99</v>
      </c>
      <c r="J19" s="31"/>
      <c r="K19" s="36">
        <f t="shared" si="0"/>
        <v>2007</v>
      </c>
      <c r="L19" s="37">
        <v>1885</v>
      </c>
      <c r="M19" s="27">
        <f>1-L19/K19</f>
        <v>6.0787244643746852E-2</v>
      </c>
    </row>
    <row r="20" spans="1:13" hidden="1" x14ac:dyDescent="0.2">
      <c r="A20" s="24" t="s">
        <v>20</v>
      </c>
      <c r="B20" s="57">
        <v>1000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K20" s="36">
        <f t="shared" si="0"/>
        <v>0</v>
      </c>
      <c r="L20" s="35"/>
      <c r="M20" s="25"/>
    </row>
    <row r="21" spans="1:13" hidden="1" x14ac:dyDescent="0.2">
      <c r="A21" s="24" t="s">
        <v>21</v>
      </c>
      <c r="B21" s="57">
        <v>0</v>
      </c>
      <c r="C21" s="57">
        <v>0</v>
      </c>
      <c r="D21" s="57">
        <v>0</v>
      </c>
      <c r="E21" s="58">
        <v>0</v>
      </c>
      <c r="F21" s="57">
        <v>1214.4000000000001</v>
      </c>
      <c r="G21" s="57">
        <v>11250</v>
      </c>
      <c r="H21" s="57">
        <v>0</v>
      </c>
      <c r="I21" s="57">
        <v>0</v>
      </c>
      <c r="K21" s="36">
        <f t="shared" si="0"/>
        <v>0</v>
      </c>
      <c r="L21" s="37"/>
      <c r="M21" s="27"/>
    </row>
    <row r="22" spans="1:13" hidden="1" x14ac:dyDescent="0.2">
      <c r="A22" s="24" t="s">
        <v>22</v>
      </c>
      <c r="B22" s="57">
        <v>72084.84</v>
      </c>
      <c r="C22" s="57">
        <v>0</v>
      </c>
      <c r="D22" s="57">
        <v>0</v>
      </c>
      <c r="E22" s="57">
        <v>0</v>
      </c>
      <c r="F22" s="57">
        <v>3908.36</v>
      </c>
      <c r="G22" s="57">
        <v>2500</v>
      </c>
      <c r="H22" s="57">
        <v>450</v>
      </c>
      <c r="I22" s="57">
        <v>2966.61</v>
      </c>
      <c r="K22" s="36">
        <f t="shared" si="0"/>
        <v>0</v>
      </c>
      <c r="L22" s="35"/>
      <c r="M22" s="25"/>
    </row>
    <row r="23" spans="1:13" hidden="1" x14ac:dyDescent="0.2">
      <c r="B23" s="57">
        <v>73216.84</v>
      </c>
      <c r="C23" s="57">
        <v>0</v>
      </c>
      <c r="D23" s="57">
        <v>2500</v>
      </c>
      <c r="E23" s="57">
        <v>89812.92</v>
      </c>
      <c r="F23" s="57">
        <v>20297.43</v>
      </c>
      <c r="G23" s="57">
        <v>184225</v>
      </c>
      <c r="H23" s="57">
        <v>57825.27</v>
      </c>
      <c r="I23" s="57">
        <v>3627.07</v>
      </c>
      <c r="K23" s="36">
        <f t="shared" si="0"/>
        <v>89812.92</v>
      </c>
      <c r="L23" s="35"/>
      <c r="M23" s="25"/>
    </row>
    <row r="24" spans="1:13" hidden="1" x14ac:dyDescent="0.2">
      <c r="A24" s="24" t="s">
        <v>25</v>
      </c>
      <c r="B24" s="57">
        <v>-4400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K24" s="36">
        <f t="shared" si="0"/>
        <v>0</v>
      </c>
      <c r="L24" s="35"/>
      <c r="M24" s="25"/>
    </row>
    <row r="25" spans="1:13" hidden="1" x14ac:dyDescent="0.2">
      <c r="A25" s="24" t="s">
        <v>26</v>
      </c>
      <c r="B25" s="57">
        <v>0</v>
      </c>
      <c r="C25" s="57">
        <v>0</v>
      </c>
      <c r="D25" s="57">
        <v>0</v>
      </c>
      <c r="E25" s="58">
        <v>0</v>
      </c>
      <c r="F25" s="57">
        <v>550</v>
      </c>
      <c r="G25" s="57">
        <v>6250</v>
      </c>
      <c r="H25" s="57">
        <v>5373.85</v>
      </c>
      <c r="I25" s="57">
        <v>3773.06</v>
      </c>
      <c r="K25" s="36">
        <f t="shared" si="0"/>
        <v>0</v>
      </c>
      <c r="L25" s="37"/>
      <c r="M25" s="27"/>
    </row>
    <row r="26" spans="1:13" hidden="1" x14ac:dyDescent="0.2">
      <c r="A26" s="24" t="s">
        <v>27</v>
      </c>
      <c r="B26" s="57">
        <v>22950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K26" s="36">
        <f t="shared" si="0"/>
        <v>0</v>
      </c>
      <c r="L26" s="35"/>
      <c r="M26" s="25"/>
    </row>
    <row r="27" spans="1:13" x14ac:dyDescent="0.2">
      <c r="A27" s="24" t="s">
        <v>30</v>
      </c>
      <c r="B27" s="46">
        <v>0</v>
      </c>
      <c r="C27" s="46">
        <v>0</v>
      </c>
      <c r="D27" s="46">
        <v>0</v>
      </c>
      <c r="E27" s="46">
        <v>20011.990000000002</v>
      </c>
      <c r="F27" s="46">
        <v>14147.3</v>
      </c>
      <c r="G27" s="46">
        <v>13750</v>
      </c>
      <c r="H27" s="46">
        <v>9423.24</v>
      </c>
      <c r="I27" s="46">
        <v>0</v>
      </c>
      <c r="K27" s="36">
        <f t="shared" si="0"/>
        <v>20011.990000000002</v>
      </c>
      <c r="L27" s="37">
        <v>20069</v>
      </c>
      <c r="M27" s="27">
        <f>1-L27/K27</f>
        <v>-2.8487921491064938E-3</v>
      </c>
    </row>
    <row r="28" spans="1:13" x14ac:dyDescent="0.2">
      <c r="A28" s="31" t="s">
        <v>73</v>
      </c>
      <c r="B28" s="46">
        <v>20000</v>
      </c>
      <c r="C28" s="46">
        <v>0</v>
      </c>
      <c r="D28" s="46">
        <v>5000</v>
      </c>
      <c r="E28" s="46">
        <v>8763.75</v>
      </c>
      <c r="F28" s="46">
        <v>13322.38</v>
      </c>
      <c r="G28" s="46">
        <v>33000</v>
      </c>
      <c r="H28" s="46">
        <v>6500</v>
      </c>
      <c r="I28" s="46">
        <v>0</v>
      </c>
      <c r="J28" s="31"/>
      <c r="K28" s="36">
        <f t="shared" si="0"/>
        <v>8763.75</v>
      </c>
      <c r="L28" s="37">
        <v>7888</v>
      </c>
      <c r="M28" s="28">
        <f>1-L28/K28</f>
        <v>9.9928683497361281E-2</v>
      </c>
    </row>
    <row r="29" spans="1:13" x14ac:dyDescent="0.2">
      <c r="A29" s="31" t="s">
        <v>71</v>
      </c>
      <c r="B29" s="46">
        <v>1750</v>
      </c>
      <c r="C29" s="46">
        <v>0</v>
      </c>
      <c r="D29" s="46">
        <v>1250</v>
      </c>
      <c r="E29" s="46">
        <v>2456.75</v>
      </c>
      <c r="F29" s="46">
        <v>8157.94</v>
      </c>
      <c r="G29" s="46">
        <v>19500</v>
      </c>
      <c r="H29" s="46">
        <v>5325</v>
      </c>
      <c r="I29" s="46">
        <v>1215.8499999999999</v>
      </c>
      <c r="J29" s="31"/>
      <c r="K29" s="36">
        <f t="shared" si="0"/>
        <v>2456.75</v>
      </c>
      <c r="L29" s="37">
        <v>2513</v>
      </c>
      <c r="M29" s="27">
        <f>1-L29/K29</f>
        <v>-2.2896102574539556E-2</v>
      </c>
    </row>
    <row r="30" spans="1:13" x14ac:dyDescent="0.2">
      <c r="A30" s="31" t="s">
        <v>69</v>
      </c>
      <c r="B30" s="46">
        <v>0</v>
      </c>
      <c r="C30" s="46">
        <v>0</v>
      </c>
      <c r="D30" s="46">
        <v>0</v>
      </c>
      <c r="E30" s="46">
        <v>2137.5</v>
      </c>
      <c r="F30" s="46">
        <v>1650.68</v>
      </c>
      <c r="G30" s="46">
        <v>12726.25</v>
      </c>
      <c r="H30" s="46">
        <v>0</v>
      </c>
      <c r="I30" s="46">
        <v>0</v>
      </c>
      <c r="J30" s="31"/>
      <c r="K30" s="36">
        <f t="shared" si="0"/>
        <v>2137.5</v>
      </c>
      <c r="L30" s="37">
        <v>2313</v>
      </c>
      <c r="M30" s="27">
        <f>1-L30/K30</f>
        <v>-8.2105263157894681E-2</v>
      </c>
    </row>
    <row r="31" spans="1:13" hidden="1" x14ac:dyDescent="0.2">
      <c r="A31" s="24" t="s">
        <v>32</v>
      </c>
      <c r="B31" s="57">
        <v>0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1287.1199999999999</v>
      </c>
      <c r="K31" s="36">
        <f t="shared" si="0"/>
        <v>0</v>
      </c>
      <c r="L31" s="35"/>
      <c r="M31" s="27" t="e">
        <f>1-L31/K31</f>
        <v>#DIV/0!</v>
      </c>
    </row>
    <row r="32" spans="1:13" hidden="1" x14ac:dyDescent="0.2">
      <c r="A32" s="24" t="s">
        <v>33</v>
      </c>
      <c r="B32" s="57">
        <v>0</v>
      </c>
      <c r="C32" s="57">
        <v>0</v>
      </c>
      <c r="D32" s="57">
        <v>0</v>
      </c>
      <c r="E32" s="57">
        <v>-99</v>
      </c>
      <c r="F32" s="57">
        <v>0</v>
      </c>
      <c r="G32" s="57">
        <v>0</v>
      </c>
      <c r="H32" s="57">
        <v>0</v>
      </c>
      <c r="I32" s="57">
        <v>0</v>
      </c>
      <c r="K32" s="36">
        <f t="shared" si="0"/>
        <v>-99</v>
      </c>
      <c r="L32" s="35"/>
      <c r="M32" s="25"/>
    </row>
    <row r="33" spans="1:13" x14ac:dyDescent="0.2">
      <c r="A33" s="24" t="s">
        <v>36</v>
      </c>
      <c r="B33" s="46">
        <v>0</v>
      </c>
      <c r="C33" s="46">
        <v>0</v>
      </c>
      <c r="D33" s="46">
        <v>0</v>
      </c>
      <c r="E33" s="46">
        <v>11898.94</v>
      </c>
      <c r="F33" s="46">
        <v>5607.69</v>
      </c>
      <c r="G33" s="46">
        <v>33750</v>
      </c>
      <c r="H33" s="46">
        <v>13546.05</v>
      </c>
      <c r="I33" s="46">
        <v>2172.4499999999998</v>
      </c>
      <c r="K33" s="36">
        <f t="shared" si="0"/>
        <v>11898.94</v>
      </c>
      <c r="L33" s="37">
        <v>11004</v>
      </c>
      <c r="M33" s="26">
        <f>1-L33/K33</f>
        <v>7.5211741550087696E-2</v>
      </c>
    </row>
    <row r="34" spans="1:13" hidden="1" x14ac:dyDescent="0.2">
      <c r="A34" s="24" t="s">
        <v>35</v>
      </c>
      <c r="B34" s="57">
        <v>0</v>
      </c>
      <c r="C34" s="57">
        <v>0</v>
      </c>
      <c r="D34" s="57">
        <v>0</v>
      </c>
      <c r="E34" s="57">
        <v>0</v>
      </c>
      <c r="F34" s="57">
        <v>96.15</v>
      </c>
      <c r="G34" s="57">
        <v>0</v>
      </c>
      <c r="H34" s="57">
        <v>96.15</v>
      </c>
      <c r="I34" s="57">
        <v>0</v>
      </c>
      <c r="K34" s="36">
        <f t="shared" si="0"/>
        <v>0</v>
      </c>
      <c r="L34" s="35"/>
      <c r="M34" s="25"/>
    </row>
    <row r="35" spans="1:13" x14ac:dyDescent="0.2">
      <c r="A35" s="31" t="s">
        <v>72</v>
      </c>
      <c r="B35" s="46">
        <v>0</v>
      </c>
      <c r="C35" s="46">
        <v>0</v>
      </c>
      <c r="D35" s="46">
        <v>0</v>
      </c>
      <c r="E35" s="46">
        <v>5168.75</v>
      </c>
      <c r="F35" s="46">
        <v>3377.71</v>
      </c>
      <c r="G35" s="46">
        <v>16000</v>
      </c>
      <c r="H35" s="46">
        <v>6500</v>
      </c>
      <c r="I35" s="46">
        <v>524.15</v>
      </c>
      <c r="J35" s="31"/>
      <c r="K35" s="36">
        <f t="shared" si="0"/>
        <v>5168.75</v>
      </c>
      <c r="L35" s="37">
        <v>5281</v>
      </c>
      <c r="M35" s="27">
        <f>1-L35/K35</f>
        <v>-2.1717049576783554E-2</v>
      </c>
    </row>
    <row r="36" spans="1:13" hidden="1" x14ac:dyDescent="0.2">
      <c r="A36" s="24" t="s">
        <v>37</v>
      </c>
      <c r="B36" s="57">
        <v>1850</v>
      </c>
      <c r="C36" s="57">
        <v>0</v>
      </c>
      <c r="D36" s="57">
        <v>12500</v>
      </c>
      <c r="E36" s="57">
        <v>0</v>
      </c>
      <c r="F36" s="57">
        <v>470.7</v>
      </c>
      <c r="G36" s="57">
        <v>15000</v>
      </c>
      <c r="H36" s="57">
        <v>2531.2399999999998</v>
      </c>
      <c r="I36" s="57">
        <v>1901.57</v>
      </c>
      <c r="K36" s="36">
        <f t="shared" si="0"/>
        <v>0</v>
      </c>
      <c r="L36" s="35"/>
      <c r="M36" s="25"/>
    </row>
    <row r="37" spans="1:13" hidden="1" x14ac:dyDescent="0.2">
      <c r="A37" s="24" t="s">
        <v>38</v>
      </c>
      <c r="B37" s="57">
        <v>0</v>
      </c>
      <c r="C37" s="57">
        <v>0</v>
      </c>
      <c r="D37" s="57">
        <v>0</v>
      </c>
      <c r="E37" s="58">
        <v>0</v>
      </c>
      <c r="F37" s="57">
        <v>2477.6999999999998</v>
      </c>
      <c r="G37" s="57">
        <v>27000</v>
      </c>
      <c r="H37" s="57">
        <v>450</v>
      </c>
      <c r="I37" s="57">
        <v>1000</v>
      </c>
      <c r="K37" s="36">
        <f t="shared" si="0"/>
        <v>0</v>
      </c>
      <c r="L37" s="37"/>
      <c r="M37" s="26" t="e">
        <f>1-L37/K37</f>
        <v>#DIV/0!</v>
      </c>
    </row>
    <row r="38" spans="1:13" hidden="1" x14ac:dyDescent="0.2">
      <c r="A38" s="24" t="s">
        <v>39</v>
      </c>
      <c r="B38" s="57">
        <v>0</v>
      </c>
      <c r="C38" s="57">
        <v>0</v>
      </c>
      <c r="D38" s="57">
        <v>0</v>
      </c>
      <c r="E38" s="57">
        <v>0</v>
      </c>
      <c r="F38" s="57">
        <v>466.85</v>
      </c>
      <c r="G38" s="57">
        <v>0</v>
      </c>
      <c r="H38" s="57">
        <v>96.15</v>
      </c>
      <c r="I38" s="57">
        <v>0</v>
      </c>
      <c r="K38" s="36">
        <f t="shared" si="0"/>
        <v>0</v>
      </c>
      <c r="L38" s="35"/>
      <c r="M38" s="25"/>
    </row>
    <row r="39" spans="1:13" x14ac:dyDescent="0.2">
      <c r="A39" s="24" t="s">
        <v>52</v>
      </c>
      <c r="B39" s="46">
        <v>0</v>
      </c>
      <c r="C39" s="46">
        <v>0</v>
      </c>
      <c r="D39" s="46">
        <v>0</v>
      </c>
      <c r="E39" s="42">
        <v>21572.5</v>
      </c>
      <c r="F39" s="46">
        <v>7127.8</v>
      </c>
      <c r="G39" s="46">
        <v>35000</v>
      </c>
      <c r="H39" s="46">
        <v>24678.27</v>
      </c>
      <c r="I39" s="46">
        <v>4822.8900000000003</v>
      </c>
      <c r="K39" s="36">
        <f t="shared" si="0"/>
        <v>21572.5</v>
      </c>
      <c r="L39" s="37">
        <v>14692</v>
      </c>
      <c r="M39" s="28">
        <f>1-L39/K39</f>
        <v>0.31894773438405377</v>
      </c>
    </row>
    <row r="40" spans="1:13" x14ac:dyDescent="0.2">
      <c r="A40" s="24" t="s">
        <v>31</v>
      </c>
      <c r="B40" s="46">
        <v>0</v>
      </c>
      <c r="C40" s="46">
        <v>0</v>
      </c>
      <c r="D40" s="46">
        <v>0</v>
      </c>
      <c r="E40" s="46">
        <v>15896.66</v>
      </c>
      <c r="F40" s="46">
        <v>8692.7800000000007</v>
      </c>
      <c r="G40" s="46">
        <v>27125</v>
      </c>
      <c r="H40" s="46">
        <v>5467</v>
      </c>
      <c r="I40" s="46">
        <v>12537.8</v>
      </c>
      <c r="K40" s="36">
        <f t="shared" si="0"/>
        <v>15896.66</v>
      </c>
      <c r="L40" s="37">
        <v>14896</v>
      </c>
      <c r="M40" s="26">
        <f>1-L40/K40</f>
        <v>6.2947814194931451E-2</v>
      </c>
    </row>
    <row r="41" spans="1:13" hidden="1" x14ac:dyDescent="0.2">
      <c r="A41" s="24" t="s">
        <v>43</v>
      </c>
      <c r="B41" s="57">
        <v>0</v>
      </c>
      <c r="C41" s="57">
        <v>0</v>
      </c>
      <c r="D41" s="57">
        <v>0</v>
      </c>
      <c r="E41" s="58">
        <v>0</v>
      </c>
      <c r="F41" s="57">
        <v>466.85</v>
      </c>
      <c r="G41" s="57">
        <v>0</v>
      </c>
      <c r="H41" s="57">
        <v>96.15</v>
      </c>
      <c r="I41" s="57">
        <v>183.84</v>
      </c>
      <c r="K41" s="36">
        <f t="shared" si="0"/>
        <v>0</v>
      </c>
      <c r="L41" s="38"/>
      <c r="M41" s="27" t="e">
        <f>1-L41/K41</f>
        <v>#DIV/0!</v>
      </c>
    </row>
    <row r="42" spans="1:13" hidden="1" x14ac:dyDescent="0.2">
      <c r="A42" s="24" t="s">
        <v>44</v>
      </c>
      <c r="B42" s="57">
        <v>0</v>
      </c>
      <c r="C42" s="57">
        <v>0</v>
      </c>
      <c r="D42" s="57">
        <v>6500</v>
      </c>
      <c r="E42" s="57">
        <v>184857.7</v>
      </c>
      <c r="F42" s="57">
        <v>23338.58</v>
      </c>
      <c r="G42" s="57">
        <v>195000</v>
      </c>
      <c r="H42" s="57">
        <v>27095.09</v>
      </c>
      <c r="I42" s="57">
        <v>1983.84</v>
      </c>
      <c r="K42" s="36">
        <f t="shared" si="0"/>
        <v>184857.7</v>
      </c>
      <c r="L42" s="35"/>
      <c r="M42" s="25"/>
    </row>
    <row r="43" spans="1:13" x14ac:dyDescent="0.2">
      <c r="A43" s="24" t="s">
        <v>57</v>
      </c>
      <c r="B43" s="46">
        <v>0</v>
      </c>
      <c r="C43" s="46">
        <v>0</v>
      </c>
      <c r="D43" s="46">
        <v>0</v>
      </c>
      <c r="E43" s="46">
        <v>9017.5</v>
      </c>
      <c r="F43" s="46">
        <v>8803.42</v>
      </c>
      <c r="G43" s="46">
        <v>25000</v>
      </c>
      <c r="H43" s="46">
        <v>16366</v>
      </c>
      <c r="I43" s="46">
        <v>2343.13</v>
      </c>
      <c r="K43" s="36">
        <f t="shared" si="0"/>
        <v>9017.5</v>
      </c>
      <c r="L43" s="37">
        <v>11465</v>
      </c>
      <c r="M43" s="28">
        <f t="shared" ref="M43:M52" si="1">1-L43/K43</f>
        <v>-0.27141668976989197</v>
      </c>
    </row>
    <row r="44" spans="1:13" hidden="1" x14ac:dyDescent="0.2">
      <c r="A44" s="24" t="s">
        <v>46</v>
      </c>
      <c r="B44" s="57">
        <v>0</v>
      </c>
      <c r="C44" s="57">
        <v>0</v>
      </c>
      <c r="D44" s="57">
        <v>0</v>
      </c>
      <c r="E44" s="58">
        <v>0</v>
      </c>
      <c r="F44" s="57">
        <v>466.85</v>
      </c>
      <c r="G44" s="57">
        <v>0</v>
      </c>
      <c r="H44" s="57">
        <v>96.15</v>
      </c>
      <c r="I44" s="57">
        <v>0</v>
      </c>
      <c r="K44" s="36">
        <f t="shared" si="0"/>
        <v>0</v>
      </c>
      <c r="L44" s="37"/>
      <c r="M44" s="26" t="e">
        <f t="shared" si="1"/>
        <v>#DIV/0!</v>
      </c>
    </row>
    <row r="45" spans="1:13" x14ac:dyDescent="0.2">
      <c r="A45" s="24" t="s">
        <v>48</v>
      </c>
      <c r="B45" s="46">
        <v>132</v>
      </c>
      <c r="C45" s="46">
        <v>0</v>
      </c>
      <c r="D45" s="46">
        <v>25000</v>
      </c>
      <c r="E45" s="46">
        <v>16108.01</v>
      </c>
      <c r="F45" s="46">
        <v>239.51</v>
      </c>
      <c r="G45" s="46">
        <v>40000</v>
      </c>
      <c r="H45" s="46">
        <v>8158</v>
      </c>
      <c r="I45" s="46">
        <v>6111.25</v>
      </c>
      <c r="K45" s="36">
        <f t="shared" si="0"/>
        <v>16108.01</v>
      </c>
      <c r="L45" s="37">
        <v>15260</v>
      </c>
      <c r="M45" s="26">
        <f t="shared" si="1"/>
        <v>5.2645236748673496E-2</v>
      </c>
    </row>
    <row r="46" spans="1:13" x14ac:dyDescent="0.2">
      <c r="A46" s="24" t="s">
        <v>50</v>
      </c>
      <c r="B46" s="46">
        <v>0</v>
      </c>
      <c r="C46" s="46">
        <v>0</v>
      </c>
      <c r="D46" s="46">
        <v>0</v>
      </c>
      <c r="E46" s="46">
        <v>6494</v>
      </c>
      <c r="F46" s="46">
        <v>4407.82</v>
      </c>
      <c r="G46" s="46">
        <v>5000</v>
      </c>
      <c r="H46" s="46">
        <v>3490.85</v>
      </c>
      <c r="I46" s="46">
        <v>0</v>
      </c>
      <c r="K46" s="36">
        <f t="shared" si="0"/>
        <v>6494</v>
      </c>
      <c r="L46" s="37">
        <v>6228</v>
      </c>
      <c r="M46" s="27">
        <f t="shared" si="1"/>
        <v>4.0960886972590038E-2</v>
      </c>
    </row>
    <row r="47" spans="1:13" x14ac:dyDescent="0.2">
      <c r="A47" s="24" t="s">
        <v>34</v>
      </c>
      <c r="B47" s="46">
        <v>0</v>
      </c>
      <c r="C47" s="46">
        <v>0</v>
      </c>
      <c r="D47" s="46">
        <v>0</v>
      </c>
      <c r="E47" s="46">
        <v>4948.79</v>
      </c>
      <c r="F47" s="46">
        <v>3110.23</v>
      </c>
      <c r="G47" s="46">
        <v>5000</v>
      </c>
      <c r="H47" s="46">
        <v>6514.26</v>
      </c>
      <c r="I47" s="46">
        <v>622.83000000000004</v>
      </c>
      <c r="K47" s="36">
        <f t="shared" si="0"/>
        <v>4948.79</v>
      </c>
      <c r="L47" s="37">
        <v>4702</v>
      </c>
      <c r="M47" s="27">
        <f t="shared" si="1"/>
        <v>4.9868755796871556E-2</v>
      </c>
    </row>
    <row r="48" spans="1:13" x14ac:dyDescent="0.2">
      <c r="A48" s="24" t="s">
        <v>42</v>
      </c>
      <c r="B48" s="46">
        <v>0</v>
      </c>
      <c r="C48" s="46">
        <v>0</v>
      </c>
      <c r="D48" s="46">
        <v>6500</v>
      </c>
      <c r="E48" s="46">
        <v>84193</v>
      </c>
      <c r="F48" s="46">
        <v>7955.17</v>
      </c>
      <c r="G48" s="46">
        <v>100000</v>
      </c>
      <c r="H48" s="46">
        <v>24148.94</v>
      </c>
      <c r="I48" s="46">
        <v>1800</v>
      </c>
      <c r="K48" s="36">
        <f t="shared" si="0"/>
        <v>84193</v>
      </c>
      <c r="L48" s="37">
        <v>84439</v>
      </c>
      <c r="M48" s="27">
        <f t="shared" si="1"/>
        <v>-2.9218581117194109E-3</v>
      </c>
    </row>
    <row r="49" spans="1:13" x14ac:dyDescent="0.2">
      <c r="A49" s="24" t="s">
        <v>41</v>
      </c>
      <c r="B49" s="46">
        <v>0</v>
      </c>
      <c r="C49" s="46">
        <v>0</v>
      </c>
      <c r="D49" s="46">
        <v>0</v>
      </c>
      <c r="E49" s="46">
        <v>100664.7</v>
      </c>
      <c r="F49" s="46">
        <v>14916.56</v>
      </c>
      <c r="G49" s="46">
        <v>95000</v>
      </c>
      <c r="H49" s="46">
        <v>2850</v>
      </c>
      <c r="I49" s="46">
        <v>0</v>
      </c>
      <c r="K49" s="36">
        <f t="shared" ref="K49:K81" si="2">E49</f>
        <v>100664.7</v>
      </c>
      <c r="L49" s="37">
        <v>102042</v>
      </c>
      <c r="M49" s="27">
        <f t="shared" si="1"/>
        <v>-1.3682055377903124E-2</v>
      </c>
    </row>
    <row r="50" spans="1:13" x14ac:dyDescent="0.2">
      <c r="A50" s="24" t="s">
        <v>47</v>
      </c>
      <c r="B50" s="46">
        <v>0</v>
      </c>
      <c r="C50" s="46">
        <v>0</v>
      </c>
      <c r="D50" s="46">
        <v>0</v>
      </c>
      <c r="E50" s="46">
        <v>19798.2</v>
      </c>
      <c r="F50" s="46">
        <v>6823.03</v>
      </c>
      <c r="G50" s="46">
        <v>30000</v>
      </c>
      <c r="H50" s="46">
        <v>5573.5</v>
      </c>
      <c r="I50" s="46">
        <v>1280</v>
      </c>
      <c r="K50" s="36">
        <f t="shared" si="2"/>
        <v>19798.2</v>
      </c>
      <c r="L50" s="37">
        <v>19901</v>
      </c>
      <c r="M50" s="27">
        <f t="shared" si="1"/>
        <v>-5.1923912274853823E-3</v>
      </c>
    </row>
    <row r="51" spans="1:13" hidden="1" x14ac:dyDescent="0.2">
      <c r="A51" s="24" t="s">
        <v>53</v>
      </c>
      <c r="B51" s="57">
        <v>0</v>
      </c>
      <c r="C51" s="57">
        <v>0</v>
      </c>
      <c r="D51" s="57">
        <v>0</v>
      </c>
      <c r="E51" s="58">
        <v>0</v>
      </c>
      <c r="F51" s="57">
        <v>899.64</v>
      </c>
      <c r="G51" s="57">
        <v>10000</v>
      </c>
      <c r="H51" s="57">
        <v>4853.29</v>
      </c>
      <c r="I51" s="57">
        <v>1247.5</v>
      </c>
      <c r="K51" s="36">
        <f t="shared" si="2"/>
        <v>0</v>
      </c>
      <c r="L51" s="37"/>
      <c r="M51" s="27" t="e">
        <f t="shared" si="1"/>
        <v>#DIV/0!</v>
      </c>
    </row>
    <row r="52" spans="1:13" hidden="1" x14ac:dyDescent="0.2">
      <c r="A52" s="24" t="s">
        <v>54</v>
      </c>
      <c r="B52" s="57">
        <v>800</v>
      </c>
      <c r="C52" s="57">
        <v>0</v>
      </c>
      <c r="D52" s="57">
        <v>0</v>
      </c>
      <c r="E52" s="58">
        <v>0</v>
      </c>
      <c r="F52" s="57">
        <v>699.64</v>
      </c>
      <c r="G52" s="57">
        <v>0</v>
      </c>
      <c r="H52" s="57">
        <v>5078.37</v>
      </c>
      <c r="I52" s="57">
        <v>0</v>
      </c>
      <c r="K52" s="36">
        <f t="shared" si="2"/>
        <v>0</v>
      </c>
      <c r="L52" s="37"/>
      <c r="M52" s="27" t="e">
        <f t="shared" si="1"/>
        <v>#DIV/0!</v>
      </c>
    </row>
    <row r="53" spans="1:13" hidden="1" x14ac:dyDescent="0.2">
      <c r="A53" s="24" t="s">
        <v>20</v>
      </c>
      <c r="B53" s="57">
        <v>0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K53" s="36">
        <f t="shared" si="2"/>
        <v>0</v>
      </c>
      <c r="L53" s="35"/>
      <c r="M53" s="25"/>
    </row>
    <row r="54" spans="1:13" x14ac:dyDescent="0.2">
      <c r="A54" s="31" t="s">
        <v>68</v>
      </c>
      <c r="B54" s="46">
        <v>0</v>
      </c>
      <c r="C54" s="46">
        <v>0</v>
      </c>
      <c r="D54" s="46">
        <v>0</v>
      </c>
      <c r="E54" s="46">
        <v>4600</v>
      </c>
      <c r="F54" s="46">
        <v>5105.4399999999996</v>
      </c>
      <c r="G54" s="46">
        <v>10000</v>
      </c>
      <c r="H54" s="46">
        <v>0</v>
      </c>
      <c r="I54" s="46">
        <v>0</v>
      </c>
      <c r="J54" s="31"/>
      <c r="K54" s="36">
        <f t="shared" si="2"/>
        <v>4600</v>
      </c>
      <c r="L54" s="37">
        <v>4390</v>
      </c>
      <c r="M54" s="27">
        <f>1-L54/K54</f>
        <v>4.5652173913043437E-2</v>
      </c>
    </row>
    <row r="55" spans="1:13" hidden="1" x14ac:dyDescent="0.2">
      <c r="A55" s="24" t="s">
        <v>56</v>
      </c>
      <c r="B55" s="57">
        <v>0</v>
      </c>
      <c r="C55" s="57">
        <v>0</v>
      </c>
      <c r="D55" s="57">
        <v>1700</v>
      </c>
      <c r="E55" s="58">
        <v>0</v>
      </c>
      <c r="F55" s="57">
        <v>2374.12</v>
      </c>
      <c r="G55" s="57">
        <v>8000</v>
      </c>
      <c r="H55" s="57">
        <v>6513.52</v>
      </c>
      <c r="I55" s="57">
        <v>2908.64</v>
      </c>
      <c r="K55" s="36">
        <f t="shared" si="2"/>
        <v>0</v>
      </c>
      <c r="L55" s="37"/>
      <c r="M55" s="27" t="e">
        <f>1-L55/K55</f>
        <v>#DIV/0!</v>
      </c>
    </row>
    <row r="56" spans="1:13" x14ac:dyDescent="0.2">
      <c r="A56" s="24" t="s">
        <v>17</v>
      </c>
      <c r="B56" s="46">
        <v>0</v>
      </c>
      <c r="C56" s="46">
        <v>0</v>
      </c>
      <c r="D56" s="46">
        <v>0</v>
      </c>
      <c r="E56" s="46">
        <v>36612.81</v>
      </c>
      <c r="F56" s="46">
        <v>7598.81</v>
      </c>
      <c r="G56" s="46">
        <v>55000</v>
      </c>
      <c r="H56" s="46">
        <v>14490.2</v>
      </c>
      <c r="I56" s="46">
        <v>3606.29</v>
      </c>
      <c r="K56" s="36">
        <f t="shared" si="2"/>
        <v>36612.81</v>
      </c>
      <c r="L56" s="37">
        <v>36613</v>
      </c>
      <c r="M56" s="27">
        <f>1-L56/K56</f>
        <v>-5.1894405264096832E-6</v>
      </c>
    </row>
    <row r="57" spans="1:13" hidden="1" x14ac:dyDescent="0.2">
      <c r="A57" s="24" t="s">
        <v>58</v>
      </c>
      <c r="B57" s="57">
        <v>1635607.54</v>
      </c>
      <c r="C57" s="57">
        <v>0</v>
      </c>
      <c r="D57" s="57">
        <v>0</v>
      </c>
      <c r="E57" s="57">
        <v>-121</v>
      </c>
      <c r="F57" s="57">
        <v>10541.82</v>
      </c>
      <c r="G57" s="57">
        <v>3500</v>
      </c>
      <c r="H57" s="57">
        <v>1678.28</v>
      </c>
      <c r="I57" s="57">
        <v>4708.3100000000004</v>
      </c>
      <c r="K57" s="36">
        <f t="shared" si="2"/>
        <v>-121</v>
      </c>
      <c r="L57" s="35"/>
      <c r="M57" s="25"/>
    </row>
    <row r="58" spans="1:13" hidden="1" x14ac:dyDescent="0.2">
      <c r="A58" s="30"/>
      <c r="B58" s="61">
        <v>1656147.54</v>
      </c>
      <c r="C58" s="57">
        <v>0</v>
      </c>
      <c r="D58" s="61">
        <v>23200</v>
      </c>
      <c r="E58" s="61">
        <v>324180.61</v>
      </c>
      <c r="F58" s="61">
        <v>124490.03</v>
      </c>
      <c r="G58" s="61">
        <v>492861.75</v>
      </c>
      <c r="H58" s="61">
        <v>185691.33</v>
      </c>
      <c r="I58" s="61">
        <v>58322.63</v>
      </c>
      <c r="J58" s="30"/>
      <c r="K58" s="36">
        <f t="shared" si="2"/>
        <v>324180.61</v>
      </c>
      <c r="L58" s="35"/>
      <c r="M58" s="25"/>
    </row>
    <row r="59" spans="1:13" hidden="1" x14ac:dyDescent="0.2">
      <c r="A59" s="30" t="s">
        <v>61</v>
      </c>
      <c r="B59" s="61">
        <v>0</v>
      </c>
      <c r="C59" s="57">
        <v>0</v>
      </c>
      <c r="D59" s="61">
        <v>0</v>
      </c>
      <c r="E59" s="61">
        <v>0</v>
      </c>
      <c r="F59" s="61">
        <v>0</v>
      </c>
      <c r="G59" s="61">
        <v>0</v>
      </c>
      <c r="H59" s="61">
        <v>160</v>
      </c>
      <c r="I59" s="61">
        <v>0</v>
      </c>
      <c r="J59" s="30"/>
      <c r="K59" s="36">
        <f t="shared" si="2"/>
        <v>0</v>
      </c>
      <c r="L59" s="35"/>
      <c r="M59" s="25"/>
    </row>
    <row r="60" spans="1:13" hidden="1" x14ac:dyDescent="0.2">
      <c r="A60" s="31" t="s">
        <v>62</v>
      </c>
      <c r="B60" s="59">
        <v>0</v>
      </c>
      <c r="C60" s="57">
        <v>0</v>
      </c>
      <c r="D60" s="59">
        <v>0</v>
      </c>
      <c r="E60" s="60">
        <v>0</v>
      </c>
      <c r="F60" s="59">
        <v>0</v>
      </c>
      <c r="G60" s="59">
        <v>0</v>
      </c>
      <c r="H60" s="59">
        <v>0</v>
      </c>
      <c r="I60" s="59">
        <v>1178.96</v>
      </c>
      <c r="J60" s="31"/>
      <c r="K60" s="36">
        <f t="shared" si="2"/>
        <v>0</v>
      </c>
      <c r="L60" s="37"/>
      <c r="M60" s="27" t="e">
        <f>1-L60/K60</f>
        <v>#DIV/0!</v>
      </c>
    </row>
    <row r="61" spans="1:13" hidden="1" x14ac:dyDescent="0.2">
      <c r="A61" s="31" t="s">
        <v>63</v>
      </c>
      <c r="B61" s="59">
        <v>0</v>
      </c>
      <c r="C61" s="57">
        <v>0</v>
      </c>
      <c r="D61" s="59">
        <v>0</v>
      </c>
      <c r="E61" s="60">
        <v>0</v>
      </c>
      <c r="F61" s="59">
        <v>0</v>
      </c>
      <c r="G61" s="59">
        <v>0</v>
      </c>
      <c r="H61" s="59">
        <v>0</v>
      </c>
      <c r="I61" s="59">
        <v>0</v>
      </c>
      <c r="J61" s="31"/>
      <c r="K61" s="36">
        <f t="shared" si="2"/>
        <v>0</v>
      </c>
      <c r="L61" s="37"/>
      <c r="M61" s="27" t="e">
        <f>1-L61/K61</f>
        <v>#DIV/0!</v>
      </c>
    </row>
    <row r="62" spans="1:13" hidden="1" x14ac:dyDescent="0.2">
      <c r="A62" s="31" t="s">
        <v>64</v>
      </c>
      <c r="B62" s="59">
        <v>0</v>
      </c>
      <c r="C62" s="57">
        <v>0</v>
      </c>
      <c r="D62" s="59">
        <v>1250</v>
      </c>
      <c r="E62" s="60">
        <v>0</v>
      </c>
      <c r="F62" s="59">
        <v>0</v>
      </c>
      <c r="G62" s="59">
        <v>0</v>
      </c>
      <c r="H62" s="59">
        <v>0</v>
      </c>
      <c r="I62" s="59">
        <v>0</v>
      </c>
      <c r="J62" s="31"/>
      <c r="K62" s="36">
        <f t="shared" si="2"/>
        <v>0</v>
      </c>
      <c r="L62" s="37"/>
      <c r="M62" s="27" t="e">
        <f>1-L62/K62</f>
        <v>#DIV/0!</v>
      </c>
    </row>
    <row r="63" spans="1:13" hidden="1" x14ac:dyDescent="0.2">
      <c r="A63" s="31" t="s">
        <v>174</v>
      </c>
      <c r="B63" s="59">
        <v>-4460</v>
      </c>
      <c r="C63" s="57">
        <v>0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  <c r="I63" s="59">
        <v>0</v>
      </c>
      <c r="J63" s="31"/>
      <c r="K63" s="36">
        <f t="shared" si="2"/>
        <v>0</v>
      </c>
      <c r="L63" s="35"/>
      <c r="M63" s="25"/>
    </row>
    <row r="64" spans="1:13" x14ac:dyDescent="0.2">
      <c r="A64" s="24" t="s">
        <v>19</v>
      </c>
      <c r="B64" s="46">
        <v>0</v>
      </c>
      <c r="C64" s="46">
        <v>0</v>
      </c>
      <c r="D64" s="46">
        <v>0</v>
      </c>
      <c r="E64" s="46">
        <v>7359.61</v>
      </c>
      <c r="F64" s="42">
        <v>0</v>
      </c>
      <c r="G64" s="46">
        <v>15000</v>
      </c>
      <c r="H64" s="46">
        <v>12130.1</v>
      </c>
      <c r="I64" s="46">
        <v>1341.34</v>
      </c>
      <c r="K64" s="36">
        <f t="shared" si="2"/>
        <v>7359.61</v>
      </c>
      <c r="L64" s="37">
        <v>6719</v>
      </c>
      <c r="M64" s="26">
        <f t="shared" ref="M64:M73" si="3">1-L64/K64</f>
        <v>8.7044014560554106E-2</v>
      </c>
    </row>
    <row r="65" spans="1:13" x14ac:dyDescent="0.2">
      <c r="A65" s="31" t="s">
        <v>67</v>
      </c>
      <c r="B65" s="46">
        <v>0</v>
      </c>
      <c r="C65" s="46">
        <v>0</v>
      </c>
      <c r="D65" s="46">
        <v>4000</v>
      </c>
      <c r="E65" s="46">
        <v>11380</v>
      </c>
      <c r="F65" s="46">
        <v>3012.68</v>
      </c>
      <c r="G65" s="46">
        <v>2450</v>
      </c>
      <c r="H65" s="46">
        <v>7951.71</v>
      </c>
      <c r="I65" s="46">
        <v>50.06</v>
      </c>
      <c r="J65" s="31"/>
      <c r="K65" s="36">
        <f t="shared" si="2"/>
        <v>11380</v>
      </c>
      <c r="L65" s="37">
        <v>13300</v>
      </c>
      <c r="M65" s="28">
        <f t="shared" si="3"/>
        <v>-0.16871704745166949</v>
      </c>
    </row>
    <row r="66" spans="1:13" x14ac:dyDescent="0.2">
      <c r="A66" s="31" t="s">
        <v>65</v>
      </c>
      <c r="B66" s="46">
        <v>0</v>
      </c>
      <c r="C66" s="46">
        <v>0</v>
      </c>
      <c r="D66" s="46">
        <v>0</v>
      </c>
      <c r="E66" s="46">
        <v>4285</v>
      </c>
      <c r="F66" s="46">
        <v>6037.82</v>
      </c>
      <c r="G66" s="46">
        <v>5100</v>
      </c>
      <c r="H66" s="46">
        <v>12169.55</v>
      </c>
      <c r="I66" s="46">
        <v>718.09</v>
      </c>
      <c r="J66" s="31"/>
      <c r="K66" s="36">
        <f t="shared" si="2"/>
        <v>4285</v>
      </c>
      <c r="L66" s="37">
        <v>4285</v>
      </c>
      <c r="M66" s="27">
        <f t="shared" si="3"/>
        <v>0</v>
      </c>
    </row>
    <row r="67" spans="1:13" x14ac:dyDescent="0.2">
      <c r="A67" s="24" t="s">
        <v>28</v>
      </c>
      <c r="B67" s="46">
        <v>0</v>
      </c>
      <c r="C67" s="46">
        <v>0</v>
      </c>
      <c r="D67" s="46">
        <v>0</v>
      </c>
      <c r="E67" s="46">
        <v>10629.25</v>
      </c>
      <c r="F67" s="46">
        <v>4895.03</v>
      </c>
      <c r="G67" s="46">
        <v>21526.75</v>
      </c>
      <c r="H67" s="46">
        <v>9806.75</v>
      </c>
      <c r="I67" s="46">
        <v>130.16</v>
      </c>
      <c r="K67" s="36">
        <f t="shared" si="2"/>
        <v>10629.25</v>
      </c>
      <c r="L67" s="37">
        <f xml:space="preserve"> 8648 + 1815</f>
        <v>10463</v>
      </c>
      <c r="M67" s="27">
        <f t="shared" si="3"/>
        <v>1.5640802502528417E-2</v>
      </c>
    </row>
    <row r="68" spans="1:13" x14ac:dyDescent="0.2">
      <c r="A68" s="24" t="s">
        <v>51</v>
      </c>
      <c r="B68" s="46">
        <v>0</v>
      </c>
      <c r="C68" s="46">
        <v>0</v>
      </c>
      <c r="D68" s="46">
        <v>0</v>
      </c>
      <c r="E68" s="46">
        <v>6998.9</v>
      </c>
      <c r="F68" s="46">
        <v>587.24</v>
      </c>
      <c r="G68" s="46">
        <v>1300</v>
      </c>
      <c r="H68" s="46">
        <v>8328.35</v>
      </c>
      <c r="I68" s="46">
        <v>0</v>
      </c>
      <c r="K68" s="36">
        <f t="shared" si="2"/>
        <v>6998.9</v>
      </c>
      <c r="L68" s="37">
        <v>6462</v>
      </c>
      <c r="M68" s="27">
        <f t="shared" si="3"/>
        <v>7.6712054751460923E-2</v>
      </c>
    </row>
    <row r="69" spans="1:13" x14ac:dyDescent="0.2">
      <c r="A69" s="24" t="s">
        <v>49</v>
      </c>
      <c r="B69" s="46">
        <v>0</v>
      </c>
      <c r="C69" s="46">
        <v>0</v>
      </c>
      <c r="D69" s="46">
        <v>2500</v>
      </c>
      <c r="E69" s="46">
        <v>20200.55</v>
      </c>
      <c r="F69" s="46">
        <v>6247.26</v>
      </c>
      <c r="G69" s="46">
        <v>15560</v>
      </c>
      <c r="H69" s="46">
        <v>9454</v>
      </c>
      <c r="I69" s="46">
        <v>0</v>
      </c>
      <c r="K69" s="36">
        <f t="shared" si="2"/>
        <v>20200.55</v>
      </c>
      <c r="L69" s="37">
        <v>19705</v>
      </c>
      <c r="M69" s="27">
        <f t="shared" si="3"/>
        <v>2.4531510280660584E-2</v>
      </c>
    </row>
    <row r="70" spans="1:13" x14ac:dyDescent="0.2">
      <c r="A70" s="24" t="s">
        <v>29</v>
      </c>
      <c r="B70" s="46">
        <v>0</v>
      </c>
      <c r="C70" s="46">
        <v>0</v>
      </c>
      <c r="D70" s="46">
        <v>0</v>
      </c>
      <c r="E70" s="46">
        <v>2403.25</v>
      </c>
      <c r="F70" s="46">
        <v>100</v>
      </c>
      <c r="G70" s="46">
        <v>600</v>
      </c>
      <c r="H70" s="46">
        <v>646.15</v>
      </c>
      <c r="I70" s="46">
        <v>0</v>
      </c>
      <c r="K70" s="36">
        <f t="shared" si="2"/>
        <v>2403.25</v>
      </c>
      <c r="L70" s="37">
        <v>2141</v>
      </c>
      <c r="M70" s="28">
        <f t="shared" si="3"/>
        <v>0.10912306251950488</v>
      </c>
    </row>
    <row r="71" spans="1:13" x14ac:dyDescent="0.2">
      <c r="A71" s="24" t="s">
        <v>18</v>
      </c>
      <c r="B71" s="46">
        <v>0</v>
      </c>
      <c r="C71" s="46">
        <v>0</v>
      </c>
      <c r="D71" s="46">
        <v>0</v>
      </c>
      <c r="E71" s="46">
        <v>62469.55</v>
      </c>
      <c r="F71" s="46">
        <v>2323.34</v>
      </c>
      <c r="G71" s="46">
        <v>50000</v>
      </c>
      <c r="H71" s="46">
        <v>16527.93</v>
      </c>
      <c r="I71" s="46">
        <v>1994.06</v>
      </c>
      <c r="K71" s="36">
        <f t="shared" si="2"/>
        <v>62469.55</v>
      </c>
      <c r="L71" s="37">
        <v>62472</v>
      </c>
      <c r="M71" s="28">
        <f t="shared" si="3"/>
        <v>-3.9219107549115506E-5</v>
      </c>
    </row>
    <row r="72" spans="1:13" x14ac:dyDescent="0.2">
      <c r="A72" s="24" t="s">
        <v>55</v>
      </c>
      <c r="B72" s="46">
        <v>0</v>
      </c>
      <c r="C72" s="46">
        <v>0</v>
      </c>
      <c r="D72" s="46">
        <v>1250</v>
      </c>
      <c r="E72" s="46">
        <v>3560.24</v>
      </c>
      <c r="F72" s="46">
        <v>6897.72</v>
      </c>
      <c r="G72" s="46">
        <v>22500</v>
      </c>
      <c r="H72" s="46">
        <v>14132.52</v>
      </c>
      <c r="I72" s="46">
        <v>14112.54</v>
      </c>
      <c r="K72" s="36">
        <f t="shared" si="2"/>
        <v>3560.24</v>
      </c>
      <c r="L72" s="37">
        <v>4775</v>
      </c>
      <c r="M72" s="28">
        <f t="shared" si="3"/>
        <v>-0.34120171673819755</v>
      </c>
    </row>
    <row r="73" spans="1:13" x14ac:dyDescent="0.2">
      <c r="A73" s="31" t="s">
        <v>66</v>
      </c>
      <c r="B73" s="46">
        <v>0</v>
      </c>
      <c r="C73" s="46">
        <v>0</v>
      </c>
      <c r="D73" s="46">
        <v>0</v>
      </c>
      <c r="E73" s="46">
        <v>750</v>
      </c>
      <c r="F73" s="46">
        <v>1715.79</v>
      </c>
      <c r="G73" s="46">
        <v>0</v>
      </c>
      <c r="H73" s="46">
        <v>3527.18</v>
      </c>
      <c r="I73" s="46">
        <v>0</v>
      </c>
      <c r="J73" s="31"/>
      <c r="K73" s="36">
        <f t="shared" si="2"/>
        <v>750</v>
      </c>
      <c r="L73" s="37">
        <v>790</v>
      </c>
      <c r="M73" s="27">
        <f t="shared" si="3"/>
        <v>-5.3333333333333233E-2</v>
      </c>
    </row>
    <row r="74" spans="1:13" hidden="1" x14ac:dyDescent="0.2">
      <c r="A74" s="31" t="s">
        <v>75</v>
      </c>
      <c r="B74" s="31">
        <v>0</v>
      </c>
      <c r="C74" s="31"/>
      <c r="D74" s="31">
        <v>0</v>
      </c>
      <c r="E74" s="39">
        <v>0</v>
      </c>
      <c r="F74" s="31">
        <v>0</v>
      </c>
      <c r="G74" s="31">
        <v>575</v>
      </c>
      <c r="H74" s="31">
        <v>1350.37</v>
      </c>
      <c r="I74" s="31">
        <v>0</v>
      </c>
      <c r="J74" s="31"/>
      <c r="K74" s="36">
        <f t="shared" si="2"/>
        <v>0</v>
      </c>
      <c r="M74" s="29"/>
    </row>
    <row r="75" spans="1:13" hidden="1" x14ac:dyDescent="0.2">
      <c r="A75" s="31" t="s">
        <v>20</v>
      </c>
      <c r="B75" s="31">
        <v>0</v>
      </c>
      <c r="C75" s="31"/>
      <c r="D75" s="31">
        <v>0</v>
      </c>
      <c r="E75" s="40">
        <v>0</v>
      </c>
      <c r="F75" s="31">
        <v>0</v>
      </c>
      <c r="G75" s="31">
        <v>0</v>
      </c>
      <c r="H75" s="31">
        <v>0</v>
      </c>
      <c r="I75" s="31">
        <v>0</v>
      </c>
      <c r="J75" s="31"/>
      <c r="K75" s="36">
        <f t="shared" si="2"/>
        <v>0</v>
      </c>
      <c r="L75" s="34"/>
    </row>
    <row r="76" spans="1:13" hidden="1" x14ac:dyDescent="0.2">
      <c r="A76" s="31" t="s">
        <v>76</v>
      </c>
      <c r="B76" s="31">
        <v>836342.74</v>
      </c>
      <c r="C76" s="31"/>
      <c r="D76" s="31">
        <v>10000</v>
      </c>
      <c r="E76" s="40">
        <v>0</v>
      </c>
      <c r="F76" s="31">
        <v>6891.53</v>
      </c>
      <c r="G76" s="31">
        <v>550</v>
      </c>
      <c r="H76" s="31">
        <v>1500</v>
      </c>
      <c r="I76" s="31">
        <v>0</v>
      </c>
      <c r="J76" s="31"/>
      <c r="K76" s="36">
        <f t="shared" si="2"/>
        <v>0</v>
      </c>
      <c r="L76" s="34"/>
    </row>
    <row r="77" spans="1:13" hidden="1" x14ac:dyDescent="0.2">
      <c r="A77" s="31"/>
      <c r="B77" s="31">
        <v>853632.74</v>
      </c>
      <c r="C77" s="31"/>
      <c r="D77" s="31">
        <v>21500</v>
      </c>
      <c r="E77" s="40">
        <v>42478.75</v>
      </c>
      <c r="F77" s="31">
        <v>57117.34</v>
      </c>
      <c r="G77" s="31">
        <v>105901.25</v>
      </c>
      <c r="H77" s="31">
        <v>59533.81</v>
      </c>
      <c r="I77" s="31">
        <v>4029.07</v>
      </c>
      <c r="J77" s="31"/>
      <c r="K77" s="36">
        <f t="shared" si="2"/>
        <v>42478.75</v>
      </c>
      <c r="L77" s="34"/>
    </row>
    <row r="78" spans="1:13" hidden="1" x14ac:dyDescent="0.2">
      <c r="A78" s="31" t="s">
        <v>79</v>
      </c>
      <c r="B78" s="31">
        <v>0</v>
      </c>
      <c r="C78" s="31"/>
      <c r="D78" s="31">
        <v>0</v>
      </c>
      <c r="E78" s="39">
        <v>-1695</v>
      </c>
      <c r="F78" s="31">
        <v>0</v>
      </c>
      <c r="G78" s="31">
        <v>0</v>
      </c>
      <c r="H78" s="31">
        <v>0</v>
      </c>
      <c r="I78" s="31">
        <v>27799</v>
      </c>
      <c r="J78" s="31"/>
      <c r="K78" s="36">
        <f t="shared" si="2"/>
        <v>-1695</v>
      </c>
      <c r="M78" s="29">
        <f>1-L78/K78</f>
        <v>1</v>
      </c>
    </row>
    <row r="79" spans="1:13" hidden="1" x14ac:dyDescent="0.2">
      <c r="A79" s="31" t="s">
        <v>80</v>
      </c>
      <c r="B79" s="31">
        <v>-940</v>
      </c>
      <c r="C79" s="31"/>
      <c r="D79" s="31">
        <v>0</v>
      </c>
      <c r="E79" s="39">
        <v>3640</v>
      </c>
      <c r="F79" s="31">
        <v>2770</v>
      </c>
      <c r="G79" s="31">
        <v>2724.5</v>
      </c>
      <c r="H79" s="31">
        <v>0</v>
      </c>
      <c r="I79" s="31">
        <v>0</v>
      </c>
      <c r="J79" s="31"/>
      <c r="K79" s="36">
        <f t="shared" si="2"/>
        <v>3640</v>
      </c>
      <c r="M79" s="29">
        <f>1-L79/K79</f>
        <v>1</v>
      </c>
    </row>
    <row r="80" spans="1:13" hidden="1" x14ac:dyDescent="0.2">
      <c r="A80" s="31"/>
      <c r="B80" s="31">
        <v>-940</v>
      </c>
      <c r="C80" s="31"/>
      <c r="D80" s="31">
        <v>0</v>
      </c>
      <c r="E80" s="40">
        <v>1945</v>
      </c>
      <c r="F80" s="31">
        <v>2770</v>
      </c>
      <c r="G80" s="31">
        <v>2724.5</v>
      </c>
      <c r="H80" s="31">
        <v>0</v>
      </c>
      <c r="I80" s="31">
        <v>27799</v>
      </c>
      <c r="J80" s="31"/>
      <c r="K80" s="36">
        <f t="shared" si="2"/>
        <v>1945</v>
      </c>
      <c r="L80" s="34"/>
    </row>
    <row r="81" spans="1:12" hidden="1" x14ac:dyDescent="0.2">
      <c r="A81" s="31"/>
      <c r="B81" s="31">
        <v>2582057.12</v>
      </c>
      <c r="C81" s="31"/>
      <c r="D81" s="31">
        <v>47200</v>
      </c>
      <c r="E81" s="40">
        <v>458417.28</v>
      </c>
      <c r="F81" s="31">
        <v>204674.8</v>
      </c>
      <c r="G81" s="31">
        <v>785712.5</v>
      </c>
      <c r="H81" s="31">
        <v>303050.40999999997</v>
      </c>
      <c r="I81" s="31">
        <v>93777.77</v>
      </c>
      <c r="J81" s="31"/>
      <c r="K81" s="36">
        <f t="shared" si="2"/>
        <v>458417.28</v>
      </c>
      <c r="L81" s="34"/>
    </row>
  </sheetData>
  <autoFilter ref="A1:M81" xr:uid="{6C26AF09-E929-415B-BC68-287925EF3F0F}">
    <sortState xmlns:xlrd2="http://schemas.microsoft.com/office/spreadsheetml/2017/richdata2" ref="A17:M73">
      <sortCondition ref="A1:A8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D50C-4E66-4C94-B3E2-AD2888E62D72}">
  <dimension ref="A1:L31"/>
  <sheetViews>
    <sheetView workbookViewId="0"/>
  </sheetViews>
  <sheetFormatPr defaultRowHeight="15" x14ac:dyDescent="0.25"/>
  <sheetData>
    <row r="1" spans="1:12" ht="56.25" x14ac:dyDescent="0.25">
      <c r="A1" s="41" t="s">
        <v>178</v>
      </c>
      <c r="B1" s="41" t="s">
        <v>175</v>
      </c>
      <c r="C1" s="41" t="s">
        <v>177</v>
      </c>
      <c r="D1" s="41" t="s">
        <v>176</v>
      </c>
      <c r="E1" s="41" t="s">
        <v>97</v>
      </c>
      <c r="F1" s="41" t="s">
        <v>100</v>
      </c>
      <c r="G1" s="41" t="s">
        <v>105</v>
      </c>
      <c r="H1" s="41" t="s">
        <v>108</v>
      </c>
      <c r="I1" s="41" t="s">
        <v>119</v>
      </c>
      <c r="J1" s="41" t="s">
        <v>120</v>
      </c>
      <c r="K1" s="41" t="s">
        <v>123</v>
      </c>
      <c r="L1" s="41" t="s">
        <v>124</v>
      </c>
    </row>
    <row r="2" spans="1:12" x14ac:dyDescent="0.25">
      <c r="A2" s="43" t="s">
        <v>45</v>
      </c>
      <c r="B2" s="44" t="s">
        <v>215</v>
      </c>
      <c r="C2" s="45">
        <v>44645</v>
      </c>
      <c r="D2" s="44" t="s">
        <v>216</v>
      </c>
      <c r="E2" s="46">
        <v>0</v>
      </c>
      <c r="F2" s="46">
        <v>0</v>
      </c>
      <c r="G2" s="46">
        <v>0</v>
      </c>
      <c r="H2" s="46">
        <v>14205.74</v>
      </c>
      <c r="I2" s="46">
        <v>2794.25</v>
      </c>
      <c r="J2" s="46">
        <v>19000</v>
      </c>
      <c r="K2" s="46">
        <v>2056.15</v>
      </c>
      <c r="L2" s="46">
        <v>0</v>
      </c>
    </row>
    <row r="3" spans="1:12" x14ac:dyDescent="0.25">
      <c r="A3" s="43" t="s">
        <v>70</v>
      </c>
      <c r="B3" s="44" t="s">
        <v>240</v>
      </c>
      <c r="C3" s="45">
        <v>44239</v>
      </c>
      <c r="D3" s="44" t="s">
        <v>241</v>
      </c>
      <c r="E3" s="46">
        <v>0</v>
      </c>
      <c r="F3" s="46">
        <v>0</v>
      </c>
      <c r="G3" s="46">
        <v>0</v>
      </c>
      <c r="H3" s="46">
        <v>930</v>
      </c>
      <c r="I3" s="46">
        <v>2543.89</v>
      </c>
      <c r="J3" s="46">
        <v>0</v>
      </c>
      <c r="K3" s="46">
        <v>3575</v>
      </c>
      <c r="L3" s="46">
        <v>135.97</v>
      </c>
    </row>
    <row r="4" spans="1:12" x14ac:dyDescent="0.25">
      <c r="A4" s="43" t="s">
        <v>74</v>
      </c>
      <c r="B4" s="44" t="s">
        <v>252</v>
      </c>
      <c r="C4" s="45">
        <v>44152</v>
      </c>
      <c r="D4" s="44" t="s">
        <v>253</v>
      </c>
      <c r="E4" s="46">
        <v>0</v>
      </c>
      <c r="F4" s="46">
        <v>0</v>
      </c>
      <c r="G4" s="46">
        <v>0</v>
      </c>
      <c r="H4" s="46">
        <v>2007</v>
      </c>
      <c r="I4" s="46">
        <v>5301.48</v>
      </c>
      <c r="J4" s="46">
        <v>6000</v>
      </c>
      <c r="K4" s="46">
        <v>10975</v>
      </c>
      <c r="L4" s="46">
        <v>205.99</v>
      </c>
    </row>
    <row r="5" spans="1:12" x14ac:dyDescent="0.25">
      <c r="A5" s="43" t="s">
        <v>30</v>
      </c>
      <c r="B5" s="44" t="s">
        <v>203</v>
      </c>
      <c r="C5" s="45">
        <v>44673</v>
      </c>
      <c r="D5" s="44" t="s">
        <v>204</v>
      </c>
      <c r="E5" s="46">
        <v>0</v>
      </c>
      <c r="F5" s="46">
        <v>0</v>
      </c>
      <c r="G5" s="46">
        <v>0</v>
      </c>
      <c r="H5" s="46">
        <v>20011.990000000002</v>
      </c>
      <c r="I5" s="46">
        <v>14147.3</v>
      </c>
      <c r="J5" s="46">
        <v>13750</v>
      </c>
      <c r="K5" s="46">
        <v>9423.24</v>
      </c>
      <c r="L5" s="46">
        <v>0</v>
      </c>
    </row>
    <row r="6" spans="1:12" x14ac:dyDescent="0.25">
      <c r="A6" s="43" t="s">
        <v>73</v>
      </c>
      <c r="B6" s="44" t="s">
        <v>250</v>
      </c>
      <c r="C6" s="45">
        <v>44196</v>
      </c>
      <c r="D6" s="44" t="s">
        <v>251</v>
      </c>
      <c r="E6" s="46">
        <v>20000</v>
      </c>
      <c r="F6" s="46">
        <v>0</v>
      </c>
      <c r="G6" s="46">
        <v>5000</v>
      </c>
      <c r="H6" s="46">
        <v>8763.75</v>
      </c>
      <c r="I6" s="46">
        <v>13322.38</v>
      </c>
      <c r="J6" s="46">
        <v>33000</v>
      </c>
      <c r="K6" s="46">
        <v>6500</v>
      </c>
      <c r="L6" s="46">
        <v>0</v>
      </c>
    </row>
    <row r="7" spans="1:12" x14ac:dyDescent="0.25">
      <c r="A7" s="43" t="s">
        <v>71</v>
      </c>
      <c r="B7" s="44" t="s">
        <v>238</v>
      </c>
      <c r="C7" s="45">
        <v>44338</v>
      </c>
      <c r="D7" s="44" t="s">
        <v>239</v>
      </c>
      <c r="E7" s="46">
        <v>1750</v>
      </c>
      <c r="F7" s="46">
        <v>0</v>
      </c>
      <c r="G7" s="46">
        <v>1250</v>
      </c>
      <c r="H7" s="46">
        <v>2456.75</v>
      </c>
      <c r="I7" s="46">
        <v>8157.94</v>
      </c>
      <c r="J7" s="46">
        <v>19500</v>
      </c>
      <c r="K7" s="46">
        <v>5325</v>
      </c>
      <c r="L7" s="46">
        <v>1215.8499999999999</v>
      </c>
    </row>
    <row r="8" spans="1:12" x14ac:dyDescent="0.25">
      <c r="A8" s="43" t="s">
        <v>69</v>
      </c>
      <c r="B8" s="44" t="s">
        <v>248</v>
      </c>
      <c r="C8" s="45">
        <v>44179</v>
      </c>
      <c r="D8" s="44" t="s">
        <v>249</v>
      </c>
      <c r="E8" s="46">
        <v>0</v>
      </c>
      <c r="F8" s="46">
        <v>0</v>
      </c>
      <c r="G8" s="46">
        <v>0</v>
      </c>
      <c r="H8" s="46">
        <v>2137.5</v>
      </c>
      <c r="I8" s="46">
        <v>1650.68</v>
      </c>
      <c r="J8" s="46">
        <v>12726.25</v>
      </c>
      <c r="K8" s="46">
        <v>0</v>
      </c>
      <c r="L8" s="46">
        <v>0</v>
      </c>
    </row>
    <row r="9" spans="1:12" x14ac:dyDescent="0.25">
      <c r="A9" s="43" t="s">
        <v>36</v>
      </c>
      <c r="B9" s="44" t="s">
        <v>209</v>
      </c>
      <c r="C9" s="45">
        <v>44688</v>
      </c>
      <c r="D9" s="44" t="s">
        <v>210</v>
      </c>
      <c r="E9" s="46">
        <v>0</v>
      </c>
      <c r="F9" s="46">
        <v>0</v>
      </c>
      <c r="G9" s="46">
        <v>0</v>
      </c>
      <c r="H9" s="46">
        <v>11898.94</v>
      </c>
      <c r="I9" s="46">
        <v>5607.69</v>
      </c>
      <c r="J9" s="46">
        <v>33750</v>
      </c>
      <c r="K9" s="46">
        <v>13546.05</v>
      </c>
      <c r="L9" s="46">
        <v>2172.4499999999998</v>
      </c>
    </row>
    <row r="10" spans="1:12" x14ac:dyDescent="0.25">
      <c r="A10" s="43" t="s">
        <v>72</v>
      </c>
      <c r="B10" s="44" t="s">
        <v>242</v>
      </c>
      <c r="C10" s="45">
        <v>44204</v>
      </c>
      <c r="D10" s="44" t="s">
        <v>243</v>
      </c>
      <c r="E10" s="46">
        <v>0</v>
      </c>
      <c r="F10" s="46">
        <v>0</v>
      </c>
      <c r="G10" s="46">
        <v>0</v>
      </c>
      <c r="H10" s="46">
        <v>5168.75</v>
      </c>
      <c r="I10" s="46">
        <v>3377.71</v>
      </c>
      <c r="J10" s="46">
        <v>16000</v>
      </c>
      <c r="K10" s="46">
        <v>6500</v>
      </c>
      <c r="L10" s="46">
        <v>524.15</v>
      </c>
    </row>
    <row r="11" spans="1:12" x14ac:dyDescent="0.25">
      <c r="A11" s="43" t="s">
        <v>52</v>
      </c>
      <c r="B11" s="44" t="s">
        <v>226</v>
      </c>
      <c r="C11" s="45">
        <v>44471</v>
      </c>
      <c r="D11" s="44" t="s">
        <v>227</v>
      </c>
      <c r="E11" s="46">
        <v>0</v>
      </c>
      <c r="F11" s="46">
        <v>0</v>
      </c>
      <c r="G11" s="46">
        <v>0</v>
      </c>
      <c r="H11" s="46">
        <v>21572.5</v>
      </c>
      <c r="I11" s="46">
        <v>7127.8</v>
      </c>
      <c r="J11" s="46">
        <v>35000</v>
      </c>
      <c r="K11" s="46">
        <v>24678.27</v>
      </c>
      <c r="L11" s="46">
        <v>4822.8900000000003</v>
      </c>
    </row>
    <row r="12" spans="1:12" x14ac:dyDescent="0.25">
      <c r="A12" s="43" t="s">
        <v>31</v>
      </c>
      <c r="B12" s="44" t="s">
        <v>205</v>
      </c>
      <c r="C12" s="45">
        <v>44687</v>
      </c>
      <c r="D12" s="44" t="s">
        <v>206</v>
      </c>
      <c r="E12" s="46">
        <v>0</v>
      </c>
      <c r="F12" s="46">
        <v>0</v>
      </c>
      <c r="G12" s="46">
        <v>0</v>
      </c>
      <c r="H12" s="46">
        <v>15896.66</v>
      </c>
      <c r="I12" s="46">
        <v>8692.7800000000007</v>
      </c>
      <c r="J12" s="46">
        <v>27125</v>
      </c>
      <c r="K12" s="46">
        <v>5467</v>
      </c>
      <c r="L12" s="46">
        <v>12537.8</v>
      </c>
    </row>
    <row r="13" spans="1:12" x14ac:dyDescent="0.25">
      <c r="A13" s="43" t="s">
        <v>57</v>
      </c>
      <c r="B13" s="44" t="s">
        <v>231</v>
      </c>
      <c r="C13" s="45">
        <v>44399</v>
      </c>
      <c r="D13" s="44" t="s">
        <v>232</v>
      </c>
      <c r="E13" s="46">
        <v>0</v>
      </c>
      <c r="F13" s="46">
        <v>0</v>
      </c>
      <c r="G13" s="46">
        <v>0</v>
      </c>
      <c r="H13" s="46">
        <v>9017.5</v>
      </c>
      <c r="I13" s="46">
        <v>8803.42</v>
      </c>
      <c r="J13" s="46">
        <v>25000</v>
      </c>
      <c r="K13" s="46">
        <v>16366</v>
      </c>
      <c r="L13" s="46">
        <v>2343.13</v>
      </c>
    </row>
    <row r="14" spans="1:12" x14ac:dyDescent="0.25">
      <c r="A14" s="43" t="s">
        <v>13</v>
      </c>
      <c r="B14" s="44" t="s">
        <v>254</v>
      </c>
      <c r="C14" s="45">
        <v>44820</v>
      </c>
      <c r="D14" s="44" t="s">
        <v>255</v>
      </c>
      <c r="E14" s="46">
        <v>132</v>
      </c>
      <c r="F14" s="46">
        <v>0</v>
      </c>
      <c r="G14" s="46">
        <v>25000</v>
      </c>
      <c r="H14" s="46">
        <v>16108.01</v>
      </c>
      <c r="I14" s="46">
        <v>239.51</v>
      </c>
      <c r="J14" s="46">
        <v>40000</v>
      </c>
      <c r="K14" s="46">
        <v>8158</v>
      </c>
      <c r="L14" s="46">
        <v>6111.25</v>
      </c>
    </row>
    <row r="15" spans="1:12" x14ac:dyDescent="0.25">
      <c r="A15" s="43" t="s">
        <v>50</v>
      </c>
      <c r="B15" s="44" t="s">
        <v>222</v>
      </c>
      <c r="C15" s="45">
        <v>44512</v>
      </c>
      <c r="D15" s="44" t="s">
        <v>223</v>
      </c>
      <c r="E15" s="46">
        <v>0</v>
      </c>
      <c r="F15" s="46">
        <v>0</v>
      </c>
      <c r="G15" s="46">
        <v>0</v>
      </c>
      <c r="H15" s="46">
        <v>6494</v>
      </c>
      <c r="I15" s="46">
        <v>4407.82</v>
      </c>
      <c r="J15" s="46">
        <v>5000</v>
      </c>
      <c r="K15" s="46">
        <v>3490.85</v>
      </c>
      <c r="L15" s="46">
        <v>0</v>
      </c>
    </row>
    <row r="16" spans="1:12" x14ac:dyDescent="0.25">
      <c r="A16" s="43" t="s">
        <v>34</v>
      </c>
      <c r="B16" s="44" t="s">
        <v>207</v>
      </c>
      <c r="C16" s="45">
        <v>44520</v>
      </c>
      <c r="D16" s="44" t="s">
        <v>208</v>
      </c>
      <c r="E16" s="46">
        <v>0</v>
      </c>
      <c r="F16" s="46">
        <v>0</v>
      </c>
      <c r="G16" s="46">
        <v>0</v>
      </c>
      <c r="H16" s="46">
        <v>4948.79</v>
      </c>
      <c r="I16" s="46">
        <v>3110.23</v>
      </c>
      <c r="J16" s="46">
        <v>5000</v>
      </c>
      <c r="K16" s="46">
        <v>6514.26</v>
      </c>
      <c r="L16" s="46">
        <v>622.83000000000004</v>
      </c>
    </row>
    <row r="17" spans="1:12" x14ac:dyDescent="0.25">
      <c r="A17" s="43" t="s">
        <v>42</v>
      </c>
      <c r="B17" s="44" t="s">
        <v>213</v>
      </c>
      <c r="C17" s="45">
        <v>44646</v>
      </c>
      <c r="D17" s="44" t="s">
        <v>214</v>
      </c>
      <c r="E17" s="46">
        <v>0</v>
      </c>
      <c r="F17" s="46">
        <v>0</v>
      </c>
      <c r="G17" s="46">
        <v>6500</v>
      </c>
      <c r="H17" s="46">
        <v>84193</v>
      </c>
      <c r="I17" s="46">
        <v>7955.17</v>
      </c>
      <c r="J17" s="46">
        <v>100000</v>
      </c>
      <c r="K17" s="46">
        <v>24148.94</v>
      </c>
      <c r="L17" s="46">
        <v>1800</v>
      </c>
    </row>
    <row r="18" spans="1:12" x14ac:dyDescent="0.25">
      <c r="A18" s="43" t="s">
        <v>41</v>
      </c>
      <c r="B18" s="44" t="s">
        <v>211</v>
      </c>
      <c r="C18" s="45">
        <v>44647</v>
      </c>
      <c r="D18" s="44" t="s">
        <v>212</v>
      </c>
      <c r="E18" s="46">
        <v>0</v>
      </c>
      <c r="F18" s="46">
        <v>0</v>
      </c>
      <c r="G18" s="46">
        <v>0</v>
      </c>
      <c r="H18" s="46">
        <v>100664.7</v>
      </c>
      <c r="I18" s="46">
        <v>14916.56</v>
      </c>
      <c r="J18" s="46">
        <v>95000</v>
      </c>
      <c r="K18" s="46">
        <v>2850</v>
      </c>
      <c r="L18" s="46">
        <v>0</v>
      </c>
    </row>
    <row r="19" spans="1:12" x14ac:dyDescent="0.25">
      <c r="A19" s="43" t="s">
        <v>47</v>
      </c>
      <c r="B19" s="44" t="s">
        <v>218</v>
      </c>
      <c r="C19" s="45">
        <v>44603</v>
      </c>
      <c r="D19" s="44" t="s">
        <v>219</v>
      </c>
      <c r="E19" s="46">
        <v>0</v>
      </c>
      <c r="F19" s="46">
        <v>0</v>
      </c>
      <c r="G19" s="46">
        <v>0</v>
      </c>
      <c r="H19" s="46">
        <v>19798.2</v>
      </c>
      <c r="I19" s="46">
        <v>6823.03</v>
      </c>
      <c r="J19" s="46">
        <v>30000</v>
      </c>
      <c r="K19" s="46">
        <v>5573.5</v>
      </c>
      <c r="L19" s="46">
        <v>1280</v>
      </c>
    </row>
    <row r="20" spans="1:12" x14ac:dyDescent="0.25">
      <c r="A20" s="43" t="s">
        <v>68</v>
      </c>
      <c r="B20" s="44" t="s">
        <v>246</v>
      </c>
      <c r="C20" s="45">
        <v>44239</v>
      </c>
      <c r="D20" s="44" t="s">
        <v>247</v>
      </c>
      <c r="E20" s="46">
        <v>0</v>
      </c>
      <c r="F20" s="46">
        <v>0</v>
      </c>
      <c r="G20" s="46">
        <v>0</v>
      </c>
      <c r="H20" s="46">
        <v>4600</v>
      </c>
      <c r="I20" s="46">
        <v>5105.4399999999996</v>
      </c>
      <c r="J20" s="46">
        <v>10000</v>
      </c>
      <c r="K20" s="46">
        <v>0</v>
      </c>
      <c r="L20" s="46">
        <v>0</v>
      </c>
    </row>
    <row r="21" spans="1:12" x14ac:dyDescent="0.25">
      <c r="A21" s="43" t="s">
        <v>17</v>
      </c>
      <c r="B21" s="44" t="s">
        <v>192</v>
      </c>
      <c r="C21" s="45">
        <v>44769</v>
      </c>
      <c r="D21" s="44" t="s">
        <v>193</v>
      </c>
      <c r="E21" s="46">
        <v>0</v>
      </c>
      <c r="F21" s="46">
        <v>0</v>
      </c>
      <c r="G21" s="46">
        <v>0</v>
      </c>
      <c r="H21" s="46">
        <v>36612.81</v>
      </c>
      <c r="I21" s="46">
        <v>7598.81</v>
      </c>
      <c r="J21" s="46">
        <v>55000</v>
      </c>
      <c r="K21" s="46">
        <v>14490.2</v>
      </c>
      <c r="L21" s="46">
        <v>3606.29</v>
      </c>
    </row>
    <row r="22" spans="1:12" x14ac:dyDescent="0.25">
      <c r="A22" s="43" t="s">
        <v>19</v>
      </c>
      <c r="B22" s="44" t="s">
        <v>196</v>
      </c>
      <c r="C22" s="45">
        <v>44756</v>
      </c>
      <c r="D22" s="44" t="s">
        <v>197</v>
      </c>
      <c r="E22" s="46">
        <v>0</v>
      </c>
      <c r="F22" s="46">
        <v>0</v>
      </c>
      <c r="G22" s="46">
        <v>0</v>
      </c>
      <c r="H22" s="46">
        <v>7359.61</v>
      </c>
      <c r="I22" s="42">
        <v>0</v>
      </c>
      <c r="J22" s="46">
        <v>15000</v>
      </c>
      <c r="K22" s="46">
        <v>12130.1</v>
      </c>
      <c r="L22" s="46">
        <v>1341.34</v>
      </c>
    </row>
    <row r="23" spans="1:12" x14ac:dyDescent="0.25">
      <c r="A23" s="43" t="s">
        <v>67</v>
      </c>
      <c r="B23" s="44" t="s">
        <v>244</v>
      </c>
      <c r="C23" s="45">
        <v>44197</v>
      </c>
      <c r="D23" s="44" t="s">
        <v>245</v>
      </c>
      <c r="E23" s="46">
        <v>0</v>
      </c>
      <c r="F23" s="46">
        <v>0</v>
      </c>
      <c r="G23" s="46">
        <v>4000</v>
      </c>
      <c r="H23" s="46">
        <v>11380</v>
      </c>
      <c r="I23" s="46">
        <v>3012.68</v>
      </c>
      <c r="J23" s="46">
        <v>2450</v>
      </c>
      <c r="K23" s="46">
        <v>7951.71</v>
      </c>
      <c r="L23" s="46">
        <v>50.06</v>
      </c>
    </row>
    <row r="24" spans="1:12" x14ac:dyDescent="0.25">
      <c r="A24" s="43" t="s">
        <v>65</v>
      </c>
      <c r="B24" s="44" t="s">
        <v>236</v>
      </c>
      <c r="C24" s="45">
        <v>44316</v>
      </c>
      <c r="D24" s="44" t="s">
        <v>237</v>
      </c>
      <c r="E24" s="46">
        <v>0</v>
      </c>
      <c r="F24" s="46">
        <v>0</v>
      </c>
      <c r="G24" s="46">
        <v>0</v>
      </c>
      <c r="H24" s="46">
        <v>4285</v>
      </c>
      <c r="I24" s="46">
        <v>6037.82</v>
      </c>
      <c r="J24" s="46">
        <v>5100</v>
      </c>
      <c r="K24" s="46">
        <v>12169.55</v>
      </c>
      <c r="L24" s="46">
        <v>718.09</v>
      </c>
    </row>
    <row r="25" spans="1:12" x14ac:dyDescent="0.25">
      <c r="A25" s="43" t="s">
        <v>28</v>
      </c>
      <c r="B25" s="44" t="s">
        <v>199</v>
      </c>
      <c r="C25" s="45">
        <v>44639</v>
      </c>
      <c r="D25" s="44" t="s">
        <v>200</v>
      </c>
      <c r="E25" s="46">
        <v>0</v>
      </c>
      <c r="F25" s="46">
        <v>0</v>
      </c>
      <c r="G25" s="46">
        <v>0</v>
      </c>
      <c r="H25" s="46">
        <v>10629.25</v>
      </c>
      <c r="I25" s="46">
        <v>4895.03</v>
      </c>
      <c r="J25" s="46">
        <v>21526.75</v>
      </c>
      <c r="K25" s="46">
        <v>9806.75</v>
      </c>
      <c r="L25" s="46">
        <v>130.16</v>
      </c>
    </row>
    <row r="26" spans="1:12" x14ac:dyDescent="0.25">
      <c r="A26" s="43" t="s">
        <v>51</v>
      </c>
      <c r="B26" s="44" t="s">
        <v>224</v>
      </c>
      <c r="C26" s="45">
        <v>44484</v>
      </c>
      <c r="D26" s="44" t="s">
        <v>225</v>
      </c>
      <c r="E26" s="46">
        <v>0</v>
      </c>
      <c r="F26" s="46">
        <v>0</v>
      </c>
      <c r="G26" s="46">
        <v>0</v>
      </c>
      <c r="H26" s="46">
        <v>6998.9</v>
      </c>
      <c r="I26" s="46">
        <v>587.24</v>
      </c>
      <c r="J26" s="46">
        <v>1300</v>
      </c>
      <c r="K26" s="46">
        <v>8328.35</v>
      </c>
      <c r="L26" s="46">
        <v>0</v>
      </c>
    </row>
    <row r="27" spans="1:12" x14ac:dyDescent="0.25">
      <c r="A27" s="43" t="s">
        <v>49</v>
      </c>
      <c r="B27" s="44" t="s">
        <v>220</v>
      </c>
      <c r="C27" s="45">
        <v>44534</v>
      </c>
      <c r="D27" s="44" t="s">
        <v>221</v>
      </c>
      <c r="E27" s="46">
        <v>0</v>
      </c>
      <c r="F27" s="46">
        <v>0</v>
      </c>
      <c r="G27" s="46">
        <v>2500</v>
      </c>
      <c r="H27" s="46">
        <v>20200.55</v>
      </c>
      <c r="I27" s="46">
        <v>6247.26</v>
      </c>
      <c r="J27" s="46">
        <v>15560</v>
      </c>
      <c r="K27" s="46">
        <v>9454</v>
      </c>
      <c r="L27" s="46">
        <v>0</v>
      </c>
    </row>
    <row r="28" spans="1:12" x14ac:dyDescent="0.25">
      <c r="A28" s="43" t="s">
        <v>29</v>
      </c>
      <c r="B28" s="44" t="s">
        <v>201</v>
      </c>
      <c r="C28" s="45">
        <v>44549</v>
      </c>
      <c r="D28" s="44" t="s">
        <v>202</v>
      </c>
      <c r="E28" s="46">
        <v>0</v>
      </c>
      <c r="F28" s="46">
        <v>0</v>
      </c>
      <c r="G28" s="46">
        <v>0</v>
      </c>
      <c r="H28" s="46">
        <v>2403.25</v>
      </c>
      <c r="I28" s="46">
        <v>100</v>
      </c>
      <c r="J28" s="46">
        <v>600</v>
      </c>
      <c r="K28" s="46">
        <v>646.15</v>
      </c>
      <c r="L28" s="46">
        <v>0</v>
      </c>
    </row>
    <row r="29" spans="1:12" x14ac:dyDescent="0.25">
      <c r="A29" s="43" t="s">
        <v>18</v>
      </c>
      <c r="B29" s="44" t="s">
        <v>194</v>
      </c>
      <c r="C29" s="45">
        <v>44750</v>
      </c>
      <c r="D29" s="44" t="s">
        <v>195</v>
      </c>
      <c r="E29" s="46">
        <v>0</v>
      </c>
      <c r="F29" s="46">
        <v>0</v>
      </c>
      <c r="G29" s="46">
        <v>0</v>
      </c>
      <c r="H29" s="46">
        <v>62469.55</v>
      </c>
      <c r="I29" s="46">
        <v>2323.34</v>
      </c>
      <c r="J29" s="46">
        <v>50000</v>
      </c>
      <c r="K29" s="46">
        <v>16527.93</v>
      </c>
      <c r="L29" s="46">
        <v>1994.06</v>
      </c>
    </row>
    <row r="30" spans="1:12" x14ac:dyDescent="0.25">
      <c r="A30" s="43" t="s">
        <v>55</v>
      </c>
      <c r="B30" s="44" t="s">
        <v>229</v>
      </c>
      <c r="C30" s="45">
        <v>44402</v>
      </c>
      <c r="D30" s="44" t="s">
        <v>230</v>
      </c>
      <c r="E30" s="46">
        <v>0</v>
      </c>
      <c r="F30" s="46">
        <v>0</v>
      </c>
      <c r="G30" s="46">
        <v>1250</v>
      </c>
      <c r="H30" s="46">
        <v>3560.24</v>
      </c>
      <c r="I30" s="46">
        <v>6897.72</v>
      </c>
      <c r="J30" s="46">
        <v>22500</v>
      </c>
      <c r="K30" s="46">
        <v>14132.52</v>
      </c>
      <c r="L30" s="46">
        <v>14112.54</v>
      </c>
    </row>
    <row r="31" spans="1:12" x14ac:dyDescent="0.25">
      <c r="A31" s="43" t="s">
        <v>66</v>
      </c>
      <c r="B31" s="44" t="s">
        <v>234</v>
      </c>
      <c r="C31" s="45">
        <v>44263</v>
      </c>
      <c r="D31" s="44" t="s">
        <v>235</v>
      </c>
      <c r="E31" s="46">
        <v>0</v>
      </c>
      <c r="F31" s="46">
        <v>0</v>
      </c>
      <c r="G31" s="46">
        <v>0</v>
      </c>
      <c r="H31" s="46">
        <v>750</v>
      </c>
      <c r="I31" s="46">
        <v>1715.79</v>
      </c>
      <c r="J31" s="46">
        <v>0</v>
      </c>
      <c r="K31" s="46">
        <v>3527.18</v>
      </c>
      <c r="L31" s="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Alert</vt:lpstr>
      <vt:lpstr>QuickBooks Desktop Export Tips</vt:lpstr>
      <vt:lpstr>Sheet1_Original</vt:lpstr>
      <vt:lpstr>Sheet1</vt:lpstr>
      <vt:lpstr>Step 1</vt:lpstr>
      <vt:lpstr>Step 2</vt:lpstr>
      <vt:lpstr>PnLSourceData</vt:lpstr>
      <vt:lpstr>SF comparison</vt:lpstr>
      <vt:lpstr>validation</vt:lpstr>
      <vt:lpstr>Sheet1!Print_Titles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music</dc:creator>
  <cp:lastModifiedBy>Anthony Smith</cp:lastModifiedBy>
  <dcterms:created xsi:type="dcterms:W3CDTF">2022-10-05T18:26:14Z</dcterms:created>
  <dcterms:modified xsi:type="dcterms:W3CDTF">2024-06-15T01:20:31Z</dcterms:modified>
</cp:coreProperties>
</file>