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36485def9df3a0/Documents/Excel Challenge/"/>
    </mc:Choice>
  </mc:AlternateContent>
  <xr:revisionPtr revIDLastSave="67" documentId="8_{F2416460-F65A-1846-81CD-9BAE4DC29DB8}" xr6:coauthVersionLast="47" xr6:coauthVersionMax="47" xr10:uidLastSave="{859C5406-F585-CA4E-B32C-AD5E2D0C98EF}"/>
  <bookViews>
    <workbookView xWindow="2360" yWindow="2380" windowWidth="26440" windowHeight="14480" firstSheet="1" activeTab="5" xr2:uid="{00000000-000D-0000-FFFF-FFFF00000000}"/>
  </bookViews>
  <sheets>
    <sheet name="Crowdfunding" sheetId="1" r:id="rId1"/>
    <sheet name="Sheet2" sheetId="2" r:id="rId2"/>
    <sheet name="Sheet3" sheetId="4" r:id="rId3"/>
    <sheet name="Sheet4" sheetId="14" r:id="rId4"/>
    <sheet name="Sheet5" sheetId="15" r:id="rId5"/>
    <sheet name="Sheet6" sheetId="16" r:id="rId6"/>
  </sheets>
  <definedNames>
    <definedName name="_xlnm._FilterDatabase" localSheetId="0" hidden="1">Crowdfunding!$A$1:$T$1001</definedName>
  </definedNames>
  <calcPr calcId="191029"/>
  <pivotCaches>
    <pivotCache cacheId="10" r:id="rId7"/>
    <pivotCache cacheId="1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6" l="1"/>
  <c r="K11" i="16"/>
  <c r="K10" i="16"/>
  <c r="K9" i="16"/>
  <c r="K8" i="16"/>
  <c r="K7" i="16"/>
  <c r="H12" i="16"/>
  <c r="H11" i="16"/>
  <c r="H10" i="16"/>
  <c r="H9" i="16"/>
  <c r="H8" i="16"/>
  <c r="H7" i="16"/>
  <c r="D13" i="15" l="1"/>
  <c r="C13" i="15"/>
  <c r="B13" i="15"/>
  <c r="D12" i="15"/>
  <c r="C12" i="15"/>
  <c r="B12" i="15"/>
  <c r="D11" i="15"/>
  <c r="C11" i="15"/>
  <c r="B11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D5" i="15"/>
  <c r="C5" i="15"/>
  <c r="B5" i="15"/>
  <c r="E5" i="15" s="1"/>
  <c r="D4" i="15"/>
  <c r="C4" i="15"/>
  <c r="B4" i="15"/>
  <c r="D3" i="15"/>
  <c r="C3" i="15"/>
  <c r="B3" i="15"/>
  <c r="D2" i="15"/>
  <c r="C2" i="15"/>
  <c r="B2" i="15"/>
  <c r="E6" i="15" l="1"/>
  <c r="E11" i="15"/>
  <c r="E9" i="15"/>
  <c r="F9" i="15" s="1"/>
  <c r="G6" i="15"/>
  <c r="G11" i="15"/>
  <c r="H6" i="15"/>
  <c r="H11" i="15"/>
  <c r="E2" i="15"/>
  <c r="H2" i="15" s="1"/>
  <c r="E12" i="15"/>
  <c r="F12" i="15" s="1"/>
  <c r="E10" i="15"/>
  <c r="G10" i="15" s="1"/>
  <c r="E8" i="15"/>
  <c r="G8" i="15" s="1"/>
  <c r="E13" i="15"/>
  <c r="G13" i="15" s="1"/>
  <c r="E3" i="15"/>
  <c r="G3" i="15" s="1"/>
  <c r="F5" i="15"/>
  <c r="F3" i="15"/>
  <c r="H3" i="15"/>
  <c r="H5" i="15"/>
  <c r="F6" i="15"/>
  <c r="E7" i="15"/>
  <c r="G7" i="15" s="1"/>
  <c r="E4" i="15"/>
  <c r="F11" i="15"/>
  <c r="H9" i="15"/>
  <c r="G9" i="15"/>
  <c r="H13" i="15" l="1"/>
  <c r="F13" i="15"/>
  <c r="H7" i="15"/>
  <c r="F10" i="15"/>
  <c r="H10" i="15"/>
  <c r="G2" i="15"/>
  <c r="G12" i="15"/>
  <c r="F2" i="15"/>
  <c r="H8" i="15"/>
  <c r="F8" i="15"/>
  <c r="H12" i="15"/>
  <c r="G4" i="15"/>
  <c r="H4" i="15"/>
  <c r="G5" i="15"/>
  <c r="F7" i="15"/>
  <c r="F4" i="1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2" i="1" l="1"/>
</calcChain>
</file>

<file path=xl/sharedStrings.xml><?xml version="1.0" encoding="utf-8"?>
<sst xmlns="http://schemas.openxmlformats.org/spreadsheetml/2006/main" count="7069" uniqueCount="2115">
  <si>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</si>
  <si>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</si>
  <si>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</si>
  <si>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</si>
  <si>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</si>
  <si>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</si>
  <si>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</si>
  <si>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</si>
  <si>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</si>
  <si>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</si>
  <si>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</si>
  <si>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</si>
  <si>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</si>
  <si>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</si>
  <si>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</si>
  <si>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</si>
  <si>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</si>
  <si>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</si>
  <si>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</si>
  <si>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</si>
  <si>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</si>
  <si>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</si>
  <si>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</si>
  <si>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</si>
  <si>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</si>
  <si>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</si>
  <si>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</si>
  <si>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</si>
  <si>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</si>
  <si>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</si>
  <si>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</si>
  <si>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</si>
  <si>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</si>
  <si>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</si>
  <si>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</si>
  <si>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</si>
  <si>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</si>
  <si>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</si>
  <si>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</si>
  <si>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</si>
  <si>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</si>
  <si>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</si>
  <si>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</si>
  <si>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</si>
  <si>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</si>
  <si>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</si>
  <si>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</si>
  <si>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</si>
  <si>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</si>
  <si>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</si>
  <si>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</si>
  <si>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</si>
  <si>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</si>
  <si>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</si>
  <si>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</si>
  <si>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</si>
  <si>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</si>
  <si>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</si>
  <si>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</si>
  <si>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</si>
  <si>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</si>
  <si>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</si>
  <si>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</si>
  <si>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</si>
  <si>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</si>
  <si>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</si>
  <si>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</si>
  <si>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</si>
  <si>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</si>
  <si>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</si>
  <si>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</si>
  <si>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</si>
  <si>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</si>
  <si>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</si>
  <si>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</si>
  <si>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</si>
  <si>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</si>
  <si>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</si>
  <si>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</si>
  <si>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</si>
  <si>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</si>
  <si>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</si>
  <si>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</si>
  <si>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</si>
  <si>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</si>
  <si>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</si>
  <si>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</si>
  <si>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</si>
  <si>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</si>
  <si>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</si>
  <si>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</si>
  <si>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</si>
  <si>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</si>
  <si>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</si>
  <si>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</si>
  <si>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</si>
  <si>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</si>
  <si>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</si>
  <si>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</si>
  <si>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</si>
  <si>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</si>
  <si>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</si>
  <si>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</si>
  <si>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</si>
  <si>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</si>
  <si>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</si>
  <si>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</si>
  <si>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</si>
  <si>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</si>
  <si>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</si>
  <si>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</si>
  <si>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</si>
  <si>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</si>
  <si>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</si>
  <si>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</si>
  <si>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</si>
  <si>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</si>
  <si>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</si>
  <si>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</si>
  <si>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</si>
  <si>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</si>
  <si>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</si>
  <si>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</si>
  <si>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</si>
  <si>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</si>
  <si>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</si>
  <si>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</si>
  <si>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</si>
  <si>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</si>
  <si>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</si>
  <si>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</si>
  <si>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</si>
  <si>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</si>
  <si>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</si>
  <si>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</si>
  <si>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</si>
  <si>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</si>
  <si>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</si>
  <si>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</si>
  <si>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</si>
  <si>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</si>
  <si>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</si>
  <si>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</si>
  <si>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</si>
  <si>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</si>
  <si>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</si>
  <si>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</si>
  <si>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</si>
  <si>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</si>
  <si>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</si>
  <si>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</si>
  <si>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</si>
  <si>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</si>
  <si>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</si>
  <si>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</si>
  <si>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</si>
  <si>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</si>
  <si>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</si>
  <si>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</si>
  <si>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</si>
  <si>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</si>
  <si>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</si>
  <si>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</si>
  <si>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</si>
  <si>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</si>
  <si>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</si>
  <si>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</si>
  <si>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</si>
  <si>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</si>
  <si>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</si>
  <si>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</si>
  <si>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</si>
  <si>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</si>
  <si>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</si>
  <si>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</si>
  <si>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</si>
  <si>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</si>
  <si>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</si>
  <si>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</si>
  <si>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</si>
  <si>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</si>
  <si>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</si>
  <si>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</si>
  <si>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</si>
  <si>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</si>
  <si>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</si>
  <si>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</si>
  <si>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</si>
  <si>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</si>
  <si>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</si>
  <si>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</si>
  <si>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</si>
  <si>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</si>
  <si>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</si>
  <si>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</si>
  <si>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</si>
  <si>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</si>
  <si>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</si>
  <si>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</si>
  <si>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</si>
  <si>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</si>
  <si>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</si>
  <si>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</si>
  <si>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</si>
  <si>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</si>
  <si>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</si>
  <si>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</si>
  <si>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</si>
  <si>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</si>
  <si>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</si>
  <si>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</si>
  <si>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</si>
  <si>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</si>
  <si>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</si>
  <si>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</si>
  <si>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</si>
  <si>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</si>
  <si>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</si>
  <si>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</si>
  <si>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</si>
  <si>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</si>
  <si>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</si>
  <si>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</si>
  <si>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</si>
  <si>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</si>
  <si>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</si>
  <si>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</si>
  <si>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</si>
  <si>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</si>
  <si>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</si>
  <si>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</si>
  <si>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</si>
  <si>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</si>
  <si>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</si>
  <si>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</si>
  <si>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</si>
  <si>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</si>
  <si>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</si>
  <si>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</si>
  <si>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</si>
  <si>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</si>
  <si>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</si>
  <si>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</si>
  <si>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</si>
  <si>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</si>
  <si>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</si>
  <si>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</si>
  <si>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</si>
  <si>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</si>
  <si>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</si>
  <si>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</si>
  <si>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</si>
  <si>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</si>
  <si>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</si>
  <si>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</si>
  <si>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</si>
  <si>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</si>
  <si>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</si>
  <si>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</si>
  <si>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</si>
  <si>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</si>
  <si>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</si>
  <si>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</si>
  <si>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</si>
  <si>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</si>
  <si>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</si>
  <si>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</si>
  <si>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</si>
  <si>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</si>
  <si>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</si>
  <si>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</si>
  <si>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</si>
  <si>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</si>
  <si>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</si>
  <si>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</si>
  <si>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</si>
  <si>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</si>
  <si>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</si>
  <si>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</si>
  <si>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</si>
  <si>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</si>
  <si>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</si>
  <si>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</si>
  <si>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</si>
  <si>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</si>
  <si>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</si>
  <si>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</si>
  <si>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</si>
  <si>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</si>
  <si>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</si>
  <si>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</si>
  <si>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</si>
  <si>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</si>
  <si>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</si>
  <si>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</si>
  <si>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</si>
  <si>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</si>
  <si>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</si>
  <si>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</si>
  <si>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</si>
  <si>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</si>
  <si>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</si>
  <si>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</si>
  <si>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</si>
  <si>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</si>
  <si>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</si>
  <si>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</si>
  <si>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</si>
  <si>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</si>
  <si>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</si>
  <si>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</si>
  <si>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</si>
  <si>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</si>
  <si>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</si>
  <si>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</si>
  <si>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</si>
  <si>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</si>
  <si>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</si>
  <si>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</si>
  <si>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</si>
  <si>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</si>
  <si>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</si>
  <si>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</si>
  <si>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</si>
  <si>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</si>
  <si>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</si>
  <si>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</si>
  <si>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</si>
  <si>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</si>
  <si>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</si>
  <si>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</si>
  <si>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</si>
  <si>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</si>
  <si>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</si>
  <si>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</si>
  <si>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</si>
  <si>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</si>
  <si>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</si>
  <si>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</si>
  <si>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</si>
  <si>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</si>
  <si>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</si>
  <si>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</si>
  <si>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</si>
  <si>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</si>
  <si>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</si>
  <si>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</si>
  <si>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</si>
  <si>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</si>
  <si>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</si>
  <si>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</si>
  <si>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</si>
  <si>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</si>
  <si>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</si>
  <si>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</si>
  <si>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</si>
  <si>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</si>
  <si>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</si>
  <si>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</si>
  <si>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</si>
  <si>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</si>
  <si>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</si>
  <si>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</si>
  <si>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</si>
  <si>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</si>
  <si>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</si>
  <si>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</si>
  <si>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</si>
  <si>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</si>
  <si>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</si>
  <si>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</si>
  <si>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</si>
  <si>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</si>
  <si>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</si>
  <si>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</si>
  <si>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</si>
  <si>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</si>
  <si>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</si>
  <si>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</si>
  <si>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</si>
  <si>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</si>
  <si>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</si>
  <si>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</si>
  <si>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</si>
  <si>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</si>
  <si>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</si>
  <si>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</si>
  <si>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</si>
  <si>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</si>
  <si>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</si>
  <si>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</si>
  <si>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</si>
  <si>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</si>
  <si>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</si>
  <si>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</si>
  <si>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</si>
  <si>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</si>
  <si>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</si>
  <si>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</si>
  <si>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</si>
  <si>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</si>
  <si>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</si>
  <si>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</si>
  <si>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</si>
  <si>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</si>
  <si>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</si>
  <si>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</si>
  <si>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</si>
  <si>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</si>
  <si>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</si>
  <si>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</si>
  <si>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</si>
  <si>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</si>
  <si>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</si>
  <si>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</si>
  <si>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</si>
  <si>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</si>
  <si>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</si>
  <si>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</si>
  <si>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</si>
  <si>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</si>
  <si>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</si>
  <si>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</si>
  <si>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</si>
  <si>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</si>
  <si>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</si>
  <si>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</si>
  <si>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</si>
  <si>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</si>
  <si>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</si>
  <si>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</si>
  <si>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</si>
  <si>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</si>
  <si>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</si>
  <si>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</si>
  <si>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</si>
  <si>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</si>
  <si>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</si>
  <si>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</si>
  <si>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</si>
  <si>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</si>
  <si>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</si>
  <si>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</si>
  <si>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</si>
  <si>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</si>
  <si>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</si>
  <si>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</si>
  <si>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</si>
  <si>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</si>
  <si>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</si>
  <si>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</si>
  <si>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</si>
  <si>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</si>
  <si>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</si>
  <si>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</si>
  <si>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</si>
  <si>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</si>
  <si>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</si>
  <si>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</si>
  <si>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</si>
  <si>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</si>
  <si>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</si>
  <si>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</si>
  <si>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</si>
  <si>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</si>
  <si>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</si>
  <si>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</si>
  <si>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</si>
  <si>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</si>
  <si>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</si>
  <si>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</si>
  <si>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</si>
  <si>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</si>
  <si>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</si>
  <si>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</si>
  <si>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</si>
  <si>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</si>
  <si>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</si>
  <si>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</si>
  <si>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</si>
  <si>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</si>
  <si>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</si>
  <si>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</si>
  <si>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</si>
  <si>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</si>
  <si>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</si>
  <si>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</si>
  <si>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</si>
  <si>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</si>
  <si>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</si>
  <si>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</si>
  <si>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</si>
  <si>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</si>
  <si>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</si>
  <si>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</si>
  <si>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</si>
  <si>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</si>
  <si>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</si>
  <si>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</si>
  <si>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</si>
  <si>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</si>
  <si>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</si>
  <si>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</si>
  <si>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</si>
  <si>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</si>
  <si>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</si>
  <si>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</si>
  <si>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</si>
  <si>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</si>
  <si>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</si>
  <si>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</si>
  <si>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</si>
  <si>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</si>
  <si>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</si>
  <si>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</si>
  <si>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</si>
  <si>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</si>
  <si>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</si>
  <si>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</si>
  <si>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</si>
  <si>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</si>
  <si>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</si>
  <si>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</si>
  <si>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</si>
  <si>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</si>
  <si>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</si>
  <si>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</si>
  <si>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</si>
  <si>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</si>
  <si>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</si>
  <si>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</si>
  <si>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</si>
  <si>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</si>
  <si>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</si>
  <si>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</si>
  <si>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</si>
  <si>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</si>
  <si>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</si>
  <si>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</si>
  <si>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</si>
  <si>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</si>
  <si>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</si>
  <si>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</si>
  <si>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</si>
  <si>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</si>
  <si>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</si>
  <si>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</si>
  <si>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</si>
  <si>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</si>
  <si>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</si>
  <si>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</si>
  <si>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</si>
  <si>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</si>
  <si>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</si>
  <si>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</si>
  <si>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</si>
  <si>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</si>
  <si>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</si>
  <si>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</si>
  <si>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</si>
  <si>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</si>
  <si>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</si>
  <si>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</si>
  <si>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</si>
  <si>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</si>
  <si>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</si>
  <si>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</si>
  <si>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</si>
  <si>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</si>
  <si>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</si>
  <si>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</si>
  <si>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</si>
  <si>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</si>
  <si>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</si>
  <si>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</si>
  <si>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</si>
  <si>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</si>
  <si>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</si>
  <si>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</si>
  <si>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</si>
  <si>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</si>
  <si>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</si>
  <si>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</si>
  <si>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</si>
  <si>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</si>
  <si>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</si>
  <si>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</si>
  <si>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</si>
  <si>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</si>
  <si>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</si>
  <si>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</si>
  <si>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</si>
  <si>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</si>
  <si>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</si>
  <si>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</si>
  <si>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</si>
  <si>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</si>
  <si>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</si>
  <si>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</si>
  <si>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</si>
  <si>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</si>
  <si>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</si>
  <si>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</si>
  <si>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</si>
  <si>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</si>
  <si>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</si>
  <si>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</si>
  <si>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</si>
  <si>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</si>
  <si>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</si>
  <si>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</si>
  <si>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</si>
  <si>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</si>
  <si>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</si>
  <si>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</si>
  <si>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</si>
  <si>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</si>
  <si>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</si>
  <si>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</si>
  <si>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</si>
  <si>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</si>
  <si>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</si>
  <si>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</si>
  <si>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</si>
  <si>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</si>
  <si>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</si>
  <si>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</si>
  <si>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</si>
  <si>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</si>
  <si>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</si>
  <si>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</si>
  <si>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</si>
  <si>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</si>
  <si>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</si>
  <si>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</si>
  <si>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</si>
  <si>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</si>
  <si>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</si>
  <si>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</si>
  <si>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</si>
  <si>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</si>
  <si>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</si>
  <si>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</si>
  <si>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</si>
  <si>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</si>
  <si>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</si>
  <si>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</si>
  <si>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</si>
  <si>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</si>
  <si>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</si>
  <si>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</si>
  <si>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</si>
  <si>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</si>
  <si>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</si>
  <si>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</si>
  <si>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</si>
  <si>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</si>
  <si>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</si>
  <si>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</si>
  <si>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</si>
  <si>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</si>
  <si>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</si>
  <si>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</si>
  <si>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</si>
  <si>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</si>
  <si>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</si>
  <si>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</si>
  <si>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</si>
  <si>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</si>
  <si>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</si>
  <si>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</si>
  <si>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</si>
  <si>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</si>
  <si>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</si>
  <si>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</si>
  <si>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</si>
  <si>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</si>
  <si>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</si>
  <si>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</si>
  <si>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</si>
  <si>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</si>
  <si>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</si>
  <si>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</si>
  <si>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</si>
  <si>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</si>
  <si>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</si>
  <si>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</si>
  <si>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</si>
  <si>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</si>
  <si>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</si>
  <si>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</si>
  <si>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</si>
  <si>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</si>
  <si>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</si>
  <si>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</si>
  <si>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</si>
  <si>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</si>
  <si>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</si>
  <si>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</si>
  <si>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</si>
  <si>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</si>
  <si>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</si>
  <si>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</si>
  <si>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</si>
  <si>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</si>
  <si>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</si>
  <si>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</si>
  <si>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</si>
  <si>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</si>
  <si>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</si>
  <si>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</si>
  <si>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</si>
  <si>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</si>
  <si>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</si>
  <si>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</si>
  <si>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</si>
  <si>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</si>
  <si>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</si>
  <si>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</si>
  <si>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</si>
  <si>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</si>
  <si>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</si>
  <si>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</si>
  <si>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</si>
  <si>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</si>
  <si>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</si>
  <si>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</si>
  <si>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</si>
  <si>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</si>
  <si>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</si>
  <si>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</si>
  <si>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</si>
  <si>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</si>
  <si>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</si>
  <si>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</si>
  <si>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</si>
  <si>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</si>
  <si>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</si>
  <si>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</si>
  <si>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</si>
  <si>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</si>
  <si>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</si>
  <si>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</si>
  <si>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</si>
  <si>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</si>
  <si>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</si>
  <si>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</si>
  <si>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</si>
  <si>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</si>
  <si>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</si>
  <si>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</si>
  <si>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</si>
  <si>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</si>
  <si>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</si>
  <si>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</si>
  <si>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</si>
  <si>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</si>
  <si>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</si>
  <si>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</si>
  <si>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</si>
  <si>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</si>
  <si>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</si>
  <si>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</si>
  <si>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</si>
  <si>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</si>
  <si>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</si>
  <si>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</si>
  <si>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</si>
  <si>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</si>
  <si>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</si>
  <si>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</si>
  <si>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</si>
  <si>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</si>
  <si>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</si>
  <si>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</si>
  <si>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</si>
  <si>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</si>
  <si>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</si>
  <si>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</si>
  <si>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</si>
  <si>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</si>
  <si>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</si>
  <si>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</si>
  <si>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</si>
  <si>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</si>
  <si>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</si>
  <si>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</si>
  <si>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</si>
  <si>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</si>
  <si>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</si>
  <si>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</si>
  <si>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</si>
  <si>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</si>
  <si>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</si>
  <si>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</si>
  <si>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</si>
  <si>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</si>
  <si>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</si>
  <si>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</si>
  <si>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</si>
  <si>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</si>
  <si>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</si>
  <si>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</si>
  <si>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</si>
  <si>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</si>
  <si>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</si>
  <si>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</si>
  <si>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</si>
  <si>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</si>
  <si>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</si>
  <si>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</si>
  <si>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</si>
  <si>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</si>
  <si>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</si>
  <si>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</si>
  <si>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</si>
  <si>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</si>
  <si>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</si>
  <si>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</si>
  <si>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</si>
  <si>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</si>
  <si>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</si>
  <si>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</si>
  <si>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</si>
  <si>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</si>
  <si>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</si>
  <si>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</si>
  <si>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</si>
  <si>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</si>
  <si>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</si>
  <si>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</si>
  <si>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</si>
  <si>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</si>
  <si>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</si>
  <si>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</si>
  <si>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</si>
  <si>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</si>
  <si>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</si>
  <si>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</si>
  <si>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</si>
  <si>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</si>
  <si>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</si>
  <si>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</si>
  <si>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</si>
  <si>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</si>
  <si>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</si>
  <si>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</si>
  <si>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</si>
  <si>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</si>
  <si>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</si>
  <si>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</si>
  <si>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</si>
  <si>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</si>
  <si>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</si>
  <si>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</si>
  <si>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</si>
  <si>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</si>
  <si>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</si>
  <si>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</si>
  <si>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</si>
  <si>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</si>
  <si>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</si>
  <si>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</si>
  <si>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</si>
  <si>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</si>
  <si>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</si>
  <si>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</si>
  <si>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</si>
  <si>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</si>
  <si>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</si>
  <si>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</si>
  <si>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</si>
  <si>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</si>
  <si>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</si>
  <si>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</si>
  <si>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</si>
  <si>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</si>
  <si>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</si>
  <si>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</si>
  <si>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</si>
  <si>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</si>
  <si>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</si>
  <si>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</si>
  <si>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</si>
  <si>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</si>
  <si>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</si>
  <si>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</si>
  <si>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</si>
  <si>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</si>
  <si>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</si>
  <si>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</si>
  <si>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</si>
  <si>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</si>
  <si>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</si>
  <si>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</si>
  <si>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</si>
  <si>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</si>
  <si>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</si>
  <si>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</si>
  <si>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</si>
  <si>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</si>
  <si>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</si>
  <si>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</si>
  <si>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</si>
  <si>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</si>
  <si>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</si>
  <si>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</si>
  <si>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</si>
  <si>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</si>
  <si>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</si>
  <si>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</si>
  <si>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</si>
  <si>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</si>
  <si>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</si>
  <si>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</si>
  <si>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</si>
  <si>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</si>
  <si>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</si>
  <si>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</si>
  <si>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</si>
  <si>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</si>
  <si>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</si>
  <si>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</si>
  <si>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</si>
  <si>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</si>
  <si>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</si>
  <si>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</si>
  <si>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</si>
  <si>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</si>
  <si>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</si>
  <si>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</si>
  <si>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</si>
  <si>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</si>
  <si>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</si>
  <si>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</si>
  <si>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</si>
  <si>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</si>
  <si>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</si>
  <si>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</si>
  <si>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</si>
  <si>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</si>
  <si>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</si>
  <si>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</si>
  <si>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</si>
  <si>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</si>
  <si>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</si>
  <si>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</si>
  <si>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</si>
  <si>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</si>
  <si>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</si>
  <si>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</si>
  <si>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</si>
  <si>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</si>
  <si>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</si>
  <si>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</si>
  <si>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</si>
  <si>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</si>
  <si>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</si>
  <si>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</si>
  <si>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</si>
  <si>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</si>
  <si>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</si>
  <si>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</si>
  <si>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</si>
  <si>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</si>
  <si>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</si>
  <si>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</si>
  <si>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</si>
  <si>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</si>
  <si>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</si>
  <si>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</si>
  <si>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</si>
  <si>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</si>
  <si>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</si>
  <si>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</si>
  <si>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</si>
  <si>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</si>
  <si>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</si>
  <si>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</si>
  <si>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</si>
  <si>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</si>
  <si>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</si>
  <si>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</si>
  <si>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</si>
  <si>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</si>
  <si>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</si>
  <si>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</si>
  <si>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</si>
  <si>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</si>
  <si>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</si>
  <si>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</si>
  <si>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</si>
  <si>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</si>
  <si>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</si>
  <si>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</si>
  <si>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</si>
  <si>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</si>
  <si>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</si>
  <si>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</si>
  <si>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</si>
  <si>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</si>
  <si>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</si>
  <si>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</si>
  <si>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</si>
  <si>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</si>
  <si>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</si>
  <si>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</si>
  <si>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</si>
  <si>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</si>
  <si>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</si>
  <si>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</si>
  <si>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</si>
  <si>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</si>
  <si>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</si>
  <si>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</si>
  <si>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</si>
  <si>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</si>
  <si>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</si>
  <si>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</si>
  <si>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</si>
  <si>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</si>
  <si>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</si>
  <si>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</si>
  <si>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</si>
  <si>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</si>
  <si>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</si>
  <si>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</si>
  <si>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</si>
  <si>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</si>
  <si>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</si>
  <si>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</si>
  <si>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</si>
  <si>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</si>
  <si>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</si>
  <si>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</si>
  <si>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</si>
  <si>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</si>
  <si>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</si>
  <si>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</si>
  <si>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</si>
  <si>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</si>
  <si>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</si>
  <si>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</si>
  <si>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</si>
  <si>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</si>
  <si>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</si>
  <si>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</si>
  <si>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</si>
  <si>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</si>
  <si>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</si>
  <si>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</si>
  <si>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</si>
  <si>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</si>
  <si>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</si>
  <si>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</si>
  <si>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</si>
  <si>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</si>
  <si>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</si>
  <si>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</si>
  <si>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</si>
  <si>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</si>
  <si>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</si>
  <si>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</si>
  <si>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</si>
  <si>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</si>
  <si>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</si>
  <si>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</si>
  <si>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</si>
  <si>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</si>
  <si>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</si>
  <si>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</si>
  <si>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</si>
  <si>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</si>
  <si>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</si>
  <si>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</si>
  <si>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</si>
  <si>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</si>
  <si>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</si>
  <si>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</si>
  <si>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</si>
  <si>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</si>
  <si>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</si>
  <si>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</si>
  <si>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</si>
  <si>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</si>
  <si>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</si>
  <si>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</si>
  <si>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</si>
  <si>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</si>
  <si>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</si>
  <si>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</si>
  <si>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</si>
  <si>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</si>
  <si>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</si>
  <si>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</si>
  <si>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</si>
  <si>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</si>
  <si>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</si>
  <si>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</si>
  <si>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</si>
  <si>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</si>
  <si>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</si>
  <si>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</si>
  <si>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</si>
  <si>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</si>
  <si>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</si>
  <si>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</si>
  <si>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</si>
  <si>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</si>
  <si>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</si>
  <si>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</si>
  <si>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</si>
  <si>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</si>
  <si>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</si>
  <si>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</si>
  <si>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</si>
  <si>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</si>
  <si>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</si>
  <si>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</si>
  <si>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</si>
  <si>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</si>
  <si>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</si>
  <si>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</si>
  <si>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</si>
  <si>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</si>
  <si>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</si>
  <si>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</si>
  <si>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</si>
  <si>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</si>
  <si>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</si>
  <si>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</si>
  <si>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</si>
  <si>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</si>
  <si>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</si>
  <si>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</si>
  <si>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</si>
  <si>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</si>
  <si>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</si>
  <si>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</si>
  <si>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</si>
  <si>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</si>
  <si>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</si>
  <si>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</si>
  <si>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</si>
  <si>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</si>
  <si>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</si>
  <si>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</si>
  <si>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</si>
  <si>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</si>
  <si>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</si>
  <si>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</si>
  <si>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</si>
  <si>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</si>
  <si>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</si>
  <si>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</si>
  <si>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</si>
  <si>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</si>
  <si>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</si>
  <si>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</si>
  <si>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</si>
  <si>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</si>
  <si>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</si>
  <si>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</si>
  <si>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</si>
  <si>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</si>
  <si>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</si>
  <si>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</si>
  <si>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</si>
  <si>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</si>
  <si>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</si>
  <si>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</si>
  <si>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</si>
  <si>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</si>
  <si>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</si>
  <si>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</si>
  <si>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</si>
  <si>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</si>
  <si>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</si>
  <si>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</si>
  <si>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</si>
  <si>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</si>
  <si>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</si>
  <si>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</si>
  <si>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</si>
  <si>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</si>
  <si>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</si>
  <si>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</si>
  <si>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</si>
  <si>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</si>
  <si>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</si>
  <si>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</si>
  <si>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</si>
  <si>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</si>
  <si>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</si>
  <si>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</si>
  <si>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</si>
  <si>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</si>
  <si>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</si>
  <si>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</si>
  <si>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</si>
  <si>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</si>
  <si>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</si>
  <si>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</si>
  <si>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</si>
  <si>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</si>
  <si>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</si>
  <si>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</si>
  <si>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</si>
  <si>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</si>
  <si>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</si>
  <si>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</si>
  <si>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</si>
  <si>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</si>
  <si>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</si>
  <si>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</si>
  <si>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</si>
  <si>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</si>
  <si>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</si>
  <si>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</si>
  <si>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</si>
  <si>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</si>
  <si>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</si>
  <si>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</si>
  <si>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</si>
  <si>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</si>
  <si>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</si>
  <si>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</si>
  <si>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</si>
  <si>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</si>
  <si>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</si>
  <si>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</si>
  <si>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</si>
  <si>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</si>
  <si>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</si>
  <si>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</si>
  <si>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</si>
  <si>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</si>
  <si>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</si>
  <si>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</si>
  <si>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</si>
  <si>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</si>
  <si>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</si>
  <si>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</si>
  <si>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</si>
  <si>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</si>
  <si>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</si>
  <si>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</si>
  <si>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</si>
  <si>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</si>
  <si>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</si>
  <si>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</si>
  <si>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</si>
  <si>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</si>
  <si>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</si>
  <si>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</si>
  <si>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</si>
  <si>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</si>
  <si>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</si>
  <si>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</si>
  <si>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</si>
  <si>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</si>
  <si>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</si>
  <si>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</si>
  <si>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</si>
  <si>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</si>
  <si>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</si>
  <si>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</si>
  <si>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</si>
  <si>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</si>
  <si>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</si>
  <si>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</si>
  <si>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</si>
  <si>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</si>
  <si>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</si>
  <si>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</si>
  <si>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</si>
  <si>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</si>
  <si>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</si>
  <si>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</si>
  <si>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</si>
  <si>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</si>
  <si>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</si>
  <si>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</si>
  <si>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</si>
  <si>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</si>
  <si>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</si>
  <si>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</si>
  <si>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</si>
  <si>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</si>
  <si>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</si>
  <si>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</si>
  <si>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</si>
  <si>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</si>
  <si>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</si>
  <si>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</si>
  <si>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</si>
  <si>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</si>
  <si>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</si>
  <si>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</si>
  <si>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</si>
  <si>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</si>
  <si>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</si>
  <si>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</si>
  <si>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</si>
  <si>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</si>
  <si>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</si>
  <si>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</si>
  <si>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</si>
  <si>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</si>
  <si>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</si>
  <si>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</si>
  <si>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</si>
  <si>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</si>
  <si>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</si>
  <si>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</si>
  <si>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</si>
  <si>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</si>
  <si>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</si>
  <si>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</si>
  <si>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</si>
  <si>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</si>
  <si>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</si>
  <si>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</si>
  <si>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</si>
  <si>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</si>
  <si>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</si>
  <si>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</si>
  <si>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</si>
  <si>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</si>
  <si>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</si>
  <si>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</si>
  <si>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</si>
  <si>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</si>
  <si>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</si>
  <si>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</si>
  <si>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</si>
  <si>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</si>
  <si>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</si>
  <si>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</si>
  <si>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</si>
  <si>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</si>
  <si>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</si>
  <si>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</si>
  <si>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</si>
  <si>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</si>
  <si>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</si>
  <si>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</si>
  <si>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</si>
  <si>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</si>
  <si>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</si>
  <si>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</si>
  <si>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</si>
  <si>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</si>
  <si>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</si>
  <si>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</si>
  <si>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</si>
  <si>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</si>
  <si>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</si>
  <si>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</si>
  <si>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</si>
  <si>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</si>
  <si>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</si>
  <si>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</si>
  <si>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</si>
  <si>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</si>
  <si>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</si>
  <si>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</si>
  <si>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</si>
  <si>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</si>
  <si>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</si>
  <si>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</si>
  <si>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</si>
  <si>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</si>
  <si>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</si>
  <si>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</si>
  <si>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</si>
  <si>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</si>
  <si>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</si>
  <si>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</si>
  <si>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</si>
  <si>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</si>
  <si>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</si>
  <si>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</si>
  <si>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</si>
  <si>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</si>
  <si>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</si>
  <si>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</si>
  <si>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</si>
  <si>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</si>
  <si>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</si>
  <si>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</si>
  <si>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</si>
  <si>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</si>
  <si>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</si>
  <si>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</si>
  <si>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</si>
  <si>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</si>
  <si>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</si>
  <si>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</si>
  <si>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</si>
  <si>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</si>
  <si>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</si>
  <si>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</si>
  <si>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</si>
  <si>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</si>
  <si>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</si>
  <si>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</si>
  <si>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</si>
  <si>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</si>
  <si>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</si>
  <si>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</si>
  <si>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</si>
  <si>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</si>
  <si>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</si>
  <si>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</si>
  <si>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</si>
  <si>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</si>
  <si>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</si>
  <si>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</si>
  <si>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</si>
  <si>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</si>
  <si>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</si>
  <si>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</si>
  <si>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</si>
  <si>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</si>
  <si>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</si>
  <si>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</si>
  <si>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</si>
  <si>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</si>
  <si>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</si>
  <si>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</si>
  <si>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</si>
  <si>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</si>
  <si>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</si>
  <si>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</si>
  <si>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</si>
  <si>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</si>
  <si>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</si>
  <si>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</si>
  <si>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</si>
  <si>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</si>
  <si>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</si>
  <si>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</si>
  <si>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</si>
  <si>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</si>
  <si>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</si>
  <si>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</si>
  <si>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</si>
  <si>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</si>
  <si>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</si>
  <si>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</si>
  <si>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</si>
  <si>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</si>
  <si>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</si>
  <si>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</si>
  <si>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</si>
  <si>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</si>
  <si>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</si>
  <si>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</si>
  <si>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</si>
  <si>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</si>
  <si>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</si>
  <si>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</si>
  <si>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</si>
  <si>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</si>
  <si>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</si>
  <si>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</si>
  <si>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</si>
  <si>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</si>
  <si>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</si>
  <si>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</si>
  <si>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</si>
  <si>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</si>
  <si>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</si>
  <si>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</si>
  <si>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</si>
  <si>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</si>
  <si>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</si>
  <si>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</si>
  <si>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</si>
  <si>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</si>
  <si>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</si>
  <si>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</si>
  <si>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</si>
  <si>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</si>
  <si>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</si>
  <si>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</si>
  <si>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</si>
  <si>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</si>
  <si>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</si>
  <si>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</si>
  <si>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</si>
  <si>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</si>
  <si>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</si>
  <si>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</si>
  <si>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</si>
  <si>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</si>
  <si>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</si>
  <si>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</si>
  <si>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</si>
  <si>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</si>
  <si>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</si>
  <si>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</si>
  <si>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</si>
  <si>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</si>
  <si>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</si>
  <si>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</si>
  <si>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</si>
  <si>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</si>
  <si>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</si>
  <si>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</si>
  <si>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</si>
  <si>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</si>
  <si>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</si>
  <si>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</si>
  <si>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</si>
  <si>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</si>
  <si>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</si>
  <si>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</si>
  <si>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</si>
  <si>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</si>
  <si>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</si>
  <si>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</si>
  <si>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</si>
  <si>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</si>
  <si>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</si>
  <si>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</si>
  <si>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</si>
  <si>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</si>
  <si>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</si>
  <si>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</si>
  <si>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</si>
  <si>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</si>
  <si>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</si>
  <si>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</si>
  <si>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</si>
  <si>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</si>
  <si>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</si>
  <si>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</si>
  <si>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</si>
  <si>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</si>
  <si>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</si>
  <si>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</si>
  <si>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</si>
  <si>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</si>
  <si>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</si>
  <si>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</si>
  <si>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</si>
  <si>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</si>
  <si>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</si>
  <si>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</si>
  <si>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</si>
  <si>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</si>
  <si>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</si>
  <si>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</si>
  <si>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</si>
  <si>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</si>
  <si>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</si>
  <si>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</si>
  <si>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</si>
  <si>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</si>
  <si>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</si>
  <si>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</si>
  <si>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</si>
  <si>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</si>
  <si>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</si>
  <si>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</si>
  <si>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</si>
  <si>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</si>
  <si>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</si>
  <si>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</si>
  <si>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</si>
  <si>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</si>
  <si>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</si>
  <si>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</si>
  <si>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</si>
  <si>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</si>
  <si>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</si>
  <si>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</si>
  <si>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</si>
  <si>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</si>
  <si>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</si>
  <si>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</si>
  <si>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</si>
  <si>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</si>
  <si>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</si>
  <si>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</si>
  <si>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</si>
  <si>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</si>
  <si>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</si>
  <si>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</si>
  <si>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</si>
  <si>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</si>
  <si>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</si>
  <si>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</si>
  <si>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</si>
  <si>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</si>
  <si>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</si>
  <si>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</si>
  <si>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</si>
  <si>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</si>
  <si>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</si>
  <si>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</si>
  <si>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</si>
  <si>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</si>
  <si>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</si>
  <si>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</si>
  <si>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</si>
  <si>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</si>
  <si>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</si>
  <si>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</si>
  <si>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</si>
  <si>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</si>
  <si>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</si>
  <si>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</si>
  <si>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</si>
  <si>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</si>
  <si>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</si>
  <si>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</si>
  <si>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</si>
  <si>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</si>
  <si>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</si>
  <si>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</si>
  <si>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</si>
  <si>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</si>
  <si>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</si>
  <si>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</si>
  <si>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</si>
  <si>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</si>
  <si>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</si>
  <si>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</si>
  <si>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</si>
  <si>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</si>
  <si>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</si>
  <si>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</si>
  <si>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</si>
  <si>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</si>
  <si>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</si>
  <si>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</si>
  <si>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</si>
  <si>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</si>
  <si>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</si>
  <si>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</si>
  <si>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</si>
  <si>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</si>
  <si>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</si>
  <si>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</si>
  <si>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</si>
  <si>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</si>
  <si>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</si>
  <si>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</si>
  <si>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</si>
  <si>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</si>
  <si>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</si>
  <si>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</si>
  <si>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</si>
  <si>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</si>
  <si>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</si>
  <si>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</si>
  <si>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</si>
  <si>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</si>
  <si>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</si>
  <si>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</si>
  <si>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</si>
  <si>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</si>
  <si>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</si>
  <si>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</si>
  <si>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</si>
  <si>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</si>
  <si>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</si>
  <si>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</si>
  <si>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</si>
  <si>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</si>
  <si>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</si>
  <si>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</si>
  <si>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</si>
  <si>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</si>
  <si>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</si>
  <si>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</si>
  <si>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</si>
  <si>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</si>
  <si>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</si>
  <si>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</si>
  <si>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</si>
  <si>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</si>
  <si>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</si>
  <si>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</si>
  <si>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</si>
  <si>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</si>
  <si>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</si>
  <si>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</si>
  <si>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</si>
  <si>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</si>
  <si>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</si>
  <si>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</si>
  <si>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</si>
  <si>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</si>
  <si>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</si>
  <si>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</si>
  <si>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</si>
  <si>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</si>
  <si>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</si>
  <si>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</si>
  <si>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</si>
  <si>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</si>
  <si>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</si>
  <si>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</si>
  <si>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</si>
  <si>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</si>
  <si>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</si>
  <si>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</si>
  <si>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</si>
  <si>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</si>
  <si>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</si>
  <si>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</si>
  <si>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</si>
  <si>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</si>
  <si>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</si>
  <si>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</si>
  <si>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</si>
  <si>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</si>
  <si>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</si>
  <si>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</si>
  <si>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</si>
  <si>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</si>
  <si>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</si>
  <si>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</si>
  <si>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</si>
  <si>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</si>
  <si>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</si>
  <si>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</si>
  <si>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</si>
  <si>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</si>
  <si>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</si>
  <si>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</si>
  <si>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</si>
  <si>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</si>
  <si>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</si>
  <si>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</si>
  <si>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</si>
  <si>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</si>
  <si>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</si>
  <si>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</si>
  <si>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</si>
  <si>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</si>
  <si>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</si>
  <si>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</si>
  <si>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</si>
  <si>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</si>
  <si>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</si>
  <si>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</si>
  <si>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</si>
  <si>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</si>
  <si>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</si>
  <si>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</si>
  <si>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</si>
  <si>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</si>
  <si>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</si>
  <si>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</si>
  <si>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</si>
  <si>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</si>
  <si>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</si>
  <si>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</si>
  <si>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</si>
  <si>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</si>
  <si>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</si>
  <si>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</si>
  <si>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</si>
  <si>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</si>
  <si>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</si>
  <si>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</si>
  <si>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</si>
  <si>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</si>
  <si>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</si>
  <si>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</si>
  <si>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</si>
  <si>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</si>
  <si>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</si>
  <si>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</si>
  <si>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</si>
  <si>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</si>
  <si>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</si>
  <si>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</si>
  <si>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</si>
  <si>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</si>
  <si>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</si>
  <si>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</si>
  <si>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</si>
  <si>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</si>
  <si>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</si>
  <si>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</si>
  <si>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</si>
  <si>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</si>
  <si>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</si>
  <si>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</si>
  <si>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</si>
  <si>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</si>
  <si>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</si>
  <si>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</si>
  <si>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</si>
  <si>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</si>
  <si>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</si>
  <si>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</si>
  <si>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</si>
  <si>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</si>
  <si>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</si>
  <si>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</si>
  <si>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</si>
  <si>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</si>
  <si>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</si>
  <si>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</si>
  <si>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</si>
  <si>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</si>
  <si>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</si>
  <si>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</si>
  <si>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</si>
  <si>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</si>
  <si>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</si>
  <si>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</si>
  <si>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</si>
  <si>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</si>
  <si>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</si>
  <si>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</si>
  <si>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</si>
  <si>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</si>
  <si>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</si>
  <si>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</si>
  <si>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</si>
  <si>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</si>
  <si>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</si>
  <si>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</si>
  <si>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</si>
  <si>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</si>
  <si>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</si>
  <si>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</si>
  <si>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</si>
  <si>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</si>
  <si>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</si>
  <si>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</si>
  <si>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</si>
  <si>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</si>
  <si>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</si>
  <si>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</si>
  <si>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</si>
  <si>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</si>
  <si>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</si>
  <si>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</si>
  <si>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</si>
  <si>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</si>
  <si>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</si>
  <si>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</si>
  <si>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</si>
  <si>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</si>
  <si>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</si>
  <si>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</si>
  <si>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</si>
  <si>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</si>
  <si>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</si>
  <si>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</si>
  <si>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</si>
  <si>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</si>
  <si>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</si>
  <si>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</si>
  <si>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</si>
  <si>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</si>
  <si>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</si>
  <si>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</si>
  <si>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</si>
  <si>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</si>
  <si>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</si>
  <si>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</si>
  <si>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</si>
  <si>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</si>
  <si>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</si>
  <si>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</si>
  <si>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</si>
  <si>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</si>
  <si>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</si>
  <si>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</si>
  <si>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</si>
  <si>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</si>
  <si>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</si>
  <si>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</si>
  <si>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</si>
  <si>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</si>
  <si>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</si>
  <si>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</si>
  <si>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</si>
  <si>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</si>
  <si>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</si>
  <si>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</si>
  <si>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</si>
  <si>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</si>
  <si>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</si>
  <si>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</si>
  <si>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</si>
  <si>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</si>
  <si>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</si>
  <si>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</si>
  <si>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</si>
  <si>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</si>
  <si>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</si>
  <si>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</si>
  <si>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</si>
  <si>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</si>
  <si>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</si>
  <si>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</si>
  <si>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</si>
  <si>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</si>
  <si>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</si>
  <si>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</si>
  <si>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</si>
  <si>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</si>
  <si>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</si>
  <si>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</si>
  <si>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</si>
  <si>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</si>
  <si>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</si>
  <si>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</si>
  <si>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</si>
  <si>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</si>
  <si>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</si>
  <si>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</si>
  <si>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</si>
  <si>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</si>
  <si>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</si>
  <si>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</si>
  <si>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</si>
  <si>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</si>
  <si>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</si>
  <si>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</si>
  <si>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</si>
  <si>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</si>
  <si>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</si>
  <si>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</si>
  <si>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</si>
  <si>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</si>
  <si>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</si>
  <si>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</si>
  <si>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</si>
  <si>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</si>
  <si>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</si>
  <si>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</si>
  <si>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</si>
  <si>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</si>
  <si>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</si>
  <si>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</si>
  <si>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</si>
  <si>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</si>
  <si>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</si>
  <si>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</si>
  <si>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</si>
  <si>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</si>
  <si>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</si>
  <si>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</si>
  <si>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</si>
  <si>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</si>
  <si>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</si>
  <si>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</si>
  <si>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</si>
  <si>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</si>
  <si>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</si>
  <si>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</si>
  <si>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</si>
  <si>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</si>
  <si>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</si>
  <si>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</si>
  <si>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</si>
  <si>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</si>
  <si>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</si>
  <si>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</si>
  <si>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</si>
  <si>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</si>
  <si>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</si>
  <si>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</si>
  <si>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</si>
  <si>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</si>
  <si>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</si>
  <si>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</si>
  <si>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</si>
  <si>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</si>
  <si>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</si>
  <si>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</si>
  <si>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</si>
  <si>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</si>
  <si>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</si>
  <si>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</si>
  <si>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</si>
  <si>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</si>
  <si>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</si>
  <si>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</si>
  <si>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</si>
  <si>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</si>
  <si>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</si>
  <si>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</si>
  <si>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</si>
  <si>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</si>
  <si>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</si>
  <si>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</si>
  <si>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</si>
  <si>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</si>
  <si>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</si>
  <si>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</si>
  <si>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</si>
  <si>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</si>
  <si>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</si>
  <si>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</si>
  <si>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</si>
  <si>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</si>
  <si>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</si>
  <si>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</si>
  <si>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</si>
  <si>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</si>
  <si>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</si>
  <si>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</si>
  <si>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</si>
  <si>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</si>
  <si>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</si>
  <si>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</si>
  <si>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</si>
  <si>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</si>
  <si>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</si>
  <si>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</si>
  <si>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</si>
  <si>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</si>
  <si>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</si>
  <si>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</si>
  <si>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</si>
  <si>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</si>
  <si>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</si>
  <si>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</si>
  <si>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</si>
  <si>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</si>
  <si>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</si>
  <si>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</si>
  <si>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</si>
  <si>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</si>
  <si>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</si>
  <si>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</si>
  <si>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</si>
  <si>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</si>
  <si>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</si>
  <si>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</si>
  <si>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</si>
  <si>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</si>
  <si>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</si>
  <si>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</si>
  <si>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drama</t>
  </si>
  <si>
    <t>television</t>
  </si>
  <si>
    <t>shorts</t>
  </si>
  <si>
    <t>animation</t>
  </si>
  <si>
    <t>documentary</t>
  </si>
  <si>
    <t>science fiction</t>
  </si>
  <si>
    <t>food trucks</t>
  </si>
  <si>
    <t>video games</t>
  </si>
  <si>
    <t>mobile games</t>
  </si>
  <si>
    <t>audio</t>
  </si>
  <si>
    <t>rock</t>
  </si>
  <si>
    <t>indie rock</t>
  </si>
  <si>
    <t>jazz</t>
  </si>
  <si>
    <t>electric music</t>
  </si>
  <si>
    <t>metal</t>
  </si>
  <si>
    <t>world music</t>
  </si>
  <si>
    <t>photography books</t>
  </si>
  <si>
    <t>fiction</t>
  </si>
  <si>
    <t>nonfiction</t>
  </si>
  <si>
    <t>translations</t>
  </si>
  <si>
    <t>radio &amp; podcasts</t>
  </si>
  <si>
    <t>web</t>
  </si>
  <si>
    <t>wearables</t>
  </si>
  <si>
    <t>plays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</si>
  <si>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</si>
  <si>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</si>
  <si>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</si>
  <si>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</si>
  <si>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</si>
  <si>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</si>
  <si>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</si>
  <si>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</si>
  <si>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</si>
  <si>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</si>
  <si>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</si>
  <si>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</si>
  <si>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</si>
  <si>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</si>
  <si>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</si>
  <si>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</si>
  <si>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</si>
  <si>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</si>
  <si>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</si>
  <si>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</si>
  <si>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</si>
  <si>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</si>
  <si>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</si>
  <si>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</si>
  <si>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</si>
  <si>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</si>
  <si>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</si>
  <si>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</si>
  <si>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</si>
  <si>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</si>
  <si>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</si>
  <si>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</si>
  <si>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</si>
  <si>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</si>
  <si>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</t>
  </si>
  <si>
    <t>\</t>
  </si>
  <si>
    <t xml:space="preserve">Successful </t>
  </si>
  <si>
    <t>Failed</t>
  </si>
  <si>
    <t>Mean</t>
  </si>
  <si>
    <t>Median</t>
  </si>
  <si>
    <t>Maximum</t>
  </si>
  <si>
    <t>Minimum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</si>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</sst>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4" fontId="16" fillId="0" borderId="0" xfId="42" applyFont="1" applyAlignment="1">
      <alignment horizontal="center"/>
    </xf>
    <xf numFmtId="44" fontId="0" fillId="0" borderId="0" xfId="42" applyFont="1"/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1" fontId="16" fillId="0" borderId="0" xfId="43" applyNumberFormat="1" applyFont="1" applyAlignment="1">
      <alignment horizontal="center"/>
    </xf>
    <xf numFmtId="1" fontId="0" fillId="0" borderId="0" xfId="43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9" fontId="0" fillId="0" borderId="0" xfId="43" applyFon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[CrowdfundingBook^J Anthony Verma.xlsx]Sheet2!PivotTable1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cap="sq">
            <a:solidFill>
              <a:schemeClr val="tx1">
                <a:lumMod val="75000"/>
                <a:lumOff val="2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cmpd="sng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 cap="sq">
            <a:solidFill>
              <a:schemeClr val="tx1">
                <a:lumMod val="75000"/>
                <a:lumOff val="25000"/>
              </a:schemeClr>
            </a:solidFill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3-D647-ABF7-C24FE07186E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A3-D647-ABF7-C24FE07186E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3-D647-ABF7-C24FE07186E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 cap="sq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A3-D647-ABF7-C24FE071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964176"/>
        <c:axId val="621965904"/>
      </c:barChart>
      <c:catAx>
        <c:axId val="62196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5904"/>
        <c:crosses val="autoZero"/>
        <c:auto val="1"/>
        <c:lblAlgn val="ctr"/>
        <c:lblOffset val="100"/>
        <c:noMultiLvlLbl val="0"/>
      </c:catAx>
      <c:valAx>
        <c:axId val="6219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6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ap="flat">
          <a:solidFill>
            <a:schemeClr val="tx1">
              <a:lumMod val="75000"/>
              <a:lumOff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[CrowdfundingBook^J Anthony Verma.xlsx]Sheet3!PivotTable2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3-CA4B-9016-3BFC9AB3FAB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3-CA4B-9016-3BFC9AB3FAB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3-CA4B-9016-3BFC9AB3FAB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3-CA4B-9016-3BFC9AB3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100"/>
        <c:axId val="622305632"/>
        <c:axId val="622307360"/>
      </c:barChart>
      <c:catAx>
        <c:axId val="62230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07360"/>
        <c:crosses val="autoZero"/>
        <c:auto val="1"/>
        <c:lblAlgn val="ctr"/>
        <c:lblOffset val="100"/>
        <c:noMultiLvlLbl val="0"/>
      </c:catAx>
      <c:valAx>
        <c:axId val="6223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3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[CrowdfundingBook^J Anthony Verma.xlsx]Sheet4!PivotTable7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A-6248-AD03-61200F7C15F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A-6248-AD03-61200F7C15F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A-6248-AD03-61200F7C1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583040"/>
        <c:axId val="622459232"/>
      </c:lineChart>
      <c:catAx>
        <c:axId val="6225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59232"/>
        <c:crosses val="autoZero"/>
        <c:auto val="1"/>
        <c:lblAlgn val="ctr"/>
        <c:lblOffset val="100"/>
        <c:noMultiLvlLbl val="0"/>
      </c:catAx>
      <c:valAx>
        <c:axId val="6224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8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Sheet5!$F$2:$F$13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A-DE48-88BD-2C0741E99476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Sheet5!$G$2:$G$13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A-DE48-88BD-2C0741E99476}"/>
            </c:ext>
          </c:extLst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Sheet5!$A$2:$A$13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</c:v>
                </c:pt>
              </c:strCache>
            </c:strRef>
          </c:cat>
          <c:val>
            <c:numRef>
              <c:f>Sheet5!$H$2:$H$13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A-DE48-88BD-2C0741E99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820399"/>
        <c:axId val="1329822127"/>
      </c:lineChart>
      <c:catAx>
        <c:axId val="132982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22127"/>
        <c:crosses val="autoZero"/>
        <c:auto val="1"/>
        <c:lblAlgn val="ctr"/>
        <c:lblOffset val="100"/>
        <c:noMultiLvlLbl val="0"/>
      </c:catAx>
      <c:valAx>
        <c:axId val="13298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8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158750</xdr:rowOff>
    </xdr:from>
    <xdr:to>
      <xdr:col>15</xdr:col>
      <xdr:colOff>254000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A6FF5-8330-B738-B130-F01C2DE98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2</xdr:row>
      <xdr:rowOff>50800</xdr:rowOff>
    </xdr:from>
    <xdr:to>
      <xdr:col>15</xdr:col>
      <xdr:colOff>381000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ABF1F-F9A1-6660-F591-E7A45A907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3</xdr:row>
      <xdr:rowOff>196850</xdr:rowOff>
    </xdr:from>
    <xdr:to>
      <xdr:col>13</xdr:col>
      <xdr:colOff>12700</xdr:colOff>
      <xdr:row>17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E7B7D3-2175-4D95-9C1B-0D77848E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17</xdr:row>
      <xdr:rowOff>95250</xdr:rowOff>
    </xdr:from>
    <xdr:to>
      <xdr:col>9</xdr:col>
      <xdr:colOff>762000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D22E1-C9BB-2018-D0EB-05502ECB0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Verma" refreshedDate="44977.583975925925" createdVersion="8" refreshedVersion="8" minRefreshableVersion="3" recordCount="1001" xr:uid="{7ED163F7-60BF-4641-A158-1F6F6B55285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containsInteger="1" minValue="0" maxValue="2339"/>
    </cacheField>
    <cacheField name="Average Donation" numFmtId="2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Verma" refreshedDate="44978.769718171294" createdVersion="8" refreshedVersion="8" minRefreshableVersion="3" recordCount="1001" xr:uid="{F2D266FB-FBE8-754B-B366-4BC64038795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44">
      <sharedItems containsString="0" containsBlank="1" containsNumber="1" containsInteger="1" minValue="100" maxValue="199200"/>
    </cacheField>
    <cacheField name="pledged" numFmtId="44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">
      <sharedItems containsString="0" containsBlank="1" containsNumber="1" containsInteger="1" minValue="0" maxValue="2339"/>
    </cacheField>
    <cacheField name="Average Donation" numFmtId="2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9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4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1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8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20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2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7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7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9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3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80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9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8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1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40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1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3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4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6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9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8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5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7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90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2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90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4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3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3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2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8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5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4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1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1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7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1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70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8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8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2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1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3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9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9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1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4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3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7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7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2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5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5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5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20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9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7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4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8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5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9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8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60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9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1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1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90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2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1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2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7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20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3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9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4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3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1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50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2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6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3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1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3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5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5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2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2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2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30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4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9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8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20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3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10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4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9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2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9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6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5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2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4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6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9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8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4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4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7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20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4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7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8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2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1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8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9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2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8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70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6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3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5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8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8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7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4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1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3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2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6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2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9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10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8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7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10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40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6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5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4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5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2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3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8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5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4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7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6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9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10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7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1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9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3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5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4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200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4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7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80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7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4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2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5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1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2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8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5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1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4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9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5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9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4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2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9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7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8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2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4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4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4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6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9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4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8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4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6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90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5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9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5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4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4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1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8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3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1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8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3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7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7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9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2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9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5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3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7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2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8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1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30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3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1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3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4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9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2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2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4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4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5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1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4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30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4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40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1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6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3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2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6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6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4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100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2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6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3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50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8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3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6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3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7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9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4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1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9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9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4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2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4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40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1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70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3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4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5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6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2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3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5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9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7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20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1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3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8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3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5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9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100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2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4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7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20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1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4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4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90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50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9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20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60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3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3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9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5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7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20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3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9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7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9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2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8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40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9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9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6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4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4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3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90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4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8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7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3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8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2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1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7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1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4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4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3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7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3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8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8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1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2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3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8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8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7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9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8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6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3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2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3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6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3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9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5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7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7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7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7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7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1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1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6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6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8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1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30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100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6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6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5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10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3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9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1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6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5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1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1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50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8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7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9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8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4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90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3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9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3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1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9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8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4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7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40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6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6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7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6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4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90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3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4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9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9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8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5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10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70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6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1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9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7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8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4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3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9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20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9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1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6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9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3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1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6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3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40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2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50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10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5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60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10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7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3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7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5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5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5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6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1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8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2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4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5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4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5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6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500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8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7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3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1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7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7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9"/>
    <n v="103.21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"/>
    <n v="99.34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4"/>
    <n v="75.83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1"/>
    <n v="60.56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8"/>
    <n v="64.94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20"/>
    <n v="31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2"/>
    <n v="72.91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"/>
    <n v="112.22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7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"/>
    <n v="84.99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"/>
    <n v="107.96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7"/>
    <n v="45.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9"/>
    <n v="45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"/>
    <n v="105.9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1"/>
    <n v="69.06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"/>
    <n v="85.04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3"/>
    <n v="39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"/>
    <n v="73.03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"/>
    <n v="35.01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80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"/>
    <n v="62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9"/>
    <n v="94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1"/>
    <n v="112.05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1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8"/>
    <n v="35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1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"/>
    <n v="95.99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40"/>
    <n v="105.97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1"/>
    <n v="57.13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"/>
    <n v="75.14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3"/>
    <n v="107.42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4"/>
    <n v="36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6"/>
    <n v="27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9"/>
    <n v="107.56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8"/>
    <n v="94.38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5"/>
    <n v="46.16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"/>
    <n v="47.85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7"/>
    <n v="53.01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90"/>
    <n v="45.06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2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"/>
    <n v="32.7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"/>
    <n v="59.12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90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4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"/>
    <n v="31.06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"/>
    <n v="29.06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"/>
    <n v="30.09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"/>
    <n v="85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3"/>
    <n v="82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3"/>
    <n v="58.04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2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8"/>
    <n v="71.95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"/>
    <n v="61.04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"/>
    <n v="108.92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"/>
    <n v="29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5"/>
    <n v="58.98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"/>
    <n v="111.82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4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"/>
    <n v="85.32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"/>
    <n v="74.48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1"/>
    <n v="105.15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"/>
    <n v="56.19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1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"/>
    <n v="57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7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1"/>
    <n v="41.02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70"/>
    <n v="48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"/>
    <n v="92.11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"/>
    <n v="83.18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8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"/>
    <n v="90.56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8"/>
    <n v="61.11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2"/>
    <n v="83.02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1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3"/>
    <n v="89.46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9"/>
    <n v="57.85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9"/>
    <n v="103.97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1"/>
    <n v="108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4"/>
    <n v="48.93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3"/>
    <n v="37.67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"/>
    <n v="65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7"/>
    <n v="106.61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4"/>
    <n v="27.01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7"/>
    <n v="91.16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"/>
    <n v="56.05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2"/>
    <n v="31.0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5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"/>
    <n v="89.01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5"/>
    <n v="103.46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5"/>
    <n v="71.98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20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9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7"/>
    <n v="94.94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"/>
    <n v="109.65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"/>
    <n v="44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4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8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5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"/>
    <n v="6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"/>
    <n v="110.03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"/>
    <n v="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9"/>
    <n v="49.99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8"/>
    <n v="101.72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60"/>
    <n v="47.08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9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"/>
    <n v="78.97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1"/>
    <n v="68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"/>
    <n v="43.08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1"/>
    <n v="87.96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90"/>
    <n v="94.99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"/>
    <n v="46.91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"/>
    <n v="46.91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2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1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2"/>
    <n v="60.99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"/>
    <n v="98.31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"/>
    <n v="86.07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7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"/>
    <n v="46.92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20"/>
    <n v="69.9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3"/>
    <n v="31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9"/>
    <n v="95.04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"/>
    <n v="75.97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4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3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1"/>
    <n v="113.1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"/>
    <n v="105.0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50"/>
    <n v="58.18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"/>
    <n v="107.9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2"/>
    <n v="44.01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"/>
    <n v="55.08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6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"/>
    <n v="42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3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1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3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"/>
    <n v="100.98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5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"/>
    <n v="42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5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"/>
    <n v="59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"/>
    <n v="32.99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"/>
    <n v="81.98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2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"/>
    <n v="40.99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"/>
    <n v="31.03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2"/>
    <n v="37.79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2"/>
    <n v="32.01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30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4"/>
    <n v="102.05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9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8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20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6"/>
    <n v="46.34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3"/>
    <n v="69.17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2"/>
    <n v="109.08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"/>
    <n v="82.0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10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4"/>
    <n v="74.459999999999994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"/>
    <n v="91.1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9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"/>
    <n v="43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"/>
    <n v="63.23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2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9"/>
    <n v="61.33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6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"/>
    <n v="96.98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"/>
    <n v="51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5"/>
    <n v="60.98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2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"/>
    <n v="40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"/>
    <n v="86.81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4"/>
    <n v="42.13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5"/>
    <n v="62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6"/>
    <n v="31.01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"/>
    <n v="89.99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"/>
    <n v="39.24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9"/>
    <n v="54.99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8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4"/>
    <n v="87.97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4"/>
    <n v="52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"/>
    <n v="30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7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9"/>
    <n v="108.96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20"/>
    <n v="67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4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7"/>
    <n v="82.43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"/>
    <n v="63.29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8"/>
    <n v="96.77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2"/>
    <n v="39.0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1"/>
    <n v="75.84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"/>
    <n v="104.52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8"/>
    <n v="76.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9"/>
    <n v="69.02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2"/>
    <n v="101.98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8"/>
    <n v="42.92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"/>
    <n v="43.03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70"/>
    <n v="75.25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"/>
    <n v="69.02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6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3"/>
    <n v="98.01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"/>
    <n v="60.11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"/>
    <n v="26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"/>
    <n v="81.02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5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"/>
    <n v="57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"/>
    <n v="63.9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"/>
    <n v="72.17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8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8"/>
    <n v="38.07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"/>
    <n v="57.9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"/>
    <n v="49.79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1"/>
    <n v="54.05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3"/>
    <n v="30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"/>
    <n v="70.13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7"/>
    <n v="27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4"/>
    <n v="51.99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1"/>
    <n v="56.42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3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"/>
    <n v="25.01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"/>
    <n v="82.02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"/>
    <n v="37.96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2"/>
    <n v="81.2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6"/>
    <n v="96.69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1"/>
    <n v="25.0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"/>
    <n v="36.99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2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9"/>
    <n v="52.31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"/>
    <n v="61.77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"/>
    <n v="25.03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"/>
    <n v="106.29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10"/>
    <n v="75.069999999999993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8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7"/>
    <n v="76.81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10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"/>
    <n v="33.28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40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6"/>
    <n v="36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5"/>
    <n v="88.21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4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"/>
    <n v="39.88000000000000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5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2"/>
    <n v="98.9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3"/>
    <n v="87.78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"/>
    <n v="80.77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8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"/>
    <n v="65.9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"/>
    <n v="109.04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"/>
    <n v="99.13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"/>
    <n v="105.88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"/>
    <n v="49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5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4"/>
    <n v="103.87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7"/>
    <n v="59.27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6"/>
    <n v="53.12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9"/>
    <n v="50.8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10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7"/>
    <n v="38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"/>
    <n v="82.62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"/>
    <n v="37.94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1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9"/>
    <n v="30.36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4"/>
    <n v="54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3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5"/>
    <n v="45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4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200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4"/>
    <n v="47.04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7"/>
    <n v="111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"/>
    <n v="87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"/>
    <n v="63.9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3"/>
    <n v="105.99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80"/>
    <n v="84.02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7"/>
    <n v="97.15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4"/>
    <n v="33.01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2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5"/>
    <n v="69.97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1"/>
    <n v="66.01000000000000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2"/>
    <n v="41.01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"/>
    <n v="103.96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8"/>
    <n v="47.01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5"/>
    <n v="29.61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1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4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9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7"/>
    <n v="85.78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5"/>
    <n v="103.73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9"/>
    <n v="63.89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"/>
    <n v="47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4"/>
    <n v="108.48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2"/>
    <n v="72.0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"/>
    <n v="59.9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9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7"/>
    <n v="69.87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"/>
    <n v="95.73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8"/>
    <n v="59.01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2"/>
    <n v="84.7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"/>
    <n v="93.7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"/>
    <n v="40.14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4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"/>
    <n v="47.71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4"/>
    <n v="62.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4"/>
    <n v="86.61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"/>
    <n v="96.96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"/>
    <n v="100.93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"/>
    <n v="89.23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"/>
    <n v="87.98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6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9"/>
    <n v="47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"/>
    <n v="110.44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"/>
    <n v="41.99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"/>
    <n v="48.01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4"/>
    <n v="31.02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8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4"/>
    <n v="66.02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"/>
    <n v="46.06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"/>
    <n v="55.9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6"/>
    <n v="68.989999999999995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90"/>
    <n v="60.98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"/>
    <n v="110.98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"/>
    <n v="87.96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5"/>
    <n v="99.52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9"/>
    <n v="104.82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"/>
    <n v="108.01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5"/>
    <n v="29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"/>
    <n v="30.0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4"/>
    <n v="41.01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"/>
    <n v="62.8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"/>
    <n v="47.01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"/>
    <n v="27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"/>
    <n v="68.33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4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"/>
    <n v="54.02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1"/>
    <n v="97.06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8"/>
    <n v="84.42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3"/>
    <n v="47.09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3"/>
    <n v="78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"/>
    <n v="62.97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1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8"/>
    <n v="65.319999999999993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"/>
    <n v="104.44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3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"/>
    <n v="83.02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7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7"/>
    <n v="103.98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"/>
    <n v="54.93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9"/>
    <n v="60.03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"/>
    <n v="44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2"/>
    <n v="53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9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5"/>
    <n v="35.909999999999997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"/>
    <n v="63.17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2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3"/>
    <n v="29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"/>
    <n v="98.23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"/>
    <n v="87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7"/>
    <n v="28.96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"/>
    <n v="55.99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2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"/>
    <n v="67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"/>
    <n v="39.01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8"/>
    <n v="110.36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6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"/>
    <n v="57.9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1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6"/>
    <n v="27.01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"/>
    <n v="104.94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"/>
    <n v="84.03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30"/>
    <n v="51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"/>
    <n v="40.82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"/>
    <n v="59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3"/>
    <n v="71.16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1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"/>
    <n v="76.56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3"/>
    <n v="87.07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4"/>
    <n v="33.43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9"/>
    <n v="83.98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"/>
    <n v="101.42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2"/>
    <n v="109.87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2"/>
    <n v="31.92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4"/>
    <n v="77.03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4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5"/>
    <n v="68.0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1"/>
    <n v="30.8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"/>
    <n v="27.91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4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"/>
    <n v="38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"/>
    <n v="59.99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30"/>
    <n v="37.04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"/>
    <n v="99.96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"/>
    <n v="111.68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4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40"/>
    <n v="44.05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"/>
    <n v="53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1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"/>
    <n v="70.91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"/>
    <n v="98.06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"/>
    <n v="58.95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6"/>
    <n v="36.07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3"/>
    <n v="63.03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"/>
    <n v="84.72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2"/>
    <n v="101.98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6"/>
    <n v="106.44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6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"/>
    <n v="85.81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4"/>
    <n v="41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6"/>
    <n v="88.0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100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"/>
    <n v="90.34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2"/>
    <n v="54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6"/>
    <n v="48.99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3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"/>
    <n v="55.08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"/>
    <n v="62.04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50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8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3"/>
    <n v="92.47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6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"/>
    <n v="109.08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3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"/>
    <n v="77.02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7"/>
    <n v="92.17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9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4"/>
    <n v="78.06999999999999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1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"/>
    <n v="110.03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9"/>
    <n v="38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9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4"/>
    <n v="72.9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2"/>
    <n v="26.01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4"/>
    <n v="104.36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40"/>
    <n v="102.19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"/>
    <n v="54.12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1"/>
    <n v="104.03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"/>
    <n v="49.99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70"/>
    <n v="56.02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3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4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5"/>
    <n v="53.99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9"/>
    <n v="60.92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"/>
    <n v="26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6"/>
    <n v="35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"/>
    <n v="94.14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"/>
    <n v="52.09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2"/>
    <n v="24.99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"/>
    <n v="69.22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3"/>
    <n v="93.94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5"/>
    <n v="98.41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9"/>
    <n v="41.78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7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"/>
    <n v="72.06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2"/>
    <n v="48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"/>
    <n v="54.1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20"/>
    <n v="64.010000000000005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7"/>
    <n v="96.07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1"/>
    <n v="51.18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3"/>
    <n v="43.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"/>
    <n v="91.02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5"/>
    <n v="50.13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"/>
    <n v="67.72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8"/>
    <n v="61.04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3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5"/>
    <n v="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"/>
    <n v="71.13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9"/>
    <n v="89.99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100"/>
    <n v="43.03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2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"/>
    <n v="73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4"/>
    <n v="62.34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7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20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1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"/>
    <n v="57.74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"/>
    <n v="40.03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"/>
    <n v="81.02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4"/>
    <n v="35.049999999999997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"/>
    <n v="28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4"/>
    <n v="75.73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"/>
    <n v="56.99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"/>
    <n v="85.2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90"/>
    <n v="50.96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50"/>
    <n v="63.56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9"/>
    <n v="81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20"/>
    <n v="74.010000000000005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60"/>
    <n v="5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5"/>
    <n v="73.97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3"/>
    <n v="68.66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"/>
    <n v="59.99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3"/>
    <n v="111.1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9"/>
    <n v="55.99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5"/>
    <n v="49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"/>
    <n v="103.85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"/>
    <n v="99.1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7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20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"/>
    <n v="103.74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"/>
    <n v="87.96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3"/>
    <n v="38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9"/>
    <n v="30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"/>
    <n v="85.99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"/>
    <n v="98.01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"/>
    <n v="44.99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7"/>
    <n v="31.01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9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"/>
    <n v="98.97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2"/>
    <n v="96.6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"/>
    <n v="76.959999999999994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8"/>
    <n v="67.98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"/>
    <n v="88.78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"/>
    <n v="25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40"/>
    <n v="44.92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9"/>
    <n v="107.97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9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"/>
    <n v="111.02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6"/>
    <n v="25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4"/>
    <n v="42.16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4"/>
    <n v="47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3"/>
    <n v="36.04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90"/>
    <n v="101.0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4"/>
    <n v="39.93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8"/>
    <n v="83.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7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"/>
    <n v="95.98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"/>
    <n v="78.73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"/>
    <n v="56.08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3"/>
    <n v="69.09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8"/>
    <n v="102.05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2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"/>
    <n v="71.14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1"/>
    <n v="106.49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7"/>
    <n v="42.94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"/>
    <n v="30.04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1"/>
    <n v="70.62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4"/>
    <n v="66.02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4"/>
    <n v="62.87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"/>
    <n v="108.99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3"/>
    <n v="27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7"/>
    <n v="65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"/>
    <n v="111.52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"/>
    <n v="110.99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"/>
    <n v="56.75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3"/>
    <n v="92.09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"/>
    <n v="82.99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8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9"/>
    <n v="68.92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"/>
    <n v="87.74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8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1"/>
    <n v="72.900000000000006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2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3"/>
    <n v="101.98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"/>
    <n v="44.01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8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8"/>
    <n v="24.99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"/>
    <n v="28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"/>
    <n v="84.92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"/>
    <n v="90.48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7"/>
    <n v="25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"/>
    <n v="92.01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"/>
    <n v="93.0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"/>
    <n v="61.01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9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8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6"/>
    <n v="85.22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3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"/>
    <n v="32.97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2"/>
    <n v="96.01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"/>
    <n v="84.97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"/>
    <n v="25.01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"/>
    <n v="66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3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6"/>
    <n v="27.93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"/>
    <n v="108.85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3"/>
    <n v="29.65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3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9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5"/>
    <n v="110.97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"/>
    <n v="36.96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"/>
    <n v="30.97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"/>
    <n v="47.04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7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"/>
    <n v="37.01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7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7"/>
    <n v="49.96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"/>
    <n v="110.02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"/>
    <n v="89.96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"/>
    <n v="86.87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"/>
    <n v="26.97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"/>
    <n v="54.12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7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7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1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1"/>
    <n v="43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6"/>
    <n v="86.86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6"/>
    <n v="33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"/>
    <n v="68.03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8"/>
    <n v="58.87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"/>
    <n v="105.05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1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"/>
    <n v="68.2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"/>
    <n v="75.73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"/>
    <n v="101.88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30"/>
    <n v="52.88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100"/>
    <n v="71.010000000000005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"/>
    <n v="102.39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"/>
    <n v="74.47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1"/>
    <n v="51.0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6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6"/>
    <n v="72.069999999999993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"/>
    <n v="32.97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5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10"/>
    <n v="45.0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"/>
    <n v="52.96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"/>
    <n v="60.02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3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9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1"/>
    <n v="73.61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"/>
    <n v="108.71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8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"/>
    <n v="83.32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"/>
    <n v="55.93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"/>
    <n v="105.0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6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"/>
    <n v="112.66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"/>
    <n v="81.94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"/>
    <n v="106.39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5"/>
    <n v="111.07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1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1"/>
    <n v="43.04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"/>
    <n v="67.97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50"/>
    <n v="89.99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"/>
    <n v="58.1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"/>
    <n v="84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8"/>
    <n v="88.8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7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"/>
    <n v="64.73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9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8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4"/>
    <n v="94.35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90"/>
    <n v="44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3"/>
    <n v="84.0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9"/>
    <n v="34.06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"/>
    <n v="93.27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"/>
    <n v="33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3"/>
    <n v="83.8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"/>
    <n v="63.99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1"/>
    <n v="81.91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"/>
    <n v="93.05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8"/>
    <n v="101.98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9"/>
    <n v="105.94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8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"/>
    <n v="62.97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"/>
    <n v="80.8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4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7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40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"/>
    <n v="79.3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6"/>
    <n v="41.17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6"/>
    <n v="57.16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"/>
    <n v="77.180000000000007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7"/>
    <n v="24.95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6"/>
    <n v="46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5"/>
    <n v="102.6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4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90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3"/>
    <n v="84.01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"/>
    <n v="42.01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7"/>
    <n v="32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"/>
    <n v="103.03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"/>
    <n v="84.33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4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9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9"/>
    <n v="70.06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8"/>
    <n v="41.91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"/>
    <n v="57.99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"/>
    <n v="40.94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5"/>
    <n v="70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"/>
    <n v="73.84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10"/>
    <n v="41.98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70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6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1"/>
    <n v="76.02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"/>
    <n v="54.12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9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7"/>
    <n v="103.81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"/>
    <n v="105.03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8"/>
    <n v="90.26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"/>
    <n v="76.98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"/>
    <n v="102.6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"/>
    <n v="55.0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4"/>
    <n v="54.89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3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"/>
    <n v="44.95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9"/>
    <n v="107.76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20"/>
    <n v="102.08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9"/>
    <n v="24.98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1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"/>
    <n v="26.07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6"/>
    <n v="105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"/>
    <n v="25.83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"/>
    <n v="77.67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"/>
    <n v="57.83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9"/>
    <n v="92.96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3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1"/>
    <n v="31.8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"/>
    <n v="103.42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"/>
    <n v="105.13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6"/>
    <n v="89.22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"/>
    <n v="52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"/>
    <n v="46.24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3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"/>
    <n v="33.909999999999997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40"/>
    <n v="92.0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2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"/>
    <n v="75.84999999999999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2"/>
    <n v="80.48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50"/>
    <n v="86.98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10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"/>
    <n v="57.3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"/>
    <n v="93.35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"/>
    <n v="71.989999999999995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5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60"/>
    <n v="104.99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10"/>
    <n v="84.19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7"/>
    <n v="73.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3"/>
    <n v="36.99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"/>
    <n v="46.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7"/>
    <n v="102.02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"/>
    <n v="45.01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"/>
    <n v="101.02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7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5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5"/>
    <n v="51.01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"/>
    <n v="85.05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"/>
    <n v="40.06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5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6"/>
    <n v="84.93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"/>
    <n v="41.07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"/>
    <n v="54.97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"/>
    <n v="71.2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"/>
    <n v="91.9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1"/>
    <n v="97.07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8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2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4"/>
    <n v="93.47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5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"/>
    <n v="92.0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4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"/>
    <n v="84.97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"/>
    <n v="105.9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"/>
    <n v="36.97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5"/>
    <n v="81.53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6"/>
    <n v="81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"/>
    <n v="26.01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"/>
    <n v="34.17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"/>
    <n v="76.5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500"/>
    <n v="53.05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8"/>
    <n v="106.86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"/>
    <n v="46.02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7"/>
    <n v="100.17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"/>
    <n v="75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3"/>
    <n v="42.98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1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7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7"/>
    <n v="55.99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86925-C319-8240-AFFA-AB3B66A5A6DE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11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23A44-27F4-E541-824A-116CAA1C720B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171791-E0FA-0842-ADE4-FA531CFF3010}" name="PivotTable7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D1" workbookViewId="0">
      <selection activeCell="I5" sqref="I5"/>
    </sheetView>
  </sheetViews>
  <sheetFormatPr baseColWidth="10" defaultRowHeight="16" x14ac:dyDescent="0.2"/>
  <cols>
    <col min="1" max="1" width="4.1640625" bestFit="1" customWidth="1"/>
    <col min="2" max="2" width="30.6640625" customWidth="1"/>
    <col min="3" max="3" width="33.5" style="3" customWidth="1"/>
    <col min="4" max="5" width="12.5" style="5" bestFit="1" customWidth="1"/>
    <col min="7" max="7" width="13" bestFit="1" customWidth="1"/>
    <col min="10" max="11" width="11.1640625" bestFit="1" customWidth="1"/>
    <col min="14" max="14" width="28.1640625" customWidth="1"/>
    <col min="15" max="15" width="28" style="9" customWidth="1"/>
    <col min="16" max="16" width="23" style="7" customWidth="1"/>
    <col min="17" max="17" width="13.83203125" customWidth="1"/>
    <col min="18" max="18" width="14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4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8" t="s">
        <v>2029</v>
      </c>
      <c r="P1" s="6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 s="5">
        <v>100</v>
      </c>
      <c r="E2" s="5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9">
        <f>E2/D2*100</f>
        <v>0</v>
      </c>
      <c r="P2" s="7">
        <v>0</v>
      </c>
      <c r="Q2" t="str">
        <f>LEFT(N2,SEARCH("/",N2)-1)</f>
        <v>food</v>
      </c>
      <c r="R2" t="str">
        <f>RIGHT(N2,LEN(N2)-SEARCH("/",N2))</f>
        <v>food trucks</v>
      </c>
      <c r="S2" s="12">
        <f>(((J2/60)/60/24)+DATE(1970,1,1))</f>
        <v>42336.25</v>
      </c>
      <c r="T2" s="12">
        <f>(((K2/60)/60/24)+DATE(1970,1,1))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 s="5">
        <v>1400</v>
      </c>
      <c r="E3" s="5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9">
        <f>ROUND(E3/D3*100,0)</f>
        <v>1040</v>
      </c>
      <c r="P3" s="7">
        <f>ROUND(E3/G3,2)</f>
        <v>92.15</v>
      </c>
      <c r="Q3" t="str">
        <f t="shared" ref="Q3:Q66" si="0">LEFT(N3,SEARCH("/",N3)-1)</f>
        <v>music</v>
      </c>
      <c r="R3" t="str">
        <f t="shared" ref="R3:R66" si="1">RIGHT(N3,LEN(N3)-SEARCH("/",N3))</f>
        <v>rock</v>
      </c>
      <c r="S3" s="12">
        <f t="shared" ref="S3:S66" si="2">(((J3/60)/60/24)+DATE(1970,1,1))</f>
        <v>41870.208333333336</v>
      </c>
      <c r="T3" s="12">
        <f t="shared" ref="T3:T66" si="3">(((K3/60)/60/24)+DATE(1970,1,1))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 s="5">
        <v>108400</v>
      </c>
      <c r="E4" s="5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9">
        <f t="shared" ref="O4:O67" si="4">ROUND(E4/D4*100,0)</f>
        <v>131</v>
      </c>
      <c r="P4" s="7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12">
        <f t="shared" si="2"/>
        <v>41595.25</v>
      </c>
      <c r="T4" s="12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 s="5">
        <v>4200</v>
      </c>
      <c r="E5" s="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9">
        <f t="shared" si="4"/>
        <v>59</v>
      </c>
      <c r="P5" s="7">
        <f t="shared" si="5"/>
        <v>103.21</v>
      </c>
      <c r="Q5" t="str">
        <f t="shared" si="0"/>
        <v>music</v>
      </c>
      <c r="R5" t="str">
        <f t="shared" si="1"/>
        <v>rock</v>
      </c>
      <c r="S5" s="12">
        <f t="shared" si="2"/>
        <v>43688.208333333328</v>
      </c>
      <c r="T5" s="12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 s="5">
        <v>7600</v>
      </c>
      <c r="E6" s="5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9">
        <f t="shared" si="4"/>
        <v>69</v>
      </c>
      <c r="P6" s="7">
        <f t="shared" si="5"/>
        <v>99.34</v>
      </c>
      <c r="Q6" t="str">
        <f t="shared" si="0"/>
        <v>theater</v>
      </c>
      <c r="R6" t="str">
        <f t="shared" si="1"/>
        <v>plays</v>
      </c>
      <c r="S6" s="12">
        <f t="shared" si="2"/>
        <v>43485.25</v>
      </c>
      <c r="T6" s="12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 s="5">
        <v>7600</v>
      </c>
      <c r="E7" s="5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9">
        <f t="shared" si="4"/>
        <v>174</v>
      </c>
      <c r="P7" s="7">
        <f t="shared" si="5"/>
        <v>75.83</v>
      </c>
      <c r="Q7" t="str">
        <f t="shared" si="0"/>
        <v>theater</v>
      </c>
      <c r="R7" t="str">
        <f t="shared" si="1"/>
        <v>plays</v>
      </c>
      <c r="S7" s="12">
        <f t="shared" si="2"/>
        <v>41149.208333333336</v>
      </c>
      <c r="T7" s="12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 s="5">
        <v>5200</v>
      </c>
      <c r="E8" s="5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9">
        <f t="shared" si="4"/>
        <v>21</v>
      </c>
      <c r="P8" s="7">
        <f t="shared" si="5"/>
        <v>60.56</v>
      </c>
      <c r="Q8" t="str">
        <f t="shared" si="0"/>
        <v>film &amp; video</v>
      </c>
      <c r="R8" t="str">
        <f t="shared" si="1"/>
        <v>documentary</v>
      </c>
      <c r="S8" s="12">
        <f t="shared" si="2"/>
        <v>42991.208333333328</v>
      </c>
      <c r="T8" s="12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 s="5">
        <v>4500</v>
      </c>
      <c r="E9" s="5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9">
        <f t="shared" si="4"/>
        <v>328</v>
      </c>
      <c r="P9" s="7">
        <f t="shared" si="5"/>
        <v>64.94</v>
      </c>
      <c r="Q9" t="str">
        <f t="shared" si="0"/>
        <v>theater</v>
      </c>
      <c r="R9" t="str">
        <f t="shared" si="1"/>
        <v>plays</v>
      </c>
      <c r="S9" s="12">
        <f t="shared" si="2"/>
        <v>42229.208333333328</v>
      </c>
      <c r="T9" s="12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 s="5">
        <v>110100</v>
      </c>
      <c r="E10" s="5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9">
        <f t="shared" si="4"/>
        <v>20</v>
      </c>
      <c r="P10" s="7">
        <f t="shared" si="5"/>
        <v>31</v>
      </c>
      <c r="Q10" t="str">
        <f t="shared" si="0"/>
        <v>theater</v>
      </c>
      <c r="R10" t="str">
        <f t="shared" si="1"/>
        <v>plays</v>
      </c>
      <c r="S10" s="12">
        <f t="shared" si="2"/>
        <v>40399.208333333336</v>
      </c>
      <c r="T10" s="12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 s="5">
        <v>6200</v>
      </c>
      <c r="E11" s="5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9">
        <f t="shared" si="4"/>
        <v>52</v>
      </c>
      <c r="P11" s="7">
        <f t="shared" si="5"/>
        <v>72.91</v>
      </c>
      <c r="Q11" t="str">
        <f t="shared" si="0"/>
        <v>music</v>
      </c>
      <c r="R11" t="str">
        <f t="shared" si="1"/>
        <v>electric music</v>
      </c>
      <c r="S11" s="12">
        <f t="shared" si="2"/>
        <v>41536.208333333336</v>
      </c>
      <c r="T11" s="12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 s="5">
        <v>5200</v>
      </c>
      <c r="E12" s="5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9">
        <f t="shared" si="4"/>
        <v>266</v>
      </c>
      <c r="P12" s="7">
        <f t="shared" si="5"/>
        <v>62.9</v>
      </c>
      <c r="Q12" t="str">
        <f t="shared" si="0"/>
        <v>film &amp; video</v>
      </c>
      <c r="R12" t="str">
        <f t="shared" si="1"/>
        <v>drama</v>
      </c>
      <c r="S12" s="12">
        <f t="shared" si="2"/>
        <v>40404.208333333336</v>
      </c>
      <c r="T12" s="12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 s="5">
        <v>6300</v>
      </c>
      <c r="E13" s="5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9">
        <f t="shared" si="4"/>
        <v>48</v>
      </c>
      <c r="P13" s="7">
        <f t="shared" si="5"/>
        <v>112.22</v>
      </c>
      <c r="Q13" t="str">
        <f t="shared" si="0"/>
        <v>theater</v>
      </c>
      <c r="R13" t="str">
        <f t="shared" si="1"/>
        <v>plays</v>
      </c>
      <c r="S13" s="12">
        <f t="shared" si="2"/>
        <v>40442.208333333336</v>
      </c>
      <c r="T13" s="12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 s="5">
        <v>6300</v>
      </c>
      <c r="E14" s="5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9">
        <f t="shared" si="4"/>
        <v>89</v>
      </c>
      <c r="P14" s="7">
        <f t="shared" si="5"/>
        <v>102.35</v>
      </c>
      <c r="Q14" t="str">
        <f t="shared" si="0"/>
        <v>film &amp; video</v>
      </c>
      <c r="R14" t="str">
        <f t="shared" si="1"/>
        <v>drama</v>
      </c>
      <c r="S14" s="12">
        <f t="shared" si="2"/>
        <v>43760.208333333328</v>
      </c>
      <c r="T14" s="12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 s="5">
        <v>4200</v>
      </c>
      <c r="E15" s="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9">
        <f t="shared" si="4"/>
        <v>245</v>
      </c>
      <c r="P15" s="7">
        <f t="shared" si="5"/>
        <v>105.05</v>
      </c>
      <c r="Q15" t="str">
        <f t="shared" si="0"/>
        <v>music</v>
      </c>
      <c r="R15" t="str">
        <f t="shared" si="1"/>
        <v>indie rock</v>
      </c>
      <c r="S15" s="12">
        <f t="shared" si="2"/>
        <v>42532.208333333328</v>
      </c>
      <c r="T15" s="12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 s="5">
        <v>28200</v>
      </c>
      <c r="E16" s="5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9">
        <f t="shared" si="4"/>
        <v>67</v>
      </c>
      <c r="P16" s="7">
        <f t="shared" si="5"/>
        <v>94.15</v>
      </c>
      <c r="Q16" t="str">
        <f t="shared" si="0"/>
        <v>music</v>
      </c>
      <c r="R16" t="str">
        <f t="shared" si="1"/>
        <v>indie rock</v>
      </c>
      <c r="S16" s="12">
        <f t="shared" si="2"/>
        <v>40974.25</v>
      </c>
      <c r="T16" s="12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 s="5">
        <v>81200</v>
      </c>
      <c r="E17" s="5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9">
        <f t="shared" si="4"/>
        <v>47</v>
      </c>
      <c r="P17" s="7">
        <f t="shared" si="5"/>
        <v>84.99</v>
      </c>
      <c r="Q17" t="str">
        <f t="shared" si="0"/>
        <v>technology</v>
      </c>
      <c r="R17" t="str">
        <f t="shared" si="1"/>
        <v>wearables</v>
      </c>
      <c r="S17" s="12">
        <f t="shared" si="2"/>
        <v>43809.25</v>
      </c>
      <c r="T17" s="12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 s="5">
        <v>1700</v>
      </c>
      <c r="E18" s="5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9">
        <f t="shared" si="4"/>
        <v>649</v>
      </c>
      <c r="P18" s="7">
        <f t="shared" si="5"/>
        <v>110.41</v>
      </c>
      <c r="Q18" t="str">
        <f t="shared" si="0"/>
        <v>publishing</v>
      </c>
      <c r="R18" t="str">
        <f t="shared" si="1"/>
        <v>nonfiction</v>
      </c>
      <c r="S18" s="12">
        <f t="shared" si="2"/>
        <v>41661.25</v>
      </c>
      <c r="T18" s="12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 s="5">
        <v>84600</v>
      </c>
      <c r="E19" s="5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9">
        <f t="shared" si="4"/>
        <v>159</v>
      </c>
      <c r="P19" s="7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12">
        <f t="shared" si="2"/>
        <v>40555.25</v>
      </c>
      <c r="T19" s="12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 s="5">
        <v>9100</v>
      </c>
      <c r="E20" s="5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9">
        <f t="shared" si="4"/>
        <v>67</v>
      </c>
      <c r="P20" s="7">
        <f t="shared" si="5"/>
        <v>45.1</v>
      </c>
      <c r="Q20" t="str">
        <f t="shared" si="0"/>
        <v>theater</v>
      </c>
      <c r="R20" t="str">
        <f t="shared" si="1"/>
        <v>plays</v>
      </c>
      <c r="S20" s="12">
        <f t="shared" si="2"/>
        <v>43351.208333333328</v>
      </c>
      <c r="T20" s="12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 s="5">
        <v>62500</v>
      </c>
      <c r="E21" s="5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9">
        <f t="shared" si="4"/>
        <v>49</v>
      </c>
      <c r="P21" s="7">
        <f t="shared" si="5"/>
        <v>45</v>
      </c>
      <c r="Q21" t="str">
        <f t="shared" si="0"/>
        <v>theater</v>
      </c>
      <c r="R21" t="str">
        <f t="shared" si="1"/>
        <v>plays</v>
      </c>
      <c r="S21" s="12">
        <f t="shared" si="2"/>
        <v>43528.25</v>
      </c>
      <c r="T21" s="12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 s="5">
        <v>131800</v>
      </c>
      <c r="E22" s="5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9">
        <f t="shared" si="4"/>
        <v>112</v>
      </c>
      <c r="P22" s="7">
        <f t="shared" si="5"/>
        <v>105.97</v>
      </c>
      <c r="Q22" t="str">
        <f t="shared" si="0"/>
        <v>film &amp; video</v>
      </c>
      <c r="R22" t="str">
        <f t="shared" si="1"/>
        <v>drama</v>
      </c>
      <c r="S22" s="12">
        <f t="shared" si="2"/>
        <v>41848.208333333336</v>
      </c>
      <c r="T22" s="12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 s="5">
        <v>94000</v>
      </c>
      <c r="E23" s="5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9">
        <f t="shared" si="4"/>
        <v>41</v>
      </c>
      <c r="P23" s="7">
        <f t="shared" si="5"/>
        <v>69.06</v>
      </c>
      <c r="Q23" t="str">
        <f t="shared" si="0"/>
        <v>theater</v>
      </c>
      <c r="R23" t="str">
        <f t="shared" si="1"/>
        <v>plays</v>
      </c>
      <c r="S23" s="12">
        <f t="shared" si="2"/>
        <v>40770.208333333336</v>
      </c>
      <c r="T23" s="12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 s="5">
        <v>59100</v>
      </c>
      <c r="E24" s="5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9">
        <f t="shared" si="4"/>
        <v>128</v>
      </c>
      <c r="P24" s="7">
        <f t="shared" si="5"/>
        <v>85.04</v>
      </c>
      <c r="Q24" t="str">
        <f t="shared" si="0"/>
        <v>theater</v>
      </c>
      <c r="R24" t="str">
        <f t="shared" si="1"/>
        <v>plays</v>
      </c>
      <c r="S24" s="12">
        <f t="shared" si="2"/>
        <v>43193.208333333328</v>
      </c>
      <c r="T24" s="12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 s="5">
        <v>4500</v>
      </c>
      <c r="E25" s="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9">
        <f t="shared" si="4"/>
        <v>332</v>
      </c>
      <c r="P25" s="7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12">
        <f t="shared" si="2"/>
        <v>43510.25</v>
      </c>
      <c r="T25" s="12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 s="5">
        <v>92400</v>
      </c>
      <c r="E26" s="5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9">
        <f t="shared" si="4"/>
        <v>113</v>
      </c>
      <c r="P26" s="7">
        <f t="shared" si="5"/>
        <v>39</v>
      </c>
      <c r="Q26" t="str">
        <f t="shared" si="0"/>
        <v>technology</v>
      </c>
      <c r="R26" t="str">
        <f t="shared" si="1"/>
        <v>wearables</v>
      </c>
      <c r="S26" s="12">
        <f t="shared" si="2"/>
        <v>41811.208333333336</v>
      </c>
      <c r="T26" s="12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 s="5">
        <v>5500</v>
      </c>
      <c r="E27" s="5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9">
        <f t="shared" si="4"/>
        <v>216</v>
      </c>
      <c r="P27" s="7">
        <f t="shared" si="5"/>
        <v>73.03</v>
      </c>
      <c r="Q27" t="str">
        <f t="shared" si="0"/>
        <v>games</v>
      </c>
      <c r="R27" t="str">
        <f t="shared" si="1"/>
        <v>video games</v>
      </c>
      <c r="S27" s="12">
        <f t="shared" si="2"/>
        <v>40681.208333333336</v>
      </c>
      <c r="T27" s="12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 s="5">
        <v>107500</v>
      </c>
      <c r="E28" s="5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9">
        <f t="shared" si="4"/>
        <v>48</v>
      </c>
      <c r="P28" s="7">
        <f t="shared" si="5"/>
        <v>35.01</v>
      </c>
      <c r="Q28" t="str">
        <f t="shared" si="0"/>
        <v>theater</v>
      </c>
      <c r="R28" t="str">
        <f t="shared" si="1"/>
        <v>plays</v>
      </c>
      <c r="S28" s="12">
        <f t="shared" si="2"/>
        <v>43312.208333333328</v>
      </c>
      <c r="T28" s="12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 s="5">
        <v>2000</v>
      </c>
      <c r="E29" s="5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9">
        <f t="shared" si="4"/>
        <v>80</v>
      </c>
      <c r="P29" s="7">
        <f t="shared" si="5"/>
        <v>106.6</v>
      </c>
      <c r="Q29" t="str">
        <f t="shared" si="0"/>
        <v>music</v>
      </c>
      <c r="R29" t="str">
        <f t="shared" si="1"/>
        <v>rock</v>
      </c>
      <c r="S29" s="12">
        <f t="shared" si="2"/>
        <v>42280.208333333328</v>
      </c>
      <c r="T29" s="12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 s="5">
        <v>130800</v>
      </c>
      <c r="E30" s="5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9">
        <f t="shared" si="4"/>
        <v>105</v>
      </c>
      <c r="P30" s="7">
        <f t="shared" si="5"/>
        <v>62</v>
      </c>
      <c r="Q30" t="str">
        <f t="shared" si="0"/>
        <v>theater</v>
      </c>
      <c r="R30" t="str">
        <f t="shared" si="1"/>
        <v>plays</v>
      </c>
      <c r="S30" s="12">
        <f t="shared" si="2"/>
        <v>40218.25</v>
      </c>
      <c r="T30" s="12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 s="5">
        <v>45900</v>
      </c>
      <c r="E31" s="5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9">
        <f t="shared" si="4"/>
        <v>329</v>
      </c>
      <c r="P31" s="7">
        <f t="shared" si="5"/>
        <v>94</v>
      </c>
      <c r="Q31" t="str">
        <f t="shared" si="0"/>
        <v>film &amp; video</v>
      </c>
      <c r="R31" t="str">
        <f t="shared" si="1"/>
        <v>shorts</v>
      </c>
      <c r="S31" s="12">
        <f t="shared" si="2"/>
        <v>43301.208333333328</v>
      </c>
      <c r="T31" s="12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 s="5">
        <v>9000</v>
      </c>
      <c r="E32" s="5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9">
        <f t="shared" si="4"/>
        <v>161</v>
      </c>
      <c r="P32" s="7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12">
        <f t="shared" si="2"/>
        <v>43609.208333333328</v>
      </c>
      <c r="T32" s="12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 s="5">
        <v>3500</v>
      </c>
      <c r="E33" s="5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9">
        <f t="shared" si="4"/>
        <v>310</v>
      </c>
      <c r="P33" s="7">
        <f t="shared" si="5"/>
        <v>48.01</v>
      </c>
      <c r="Q33" t="str">
        <f t="shared" si="0"/>
        <v>games</v>
      </c>
      <c r="R33" t="str">
        <f t="shared" si="1"/>
        <v>video games</v>
      </c>
      <c r="S33" s="12">
        <f t="shared" si="2"/>
        <v>42374.25</v>
      </c>
      <c r="T33" s="12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 s="5">
        <v>101000</v>
      </c>
      <c r="E34" s="5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9">
        <f t="shared" si="4"/>
        <v>87</v>
      </c>
      <c r="P34" s="7">
        <f t="shared" si="5"/>
        <v>38</v>
      </c>
      <c r="Q34" t="str">
        <f t="shared" si="0"/>
        <v>film &amp; video</v>
      </c>
      <c r="R34" t="str">
        <f t="shared" si="1"/>
        <v>documentary</v>
      </c>
      <c r="S34" s="12">
        <f t="shared" si="2"/>
        <v>43110.25</v>
      </c>
      <c r="T34" s="12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 s="5">
        <v>50200</v>
      </c>
      <c r="E35" s="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9">
        <f t="shared" si="4"/>
        <v>378</v>
      </c>
      <c r="P35" s="7">
        <f t="shared" si="5"/>
        <v>35</v>
      </c>
      <c r="Q35" t="str">
        <f t="shared" si="0"/>
        <v>theater</v>
      </c>
      <c r="R35" t="str">
        <f t="shared" si="1"/>
        <v>plays</v>
      </c>
      <c r="S35" s="12">
        <f t="shared" si="2"/>
        <v>41917.208333333336</v>
      </c>
      <c r="T35" s="12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 s="5">
        <v>9300</v>
      </c>
      <c r="E36" s="5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9">
        <f t="shared" si="4"/>
        <v>151</v>
      </c>
      <c r="P36" s="7">
        <f t="shared" si="5"/>
        <v>85</v>
      </c>
      <c r="Q36" t="str">
        <f t="shared" si="0"/>
        <v>film &amp; video</v>
      </c>
      <c r="R36" t="str">
        <f t="shared" si="1"/>
        <v>documentary</v>
      </c>
      <c r="S36" s="12">
        <f t="shared" si="2"/>
        <v>42817.208333333328</v>
      </c>
      <c r="T36" s="12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 s="5">
        <v>125500</v>
      </c>
      <c r="E37" s="5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9">
        <f t="shared" si="4"/>
        <v>150</v>
      </c>
      <c r="P37" s="7">
        <f t="shared" si="5"/>
        <v>95.99</v>
      </c>
      <c r="Q37" t="str">
        <f t="shared" si="0"/>
        <v>film &amp; video</v>
      </c>
      <c r="R37" t="str">
        <f t="shared" si="1"/>
        <v>drama</v>
      </c>
      <c r="S37" s="12">
        <f t="shared" si="2"/>
        <v>43484.25</v>
      </c>
      <c r="T37" s="12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 s="5">
        <v>700</v>
      </c>
      <c r="E38" s="5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9">
        <f t="shared" si="4"/>
        <v>157</v>
      </c>
      <c r="P38" s="7">
        <f t="shared" si="5"/>
        <v>68.81</v>
      </c>
      <c r="Q38" t="str">
        <f t="shared" si="0"/>
        <v>theater</v>
      </c>
      <c r="R38" t="str">
        <f t="shared" si="1"/>
        <v>plays</v>
      </c>
      <c r="S38" s="12">
        <f t="shared" si="2"/>
        <v>40600.25</v>
      </c>
      <c r="T38" s="12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 s="5">
        <v>8100</v>
      </c>
      <c r="E39" s="5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9">
        <f t="shared" si="4"/>
        <v>140</v>
      </c>
      <c r="P39" s="7">
        <f t="shared" si="5"/>
        <v>105.97</v>
      </c>
      <c r="Q39" t="str">
        <f t="shared" si="0"/>
        <v>publishing</v>
      </c>
      <c r="R39" t="str">
        <f t="shared" si="1"/>
        <v>fiction</v>
      </c>
      <c r="S39" s="12">
        <f t="shared" si="2"/>
        <v>43744.208333333328</v>
      </c>
      <c r="T39" s="12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 s="5">
        <v>3100</v>
      </c>
      <c r="E40" s="5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9">
        <f t="shared" si="4"/>
        <v>325</v>
      </c>
      <c r="P40" s="7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12">
        <f t="shared" si="2"/>
        <v>40469.208333333336</v>
      </c>
      <c r="T40" s="12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 s="5">
        <v>9900</v>
      </c>
      <c r="E41" s="5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9">
        <f t="shared" si="4"/>
        <v>51</v>
      </c>
      <c r="P41" s="7">
        <f t="shared" si="5"/>
        <v>57.13</v>
      </c>
      <c r="Q41" t="str">
        <f t="shared" si="0"/>
        <v>theater</v>
      </c>
      <c r="R41" t="str">
        <f t="shared" si="1"/>
        <v>plays</v>
      </c>
      <c r="S41" s="12">
        <f t="shared" si="2"/>
        <v>41330.25</v>
      </c>
      <c r="T41" s="12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 s="5">
        <v>8800</v>
      </c>
      <c r="E42" s="5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9">
        <f t="shared" si="4"/>
        <v>169</v>
      </c>
      <c r="P42" s="7">
        <f t="shared" si="5"/>
        <v>75.14</v>
      </c>
      <c r="Q42" t="str">
        <f t="shared" si="0"/>
        <v>technology</v>
      </c>
      <c r="R42" t="str">
        <f t="shared" si="1"/>
        <v>wearables</v>
      </c>
      <c r="S42" s="12">
        <f t="shared" si="2"/>
        <v>40334.208333333336</v>
      </c>
      <c r="T42" s="12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 s="5">
        <v>5600</v>
      </c>
      <c r="E43" s="5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9">
        <f t="shared" si="4"/>
        <v>213</v>
      </c>
      <c r="P43" s="7">
        <f t="shared" si="5"/>
        <v>107.42</v>
      </c>
      <c r="Q43" t="str">
        <f t="shared" si="0"/>
        <v>music</v>
      </c>
      <c r="R43" t="str">
        <f t="shared" si="1"/>
        <v>rock</v>
      </c>
      <c r="S43" s="12">
        <f t="shared" si="2"/>
        <v>41156.208333333336</v>
      </c>
      <c r="T43" s="12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 s="5">
        <v>1800</v>
      </c>
      <c r="E44" s="5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9">
        <f t="shared" si="4"/>
        <v>444</v>
      </c>
      <c r="P44" s="7">
        <f t="shared" si="5"/>
        <v>36</v>
      </c>
      <c r="Q44" t="str">
        <f t="shared" si="0"/>
        <v>food</v>
      </c>
      <c r="R44" t="str">
        <f t="shared" si="1"/>
        <v>food trucks</v>
      </c>
      <c r="S44" s="12">
        <f t="shared" si="2"/>
        <v>40728.208333333336</v>
      </c>
      <c r="T44" s="12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 s="5">
        <v>90200</v>
      </c>
      <c r="E45" s="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9">
        <f t="shared" si="4"/>
        <v>186</v>
      </c>
      <c r="P45" s="7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12">
        <f t="shared" si="2"/>
        <v>41844.208333333336</v>
      </c>
      <c r="T45" s="12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 s="5">
        <v>1600</v>
      </c>
      <c r="E46" s="5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9">
        <f t="shared" si="4"/>
        <v>659</v>
      </c>
      <c r="P46" s="7">
        <f t="shared" si="5"/>
        <v>107.56</v>
      </c>
      <c r="Q46" t="str">
        <f t="shared" si="0"/>
        <v>publishing</v>
      </c>
      <c r="R46" t="str">
        <f t="shared" si="1"/>
        <v>fiction</v>
      </c>
      <c r="S46" s="12">
        <f t="shared" si="2"/>
        <v>43541.208333333328</v>
      </c>
      <c r="T46" s="12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 s="5">
        <v>9500</v>
      </c>
      <c r="E47" s="5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9">
        <f t="shared" si="4"/>
        <v>48</v>
      </c>
      <c r="P47" s="7">
        <f t="shared" si="5"/>
        <v>94.38</v>
      </c>
      <c r="Q47" t="str">
        <f t="shared" si="0"/>
        <v>theater</v>
      </c>
      <c r="R47" t="str">
        <f t="shared" si="1"/>
        <v>plays</v>
      </c>
      <c r="S47" s="12">
        <f t="shared" si="2"/>
        <v>42676.208333333328</v>
      </c>
      <c r="T47" s="12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 s="5">
        <v>3700</v>
      </c>
      <c r="E48" s="5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9">
        <f t="shared" si="4"/>
        <v>115</v>
      </c>
      <c r="P48" s="7">
        <f t="shared" si="5"/>
        <v>46.16</v>
      </c>
      <c r="Q48" t="str">
        <f t="shared" si="0"/>
        <v>music</v>
      </c>
      <c r="R48" t="str">
        <f t="shared" si="1"/>
        <v>rock</v>
      </c>
      <c r="S48" s="12">
        <f t="shared" si="2"/>
        <v>40367.208333333336</v>
      </c>
      <c r="T48" s="12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 s="5">
        <v>1500</v>
      </c>
      <c r="E49" s="5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9">
        <f t="shared" si="4"/>
        <v>475</v>
      </c>
      <c r="P49" s="7">
        <f t="shared" si="5"/>
        <v>47.85</v>
      </c>
      <c r="Q49" t="str">
        <f t="shared" si="0"/>
        <v>theater</v>
      </c>
      <c r="R49" t="str">
        <f t="shared" si="1"/>
        <v>plays</v>
      </c>
      <c r="S49" s="12">
        <f t="shared" si="2"/>
        <v>41727.208333333336</v>
      </c>
      <c r="T49" s="12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 s="5">
        <v>33300</v>
      </c>
      <c r="E50" s="5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9">
        <f t="shared" si="4"/>
        <v>387</v>
      </c>
      <c r="P50" s="7">
        <f t="shared" si="5"/>
        <v>53.01</v>
      </c>
      <c r="Q50" t="str">
        <f t="shared" si="0"/>
        <v>theater</v>
      </c>
      <c r="R50" t="str">
        <f t="shared" si="1"/>
        <v>plays</v>
      </c>
      <c r="S50" s="12">
        <f t="shared" si="2"/>
        <v>42180.208333333328</v>
      </c>
      <c r="T50" s="12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 s="5">
        <v>7200</v>
      </c>
      <c r="E51" s="5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9">
        <f t="shared" si="4"/>
        <v>190</v>
      </c>
      <c r="P51" s="7">
        <f t="shared" si="5"/>
        <v>45.06</v>
      </c>
      <c r="Q51" t="str">
        <f t="shared" si="0"/>
        <v>music</v>
      </c>
      <c r="R51" t="str">
        <f t="shared" si="1"/>
        <v>rock</v>
      </c>
      <c r="S51" s="12">
        <f t="shared" si="2"/>
        <v>43758.208333333328</v>
      </c>
      <c r="T51" s="12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 s="5">
        <v>100</v>
      </c>
      <c r="E52" s="5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9">
        <f t="shared" si="4"/>
        <v>2</v>
      </c>
      <c r="P52" s="7">
        <f t="shared" si="5"/>
        <v>2</v>
      </c>
      <c r="Q52" t="str">
        <f t="shared" si="0"/>
        <v>music</v>
      </c>
      <c r="R52" t="str">
        <f t="shared" si="1"/>
        <v>metal</v>
      </c>
      <c r="S52" s="12">
        <f t="shared" si="2"/>
        <v>41487.208333333336</v>
      </c>
      <c r="T52" s="12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 s="5">
        <v>158100</v>
      </c>
      <c r="E53" s="5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9">
        <f t="shared" si="4"/>
        <v>92</v>
      </c>
      <c r="P53" s="7">
        <f t="shared" si="5"/>
        <v>99.01</v>
      </c>
      <c r="Q53" t="str">
        <f t="shared" si="0"/>
        <v>technology</v>
      </c>
      <c r="R53" t="str">
        <f t="shared" si="1"/>
        <v>wearables</v>
      </c>
      <c r="S53" s="12">
        <f t="shared" si="2"/>
        <v>40995.208333333336</v>
      </c>
      <c r="T53" s="12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 s="5">
        <v>7200</v>
      </c>
      <c r="E54" s="5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9">
        <f t="shared" si="4"/>
        <v>34</v>
      </c>
      <c r="P54" s="7">
        <f t="shared" si="5"/>
        <v>32.79</v>
      </c>
      <c r="Q54" t="str">
        <f t="shared" si="0"/>
        <v>theater</v>
      </c>
      <c r="R54" t="str">
        <f t="shared" si="1"/>
        <v>plays</v>
      </c>
      <c r="S54" s="12">
        <f t="shared" si="2"/>
        <v>40436.208333333336</v>
      </c>
      <c r="T54" s="12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 s="5">
        <v>8800</v>
      </c>
      <c r="E55" s="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9">
        <f t="shared" si="4"/>
        <v>140</v>
      </c>
      <c r="P55" s="7">
        <f t="shared" si="5"/>
        <v>59.12</v>
      </c>
      <c r="Q55" t="str">
        <f t="shared" si="0"/>
        <v>film &amp; video</v>
      </c>
      <c r="R55" t="str">
        <f t="shared" si="1"/>
        <v>drama</v>
      </c>
      <c r="S55" s="12">
        <f t="shared" si="2"/>
        <v>41779.208333333336</v>
      </c>
      <c r="T55" s="12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 s="5">
        <v>6000</v>
      </c>
      <c r="E56" s="5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9">
        <f t="shared" si="4"/>
        <v>90</v>
      </c>
      <c r="P56" s="7">
        <f t="shared" si="5"/>
        <v>44.93</v>
      </c>
      <c r="Q56" t="str">
        <f t="shared" si="0"/>
        <v>technology</v>
      </c>
      <c r="R56" t="str">
        <f t="shared" si="1"/>
        <v>wearables</v>
      </c>
      <c r="S56" s="12">
        <f t="shared" si="2"/>
        <v>43170.25</v>
      </c>
      <c r="T56" s="12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 s="5">
        <v>6600</v>
      </c>
      <c r="E57" s="5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9">
        <f t="shared" si="4"/>
        <v>178</v>
      </c>
      <c r="P57" s="7">
        <f t="shared" si="5"/>
        <v>89.66</v>
      </c>
      <c r="Q57" t="str">
        <f t="shared" si="0"/>
        <v>music</v>
      </c>
      <c r="R57" t="str">
        <f t="shared" si="1"/>
        <v>jazz</v>
      </c>
      <c r="S57" s="12">
        <f t="shared" si="2"/>
        <v>43311.208333333328</v>
      </c>
      <c r="T57" s="12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 s="5">
        <v>8000</v>
      </c>
      <c r="E58" s="5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9">
        <f t="shared" si="4"/>
        <v>144</v>
      </c>
      <c r="P58" s="7">
        <f t="shared" si="5"/>
        <v>70.08</v>
      </c>
      <c r="Q58" t="str">
        <f t="shared" si="0"/>
        <v>technology</v>
      </c>
      <c r="R58" t="str">
        <f t="shared" si="1"/>
        <v>wearables</v>
      </c>
      <c r="S58" s="12">
        <f t="shared" si="2"/>
        <v>42014.25</v>
      </c>
      <c r="T58" s="12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 s="5">
        <v>2900</v>
      </c>
      <c r="E59" s="5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9">
        <f t="shared" si="4"/>
        <v>215</v>
      </c>
      <c r="P59" s="7">
        <f t="shared" si="5"/>
        <v>31.06</v>
      </c>
      <c r="Q59" t="str">
        <f t="shared" si="0"/>
        <v>games</v>
      </c>
      <c r="R59" t="str">
        <f t="shared" si="1"/>
        <v>video games</v>
      </c>
      <c r="S59" s="12">
        <f t="shared" si="2"/>
        <v>42979.208333333328</v>
      </c>
      <c r="T59" s="12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 s="5">
        <v>2700</v>
      </c>
      <c r="E60" s="5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9">
        <f t="shared" si="4"/>
        <v>227</v>
      </c>
      <c r="P60" s="7">
        <f t="shared" si="5"/>
        <v>29.06</v>
      </c>
      <c r="Q60" t="str">
        <f t="shared" si="0"/>
        <v>theater</v>
      </c>
      <c r="R60" t="str">
        <f t="shared" si="1"/>
        <v>plays</v>
      </c>
      <c r="S60" s="12">
        <f t="shared" si="2"/>
        <v>42268.208333333328</v>
      </c>
      <c r="T60" s="12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 s="5">
        <v>1400</v>
      </c>
      <c r="E61" s="5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9">
        <f t="shared" si="4"/>
        <v>275</v>
      </c>
      <c r="P61" s="7">
        <f t="shared" si="5"/>
        <v>30.09</v>
      </c>
      <c r="Q61" t="str">
        <f t="shared" si="0"/>
        <v>theater</v>
      </c>
      <c r="R61" t="str">
        <f t="shared" si="1"/>
        <v>plays</v>
      </c>
      <c r="S61" s="12">
        <f t="shared" si="2"/>
        <v>42898.208333333328</v>
      </c>
      <c r="T61" s="12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 s="5">
        <v>94200</v>
      </c>
      <c r="E62" s="5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9">
        <f t="shared" si="4"/>
        <v>144</v>
      </c>
      <c r="P62" s="7">
        <f t="shared" si="5"/>
        <v>85</v>
      </c>
      <c r="Q62" t="str">
        <f t="shared" si="0"/>
        <v>theater</v>
      </c>
      <c r="R62" t="str">
        <f t="shared" si="1"/>
        <v>plays</v>
      </c>
      <c r="S62" s="12">
        <f t="shared" si="2"/>
        <v>41107.208333333336</v>
      </c>
      <c r="T62" s="12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 s="5">
        <v>199200</v>
      </c>
      <c r="E63" s="5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9">
        <f t="shared" si="4"/>
        <v>93</v>
      </c>
      <c r="P63" s="7">
        <f t="shared" si="5"/>
        <v>82</v>
      </c>
      <c r="Q63" t="str">
        <f t="shared" si="0"/>
        <v>theater</v>
      </c>
      <c r="R63" t="str">
        <f t="shared" si="1"/>
        <v>plays</v>
      </c>
      <c r="S63" s="12">
        <f t="shared" si="2"/>
        <v>40595.25</v>
      </c>
      <c r="T63" s="12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 s="5">
        <v>2000</v>
      </c>
      <c r="E64" s="5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9">
        <f t="shared" si="4"/>
        <v>723</v>
      </c>
      <c r="P64" s="7">
        <f t="shared" si="5"/>
        <v>58.04</v>
      </c>
      <c r="Q64" t="str">
        <f t="shared" si="0"/>
        <v>technology</v>
      </c>
      <c r="R64" t="str">
        <f t="shared" si="1"/>
        <v>web</v>
      </c>
      <c r="S64" s="12">
        <f t="shared" si="2"/>
        <v>42160.208333333328</v>
      </c>
      <c r="T64" s="12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 s="5">
        <v>4700</v>
      </c>
      <c r="E65" s="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9">
        <f t="shared" si="4"/>
        <v>12</v>
      </c>
      <c r="P65" s="7">
        <f t="shared" si="5"/>
        <v>111.4</v>
      </c>
      <c r="Q65" t="str">
        <f t="shared" si="0"/>
        <v>theater</v>
      </c>
      <c r="R65" t="str">
        <f t="shared" si="1"/>
        <v>plays</v>
      </c>
      <c r="S65" s="12">
        <f t="shared" si="2"/>
        <v>42853.208333333328</v>
      </c>
      <c r="T65" s="12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 s="5">
        <v>2800</v>
      </c>
      <c r="E66" s="5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9">
        <f t="shared" si="4"/>
        <v>98</v>
      </c>
      <c r="P66" s="7">
        <f t="shared" si="5"/>
        <v>71.95</v>
      </c>
      <c r="Q66" t="str">
        <f t="shared" si="0"/>
        <v>technology</v>
      </c>
      <c r="R66" t="str">
        <f t="shared" si="1"/>
        <v>web</v>
      </c>
      <c r="S66" s="12">
        <f t="shared" si="2"/>
        <v>43283.208333333328</v>
      </c>
      <c r="T66" s="12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 s="5">
        <v>6100</v>
      </c>
      <c r="E67" s="5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9">
        <f t="shared" si="4"/>
        <v>236</v>
      </c>
      <c r="P67" s="7">
        <f t="shared" si="5"/>
        <v>61.04</v>
      </c>
      <c r="Q67" t="str">
        <f t="shared" ref="Q67:Q130" si="6">LEFT(N67,SEARCH("/",N67)-1)</f>
        <v>theater</v>
      </c>
      <c r="R67" t="str">
        <f t="shared" ref="R67:R130" si="7">RIGHT(N67,LEN(N67)-SEARCH("/",N67))</f>
        <v>plays</v>
      </c>
      <c r="S67" s="12">
        <f t="shared" ref="S67:S130" si="8">(((J67/60)/60/24)+DATE(1970,1,1))</f>
        <v>40570.25</v>
      </c>
      <c r="T67" s="12">
        <f t="shared" ref="T67:T130" si="9">(((K67/60)/60/24)+DATE(1970,1,1))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 s="5">
        <v>2900</v>
      </c>
      <c r="E68" s="5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9">
        <f t="shared" ref="O68:O131" si="10">ROUND(E68/D68*100,0)</f>
        <v>45</v>
      </c>
      <c r="P68" s="7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12">
        <f t="shared" si="8"/>
        <v>42102.208333333328</v>
      </c>
      <c r="T68" s="12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 s="5">
        <v>72600</v>
      </c>
      <c r="E69" s="5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9">
        <f t="shared" si="10"/>
        <v>162</v>
      </c>
      <c r="P69" s="7">
        <f t="shared" si="11"/>
        <v>29</v>
      </c>
      <c r="Q69" t="str">
        <f t="shared" si="6"/>
        <v>technology</v>
      </c>
      <c r="R69" t="str">
        <f t="shared" si="7"/>
        <v>wearables</v>
      </c>
      <c r="S69" s="12">
        <f t="shared" si="8"/>
        <v>40203.25</v>
      </c>
      <c r="T69" s="12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 s="5">
        <v>5700</v>
      </c>
      <c r="E70" s="5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9">
        <f t="shared" si="10"/>
        <v>255</v>
      </c>
      <c r="P70" s="7">
        <f t="shared" si="11"/>
        <v>58.98</v>
      </c>
      <c r="Q70" t="str">
        <f t="shared" si="6"/>
        <v>theater</v>
      </c>
      <c r="R70" t="str">
        <f t="shared" si="7"/>
        <v>plays</v>
      </c>
      <c r="S70" s="12">
        <f t="shared" si="8"/>
        <v>42943.208333333328</v>
      </c>
      <c r="T70" s="12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 s="5">
        <v>7900</v>
      </c>
      <c r="E71" s="5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9">
        <f t="shared" si="10"/>
        <v>24</v>
      </c>
      <c r="P71" s="7">
        <f t="shared" si="11"/>
        <v>111.82</v>
      </c>
      <c r="Q71" t="str">
        <f t="shared" si="6"/>
        <v>theater</v>
      </c>
      <c r="R71" t="str">
        <f t="shared" si="7"/>
        <v>plays</v>
      </c>
      <c r="S71" s="12">
        <f t="shared" si="8"/>
        <v>40531.25</v>
      </c>
      <c r="T71" s="12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 s="5">
        <v>128000</v>
      </c>
      <c r="E72" s="5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9">
        <f t="shared" si="10"/>
        <v>124</v>
      </c>
      <c r="P72" s="7">
        <f t="shared" si="11"/>
        <v>64</v>
      </c>
      <c r="Q72" t="str">
        <f t="shared" si="6"/>
        <v>theater</v>
      </c>
      <c r="R72" t="str">
        <f t="shared" si="7"/>
        <v>plays</v>
      </c>
      <c r="S72" s="12">
        <f t="shared" si="8"/>
        <v>40484.208333333336</v>
      </c>
      <c r="T72" s="12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 s="5">
        <v>6000</v>
      </c>
      <c r="E73" s="5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9">
        <f t="shared" si="10"/>
        <v>108</v>
      </c>
      <c r="P73" s="7">
        <f t="shared" si="11"/>
        <v>85.32</v>
      </c>
      <c r="Q73" t="str">
        <f t="shared" si="6"/>
        <v>theater</v>
      </c>
      <c r="R73" t="str">
        <f t="shared" si="7"/>
        <v>plays</v>
      </c>
      <c r="S73" s="12">
        <f t="shared" si="8"/>
        <v>43799.25</v>
      </c>
      <c r="T73" s="12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 s="5">
        <v>600</v>
      </c>
      <c r="E74" s="5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9">
        <f t="shared" si="10"/>
        <v>670</v>
      </c>
      <c r="P74" s="7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12">
        <f t="shared" si="8"/>
        <v>42186.208333333328</v>
      </c>
      <c r="T74" s="12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 s="5">
        <v>1400</v>
      </c>
      <c r="E75" s="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9">
        <f t="shared" si="10"/>
        <v>661</v>
      </c>
      <c r="P75" s="7">
        <f t="shared" si="11"/>
        <v>105.15</v>
      </c>
      <c r="Q75" t="str">
        <f t="shared" si="6"/>
        <v>music</v>
      </c>
      <c r="R75" t="str">
        <f t="shared" si="7"/>
        <v>jazz</v>
      </c>
      <c r="S75" s="12">
        <f t="shared" si="8"/>
        <v>42701.25</v>
      </c>
      <c r="T75" s="12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 s="5">
        <v>3900</v>
      </c>
      <c r="E76" s="5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9">
        <f t="shared" si="10"/>
        <v>122</v>
      </c>
      <c r="P76" s="7">
        <f t="shared" si="11"/>
        <v>56.19</v>
      </c>
      <c r="Q76" t="str">
        <f t="shared" si="6"/>
        <v>music</v>
      </c>
      <c r="R76" t="str">
        <f t="shared" si="7"/>
        <v>metal</v>
      </c>
      <c r="S76" s="12">
        <f t="shared" si="8"/>
        <v>42456.208333333328</v>
      </c>
      <c r="T76" s="12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 s="5">
        <v>9700</v>
      </c>
      <c r="E77" s="5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9">
        <f t="shared" si="10"/>
        <v>151</v>
      </c>
      <c r="P77" s="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12">
        <f t="shared" si="8"/>
        <v>43296.208333333328</v>
      </c>
      <c r="T77" s="12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 s="5">
        <v>122900</v>
      </c>
      <c r="E78" s="5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9">
        <f t="shared" si="10"/>
        <v>78</v>
      </c>
      <c r="P78" s="7">
        <f t="shared" si="11"/>
        <v>57</v>
      </c>
      <c r="Q78" t="str">
        <f t="shared" si="6"/>
        <v>theater</v>
      </c>
      <c r="R78" t="str">
        <f t="shared" si="7"/>
        <v>plays</v>
      </c>
      <c r="S78" s="12">
        <f t="shared" si="8"/>
        <v>42027.25</v>
      </c>
      <c r="T78" s="12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 s="5">
        <v>9500</v>
      </c>
      <c r="E79" s="5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9">
        <f t="shared" si="10"/>
        <v>47</v>
      </c>
      <c r="P79" s="7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12">
        <f t="shared" si="8"/>
        <v>40448.208333333336</v>
      </c>
      <c r="T79" s="12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 s="5">
        <v>4500</v>
      </c>
      <c r="E80" s="5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9">
        <f t="shared" si="10"/>
        <v>301</v>
      </c>
      <c r="P80" s="7">
        <f t="shared" si="11"/>
        <v>41.02</v>
      </c>
      <c r="Q80" t="str">
        <f t="shared" si="6"/>
        <v>publishing</v>
      </c>
      <c r="R80" t="str">
        <f t="shared" si="7"/>
        <v>translations</v>
      </c>
      <c r="S80" s="12">
        <f t="shared" si="8"/>
        <v>43206.208333333328</v>
      </c>
      <c r="T80" s="12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 s="5">
        <v>57800</v>
      </c>
      <c r="E81" s="5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9">
        <f t="shared" si="10"/>
        <v>70</v>
      </c>
      <c r="P81" s="7">
        <f t="shared" si="11"/>
        <v>48</v>
      </c>
      <c r="Q81" t="str">
        <f t="shared" si="6"/>
        <v>theater</v>
      </c>
      <c r="R81" t="str">
        <f t="shared" si="7"/>
        <v>plays</v>
      </c>
      <c r="S81" s="12">
        <f t="shared" si="8"/>
        <v>43267.208333333328</v>
      </c>
      <c r="T81" s="12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 s="5">
        <v>1100</v>
      </c>
      <c r="E82" s="5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9">
        <f t="shared" si="10"/>
        <v>637</v>
      </c>
      <c r="P82" s="7">
        <f t="shared" si="11"/>
        <v>55.21</v>
      </c>
      <c r="Q82" t="str">
        <f t="shared" si="6"/>
        <v>games</v>
      </c>
      <c r="R82" t="str">
        <f t="shared" si="7"/>
        <v>video games</v>
      </c>
      <c r="S82" s="12">
        <f t="shared" si="8"/>
        <v>42976.208333333328</v>
      </c>
      <c r="T82" s="12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 s="5">
        <v>16800</v>
      </c>
      <c r="E83" s="5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9">
        <f t="shared" si="10"/>
        <v>225</v>
      </c>
      <c r="P83" s="7">
        <f t="shared" si="11"/>
        <v>92.11</v>
      </c>
      <c r="Q83" t="str">
        <f t="shared" si="6"/>
        <v>music</v>
      </c>
      <c r="R83" t="str">
        <f t="shared" si="7"/>
        <v>rock</v>
      </c>
      <c r="S83" s="12">
        <f t="shared" si="8"/>
        <v>43062.25</v>
      </c>
      <c r="T83" s="12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 s="5">
        <v>1000</v>
      </c>
      <c r="E84" s="5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9">
        <f t="shared" si="10"/>
        <v>1497</v>
      </c>
      <c r="P84" s="7">
        <f t="shared" si="11"/>
        <v>83.18</v>
      </c>
      <c r="Q84" t="str">
        <f t="shared" si="6"/>
        <v>games</v>
      </c>
      <c r="R84" t="str">
        <f t="shared" si="7"/>
        <v>video games</v>
      </c>
      <c r="S84" s="12">
        <f t="shared" si="8"/>
        <v>43482.25</v>
      </c>
      <c r="T84" s="12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 s="5">
        <v>106400</v>
      </c>
      <c r="E85" s="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9">
        <f t="shared" si="10"/>
        <v>38</v>
      </c>
      <c r="P85" s="7">
        <f t="shared" si="11"/>
        <v>40</v>
      </c>
      <c r="Q85" t="str">
        <f t="shared" si="6"/>
        <v>music</v>
      </c>
      <c r="R85" t="str">
        <f t="shared" si="7"/>
        <v>electric music</v>
      </c>
      <c r="S85" s="12">
        <f t="shared" si="8"/>
        <v>42579.208333333328</v>
      </c>
      <c r="T85" s="12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 s="5">
        <v>31400</v>
      </c>
      <c r="E86" s="5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9">
        <f t="shared" si="10"/>
        <v>132</v>
      </c>
      <c r="P86" s="7">
        <f t="shared" si="11"/>
        <v>111.13</v>
      </c>
      <c r="Q86" t="str">
        <f t="shared" si="6"/>
        <v>technology</v>
      </c>
      <c r="R86" t="str">
        <f t="shared" si="7"/>
        <v>wearables</v>
      </c>
      <c r="S86" s="12">
        <f t="shared" si="8"/>
        <v>41118.208333333336</v>
      </c>
      <c r="T86" s="12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 s="5">
        <v>4900</v>
      </c>
      <c r="E87" s="5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9">
        <f t="shared" si="10"/>
        <v>131</v>
      </c>
      <c r="P87" s="7">
        <f t="shared" si="11"/>
        <v>90.56</v>
      </c>
      <c r="Q87" t="str">
        <f t="shared" si="6"/>
        <v>music</v>
      </c>
      <c r="R87" t="str">
        <f t="shared" si="7"/>
        <v>indie rock</v>
      </c>
      <c r="S87" s="12">
        <f t="shared" si="8"/>
        <v>40797.208333333336</v>
      </c>
      <c r="T87" s="12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 s="5">
        <v>7400</v>
      </c>
      <c r="E88" s="5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9">
        <f t="shared" si="10"/>
        <v>168</v>
      </c>
      <c r="P88" s="7">
        <f t="shared" si="11"/>
        <v>61.11</v>
      </c>
      <c r="Q88" t="str">
        <f t="shared" si="6"/>
        <v>theater</v>
      </c>
      <c r="R88" t="str">
        <f t="shared" si="7"/>
        <v>plays</v>
      </c>
      <c r="S88" s="12">
        <f t="shared" si="8"/>
        <v>42128.208333333328</v>
      </c>
      <c r="T88" s="12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 s="5">
        <v>198500</v>
      </c>
      <c r="E89" s="5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9">
        <f t="shared" si="10"/>
        <v>62</v>
      </c>
      <c r="P89" s="7">
        <f t="shared" si="11"/>
        <v>83.02</v>
      </c>
      <c r="Q89" t="str">
        <f t="shared" si="6"/>
        <v>music</v>
      </c>
      <c r="R89" t="str">
        <f t="shared" si="7"/>
        <v>rock</v>
      </c>
      <c r="S89" s="12">
        <f t="shared" si="8"/>
        <v>40610.25</v>
      </c>
      <c r="T89" s="12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 s="5">
        <v>4800</v>
      </c>
      <c r="E90" s="5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9">
        <f t="shared" si="10"/>
        <v>261</v>
      </c>
      <c r="P90" s="7">
        <f t="shared" si="11"/>
        <v>110.76</v>
      </c>
      <c r="Q90" t="str">
        <f t="shared" si="6"/>
        <v>publishing</v>
      </c>
      <c r="R90" t="str">
        <f t="shared" si="7"/>
        <v>translations</v>
      </c>
      <c r="S90" s="12">
        <f t="shared" si="8"/>
        <v>42110.208333333328</v>
      </c>
      <c r="T90" s="12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 s="5">
        <v>3400</v>
      </c>
      <c r="E91" s="5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9">
        <f t="shared" si="10"/>
        <v>253</v>
      </c>
      <c r="P91" s="7">
        <f t="shared" si="11"/>
        <v>89.46</v>
      </c>
      <c r="Q91" t="str">
        <f t="shared" si="6"/>
        <v>theater</v>
      </c>
      <c r="R91" t="str">
        <f t="shared" si="7"/>
        <v>plays</v>
      </c>
      <c r="S91" s="12">
        <f t="shared" si="8"/>
        <v>40283.208333333336</v>
      </c>
      <c r="T91" s="12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 s="5">
        <v>7800</v>
      </c>
      <c r="E92" s="5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9">
        <f t="shared" si="10"/>
        <v>79</v>
      </c>
      <c r="P92" s="7">
        <f t="shared" si="11"/>
        <v>57.85</v>
      </c>
      <c r="Q92" t="str">
        <f t="shared" si="6"/>
        <v>theater</v>
      </c>
      <c r="R92" t="str">
        <f t="shared" si="7"/>
        <v>plays</v>
      </c>
      <c r="S92" s="12">
        <f t="shared" si="8"/>
        <v>42425.25</v>
      </c>
      <c r="T92" s="12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 s="5">
        <v>154300</v>
      </c>
      <c r="E93" s="5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9">
        <f t="shared" si="10"/>
        <v>48</v>
      </c>
      <c r="P93" s="7">
        <f t="shared" si="11"/>
        <v>110</v>
      </c>
      <c r="Q93" t="str">
        <f t="shared" si="6"/>
        <v>publishing</v>
      </c>
      <c r="R93" t="str">
        <f t="shared" si="7"/>
        <v>translations</v>
      </c>
      <c r="S93" s="12">
        <f t="shared" si="8"/>
        <v>42588.208333333328</v>
      </c>
      <c r="T93" s="12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 s="5">
        <v>20000</v>
      </c>
      <c r="E94" s="5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9">
        <f t="shared" si="10"/>
        <v>259</v>
      </c>
      <c r="P94" s="7">
        <f t="shared" si="11"/>
        <v>103.97</v>
      </c>
      <c r="Q94" t="str">
        <f t="shared" si="6"/>
        <v>games</v>
      </c>
      <c r="R94" t="str">
        <f t="shared" si="7"/>
        <v>video games</v>
      </c>
      <c r="S94" s="12">
        <f t="shared" si="8"/>
        <v>40352.208333333336</v>
      </c>
      <c r="T94" s="12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 s="5">
        <v>108800</v>
      </c>
      <c r="E95" s="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9">
        <f t="shared" si="10"/>
        <v>61</v>
      </c>
      <c r="P95" s="7">
        <f t="shared" si="11"/>
        <v>108</v>
      </c>
      <c r="Q95" t="str">
        <f t="shared" si="6"/>
        <v>theater</v>
      </c>
      <c r="R95" t="str">
        <f t="shared" si="7"/>
        <v>plays</v>
      </c>
      <c r="S95" s="12">
        <f t="shared" si="8"/>
        <v>41202.208333333336</v>
      </c>
      <c r="T95" s="12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 s="5">
        <v>2900</v>
      </c>
      <c r="E96" s="5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9">
        <f t="shared" si="10"/>
        <v>304</v>
      </c>
      <c r="P96" s="7">
        <f t="shared" si="11"/>
        <v>48.93</v>
      </c>
      <c r="Q96" t="str">
        <f t="shared" si="6"/>
        <v>technology</v>
      </c>
      <c r="R96" t="str">
        <f t="shared" si="7"/>
        <v>web</v>
      </c>
      <c r="S96" s="12">
        <f t="shared" si="8"/>
        <v>43562.208333333328</v>
      </c>
      <c r="T96" s="12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 s="5">
        <v>900</v>
      </c>
      <c r="E97" s="5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9">
        <f t="shared" si="10"/>
        <v>113</v>
      </c>
      <c r="P97" s="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12">
        <f t="shared" si="8"/>
        <v>43752.208333333328</v>
      </c>
      <c r="T97" s="12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 s="5">
        <v>69700</v>
      </c>
      <c r="E98" s="5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9">
        <f t="shared" si="10"/>
        <v>217</v>
      </c>
      <c r="P98" s="7">
        <f t="shared" si="11"/>
        <v>65</v>
      </c>
      <c r="Q98" t="str">
        <f t="shared" si="6"/>
        <v>theater</v>
      </c>
      <c r="R98" t="str">
        <f t="shared" si="7"/>
        <v>plays</v>
      </c>
      <c r="S98" s="12">
        <f t="shared" si="8"/>
        <v>40612.25</v>
      </c>
      <c r="T98" s="12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 s="5">
        <v>1300</v>
      </c>
      <c r="E99" s="5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9">
        <f t="shared" si="10"/>
        <v>927</v>
      </c>
      <c r="P99" s="7">
        <f t="shared" si="11"/>
        <v>106.61</v>
      </c>
      <c r="Q99" t="str">
        <f t="shared" si="6"/>
        <v>food</v>
      </c>
      <c r="R99" t="str">
        <f t="shared" si="7"/>
        <v>food trucks</v>
      </c>
      <c r="S99" s="12">
        <f t="shared" si="8"/>
        <v>42180.208333333328</v>
      </c>
      <c r="T99" s="12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 s="5">
        <v>97800</v>
      </c>
      <c r="E100" s="5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9">
        <f t="shared" si="10"/>
        <v>34</v>
      </c>
      <c r="P100" s="7">
        <f t="shared" si="11"/>
        <v>27.01</v>
      </c>
      <c r="Q100" t="str">
        <f t="shared" si="6"/>
        <v>games</v>
      </c>
      <c r="R100" t="str">
        <f t="shared" si="7"/>
        <v>video games</v>
      </c>
      <c r="S100" s="12">
        <f t="shared" si="8"/>
        <v>42212.208333333328</v>
      </c>
      <c r="T100" s="12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 s="5">
        <v>7600</v>
      </c>
      <c r="E101" s="5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9">
        <f t="shared" si="10"/>
        <v>197</v>
      </c>
      <c r="P101" s="7">
        <f t="shared" si="11"/>
        <v>91.16</v>
      </c>
      <c r="Q101" t="str">
        <f t="shared" si="6"/>
        <v>theater</v>
      </c>
      <c r="R101" t="str">
        <f t="shared" si="7"/>
        <v>plays</v>
      </c>
      <c r="S101" s="12">
        <f t="shared" si="8"/>
        <v>41968.25</v>
      </c>
      <c r="T101" s="12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 s="5">
        <v>100</v>
      </c>
      <c r="E102" s="5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9">
        <f t="shared" si="10"/>
        <v>1</v>
      </c>
      <c r="P102" s="7">
        <f t="shared" si="11"/>
        <v>1</v>
      </c>
      <c r="Q102" t="str">
        <f t="shared" si="6"/>
        <v>theater</v>
      </c>
      <c r="R102" t="str">
        <f t="shared" si="7"/>
        <v>plays</v>
      </c>
      <c r="S102" s="12">
        <f t="shared" si="8"/>
        <v>40835.208333333336</v>
      </c>
      <c r="T102" s="12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 s="5">
        <v>900</v>
      </c>
      <c r="E103" s="5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9">
        <f t="shared" si="10"/>
        <v>1021</v>
      </c>
      <c r="P103" s="7">
        <f t="shared" si="11"/>
        <v>56.05</v>
      </c>
      <c r="Q103" t="str">
        <f t="shared" si="6"/>
        <v>music</v>
      </c>
      <c r="R103" t="str">
        <f t="shared" si="7"/>
        <v>electric music</v>
      </c>
      <c r="S103" s="12">
        <f t="shared" si="8"/>
        <v>42056.25</v>
      </c>
      <c r="T103" s="12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 s="5">
        <v>3700</v>
      </c>
      <c r="E104" s="5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9">
        <f t="shared" si="10"/>
        <v>282</v>
      </c>
      <c r="P104" s="7">
        <f t="shared" si="11"/>
        <v>31.02</v>
      </c>
      <c r="Q104" t="str">
        <f t="shared" si="6"/>
        <v>technology</v>
      </c>
      <c r="R104" t="str">
        <f t="shared" si="7"/>
        <v>wearables</v>
      </c>
      <c r="S104" s="12">
        <f t="shared" si="8"/>
        <v>43234.208333333328</v>
      </c>
      <c r="T104" s="12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 s="5">
        <v>10000</v>
      </c>
      <c r="E105" s="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9">
        <f t="shared" si="10"/>
        <v>25</v>
      </c>
      <c r="P105" s="7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12">
        <f t="shared" si="8"/>
        <v>40475.208333333336</v>
      </c>
      <c r="T105" s="12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 s="5">
        <v>119200</v>
      </c>
      <c r="E106" s="5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9">
        <f t="shared" si="10"/>
        <v>143</v>
      </c>
      <c r="P106" s="7">
        <f t="shared" si="11"/>
        <v>89.01</v>
      </c>
      <c r="Q106" t="str">
        <f t="shared" si="6"/>
        <v>music</v>
      </c>
      <c r="R106" t="str">
        <f t="shared" si="7"/>
        <v>indie rock</v>
      </c>
      <c r="S106" s="12">
        <f t="shared" si="8"/>
        <v>42878.208333333328</v>
      </c>
      <c r="T106" s="12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 s="5">
        <v>6800</v>
      </c>
      <c r="E107" s="5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9">
        <f t="shared" si="10"/>
        <v>145</v>
      </c>
      <c r="P107" s="7">
        <f t="shared" si="11"/>
        <v>103.46</v>
      </c>
      <c r="Q107" t="str">
        <f t="shared" si="6"/>
        <v>technology</v>
      </c>
      <c r="R107" t="str">
        <f t="shared" si="7"/>
        <v>web</v>
      </c>
      <c r="S107" s="12">
        <f t="shared" si="8"/>
        <v>41366.208333333336</v>
      </c>
      <c r="T107" s="12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 s="5">
        <v>3900</v>
      </c>
      <c r="E108" s="5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9">
        <f t="shared" si="10"/>
        <v>359</v>
      </c>
      <c r="P108" s="7">
        <f t="shared" si="11"/>
        <v>95.28</v>
      </c>
      <c r="Q108" t="str">
        <f t="shared" si="6"/>
        <v>theater</v>
      </c>
      <c r="R108" t="str">
        <f t="shared" si="7"/>
        <v>plays</v>
      </c>
      <c r="S108" s="12">
        <f t="shared" si="8"/>
        <v>43716.208333333328</v>
      </c>
      <c r="T108" s="12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 s="5">
        <v>3500</v>
      </c>
      <c r="E109" s="5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9">
        <f t="shared" si="10"/>
        <v>186</v>
      </c>
      <c r="P109" s="7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12">
        <f t="shared" si="8"/>
        <v>43213.208333333328</v>
      </c>
      <c r="T109" s="12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 s="5">
        <v>1500</v>
      </c>
      <c r="E110" s="5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9">
        <f t="shared" si="10"/>
        <v>595</v>
      </c>
      <c r="P110" s="7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12">
        <f t="shared" si="8"/>
        <v>41005.208333333336</v>
      </c>
      <c r="T110" s="12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 s="5">
        <v>5200</v>
      </c>
      <c r="E111" s="5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9">
        <f t="shared" si="10"/>
        <v>59</v>
      </c>
      <c r="P111" s="7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12">
        <f t="shared" si="8"/>
        <v>41651.25</v>
      </c>
      <c r="T111" s="12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 s="5">
        <v>142400</v>
      </c>
      <c r="E112" s="5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9">
        <f t="shared" si="10"/>
        <v>15</v>
      </c>
      <c r="P112" s="7">
        <f t="shared" si="11"/>
        <v>71.98</v>
      </c>
      <c r="Q112" t="str">
        <f t="shared" si="6"/>
        <v>food</v>
      </c>
      <c r="R112" t="str">
        <f t="shared" si="7"/>
        <v>food trucks</v>
      </c>
      <c r="S112" s="12">
        <f t="shared" si="8"/>
        <v>43354.208333333328</v>
      </c>
      <c r="T112" s="12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 s="5">
        <v>61400</v>
      </c>
      <c r="E113" s="5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9">
        <f t="shared" si="10"/>
        <v>120</v>
      </c>
      <c r="P113" s="7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12">
        <f t="shared" si="8"/>
        <v>41174.208333333336</v>
      </c>
      <c r="T113" s="12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 s="5">
        <v>4700</v>
      </c>
      <c r="E114" s="5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9">
        <f t="shared" si="10"/>
        <v>269</v>
      </c>
      <c r="P114" s="7">
        <f t="shared" si="11"/>
        <v>35</v>
      </c>
      <c r="Q114" t="str">
        <f t="shared" si="6"/>
        <v>technology</v>
      </c>
      <c r="R114" t="str">
        <f t="shared" si="7"/>
        <v>web</v>
      </c>
      <c r="S114" s="12">
        <f t="shared" si="8"/>
        <v>41875.208333333336</v>
      </c>
      <c r="T114" s="12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 s="5">
        <v>3300</v>
      </c>
      <c r="E115" s="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9">
        <f t="shared" si="10"/>
        <v>377</v>
      </c>
      <c r="P115" s="7">
        <f t="shared" si="11"/>
        <v>94.94</v>
      </c>
      <c r="Q115" t="str">
        <f t="shared" si="6"/>
        <v>food</v>
      </c>
      <c r="R115" t="str">
        <f t="shared" si="7"/>
        <v>food trucks</v>
      </c>
      <c r="S115" s="12">
        <f t="shared" si="8"/>
        <v>42990.208333333328</v>
      </c>
      <c r="T115" s="12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 s="5">
        <v>1900</v>
      </c>
      <c r="E116" s="5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9">
        <f t="shared" si="10"/>
        <v>727</v>
      </c>
      <c r="P116" s="7">
        <f t="shared" si="11"/>
        <v>109.65</v>
      </c>
      <c r="Q116" t="str">
        <f t="shared" si="6"/>
        <v>technology</v>
      </c>
      <c r="R116" t="str">
        <f t="shared" si="7"/>
        <v>wearables</v>
      </c>
      <c r="S116" s="12">
        <f t="shared" si="8"/>
        <v>43564.208333333328</v>
      </c>
      <c r="T116" s="12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 s="5">
        <v>166700</v>
      </c>
      <c r="E117" s="5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9">
        <f t="shared" si="10"/>
        <v>87</v>
      </c>
      <c r="P117" s="7">
        <f t="shared" si="11"/>
        <v>44</v>
      </c>
      <c r="Q117" t="str">
        <f t="shared" si="6"/>
        <v>publishing</v>
      </c>
      <c r="R117" t="str">
        <f t="shared" si="7"/>
        <v>fiction</v>
      </c>
      <c r="S117" s="12">
        <f t="shared" si="8"/>
        <v>43056.25</v>
      </c>
      <c r="T117" s="12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 s="5">
        <v>7200</v>
      </c>
      <c r="E118" s="5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9">
        <f t="shared" si="10"/>
        <v>88</v>
      </c>
      <c r="P118" s="7">
        <f t="shared" si="11"/>
        <v>86.79</v>
      </c>
      <c r="Q118" t="str">
        <f t="shared" si="6"/>
        <v>theater</v>
      </c>
      <c r="R118" t="str">
        <f t="shared" si="7"/>
        <v>plays</v>
      </c>
      <c r="S118" s="12">
        <f t="shared" si="8"/>
        <v>42265.208333333328</v>
      </c>
      <c r="T118" s="12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 s="5">
        <v>4900</v>
      </c>
      <c r="E119" s="5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9">
        <f t="shared" si="10"/>
        <v>174</v>
      </c>
      <c r="P119" s="7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12">
        <f t="shared" si="8"/>
        <v>40808.208333333336</v>
      </c>
      <c r="T119" s="12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 s="5">
        <v>5400</v>
      </c>
      <c r="E120" s="5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9">
        <f t="shared" si="10"/>
        <v>118</v>
      </c>
      <c r="P120" s="7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12">
        <f t="shared" si="8"/>
        <v>41665.25</v>
      </c>
      <c r="T120" s="12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 s="5">
        <v>5000</v>
      </c>
      <c r="E121" s="5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9">
        <f t="shared" si="10"/>
        <v>215</v>
      </c>
      <c r="P121" s="7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12">
        <f t="shared" si="8"/>
        <v>41806.208333333336</v>
      </c>
      <c r="T121" s="12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 s="5">
        <v>75100</v>
      </c>
      <c r="E122" s="5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9">
        <f t="shared" si="10"/>
        <v>149</v>
      </c>
      <c r="P122" s="7">
        <f t="shared" si="11"/>
        <v>63</v>
      </c>
      <c r="Q122" t="str">
        <f t="shared" si="6"/>
        <v>games</v>
      </c>
      <c r="R122" t="str">
        <f t="shared" si="7"/>
        <v>mobile games</v>
      </c>
      <c r="S122" s="12">
        <f t="shared" si="8"/>
        <v>42111.208333333328</v>
      </c>
      <c r="T122" s="12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 s="5">
        <v>45300</v>
      </c>
      <c r="E123" s="5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9">
        <f t="shared" si="10"/>
        <v>219</v>
      </c>
      <c r="P123" s="7">
        <f t="shared" si="11"/>
        <v>110.03</v>
      </c>
      <c r="Q123" t="str">
        <f t="shared" si="6"/>
        <v>games</v>
      </c>
      <c r="R123" t="str">
        <f t="shared" si="7"/>
        <v>video games</v>
      </c>
      <c r="S123" s="12">
        <f t="shared" si="8"/>
        <v>41917.208333333336</v>
      </c>
      <c r="T123" s="12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 s="5">
        <v>136800</v>
      </c>
      <c r="E124" s="5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9">
        <f t="shared" si="10"/>
        <v>64</v>
      </c>
      <c r="P124" s="7">
        <f t="shared" si="11"/>
        <v>26</v>
      </c>
      <c r="Q124" t="str">
        <f t="shared" si="6"/>
        <v>publishing</v>
      </c>
      <c r="R124" t="str">
        <f t="shared" si="7"/>
        <v>fiction</v>
      </c>
      <c r="S124" s="12">
        <f t="shared" si="8"/>
        <v>41970.25</v>
      </c>
      <c r="T124" s="12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 s="5">
        <v>177700</v>
      </c>
      <c r="E125" s="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9">
        <f t="shared" si="10"/>
        <v>19</v>
      </c>
      <c r="P125" s="7">
        <f t="shared" si="11"/>
        <v>49.99</v>
      </c>
      <c r="Q125" t="str">
        <f t="shared" si="6"/>
        <v>theater</v>
      </c>
      <c r="R125" t="str">
        <f t="shared" si="7"/>
        <v>plays</v>
      </c>
      <c r="S125" s="12">
        <f t="shared" si="8"/>
        <v>42332.25</v>
      </c>
      <c r="T125" s="12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 s="5">
        <v>2600</v>
      </c>
      <c r="E126" s="5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9">
        <f t="shared" si="10"/>
        <v>368</v>
      </c>
      <c r="P126" s="7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12">
        <f t="shared" si="8"/>
        <v>43598.208333333328</v>
      </c>
      <c r="T126" s="12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 s="5">
        <v>5300</v>
      </c>
      <c r="E127" s="5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9">
        <f t="shared" si="10"/>
        <v>160</v>
      </c>
      <c r="P127" s="7">
        <f t="shared" si="11"/>
        <v>47.08</v>
      </c>
      <c r="Q127" t="str">
        <f t="shared" si="6"/>
        <v>theater</v>
      </c>
      <c r="R127" t="str">
        <f t="shared" si="7"/>
        <v>plays</v>
      </c>
      <c r="S127" s="12">
        <f t="shared" si="8"/>
        <v>43362.208333333328</v>
      </c>
      <c r="T127" s="12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 s="5">
        <v>180200</v>
      </c>
      <c r="E128" s="5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9">
        <f t="shared" si="10"/>
        <v>39</v>
      </c>
      <c r="P128" s="7">
        <f t="shared" si="11"/>
        <v>89.94</v>
      </c>
      <c r="Q128" t="str">
        <f t="shared" si="6"/>
        <v>theater</v>
      </c>
      <c r="R128" t="str">
        <f t="shared" si="7"/>
        <v>plays</v>
      </c>
      <c r="S128" s="12">
        <f t="shared" si="8"/>
        <v>42596.208333333328</v>
      </c>
      <c r="T128" s="12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 s="5">
        <v>103200</v>
      </c>
      <c r="E129" s="5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9">
        <f t="shared" si="10"/>
        <v>51</v>
      </c>
      <c r="P129" s="7">
        <f t="shared" si="11"/>
        <v>78.97</v>
      </c>
      <c r="Q129" t="str">
        <f t="shared" si="6"/>
        <v>theater</v>
      </c>
      <c r="R129" t="str">
        <f t="shared" si="7"/>
        <v>plays</v>
      </c>
      <c r="S129" s="12">
        <f t="shared" si="8"/>
        <v>40310.208333333336</v>
      </c>
      <c r="T129" s="12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 s="5">
        <v>70600</v>
      </c>
      <c r="E130" s="5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9">
        <f t="shared" si="10"/>
        <v>60</v>
      </c>
      <c r="P130" s="7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12">
        <f t="shared" si="8"/>
        <v>40417.208333333336</v>
      </c>
      <c r="T130" s="12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 s="5">
        <v>148500</v>
      </c>
      <c r="E131" s="5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9">
        <f t="shared" si="10"/>
        <v>3</v>
      </c>
      <c r="P131" s="7">
        <f t="shared" si="11"/>
        <v>86.47</v>
      </c>
      <c r="Q131" t="str">
        <f t="shared" ref="Q131:Q194" si="12">LEFT(N131,SEARCH("/",N131)-1)</f>
        <v>food</v>
      </c>
      <c r="R131" t="str">
        <f t="shared" ref="R131:R194" si="13">RIGHT(N131,LEN(N131)-SEARCH("/",N131))</f>
        <v>food trucks</v>
      </c>
      <c r="S131" s="12">
        <f t="shared" ref="S131:S194" si="14">(((J131/60)/60/24)+DATE(1970,1,1))</f>
        <v>42038.25</v>
      </c>
      <c r="T131" s="12">
        <f t="shared" ref="T131:T194" si="15">(((K131/60)/60/24)+DATE(1970,1,1))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 s="5">
        <v>9600</v>
      </c>
      <c r="E132" s="5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9">
        <f t="shared" ref="O132:O195" si="16">ROUND(E132/D132*100,0)</f>
        <v>155</v>
      </c>
      <c r="P132" s="7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12">
        <f t="shared" si="14"/>
        <v>40842.208333333336</v>
      </c>
      <c r="T132" s="12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 s="5">
        <v>164700</v>
      </c>
      <c r="E133" s="5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9">
        <f t="shared" si="16"/>
        <v>101</v>
      </c>
      <c r="P133" s="7">
        <f t="shared" si="17"/>
        <v>68</v>
      </c>
      <c r="Q133" t="str">
        <f t="shared" si="12"/>
        <v>technology</v>
      </c>
      <c r="R133" t="str">
        <f t="shared" si="13"/>
        <v>web</v>
      </c>
      <c r="S133" s="12">
        <f t="shared" si="14"/>
        <v>41607.25</v>
      </c>
      <c r="T133" s="12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 s="5">
        <v>3300</v>
      </c>
      <c r="E134" s="5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9">
        <f t="shared" si="16"/>
        <v>116</v>
      </c>
      <c r="P134" s="7">
        <f t="shared" si="17"/>
        <v>43.08</v>
      </c>
      <c r="Q134" t="str">
        <f t="shared" si="12"/>
        <v>theater</v>
      </c>
      <c r="R134" t="str">
        <f t="shared" si="13"/>
        <v>plays</v>
      </c>
      <c r="S134" s="12">
        <f t="shared" si="14"/>
        <v>43112.25</v>
      </c>
      <c r="T134" s="12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 s="5">
        <v>4500</v>
      </c>
      <c r="E135" s="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9">
        <f t="shared" si="16"/>
        <v>311</v>
      </c>
      <c r="P135" s="7">
        <f t="shared" si="17"/>
        <v>87.96</v>
      </c>
      <c r="Q135" t="str">
        <f t="shared" si="12"/>
        <v>music</v>
      </c>
      <c r="R135" t="str">
        <f t="shared" si="13"/>
        <v>world music</v>
      </c>
      <c r="S135" s="12">
        <f t="shared" si="14"/>
        <v>40767.208333333336</v>
      </c>
      <c r="T135" s="12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 s="5">
        <v>99500</v>
      </c>
      <c r="E136" s="5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9">
        <f t="shared" si="16"/>
        <v>90</v>
      </c>
      <c r="P136" s="7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12">
        <f t="shared" si="14"/>
        <v>40713.208333333336</v>
      </c>
      <c r="T136" s="12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 s="5">
        <v>7700</v>
      </c>
      <c r="E137" s="5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9">
        <f t="shared" si="16"/>
        <v>71</v>
      </c>
      <c r="P137" s="7">
        <f t="shared" si="17"/>
        <v>46.91</v>
      </c>
      <c r="Q137" t="str">
        <f t="shared" si="12"/>
        <v>theater</v>
      </c>
      <c r="R137" t="str">
        <f t="shared" si="13"/>
        <v>plays</v>
      </c>
      <c r="S137" s="12">
        <f t="shared" si="14"/>
        <v>41340.25</v>
      </c>
      <c r="T137" s="12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 s="5">
        <v>82800</v>
      </c>
      <c r="E138" s="5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9">
        <f t="shared" si="16"/>
        <v>3</v>
      </c>
      <c r="P138" s="7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12">
        <f t="shared" si="14"/>
        <v>41797.208333333336</v>
      </c>
      <c r="T138" s="12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 s="5">
        <v>1800</v>
      </c>
      <c r="E139" s="5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9">
        <f t="shared" si="16"/>
        <v>262</v>
      </c>
      <c r="P139" s="7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12">
        <f t="shared" si="14"/>
        <v>40457.208333333336</v>
      </c>
      <c r="T139" s="12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 s="5">
        <v>9600</v>
      </c>
      <c r="E140" s="5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9">
        <f t="shared" si="16"/>
        <v>96</v>
      </c>
      <c r="P140" s="7">
        <f t="shared" si="17"/>
        <v>80.14</v>
      </c>
      <c r="Q140" t="str">
        <f t="shared" si="12"/>
        <v>games</v>
      </c>
      <c r="R140" t="str">
        <f t="shared" si="13"/>
        <v>mobile games</v>
      </c>
      <c r="S140" s="12">
        <f t="shared" si="14"/>
        <v>41180.208333333336</v>
      </c>
      <c r="T140" s="12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 s="5">
        <v>92100</v>
      </c>
      <c r="E141" s="5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9">
        <f t="shared" si="16"/>
        <v>21</v>
      </c>
      <c r="P141" s="7">
        <f t="shared" si="17"/>
        <v>59.04</v>
      </c>
      <c r="Q141" t="str">
        <f t="shared" si="12"/>
        <v>technology</v>
      </c>
      <c r="R141" t="str">
        <f t="shared" si="13"/>
        <v>wearables</v>
      </c>
      <c r="S141" s="12">
        <f t="shared" si="14"/>
        <v>42115.208333333328</v>
      </c>
      <c r="T141" s="12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 s="5">
        <v>5500</v>
      </c>
      <c r="E142" s="5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9">
        <f t="shared" si="16"/>
        <v>223</v>
      </c>
      <c r="P142" s="7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12">
        <f t="shared" si="14"/>
        <v>43156.25</v>
      </c>
      <c r="T142" s="12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 s="5">
        <v>64300</v>
      </c>
      <c r="E143" s="5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9">
        <f t="shared" si="16"/>
        <v>102</v>
      </c>
      <c r="P143" s="7">
        <f t="shared" si="17"/>
        <v>60.99</v>
      </c>
      <c r="Q143" t="str">
        <f t="shared" si="12"/>
        <v>technology</v>
      </c>
      <c r="R143" t="str">
        <f t="shared" si="13"/>
        <v>web</v>
      </c>
      <c r="S143" s="12">
        <f t="shared" si="14"/>
        <v>42167.208333333328</v>
      </c>
      <c r="T143" s="12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 s="5">
        <v>5000</v>
      </c>
      <c r="E144" s="5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9">
        <f t="shared" si="16"/>
        <v>230</v>
      </c>
      <c r="P144" s="7">
        <f t="shared" si="17"/>
        <v>98.31</v>
      </c>
      <c r="Q144" t="str">
        <f t="shared" si="12"/>
        <v>technology</v>
      </c>
      <c r="R144" t="str">
        <f t="shared" si="13"/>
        <v>web</v>
      </c>
      <c r="S144" s="12">
        <f t="shared" si="14"/>
        <v>41005.208333333336</v>
      </c>
      <c r="T144" s="12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 s="5">
        <v>5400</v>
      </c>
      <c r="E145" s="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9">
        <f t="shared" si="16"/>
        <v>136</v>
      </c>
      <c r="P145" s="7">
        <f t="shared" si="17"/>
        <v>104.6</v>
      </c>
      <c r="Q145" t="str">
        <f t="shared" si="12"/>
        <v>music</v>
      </c>
      <c r="R145" t="str">
        <f t="shared" si="13"/>
        <v>indie rock</v>
      </c>
      <c r="S145" s="12">
        <f t="shared" si="14"/>
        <v>40357.208333333336</v>
      </c>
      <c r="T145" s="12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 s="5">
        <v>9000</v>
      </c>
      <c r="E146" s="5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9">
        <f t="shared" si="16"/>
        <v>129</v>
      </c>
      <c r="P146" s="7">
        <f t="shared" si="17"/>
        <v>86.07</v>
      </c>
      <c r="Q146" t="str">
        <f t="shared" si="12"/>
        <v>theater</v>
      </c>
      <c r="R146" t="str">
        <f t="shared" si="13"/>
        <v>plays</v>
      </c>
      <c r="S146" s="12">
        <f t="shared" si="14"/>
        <v>43633.208333333328</v>
      </c>
      <c r="T146" s="12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 s="5">
        <v>25000</v>
      </c>
      <c r="E147" s="5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9">
        <f t="shared" si="16"/>
        <v>237</v>
      </c>
      <c r="P147" s="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12">
        <f t="shared" si="14"/>
        <v>41889.208333333336</v>
      </c>
      <c r="T147" s="12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 s="5">
        <v>8800</v>
      </c>
      <c r="E148" s="5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9">
        <f t="shared" si="16"/>
        <v>17</v>
      </c>
      <c r="P148" s="7">
        <f t="shared" si="17"/>
        <v>29.76</v>
      </c>
      <c r="Q148" t="str">
        <f t="shared" si="12"/>
        <v>theater</v>
      </c>
      <c r="R148" t="str">
        <f t="shared" si="13"/>
        <v>plays</v>
      </c>
      <c r="S148" s="12">
        <f t="shared" si="14"/>
        <v>40855.25</v>
      </c>
      <c r="T148" s="12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 s="5">
        <v>8300</v>
      </c>
      <c r="E149" s="5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9">
        <f t="shared" si="16"/>
        <v>112</v>
      </c>
      <c r="P149" s="7">
        <f t="shared" si="17"/>
        <v>46.92</v>
      </c>
      <c r="Q149" t="str">
        <f t="shared" si="12"/>
        <v>theater</v>
      </c>
      <c r="R149" t="str">
        <f t="shared" si="13"/>
        <v>plays</v>
      </c>
      <c r="S149" s="12">
        <f t="shared" si="14"/>
        <v>42534.208333333328</v>
      </c>
      <c r="T149" s="12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 s="5">
        <v>9300</v>
      </c>
      <c r="E150" s="5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9">
        <f t="shared" si="16"/>
        <v>121</v>
      </c>
      <c r="P150" s="7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12">
        <f t="shared" si="14"/>
        <v>42941.208333333328</v>
      </c>
      <c r="T150" s="12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 s="5">
        <v>6200</v>
      </c>
      <c r="E151" s="5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9">
        <f t="shared" si="16"/>
        <v>220</v>
      </c>
      <c r="P151" s="7">
        <f t="shared" si="17"/>
        <v>69.91</v>
      </c>
      <c r="Q151" t="str">
        <f t="shared" si="12"/>
        <v>music</v>
      </c>
      <c r="R151" t="str">
        <f t="shared" si="13"/>
        <v>indie rock</v>
      </c>
      <c r="S151" s="12">
        <f t="shared" si="14"/>
        <v>41275.25</v>
      </c>
      <c r="T151" s="12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 s="5">
        <v>100</v>
      </c>
      <c r="E152" s="5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9">
        <f t="shared" si="16"/>
        <v>1</v>
      </c>
      <c r="P152" s="7">
        <f t="shared" si="17"/>
        <v>1</v>
      </c>
      <c r="Q152" t="str">
        <f t="shared" si="12"/>
        <v>music</v>
      </c>
      <c r="R152" t="str">
        <f t="shared" si="13"/>
        <v>rock</v>
      </c>
      <c r="S152" s="12">
        <f t="shared" si="14"/>
        <v>43450.25</v>
      </c>
      <c r="T152" s="12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 s="5">
        <v>137200</v>
      </c>
      <c r="E153" s="5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9">
        <f t="shared" si="16"/>
        <v>64</v>
      </c>
      <c r="P153" s="7">
        <f t="shared" si="17"/>
        <v>60.01</v>
      </c>
      <c r="Q153" t="str">
        <f t="shared" si="12"/>
        <v>music</v>
      </c>
      <c r="R153" t="str">
        <f t="shared" si="13"/>
        <v>electric music</v>
      </c>
      <c r="S153" s="12">
        <f t="shared" si="14"/>
        <v>41799.208333333336</v>
      </c>
      <c r="T153" s="12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 s="5">
        <v>41500</v>
      </c>
      <c r="E154" s="5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9">
        <f t="shared" si="16"/>
        <v>423</v>
      </c>
      <c r="P154" s="7">
        <f t="shared" si="17"/>
        <v>52.01</v>
      </c>
      <c r="Q154" t="str">
        <f t="shared" si="12"/>
        <v>music</v>
      </c>
      <c r="R154" t="str">
        <f t="shared" si="13"/>
        <v>indie rock</v>
      </c>
      <c r="S154" s="12">
        <f t="shared" si="14"/>
        <v>42783.25</v>
      </c>
      <c r="T154" s="12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 s="5">
        <v>189400</v>
      </c>
      <c r="E155" s="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9">
        <f t="shared" si="16"/>
        <v>93</v>
      </c>
      <c r="P155" s="7">
        <f t="shared" si="17"/>
        <v>31</v>
      </c>
      <c r="Q155" t="str">
        <f t="shared" si="12"/>
        <v>theater</v>
      </c>
      <c r="R155" t="str">
        <f t="shared" si="13"/>
        <v>plays</v>
      </c>
      <c r="S155" s="12">
        <f t="shared" si="14"/>
        <v>41201.208333333336</v>
      </c>
      <c r="T155" s="12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 s="5">
        <v>171300</v>
      </c>
      <c r="E156" s="5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9">
        <f t="shared" si="16"/>
        <v>59</v>
      </c>
      <c r="P156" s="7">
        <f t="shared" si="17"/>
        <v>95.04</v>
      </c>
      <c r="Q156" t="str">
        <f t="shared" si="12"/>
        <v>music</v>
      </c>
      <c r="R156" t="str">
        <f t="shared" si="13"/>
        <v>indie rock</v>
      </c>
      <c r="S156" s="12">
        <f t="shared" si="14"/>
        <v>42502.208333333328</v>
      </c>
      <c r="T156" s="12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 s="5">
        <v>139500</v>
      </c>
      <c r="E157" s="5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9">
        <f t="shared" si="16"/>
        <v>65</v>
      </c>
      <c r="P157" s="7">
        <f t="shared" si="17"/>
        <v>75.97</v>
      </c>
      <c r="Q157" t="str">
        <f t="shared" si="12"/>
        <v>theater</v>
      </c>
      <c r="R157" t="str">
        <f t="shared" si="13"/>
        <v>plays</v>
      </c>
      <c r="S157" s="12">
        <f t="shared" si="14"/>
        <v>40262.208333333336</v>
      </c>
      <c r="T157" s="12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 s="5">
        <v>36400</v>
      </c>
      <c r="E158" s="5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9">
        <f t="shared" si="16"/>
        <v>74</v>
      </c>
      <c r="P158" s="7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12">
        <f t="shared" si="14"/>
        <v>43743.208333333328</v>
      </c>
      <c r="T158" s="12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 s="5">
        <v>4200</v>
      </c>
      <c r="E159" s="5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9">
        <f t="shared" si="16"/>
        <v>53</v>
      </c>
      <c r="P159" s="7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12">
        <f t="shared" si="14"/>
        <v>41638.25</v>
      </c>
      <c r="T159" s="12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 s="5">
        <v>2100</v>
      </c>
      <c r="E160" s="5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9">
        <f t="shared" si="16"/>
        <v>221</v>
      </c>
      <c r="P160" s="7">
        <f t="shared" si="17"/>
        <v>113.17</v>
      </c>
      <c r="Q160" t="str">
        <f t="shared" si="12"/>
        <v>music</v>
      </c>
      <c r="R160" t="str">
        <f t="shared" si="13"/>
        <v>rock</v>
      </c>
      <c r="S160" s="12">
        <f t="shared" si="14"/>
        <v>42346.25</v>
      </c>
      <c r="T160" s="12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 s="5">
        <v>191200</v>
      </c>
      <c r="E161" s="5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9">
        <f t="shared" si="16"/>
        <v>100</v>
      </c>
      <c r="P161" s="7">
        <f t="shared" si="17"/>
        <v>105.01</v>
      </c>
      <c r="Q161" t="str">
        <f t="shared" si="12"/>
        <v>theater</v>
      </c>
      <c r="R161" t="str">
        <f t="shared" si="13"/>
        <v>plays</v>
      </c>
      <c r="S161" s="12">
        <f t="shared" si="14"/>
        <v>43551.208333333328</v>
      </c>
      <c r="T161" s="12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 s="5">
        <v>8000</v>
      </c>
      <c r="E162" s="5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9">
        <f t="shared" si="16"/>
        <v>162</v>
      </c>
      <c r="P162" s="7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12">
        <f t="shared" si="14"/>
        <v>43582.208333333328</v>
      </c>
      <c r="T162" s="12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 s="5">
        <v>5500</v>
      </c>
      <c r="E163" s="5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9">
        <f t="shared" si="16"/>
        <v>78</v>
      </c>
      <c r="P163" s="7">
        <f t="shared" si="17"/>
        <v>57.33</v>
      </c>
      <c r="Q163" t="str">
        <f t="shared" si="12"/>
        <v>technology</v>
      </c>
      <c r="R163" t="str">
        <f t="shared" si="13"/>
        <v>web</v>
      </c>
      <c r="S163" s="12">
        <f t="shared" si="14"/>
        <v>42270.208333333328</v>
      </c>
      <c r="T163" s="12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 s="5">
        <v>6100</v>
      </c>
      <c r="E164" s="5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9">
        <f t="shared" si="16"/>
        <v>150</v>
      </c>
      <c r="P164" s="7">
        <f t="shared" si="17"/>
        <v>58.18</v>
      </c>
      <c r="Q164" t="str">
        <f t="shared" si="12"/>
        <v>music</v>
      </c>
      <c r="R164" t="str">
        <f t="shared" si="13"/>
        <v>rock</v>
      </c>
      <c r="S164" s="12">
        <f t="shared" si="14"/>
        <v>43442.25</v>
      </c>
      <c r="T164" s="12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 s="5">
        <v>3500</v>
      </c>
      <c r="E165" s="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9">
        <f t="shared" si="16"/>
        <v>253</v>
      </c>
      <c r="P165" s="7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12">
        <f t="shared" si="14"/>
        <v>43028.208333333328</v>
      </c>
      <c r="T165" s="12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 s="5">
        <v>150500</v>
      </c>
      <c r="E166" s="5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9">
        <f t="shared" si="16"/>
        <v>100</v>
      </c>
      <c r="P166" s="7">
        <f t="shared" si="17"/>
        <v>107.99</v>
      </c>
      <c r="Q166" t="str">
        <f t="shared" si="12"/>
        <v>theater</v>
      </c>
      <c r="R166" t="str">
        <f t="shared" si="13"/>
        <v>plays</v>
      </c>
      <c r="S166" s="12">
        <f t="shared" si="14"/>
        <v>43016.208333333328</v>
      </c>
      <c r="T166" s="12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 s="5">
        <v>90400</v>
      </c>
      <c r="E167" s="5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9">
        <f t="shared" si="16"/>
        <v>122</v>
      </c>
      <c r="P167" s="7">
        <f t="shared" si="17"/>
        <v>44.01</v>
      </c>
      <c r="Q167" t="str">
        <f t="shared" si="12"/>
        <v>technology</v>
      </c>
      <c r="R167" t="str">
        <f t="shared" si="13"/>
        <v>web</v>
      </c>
      <c r="S167" s="12">
        <f t="shared" si="14"/>
        <v>42948.208333333328</v>
      </c>
      <c r="T167" s="12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 s="5">
        <v>9800</v>
      </c>
      <c r="E168" s="5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9">
        <f t="shared" si="16"/>
        <v>137</v>
      </c>
      <c r="P168" s="7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12">
        <f t="shared" si="14"/>
        <v>40534.25</v>
      </c>
      <c r="T168" s="12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 s="5">
        <v>2600</v>
      </c>
      <c r="E169" s="5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9">
        <f t="shared" si="16"/>
        <v>416</v>
      </c>
      <c r="P169" s="7">
        <f t="shared" si="17"/>
        <v>74</v>
      </c>
      <c r="Q169" t="str">
        <f t="shared" si="12"/>
        <v>theater</v>
      </c>
      <c r="R169" t="str">
        <f t="shared" si="13"/>
        <v>plays</v>
      </c>
      <c r="S169" s="12">
        <f t="shared" si="14"/>
        <v>41435.208333333336</v>
      </c>
      <c r="T169" s="12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 s="5">
        <v>128100</v>
      </c>
      <c r="E170" s="5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9">
        <f t="shared" si="16"/>
        <v>31</v>
      </c>
      <c r="P170" s="7">
        <f t="shared" si="17"/>
        <v>42</v>
      </c>
      <c r="Q170" t="str">
        <f t="shared" si="12"/>
        <v>music</v>
      </c>
      <c r="R170" t="str">
        <f t="shared" si="13"/>
        <v>indie rock</v>
      </c>
      <c r="S170" s="12">
        <f t="shared" si="14"/>
        <v>43518.25</v>
      </c>
      <c r="T170" s="12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 s="5">
        <v>23300</v>
      </c>
      <c r="E171" s="5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9">
        <f t="shared" si="16"/>
        <v>424</v>
      </c>
      <c r="P171" s="7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12">
        <f t="shared" si="14"/>
        <v>41077.208333333336</v>
      </c>
      <c r="T171" s="12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 s="5">
        <v>188100</v>
      </c>
      <c r="E172" s="5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9">
        <f t="shared" si="16"/>
        <v>3</v>
      </c>
      <c r="P172" s="7">
        <f t="shared" si="17"/>
        <v>82.51</v>
      </c>
      <c r="Q172" t="str">
        <f t="shared" si="12"/>
        <v>music</v>
      </c>
      <c r="R172" t="str">
        <f t="shared" si="13"/>
        <v>indie rock</v>
      </c>
      <c r="S172" s="12">
        <f t="shared" si="14"/>
        <v>42950.208333333328</v>
      </c>
      <c r="T172" s="12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 s="5">
        <v>4900</v>
      </c>
      <c r="E173" s="5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9">
        <f t="shared" si="16"/>
        <v>11</v>
      </c>
      <c r="P173" s="7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12">
        <f t="shared" si="14"/>
        <v>41718.208333333336</v>
      </c>
      <c r="T173" s="12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 s="5">
        <v>800</v>
      </c>
      <c r="E174" s="5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9">
        <f t="shared" si="16"/>
        <v>83</v>
      </c>
      <c r="P174" s="7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12">
        <f t="shared" si="14"/>
        <v>41839.208333333336</v>
      </c>
      <c r="T174" s="12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 s="5">
        <v>96700</v>
      </c>
      <c r="E175" s="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9">
        <f t="shared" si="16"/>
        <v>163</v>
      </c>
      <c r="P175" s="7">
        <f t="shared" si="17"/>
        <v>100.98</v>
      </c>
      <c r="Q175" t="str">
        <f t="shared" si="12"/>
        <v>theater</v>
      </c>
      <c r="R175" t="str">
        <f t="shared" si="13"/>
        <v>plays</v>
      </c>
      <c r="S175" s="12">
        <f t="shared" si="14"/>
        <v>41412.208333333336</v>
      </c>
      <c r="T175" s="12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 s="5">
        <v>600</v>
      </c>
      <c r="E176" s="5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9">
        <f t="shared" si="16"/>
        <v>895</v>
      </c>
      <c r="P176" s="7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12">
        <f t="shared" si="14"/>
        <v>42282.208333333328</v>
      </c>
      <c r="T176" s="12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 s="5">
        <v>181200</v>
      </c>
      <c r="E177" s="5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9">
        <f t="shared" si="16"/>
        <v>26</v>
      </c>
      <c r="P177" s="7">
        <f t="shared" si="17"/>
        <v>42</v>
      </c>
      <c r="Q177" t="str">
        <f t="shared" si="12"/>
        <v>theater</v>
      </c>
      <c r="R177" t="str">
        <f t="shared" si="13"/>
        <v>plays</v>
      </c>
      <c r="S177" s="12">
        <f t="shared" si="14"/>
        <v>42613.208333333328</v>
      </c>
      <c r="T177" s="12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 s="5">
        <v>115000</v>
      </c>
      <c r="E178" s="5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9">
        <f t="shared" si="16"/>
        <v>75</v>
      </c>
      <c r="P178" s="7">
        <f t="shared" si="17"/>
        <v>110.05</v>
      </c>
      <c r="Q178" t="str">
        <f t="shared" si="12"/>
        <v>theater</v>
      </c>
      <c r="R178" t="str">
        <f t="shared" si="13"/>
        <v>plays</v>
      </c>
      <c r="S178" s="12">
        <f t="shared" si="14"/>
        <v>42616.208333333328</v>
      </c>
      <c r="T178" s="12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 s="5">
        <v>38800</v>
      </c>
      <c r="E179" s="5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9">
        <f t="shared" si="16"/>
        <v>416</v>
      </c>
      <c r="P179" s="7">
        <f t="shared" si="17"/>
        <v>59</v>
      </c>
      <c r="Q179" t="str">
        <f t="shared" si="12"/>
        <v>theater</v>
      </c>
      <c r="R179" t="str">
        <f t="shared" si="13"/>
        <v>plays</v>
      </c>
      <c r="S179" s="12">
        <f t="shared" si="14"/>
        <v>40497.25</v>
      </c>
      <c r="T179" s="12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 s="5">
        <v>7200</v>
      </c>
      <c r="E180" s="5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9">
        <f t="shared" si="16"/>
        <v>96</v>
      </c>
      <c r="P180" s="7">
        <f t="shared" si="17"/>
        <v>32.99</v>
      </c>
      <c r="Q180" t="str">
        <f t="shared" si="12"/>
        <v>food</v>
      </c>
      <c r="R180" t="str">
        <f t="shared" si="13"/>
        <v>food trucks</v>
      </c>
      <c r="S180" s="12">
        <f t="shared" si="14"/>
        <v>42999.208333333328</v>
      </c>
      <c r="T180" s="12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 s="5">
        <v>44500</v>
      </c>
      <c r="E181" s="5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9">
        <f t="shared" si="16"/>
        <v>358</v>
      </c>
      <c r="P181" s="7">
        <f t="shared" si="17"/>
        <v>45.01</v>
      </c>
      <c r="Q181" t="str">
        <f t="shared" si="12"/>
        <v>theater</v>
      </c>
      <c r="R181" t="str">
        <f t="shared" si="13"/>
        <v>plays</v>
      </c>
      <c r="S181" s="12">
        <f t="shared" si="14"/>
        <v>41350.208333333336</v>
      </c>
      <c r="T181" s="12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 s="5">
        <v>56000</v>
      </c>
      <c r="E182" s="5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9">
        <f t="shared" si="16"/>
        <v>308</v>
      </c>
      <c r="P182" s="7">
        <f t="shared" si="17"/>
        <v>81.98</v>
      </c>
      <c r="Q182" t="str">
        <f t="shared" si="12"/>
        <v>technology</v>
      </c>
      <c r="R182" t="str">
        <f t="shared" si="13"/>
        <v>wearables</v>
      </c>
      <c r="S182" s="12">
        <f t="shared" si="14"/>
        <v>40259.208333333336</v>
      </c>
      <c r="T182" s="12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 s="5">
        <v>8600</v>
      </c>
      <c r="E183" s="5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9">
        <f t="shared" si="16"/>
        <v>62</v>
      </c>
      <c r="P183" s="7">
        <f t="shared" si="17"/>
        <v>39.08</v>
      </c>
      <c r="Q183" t="str">
        <f t="shared" si="12"/>
        <v>technology</v>
      </c>
      <c r="R183" t="str">
        <f t="shared" si="13"/>
        <v>web</v>
      </c>
      <c r="S183" s="12">
        <f t="shared" si="14"/>
        <v>43012.208333333328</v>
      </c>
      <c r="T183" s="12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 s="5">
        <v>27100</v>
      </c>
      <c r="E184" s="5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9">
        <f t="shared" si="16"/>
        <v>722</v>
      </c>
      <c r="P184" s="7">
        <f t="shared" si="17"/>
        <v>59</v>
      </c>
      <c r="Q184" t="str">
        <f t="shared" si="12"/>
        <v>theater</v>
      </c>
      <c r="R184" t="str">
        <f t="shared" si="13"/>
        <v>plays</v>
      </c>
      <c r="S184" s="12">
        <f t="shared" si="14"/>
        <v>43631.208333333328</v>
      </c>
      <c r="T184" s="12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 s="5">
        <v>5100</v>
      </c>
      <c r="E185" s="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9">
        <f t="shared" si="16"/>
        <v>69</v>
      </c>
      <c r="P185" s="7">
        <f t="shared" si="17"/>
        <v>40.99</v>
      </c>
      <c r="Q185" t="str">
        <f t="shared" si="12"/>
        <v>music</v>
      </c>
      <c r="R185" t="str">
        <f t="shared" si="13"/>
        <v>rock</v>
      </c>
      <c r="S185" s="12">
        <f t="shared" si="14"/>
        <v>40430.208333333336</v>
      </c>
      <c r="T185" s="12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 s="5">
        <v>3600</v>
      </c>
      <c r="E186" s="5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9">
        <f t="shared" si="16"/>
        <v>293</v>
      </c>
      <c r="P186" s="7">
        <f t="shared" si="17"/>
        <v>31.03</v>
      </c>
      <c r="Q186" t="str">
        <f t="shared" si="12"/>
        <v>theater</v>
      </c>
      <c r="R186" t="str">
        <f t="shared" si="13"/>
        <v>plays</v>
      </c>
      <c r="S186" s="12">
        <f t="shared" si="14"/>
        <v>43588.208333333328</v>
      </c>
      <c r="T186" s="12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 s="5">
        <v>1000</v>
      </c>
      <c r="E187" s="5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9">
        <f t="shared" si="16"/>
        <v>72</v>
      </c>
      <c r="P187" s="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12">
        <f t="shared" si="14"/>
        <v>43233.208333333328</v>
      </c>
      <c r="T187" s="12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 s="5">
        <v>88800</v>
      </c>
      <c r="E188" s="5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9">
        <f t="shared" si="16"/>
        <v>32</v>
      </c>
      <c r="P188" s="7">
        <f t="shared" si="17"/>
        <v>32.01</v>
      </c>
      <c r="Q188" t="str">
        <f t="shared" si="12"/>
        <v>theater</v>
      </c>
      <c r="R188" t="str">
        <f t="shared" si="13"/>
        <v>plays</v>
      </c>
      <c r="S188" s="12">
        <f t="shared" si="14"/>
        <v>41782.208333333336</v>
      </c>
      <c r="T188" s="12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 s="5">
        <v>60200</v>
      </c>
      <c r="E189" s="5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9">
        <f t="shared" si="16"/>
        <v>230</v>
      </c>
      <c r="P189" s="7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12">
        <f t="shared" si="14"/>
        <v>41328.25</v>
      </c>
      <c r="T189" s="12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 s="5">
        <v>8200</v>
      </c>
      <c r="E190" s="5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9">
        <f t="shared" si="16"/>
        <v>32</v>
      </c>
      <c r="P190" s="7">
        <f t="shared" si="17"/>
        <v>75</v>
      </c>
      <c r="Q190" t="str">
        <f t="shared" si="12"/>
        <v>theater</v>
      </c>
      <c r="R190" t="str">
        <f t="shared" si="13"/>
        <v>plays</v>
      </c>
      <c r="S190" s="12">
        <f t="shared" si="14"/>
        <v>41975.25</v>
      </c>
      <c r="T190" s="12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 s="5">
        <v>191300</v>
      </c>
      <c r="E191" s="5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9">
        <f t="shared" si="16"/>
        <v>24</v>
      </c>
      <c r="P191" s="7">
        <f t="shared" si="17"/>
        <v>102.05</v>
      </c>
      <c r="Q191" t="str">
        <f t="shared" si="12"/>
        <v>theater</v>
      </c>
      <c r="R191" t="str">
        <f t="shared" si="13"/>
        <v>plays</v>
      </c>
      <c r="S191" s="12">
        <f t="shared" si="14"/>
        <v>42433.25</v>
      </c>
      <c r="T191" s="12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 s="5">
        <v>3700</v>
      </c>
      <c r="E192" s="5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9">
        <f t="shared" si="16"/>
        <v>69</v>
      </c>
      <c r="P192" s="7">
        <f t="shared" si="17"/>
        <v>105.75</v>
      </c>
      <c r="Q192" t="str">
        <f t="shared" si="12"/>
        <v>theater</v>
      </c>
      <c r="R192" t="str">
        <f t="shared" si="13"/>
        <v>plays</v>
      </c>
      <c r="S192" s="12">
        <f t="shared" si="14"/>
        <v>41429.208333333336</v>
      </c>
      <c r="T192" s="12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 s="5">
        <v>8400</v>
      </c>
      <c r="E193" s="5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9">
        <f t="shared" si="16"/>
        <v>38</v>
      </c>
      <c r="P193" s="7">
        <f t="shared" si="17"/>
        <v>37.07</v>
      </c>
      <c r="Q193" t="str">
        <f t="shared" si="12"/>
        <v>theater</v>
      </c>
      <c r="R193" t="str">
        <f t="shared" si="13"/>
        <v>plays</v>
      </c>
      <c r="S193" s="12">
        <f t="shared" si="14"/>
        <v>43536.208333333328</v>
      </c>
      <c r="T193" s="12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 s="5">
        <v>42600</v>
      </c>
      <c r="E194" s="5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9">
        <f t="shared" si="16"/>
        <v>20</v>
      </c>
      <c r="P194" s="7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12">
        <f t="shared" si="14"/>
        <v>41817.208333333336</v>
      </c>
      <c r="T194" s="12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 s="5">
        <v>6600</v>
      </c>
      <c r="E195" s="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9">
        <f t="shared" si="16"/>
        <v>46</v>
      </c>
      <c r="P195" s="7">
        <f t="shared" si="17"/>
        <v>46.34</v>
      </c>
      <c r="Q195" t="str">
        <f t="shared" ref="Q195:Q258" si="18">LEFT(N195,SEARCH("/",N195)-1)</f>
        <v>music</v>
      </c>
      <c r="R195" t="str">
        <f t="shared" ref="R195:R258" si="19">RIGHT(N195,LEN(N195)-SEARCH("/",N195))</f>
        <v>indie rock</v>
      </c>
      <c r="S195" s="12">
        <f t="shared" ref="S195:S258" si="20">(((J195/60)/60/24)+DATE(1970,1,1))</f>
        <v>43198.208333333328</v>
      </c>
      <c r="T195" s="12">
        <f t="shared" ref="T195:T258" si="21">(((K195/60)/60/24)+DATE(1970,1,1))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 s="5">
        <v>7100</v>
      </c>
      <c r="E196" s="5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9">
        <f t="shared" ref="O196:O259" si="22">ROUND(E196/D196*100,0)</f>
        <v>123</v>
      </c>
      <c r="P196" s="7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12">
        <f t="shared" si="20"/>
        <v>42261.208333333328</v>
      </c>
      <c r="T196" s="12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 s="5">
        <v>15800</v>
      </c>
      <c r="E197" s="5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9">
        <f t="shared" si="22"/>
        <v>362</v>
      </c>
      <c r="P197" s="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12">
        <f t="shared" si="20"/>
        <v>43310.208333333328</v>
      </c>
      <c r="T197" s="12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 s="5">
        <v>8200</v>
      </c>
      <c r="E198" s="5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9">
        <f t="shared" si="22"/>
        <v>63</v>
      </c>
      <c r="P198" s="7">
        <f t="shared" si="23"/>
        <v>51.78</v>
      </c>
      <c r="Q198" t="str">
        <f t="shared" si="18"/>
        <v>technology</v>
      </c>
      <c r="R198" t="str">
        <f t="shared" si="19"/>
        <v>wearables</v>
      </c>
      <c r="S198" s="12">
        <f t="shared" si="20"/>
        <v>42616.208333333328</v>
      </c>
      <c r="T198" s="12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 s="5">
        <v>54700</v>
      </c>
      <c r="E199" s="5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9">
        <f t="shared" si="22"/>
        <v>298</v>
      </c>
      <c r="P199" s="7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12">
        <f t="shared" si="20"/>
        <v>42909.208333333328</v>
      </c>
      <c r="T199" s="12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 s="5">
        <v>63200</v>
      </c>
      <c r="E200" s="5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9">
        <f t="shared" si="22"/>
        <v>10</v>
      </c>
      <c r="P200" s="7">
        <f t="shared" si="23"/>
        <v>35.96</v>
      </c>
      <c r="Q200" t="str">
        <f t="shared" si="18"/>
        <v>music</v>
      </c>
      <c r="R200" t="str">
        <f t="shared" si="19"/>
        <v>electric music</v>
      </c>
      <c r="S200" s="12">
        <f t="shared" si="20"/>
        <v>40396.208333333336</v>
      </c>
      <c r="T200" s="12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 s="5">
        <v>1800</v>
      </c>
      <c r="E201" s="5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9">
        <f t="shared" si="22"/>
        <v>54</v>
      </c>
      <c r="P201" s="7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12">
        <f t="shared" si="20"/>
        <v>42192.208333333328</v>
      </c>
      <c r="T201" s="12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 s="5">
        <v>100</v>
      </c>
      <c r="E202" s="5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9">
        <f t="shared" si="22"/>
        <v>2</v>
      </c>
      <c r="P202" s="7">
        <f t="shared" si="23"/>
        <v>2</v>
      </c>
      <c r="Q202" t="str">
        <f t="shared" si="18"/>
        <v>theater</v>
      </c>
      <c r="R202" t="str">
        <f t="shared" si="19"/>
        <v>plays</v>
      </c>
      <c r="S202" s="12">
        <f t="shared" si="20"/>
        <v>40262.208333333336</v>
      </c>
      <c r="T202" s="12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 s="5">
        <v>2100</v>
      </c>
      <c r="E203" s="5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9">
        <f t="shared" si="22"/>
        <v>681</v>
      </c>
      <c r="P203" s="7">
        <f t="shared" si="23"/>
        <v>91.11</v>
      </c>
      <c r="Q203" t="str">
        <f t="shared" si="18"/>
        <v>technology</v>
      </c>
      <c r="R203" t="str">
        <f t="shared" si="19"/>
        <v>web</v>
      </c>
      <c r="S203" s="12">
        <f t="shared" si="20"/>
        <v>41845.208333333336</v>
      </c>
      <c r="T203" s="12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 s="5">
        <v>8300</v>
      </c>
      <c r="E204" s="5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9">
        <f t="shared" si="22"/>
        <v>79</v>
      </c>
      <c r="P204" s="7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12">
        <f t="shared" si="20"/>
        <v>40818.208333333336</v>
      </c>
      <c r="T204" s="12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 s="5">
        <v>143900</v>
      </c>
      <c r="E205" s="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9">
        <f t="shared" si="22"/>
        <v>134</v>
      </c>
      <c r="P205" s="7">
        <f t="shared" si="23"/>
        <v>43</v>
      </c>
      <c r="Q205" t="str">
        <f t="shared" si="18"/>
        <v>theater</v>
      </c>
      <c r="R205" t="str">
        <f t="shared" si="19"/>
        <v>plays</v>
      </c>
      <c r="S205" s="12">
        <f t="shared" si="20"/>
        <v>42752.25</v>
      </c>
      <c r="T205" s="12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 s="5">
        <v>75000</v>
      </c>
      <c r="E206" s="5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9">
        <f t="shared" si="22"/>
        <v>3</v>
      </c>
      <c r="P206" s="7">
        <f t="shared" si="23"/>
        <v>63.23</v>
      </c>
      <c r="Q206" t="str">
        <f t="shared" si="18"/>
        <v>music</v>
      </c>
      <c r="R206" t="str">
        <f t="shared" si="19"/>
        <v>jazz</v>
      </c>
      <c r="S206" s="12">
        <f t="shared" si="20"/>
        <v>40636.208333333336</v>
      </c>
      <c r="T206" s="12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 s="5">
        <v>1300</v>
      </c>
      <c r="E207" s="5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9">
        <f t="shared" si="22"/>
        <v>432</v>
      </c>
      <c r="P207" s="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12">
        <f t="shared" si="20"/>
        <v>43390.208333333328</v>
      </c>
      <c r="T207" s="12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 s="5">
        <v>9000</v>
      </c>
      <c r="E208" s="5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9">
        <f t="shared" si="22"/>
        <v>39</v>
      </c>
      <c r="P208" s="7">
        <f t="shared" si="23"/>
        <v>61.33</v>
      </c>
      <c r="Q208" t="str">
        <f t="shared" si="18"/>
        <v>publishing</v>
      </c>
      <c r="R208" t="str">
        <f t="shared" si="19"/>
        <v>fiction</v>
      </c>
      <c r="S208" s="12">
        <f t="shared" si="20"/>
        <v>40236.25</v>
      </c>
      <c r="T208" s="12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 s="5">
        <v>1000</v>
      </c>
      <c r="E209" s="5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9">
        <f t="shared" si="22"/>
        <v>426</v>
      </c>
      <c r="P209" s="7">
        <f t="shared" si="23"/>
        <v>99</v>
      </c>
      <c r="Q209" t="str">
        <f t="shared" si="18"/>
        <v>music</v>
      </c>
      <c r="R209" t="str">
        <f t="shared" si="19"/>
        <v>rock</v>
      </c>
      <c r="S209" s="12">
        <f t="shared" si="20"/>
        <v>43340.208333333328</v>
      </c>
      <c r="T209" s="12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 s="5">
        <v>196900</v>
      </c>
      <c r="E210" s="5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9">
        <f t="shared" si="22"/>
        <v>101</v>
      </c>
      <c r="P210" s="7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12">
        <f t="shared" si="20"/>
        <v>43048.25</v>
      </c>
      <c r="T210" s="12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 s="5">
        <v>194500</v>
      </c>
      <c r="E211" s="5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9">
        <f t="shared" si="22"/>
        <v>21</v>
      </c>
      <c r="P211" s="7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12">
        <f t="shared" si="20"/>
        <v>42496.208333333328</v>
      </c>
      <c r="T211" s="12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 s="5">
        <v>9400</v>
      </c>
      <c r="E212" s="5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9">
        <f t="shared" si="22"/>
        <v>67</v>
      </c>
      <c r="P212" s="7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12">
        <f t="shared" si="20"/>
        <v>42797.25</v>
      </c>
      <c r="T212" s="12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 s="5">
        <v>104400</v>
      </c>
      <c r="E213" s="5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9">
        <f t="shared" si="22"/>
        <v>95</v>
      </c>
      <c r="P213" s="7">
        <f t="shared" si="23"/>
        <v>60.98</v>
      </c>
      <c r="Q213" t="str">
        <f t="shared" si="18"/>
        <v>theater</v>
      </c>
      <c r="R213" t="str">
        <f t="shared" si="19"/>
        <v>plays</v>
      </c>
      <c r="S213" s="12">
        <f t="shared" si="20"/>
        <v>41513.208333333336</v>
      </c>
      <c r="T213" s="12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 s="5">
        <v>8100</v>
      </c>
      <c r="E214" s="5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9">
        <f t="shared" si="22"/>
        <v>152</v>
      </c>
      <c r="P214" s="7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12">
        <f t="shared" si="20"/>
        <v>43814.25</v>
      </c>
      <c r="T214" s="12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 s="5">
        <v>87900</v>
      </c>
      <c r="E215" s="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9">
        <f t="shared" si="22"/>
        <v>195</v>
      </c>
      <c r="P215" s="7">
        <f t="shared" si="23"/>
        <v>40</v>
      </c>
      <c r="Q215" t="str">
        <f t="shared" si="18"/>
        <v>music</v>
      </c>
      <c r="R215" t="str">
        <f t="shared" si="19"/>
        <v>indie rock</v>
      </c>
      <c r="S215" s="12">
        <f t="shared" si="20"/>
        <v>40488.208333333336</v>
      </c>
      <c r="T215" s="12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 s="5">
        <v>1400</v>
      </c>
      <c r="E216" s="5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9">
        <f t="shared" si="22"/>
        <v>1023</v>
      </c>
      <c r="P216" s="7">
        <f t="shared" si="23"/>
        <v>86.81</v>
      </c>
      <c r="Q216" t="str">
        <f t="shared" si="18"/>
        <v>music</v>
      </c>
      <c r="R216" t="str">
        <f t="shared" si="19"/>
        <v>rock</v>
      </c>
      <c r="S216" s="12">
        <f t="shared" si="20"/>
        <v>40409.208333333336</v>
      </c>
      <c r="T216" s="12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 s="5">
        <v>156800</v>
      </c>
      <c r="E217" s="5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9">
        <f t="shared" si="22"/>
        <v>4</v>
      </c>
      <c r="P217" s="7">
        <f t="shared" si="23"/>
        <v>42.13</v>
      </c>
      <c r="Q217" t="str">
        <f t="shared" si="18"/>
        <v>theater</v>
      </c>
      <c r="R217" t="str">
        <f t="shared" si="19"/>
        <v>plays</v>
      </c>
      <c r="S217" s="12">
        <f t="shared" si="20"/>
        <v>43509.25</v>
      </c>
      <c r="T217" s="12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 s="5">
        <v>121700</v>
      </c>
      <c r="E218" s="5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9">
        <f t="shared" si="22"/>
        <v>155</v>
      </c>
      <c r="P218" s="7">
        <f t="shared" si="23"/>
        <v>103.98</v>
      </c>
      <c r="Q218" t="str">
        <f t="shared" si="18"/>
        <v>theater</v>
      </c>
      <c r="R218" t="str">
        <f t="shared" si="19"/>
        <v>plays</v>
      </c>
      <c r="S218" s="12">
        <f t="shared" si="20"/>
        <v>40869.25</v>
      </c>
      <c r="T218" s="12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 s="5">
        <v>129400</v>
      </c>
      <c r="E219" s="5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9">
        <f t="shared" si="22"/>
        <v>45</v>
      </c>
      <c r="P219" s="7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12">
        <f t="shared" si="20"/>
        <v>43583.208333333328</v>
      </c>
      <c r="T219" s="12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 s="5">
        <v>5700</v>
      </c>
      <c r="E220" s="5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9">
        <f t="shared" si="22"/>
        <v>216</v>
      </c>
      <c r="P220" s="7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12">
        <f t="shared" si="20"/>
        <v>40858.25</v>
      </c>
      <c r="T220" s="12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 s="5">
        <v>41700</v>
      </c>
      <c r="E221" s="5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9">
        <f t="shared" si="22"/>
        <v>332</v>
      </c>
      <c r="P221" s="7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12">
        <f t="shared" si="20"/>
        <v>41137.208333333336</v>
      </c>
      <c r="T221" s="12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 s="5">
        <v>7900</v>
      </c>
      <c r="E222" s="5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9">
        <f t="shared" si="22"/>
        <v>8</v>
      </c>
      <c r="P222" s="7">
        <f t="shared" si="23"/>
        <v>39.24</v>
      </c>
      <c r="Q222" t="str">
        <f t="shared" si="18"/>
        <v>theater</v>
      </c>
      <c r="R222" t="str">
        <f t="shared" si="19"/>
        <v>plays</v>
      </c>
      <c r="S222" s="12">
        <f t="shared" si="20"/>
        <v>40725.208333333336</v>
      </c>
      <c r="T222" s="12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 s="5">
        <v>121500</v>
      </c>
      <c r="E223" s="5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9">
        <f t="shared" si="22"/>
        <v>99</v>
      </c>
      <c r="P223" s="7">
        <f t="shared" si="23"/>
        <v>54.99</v>
      </c>
      <c r="Q223" t="str">
        <f t="shared" si="18"/>
        <v>food</v>
      </c>
      <c r="R223" t="str">
        <f t="shared" si="19"/>
        <v>food trucks</v>
      </c>
      <c r="S223" s="12">
        <f t="shared" si="20"/>
        <v>41081.208333333336</v>
      </c>
      <c r="T223" s="12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 s="5">
        <v>4800</v>
      </c>
      <c r="E224" s="5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9">
        <f t="shared" si="22"/>
        <v>138</v>
      </c>
      <c r="P224" s="7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12">
        <f t="shared" si="20"/>
        <v>41914.208333333336</v>
      </c>
      <c r="T224" s="12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 s="5">
        <v>87300</v>
      </c>
      <c r="E225" s="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9">
        <f t="shared" si="22"/>
        <v>94</v>
      </c>
      <c r="P225" s="7">
        <f t="shared" si="23"/>
        <v>87.97</v>
      </c>
      <c r="Q225" t="str">
        <f t="shared" si="18"/>
        <v>theater</v>
      </c>
      <c r="R225" t="str">
        <f t="shared" si="19"/>
        <v>plays</v>
      </c>
      <c r="S225" s="12">
        <f t="shared" si="20"/>
        <v>42445.208333333328</v>
      </c>
      <c r="T225" s="12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 s="5">
        <v>46300</v>
      </c>
      <c r="E226" s="5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9">
        <f t="shared" si="22"/>
        <v>404</v>
      </c>
      <c r="P226" s="7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12">
        <f t="shared" si="20"/>
        <v>41906.208333333336</v>
      </c>
      <c r="T226" s="12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 s="5">
        <v>67800</v>
      </c>
      <c r="E227" s="5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9">
        <f t="shared" si="22"/>
        <v>260</v>
      </c>
      <c r="P227" s="7">
        <f t="shared" si="23"/>
        <v>30</v>
      </c>
      <c r="Q227" t="str">
        <f t="shared" si="18"/>
        <v>music</v>
      </c>
      <c r="R227" t="str">
        <f t="shared" si="19"/>
        <v>rock</v>
      </c>
      <c r="S227" s="12">
        <f t="shared" si="20"/>
        <v>41762.208333333336</v>
      </c>
      <c r="T227" s="12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 s="5">
        <v>3000</v>
      </c>
      <c r="E228" s="5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9">
        <f t="shared" si="22"/>
        <v>367</v>
      </c>
      <c r="P228" s="7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12">
        <f t="shared" si="20"/>
        <v>40276.208333333336</v>
      </c>
      <c r="T228" s="12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 s="5">
        <v>60900</v>
      </c>
      <c r="E229" s="5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9">
        <f t="shared" si="22"/>
        <v>169</v>
      </c>
      <c r="P229" s="7">
        <f t="shared" si="23"/>
        <v>108.96</v>
      </c>
      <c r="Q229" t="str">
        <f t="shared" si="18"/>
        <v>games</v>
      </c>
      <c r="R229" t="str">
        <f t="shared" si="19"/>
        <v>mobile games</v>
      </c>
      <c r="S229" s="12">
        <f t="shared" si="20"/>
        <v>42139.208333333328</v>
      </c>
      <c r="T229" s="12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 s="5">
        <v>137900</v>
      </c>
      <c r="E230" s="5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9">
        <f t="shared" si="22"/>
        <v>120</v>
      </c>
      <c r="P230" s="7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12">
        <f t="shared" si="20"/>
        <v>42613.208333333328</v>
      </c>
      <c r="T230" s="12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 s="5">
        <v>85600</v>
      </c>
      <c r="E231" s="5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9">
        <f t="shared" si="22"/>
        <v>194</v>
      </c>
      <c r="P231" s="7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12">
        <f t="shared" si="20"/>
        <v>42887.208333333328</v>
      </c>
      <c r="T231" s="12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 s="5">
        <v>2400</v>
      </c>
      <c r="E232" s="5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9">
        <f t="shared" si="22"/>
        <v>420</v>
      </c>
      <c r="P232" s="7">
        <f t="shared" si="23"/>
        <v>99.84</v>
      </c>
      <c r="Q232" t="str">
        <f t="shared" si="18"/>
        <v>games</v>
      </c>
      <c r="R232" t="str">
        <f t="shared" si="19"/>
        <v>video games</v>
      </c>
      <c r="S232" s="12">
        <f t="shared" si="20"/>
        <v>43805.25</v>
      </c>
      <c r="T232" s="12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 s="5">
        <v>7200</v>
      </c>
      <c r="E233" s="5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9">
        <f t="shared" si="22"/>
        <v>77</v>
      </c>
      <c r="P233" s="7">
        <f t="shared" si="23"/>
        <v>82.43</v>
      </c>
      <c r="Q233" t="str">
        <f t="shared" si="18"/>
        <v>theater</v>
      </c>
      <c r="R233" t="str">
        <f t="shared" si="19"/>
        <v>plays</v>
      </c>
      <c r="S233" s="12">
        <f t="shared" si="20"/>
        <v>41415.208333333336</v>
      </c>
      <c r="T233" s="12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 s="5">
        <v>3400</v>
      </c>
      <c r="E234" s="5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9">
        <f t="shared" si="22"/>
        <v>171</v>
      </c>
      <c r="P234" s="7">
        <f t="shared" si="23"/>
        <v>63.29</v>
      </c>
      <c r="Q234" t="str">
        <f t="shared" si="18"/>
        <v>theater</v>
      </c>
      <c r="R234" t="str">
        <f t="shared" si="19"/>
        <v>plays</v>
      </c>
      <c r="S234" s="12">
        <f t="shared" si="20"/>
        <v>42576.208333333328</v>
      </c>
      <c r="T234" s="12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 s="5">
        <v>3800</v>
      </c>
      <c r="E235" s="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9">
        <f t="shared" si="22"/>
        <v>158</v>
      </c>
      <c r="P235" s="7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12">
        <f t="shared" si="20"/>
        <v>40706.208333333336</v>
      </c>
      <c r="T235" s="12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 s="5">
        <v>7500</v>
      </c>
      <c r="E236" s="5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9">
        <f t="shared" si="22"/>
        <v>109</v>
      </c>
      <c r="P236" s="7">
        <f t="shared" si="23"/>
        <v>54.91</v>
      </c>
      <c r="Q236" t="str">
        <f t="shared" si="18"/>
        <v>games</v>
      </c>
      <c r="R236" t="str">
        <f t="shared" si="19"/>
        <v>video games</v>
      </c>
      <c r="S236" s="12">
        <f t="shared" si="20"/>
        <v>42969.208333333328</v>
      </c>
      <c r="T236" s="12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 s="5">
        <v>8600</v>
      </c>
      <c r="E237" s="5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9">
        <f t="shared" si="22"/>
        <v>42</v>
      </c>
      <c r="P237" s="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12">
        <f t="shared" si="20"/>
        <v>42779.25</v>
      </c>
      <c r="T237" s="12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 s="5">
        <v>39500</v>
      </c>
      <c r="E238" s="5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9">
        <f t="shared" si="22"/>
        <v>11</v>
      </c>
      <c r="P238" s="7">
        <f t="shared" si="23"/>
        <v>75.84</v>
      </c>
      <c r="Q238" t="str">
        <f t="shared" si="18"/>
        <v>music</v>
      </c>
      <c r="R238" t="str">
        <f t="shared" si="19"/>
        <v>rock</v>
      </c>
      <c r="S238" s="12">
        <f t="shared" si="20"/>
        <v>43641.208333333328</v>
      </c>
      <c r="T238" s="12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 s="5">
        <v>9300</v>
      </c>
      <c r="E239" s="5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9">
        <f t="shared" si="22"/>
        <v>159</v>
      </c>
      <c r="P239" s="7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12">
        <f t="shared" si="20"/>
        <v>41754.208333333336</v>
      </c>
      <c r="T239" s="12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 s="5">
        <v>2400</v>
      </c>
      <c r="E240" s="5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9">
        <f t="shared" si="22"/>
        <v>422</v>
      </c>
      <c r="P240" s="7">
        <f t="shared" si="23"/>
        <v>104.52</v>
      </c>
      <c r="Q240" t="str">
        <f t="shared" si="18"/>
        <v>theater</v>
      </c>
      <c r="R240" t="str">
        <f t="shared" si="19"/>
        <v>plays</v>
      </c>
      <c r="S240" s="12">
        <f t="shared" si="20"/>
        <v>43083.25</v>
      </c>
      <c r="T240" s="12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 s="5">
        <v>3200</v>
      </c>
      <c r="E241" s="5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9">
        <f t="shared" si="22"/>
        <v>98</v>
      </c>
      <c r="P241" s="7">
        <f t="shared" si="23"/>
        <v>76.27</v>
      </c>
      <c r="Q241" t="str">
        <f t="shared" si="18"/>
        <v>technology</v>
      </c>
      <c r="R241" t="str">
        <f t="shared" si="19"/>
        <v>wearables</v>
      </c>
      <c r="S241" s="12">
        <f t="shared" si="20"/>
        <v>42245.208333333328</v>
      </c>
      <c r="T241" s="12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 s="5">
        <v>29400</v>
      </c>
      <c r="E242" s="5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9">
        <f t="shared" si="22"/>
        <v>419</v>
      </c>
      <c r="P242" s="7">
        <f t="shared" si="23"/>
        <v>69.02</v>
      </c>
      <c r="Q242" t="str">
        <f t="shared" si="18"/>
        <v>theater</v>
      </c>
      <c r="R242" t="str">
        <f t="shared" si="19"/>
        <v>plays</v>
      </c>
      <c r="S242" s="12">
        <f t="shared" si="20"/>
        <v>40396.208333333336</v>
      </c>
      <c r="T242" s="12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 s="5">
        <v>168500</v>
      </c>
      <c r="E243" s="5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9">
        <f t="shared" si="22"/>
        <v>102</v>
      </c>
      <c r="P243" s="7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12">
        <f t="shared" si="20"/>
        <v>41742.208333333336</v>
      </c>
      <c r="T243" s="12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 s="5">
        <v>8400</v>
      </c>
      <c r="E244" s="5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9">
        <f t="shared" si="22"/>
        <v>128</v>
      </c>
      <c r="P244" s="7">
        <f t="shared" si="23"/>
        <v>42.92</v>
      </c>
      <c r="Q244" t="str">
        <f t="shared" si="18"/>
        <v>music</v>
      </c>
      <c r="R244" t="str">
        <f t="shared" si="19"/>
        <v>rock</v>
      </c>
      <c r="S244" s="12">
        <f t="shared" si="20"/>
        <v>42865.208333333328</v>
      </c>
      <c r="T244" s="12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 s="5">
        <v>2300</v>
      </c>
      <c r="E245" s="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9">
        <f t="shared" si="22"/>
        <v>445</v>
      </c>
      <c r="P245" s="7">
        <f t="shared" si="23"/>
        <v>43.03</v>
      </c>
      <c r="Q245" t="str">
        <f t="shared" si="18"/>
        <v>theater</v>
      </c>
      <c r="R245" t="str">
        <f t="shared" si="19"/>
        <v>plays</v>
      </c>
      <c r="S245" s="12">
        <f t="shared" si="20"/>
        <v>43163.25</v>
      </c>
      <c r="T245" s="12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 s="5">
        <v>700</v>
      </c>
      <c r="E246" s="5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9">
        <f t="shared" si="22"/>
        <v>570</v>
      </c>
      <c r="P246" s="7">
        <f t="shared" si="23"/>
        <v>75.25</v>
      </c>
      <c r="Q246" t="str">
        <f t="shared" si="18"/>
        <v>theater</v>
      </c>
      <c r="R246" t="str">
        <f t="shared" si="19"/>
        <v>plays</v>
      </c>
      <c r="S246" s="12">
        <f t="shared" si="20"/>
        <v>41834.208333333336</v>
      </c>
      <c r="T246" s="12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 s="5">
        <v>2900</v>
      </c>
      <c r="E247" s="5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9">
        <f t="shared" si="22"/>
        <v>509</v>
      </c>
      <c r="P247" s="7">
        <f t="shared" si="23"/>
        <v>69.02</v>
      </c>
      <c r="Q247" t="str">
        <f t="shared" si="18"/>
        <v>theater</v>
      </c>
      <c r="R247" t="str">
        <f t="shared" si="19"/>
        <v>plays</v>
      </c>
      <c r="S247" s="12">
        <f t="shared" si="20"/>
        <v>41736.208333333336</v>
      </c>
      <c r="T247" s="12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 s="5">
        <v>4500</v>
      </c>
      <c r="E248" s="5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9">
        <f t="shared" si="22"/>
        <v>326</v>
      </c>
      <c r="P248" s="7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12">
        <f t="shared" si="20"/>
        <v>41491.208333333336</v>
      </c>
      <c r="T248" s="12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 s="5">
        <v>19800</v>
      </c>
      <c r="E249" s="5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9">
        <f t="shared" si="22"/>
        <v>933</v>
      </c>
      <c r="P249" s="7">
        <f t="shared" si="23"/>
        <v>98.01</v>
      </c>
      <c r="Q249" t="str">
        <f t="shared" si="18"/>
        <v>publishing</v>
      </c>
      <c r="R249" t="str">
        <f t="shared" si="19"/>
        <v>fiction</v>
      </c>
      <c r="S249" s="12">
        <f t="shared" si="20"/>
        <v>42726.25</v>
      </c>
      <c r="T249" s="12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 s="5">
        <v>6200</v>
      </c>
      <c r="E250" s="5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9">
        <f t="shared" si="22"/>
        <v>211</v>
      </c>
      <c r="P250" s="7">
        <f t="shared" si="23"/>
        <v>60.11</v>
      </c>
      <c r="Q250" t="str">
        <f t="shared" si="18"/>
        <v>games</v>
      </c>
      <c r="R250" t="str">
        <f t="shared" si="19"/>
        <v>mobile games</v>
      </c>
      <c r="S250" s="12">
        <f t="shared" si="20"/>
        <v>42004.25</v>
      </c>
      <c r="T250" s="12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 s="5">
        <v>61500</v>
      </c>
      <c r="E251" s="5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9">
        <f t="shared" si="22"/>
        <v>273</v>
      </c>
      <c r="P251" s="7">
        <f t="shared" si="23"/>
        <v>26</v>
      </c>
      <c r="Q251" t="str">
        <f t="shared" si="18"/>
        <v>publishing</v>
      </c>
      <c r="R251" t="str">
        <f t="shared" si="19"/>
        <v>translations</v>
      </c>
      <c r="S251" s="12">
        <f t="shared" si="20"/>
        <v>42006.25</v>
      </c>
      <c r="T251" s="12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 s="5">
        <v>100</v>
      </c>
      <c r="E252" s="5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9">
        <f t="shared" si="22"/>
        <v>3</v>
      </c>
      <c r="P252" s="7">
        <f t="shared" si="23"/>
        <v>3</v>
      </c>
      <c r="Q252" t="str">
        <f t="shared" si="18"/>
        <v>music</v>
      </c>
      <c r="R252" t="str">
        <f t="shared" si="19"/>
        <v>rock</v>
      </c>
      <c r="S252" s="12">
        <f t="shared" si="20"/>
        <v>40203.25</v>
      </c>
      <c r="T252" s="12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 s="5">
        <v>7100</v>
      </c>
      <c r="E253" s="5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9">
        <f t="shared" si="22"/>
        <v>54</v>
      </c>
      <c r="P253" s="7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12">
        <f t="shared" si="20"/>
        <v>41252.25</v>
      </c>
      <c r="T253" s="12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 s="5">
        <v>1000</v>
      </c>
      <c r="E254" s="5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9">
        <f t="shared" si="22"/>
        <v>626</v>
      </c>
      <c r="P254" s="7">
        <f t="shared" si="23"/>
        <v>106.15</v>
      </c>
      <c r="Q254" t="str">
        <f t="shared" si="18"/>
        <v>theater</v>
      </c>
      <c r="R254" t="str">
        <f t="shared" si="19"/>
        <v>plays</v>
      </c>
      <c r="S254" s="12">
        <f t="shared" si="20"/>
        <v>41572.208333333336</v>
      </c>
      <c r="T254" s="12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 s="5">
        <v>121500</v>
      </c>
      <c r="E255" s="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9">
        <f t="shared" si="22"/>
        <v>89</v>
      </c>
      <c r="P255" s="7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12">
        <f t="shared" si="20"/>
        <v>40641.208333333336</v>
      </c>
      <c r="T255" s="12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 s="5">
        <v>4600</v>
      </c>
      <c r="E256" s="5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9">
        <f t="shared" si="22"/>
        <v>185</v>
      </c>
      <c r="P256" s="7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12">
        <f t="shared" si="20"/>
        <v>42787.25</v>
      </c>
      <c r="T256" s="12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 s="5">
        <v>80500</v>
      </c>
      <c r="E257" s="5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9">
        <f t="shared" si="22"/>
        <v>120</v>
      </c>
      <c r="P257" s="7">
        <f t="shared" si="23"/>
        <v>57</v>
      </c>
      <c r="Q257" t="str">
        <f t="shared" si="18"/>
        <v>music</v>
      </c>
      <c r="R257" t="str">
        <f t="shared" si="19"/>
        <v>rock</v>
      </c>
      <c r="S257" s="12">
        <f t="shared" si="20"/>
        <v>40590.25</v>
      </c>
      <c r="T257" s="12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 s="5">
        <v>4100</v>
      </c>
      <c r="E258" s="5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9">
        <f t="shared" si="22"/>
        <v>23</v>
      </c>
      <c r="P258" s="7">
        <f t="shared" si="23"/>
        <v>63.93</v>
      </c>
      <c r="Q258" t="str">
        <f t="shared" si="18"/>
        <v>music</v>
      </c>
      <c r="R258" t="str">
        <f t="shared" si="19"/>
        <v>rock</v>
      </c>
      <c r="S258" s="12">
        <f t="shared" si="20"/>
        <v>42393.25</v>
      </c>
      <c r="T258" s="12">
        <f t="shared" si="2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 s="5">
        <v>5700</v>
      </c>
      <c r="E259" s="5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9">
        <f t="shared" si="22"/>
        <v>146</v>
      </c>
      <c r="P259" s="7">
        <f t="shared" si="23"/>
        <v>90.46</v>
      </c>
      <c r="Q259" t="str">
        <f t="shared" ref="Q259:Q322" si="24">LEFT(N259,SEARCH("/",N259)-1)</f>
        <v>theater</v>
      </c>
      <c r="R259" t="str">
        <f t="shared" ref="R259:R322" si="25">RIGHT(N259,LEN(N259)-SEARCH("/",N259))</f>
        <v>plays</v>
      </c>
      <c r="S259" s="12">
        <f t="shared" ref="S259:S322" si="26">(((J259/60)/60/24)+DATE(1970,1,1))</f>
        <v>41338.25</v>
      </c>
      <c r="T259" s="12">
        <f t="shared" ref="T259:T322" si="27">(((K259/60)/60/24)+DATE(1970,1,1))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 s="5">
        <v>5000</v>
      </c>
      <c r="E260" s="5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9">
        <f t="shared" ref="O260:O323" si="28">ROUND(E260/D260*100,0)</f>
        <v>268</v>
      </c>
      <c r="P260" s="7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12">
        <f t="shared" si="26"/>
        <v>42712.25</v>
      </c>
      <c r="T260" s="12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 s="5">
        <v>1800</v>
      </c>
      <c r="E261" s="5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9">
        <f t="shared" si="28"/>
        <v>598</v>
      </c>
      <c r="P261" s="7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12">
        <f t="shared" si="26"/>
        <v>41251.25</v>
      </c>
      <c r="T261" s="12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 s="5">
        <v>6300</v>
      </c>
      <c r="E262" s="5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9">
        <f t="shared" si="28"/>
        <v>158</v>
      </c>
      <c r="P262" s="7">
        <f t="shared" si="29"/>
        <v>38.07</v>
      </c>
      <c r="Q262" t="str">
        <f t="shared" si="24"/>
        <v>music</v>
      </c>
      <c r="R262" t="str">
        <f t="shared" si="25"/>
        <v>rock</v>
      </c>
      <c r="S262" s="12">
        <f t="shared" si="26"/>
        <v>41180.208333333336</v>
      </c>
      <c r="T262" s="12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 s="5">
        <v>84300</v>
      </c>
      <c r="E263" s="5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9">
        <f t="shared" si="28"/>
        <v>31</v>
      </c>
      <c r="P263" s="7">
        <f t="shared" si="29"/>
        <v>57.94</v>
      </c>
      <c r="Q263" t="str">
        <f t="shared" si="24"/>
        <v>music</v>
      </c>
      <c r="R263" t="str">
        <f t="shared" si="25"/>
        <v>rock</v>
      </c>
      <c r="S263" s="12">
        <f t="shared" si="26"/>
        <v>40415.208333333336</v>
      </c>
      <c r="T263" s="12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 s="5">
        <v>1700</v>
      </c>
      <c r="E264" s="5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9">
        <f t="shared" si="28"/>
        <v>313</v>
      </c>
      <c r="P264" s="7">
        <f t="shared" si="29"/>
        <v>49.79</v>
      </c>
      <c r="Q264" t="str">
        <f t="shared" si="24"/>
        <v>music</v>
      </c>
      <c r="R264" t="str">
        <f t="shared" si="25"/>
        <v>indie rock</v>
      </c>
      <c r="S264" s="12">
        <f t="shared" si="26"/>
        <v>40638.208333333336</v>
      </c>
      <c r="T264" s="12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 s="5">
        <v>2900</v>
      </c>
      <c r="E265" s="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9">
        <f t="shared" si="28"/>
        <v>371</v>
      </c>
      <c r="P265" s="7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12">
        <f t="shared" si="26"/>
        <v>40187.25</v>
      </c>
      <c r="T265" s="12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 s="5">
        <v>45600</v>
      </c>
      <c r="E266" s="5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9">
        <f t="shared" si="28"/>
        <v>363</v>
      </c>
      <c r="P266" s="7">
        <f t="shared" si="29"/>
        <v>30</v>
      </c>
      <c r="Q266" t="str">
        <f t="shared" si="24"/>
        <v>theater</v>
      </c>
      <c r="R266" t="str">
        <f t="shared" si="25"/>
        <v>plays</v>
      </c>
      <c r="S266" s="12">
        <f t="shared" si="26"/>
        <v>41317.25</v>
      </c>
      <c r="T266" s="12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 s="5">
        <v>4900</v>
      </c>
      <c r="E267" s="5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9">
        <f t="shared" si="28"/>
        <v>123</v>
      </c>
      <c r="P267" s="7">
        <f t="shared" si="29"/>
        <v>70.13</v>
      </c>
      <c r="Q267" t="str">
        <f t="shared" si="24"/>
        <v>theater</v>
      </c>
      <c r="R267" t="str">
        <f t="shared" si="25"/>
        <v>plays</v>
      </c>
      <c r="S267" s="12">
        <f t="shared" si="26"/>
        <v>42372.25</v>
      </c>
      <c r="T267" s="12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 s="5">
        <v>111900</v>
      </c>
      <c r="E268" s="5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9">
        <f t="shared" si="28"/>
        <v>77</v>
      </c>
      <c r="P268" s="7">
        <f t="shared" si="29"/>
        <v>27</v>
      </c>
      <c r="Q268" t="str">
        <f t="shared" si="24"/>
        <v>music</v>
      </c>
      <c r="R268" t="str">
        <f t="shared" si="25"/>
        <v>jazz</v>
      </c>
      <c r="S268" s="12">
        <f t="shared" si="26"/>
        <v>41950.25</v>
      </c>
      <c r="T268" s="12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 s="5">
        <v>61600</v>
      </c>
      <c r="E269" s="5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9">
        <f t="shared" si="28"/>
        <v>234</v>
      </c>
      <c r="P269" s="7">
        <f t="shared" si="29"/>
        <v>51.99</v>
      </c>
      <c r="Q269" t="str">
        <f t="shared" si="24"/>
        <v>theater</v>
      </c>
      <c r="R269" t="str">
        <f t="shared" si="25"/>
        <v>plays</v>
      </c>
      <c r="S269" s="12">
        <f t="shared" si="26"/>
        <v>41206.208333333336</v>
      </c>
      <c r="T269" s="12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 s="5">
        <v>1500</v>
      </c>
      <c r="E270" s="5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9">
        <f t="shared" si="28"/>
        <v>181</v>
      </c>
      <c r="P270" s="7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12">
        <f t="shared" si="26"/>
        <v>41186.208333333336</v>
      </c>
      <c r="T270" s="12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 s="5">
        <v>3500</v>
      </c>
      <c r="E271" s="5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9">
        <f t="shared" si="28"/>
        <v>253</v>
      </c>
      <c r="P271" s="7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12">
        <f t="shared" si="26"/>
        <v>43496.25</v>
      </c>
      <c r="T271" s="12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 s="5">
        <v>173900</v>
      </c>
      <c r="E272" s="5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9">
        <f t="shared" si="28"/>
        <v>27</v>
      </c>
      <c r="P272" s="7">
        <f t="shared" si="29"/>
        <v>25.01</v>
      </c>
      <c r="Q272" t="str">
        <f t="shared" si="24"/>
        <v>games</v>
      </c>
      <c r="R272" t="str">
        <f t="shared" si="25"/>
        <v>video games</v>
      </c>
      <c r="S272" s="12">
        <f t="shared" si="26"/>
        <v>40514.25</v>
      </c>
      <c r="T272" s="12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 s="5">
        <v>153700</v>
      </c>
      <c r="E273" s="5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9">
        <f t="shared" si="28"/>
        <v>1</v>
      </c>
      <c r="P273" s="7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12">
        <f t="shared" si="26"/>
        <v>42345.25</v>
      </c>
      <c r="T273" s="12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 s="5">
        <v>51100</v>
      </c>
      <c r="E274" s="5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9">
        <f t="shared" si="28"/>
        <v>304</v>
      </c>
      <c r="P274" s="7">
        <f t="shared" si="29"/>
        <v>82.02</v>
      </c>
      <c r="Q274" t="str">
        <f t="shared" si="24"/>
        <v>theater</v>
      </c>
      <c r="R274" t="str">
        <f t="shared" si="25"/>
        <v>plays</v>
      </c>
      <c r="S274" s="12">
        <f t="shared" si="26"/>
        <v>43656.208333333328</v>
      </c>
      <c r="T274" s="12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 s="5">
        <v>7800</v>
      </c>
      <c r="E275" s="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9">
        <f t="shared" si="28"/>
        <v>137</v>
      </c>
      <c r="P275" s="7">
        <f t="shared" si="29"/>
        <v>37.96</v>
      </c>
      <c r="Q275" t="str">
        <f t="shared" si="24"/>
        <v>theater</v>
      </c>
      <c r="R275" t="str">
        <f t="shared" si="25"/>
        <v>plays</v>
      </c>
      <c r="S275" s="12">
        <f t="shared" si="26"/>
        <v>42995.208333333328</v>
      </c>
      <c r="T275" s="12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 s="5">
        <v>2400</v>
      </c>
      <c r="E276" s="5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9">
        <f t="shared" si="28"/>
        <v>32</v>
      </c>
      <c r="P276" s="7">
        <f t="shared" si="29"/>
        <v>51.53</v>
      </c>
      <c r="Q276" t="str">
        <f t="shared" si="24"/>
        <v>theater</v>
      </c>
      <c r="R276" t="str">
        <f t="shared" si="25"/>
        <v>plays</v>
      </c>
      <c r="S276" s="12">
        <f t="shared" si="26"/>
        <v>43045.25</v>
      </c>
      <c r="T276" s="12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 s="5">
        <v>3900</v>
      </c>
      <c r="E277" s="5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9">
        <f t="shared" si="28"/>
        <v>242</v>
      </c>
      <c r="P277" s="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12">
        <f t="shared" si="26"/>
        <v>43561.208333333328</v>
      </c>
      <c r="T277" s="12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 s="5">
        <v>5500</v>
      </c>
      <c r="E278" s="5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9">
        <f t="shared" si="28"/>
        <v>97</v>
      </c>
      <c r="P278" s="7">
        <f t="shared" si="29"/>
        <v>40.03</v>
      </c>
      <c r="Q278" t="str">
        <f t="shared" si="24"/>
        <v>games</v>
      </c>
      <c r="R278" t="str">
        <f t="shared" si="25"/>
        <v>video games</v>
      </c>
      <c r="S278" s="12">
        <f t="shared" si="26"/>
        <v>41018.208333333336</v>
      </c>
      <c r="T278" s="12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 s="5">
        <v>700</v>
      </c>
      <c r="E279" s="5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9">
        <f t="shared" si="28"/>
        <v>1066</v>
      </c>
      <c r="P279" s="7">
        <f t="shared" si="29"/>
        <v>89.94</v>
      </c>
      <c r="Q279" t="str">
        <f t="shared" si="24"/>
        <v>theater</v>
      </c>
      <c r="R279" t="str">
        <f t="shared" si="25"/>
        <v>plays</v>
      </c>
      <c r="S279" s="12">
        <f t="shared" si="26"/>
        <v>40378.208333333336</v>
      </c>
      <c r="T279" s="12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 s="5">
        <v>2700</v>
      </c>
      <c r="E280" s="5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9">
        <f t="shared" si="28"/>
        <v>326</v>
      </c>
      <c r="P280" s="7">
        <f t="shared" si="29"/>
        <v>96.69</v>
      </c>
      <c r="Q280" t="str">
        <f t="shared" si="24"/>
        <v>technology</v>
      </c>
      <c r="R280" t="str">
        <f t="shared" si="25"/>
        <v>web</v>
      </c>
      <c r="S280" s="12">
        <f t="shared" si="26"/>
        <v>41239.25</v>
      </c>
      <c r="T280" s="12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 s="5">
        <v>8000</v>
      </c>
      <c r="E281" s="5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9">
        <f t="shared" si="28"/>
        <v>171</v>
      </c>
      <c r="P281" s="7">
        <f t="shared" si="29"/>
        <v>25.01</v>
      </c>
      <c r="Q281" t="str">
        <f t="shared" si="24"/>
        <v>theater</v>
      </c>
      <c r="R281" t="str">
        <f t="shared" si="25"/>
        <v>plays</v>
      </c>
      <c r="S281" s="12">
        <f t="shared" si="26"/>
        <v>43346.208333333328</v>
      </c>
      <c r="T281" s="12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 s="5">
        <v>2500</v>
      </c>
      <c r="E282" s="5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9">
        <f t="shared" si="28"/>
        <v>581</v>
      </c>
      <c r="P282" s="7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12">
        <f t="shared" si="26"/>
        <v>43060.25</v>
      </c>
      <c r="T282" s="12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 s="5">
        <v>164500</v>
      </c>
      <c r="E283" s="5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9">
        <f t="shared" si="28"/>
        <v>92</v>
      </c>
      <c r="P283" s="7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12">
        <f t="shared" si="26"/>
        <v>40979.25</v>
      </c>
      <c r="T283" s="12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 s="5">
        <v>8400</v>
      </c>
      <c r="E284" s="5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9">
        <f t="shared" si="28"/>
        <v>108</v>
      </c>
      <c r="P284" s="7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12">
        <f t="shared" si="26"/>
        <v>42701.25</v>
      </c>
      <c r="T284" s="12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 s="5">
        <v>8100</v>
      </c>
      <c r="E285" s="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9">
        <f t="shared" si="28"/>
        <v>19</v>
      </c>
      <c r="P285" s="7">
        <f t="shared" si="29"/>
        <v>52.31</v>
      </c>
      <c r="Q285" t="str">
        <f t="shared" si="24"/>
        <v>music</v>
      </c>
      <c r="R285" t="str">
        <f t="shared" si="25"/>
        <v>rock</v>
      </c>
      <c r="S285" s="12">
        <f t="shared" si="26"/>
        <v>42520.208333333328</v>
      </c>
      <c r="T285" s="12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 s="5">
        <v>9800</v>
      </c>
      <c r="E286" s="5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9">
        <f t="shared" si="28"/>
        <v>83</v>
      </c>
      <c r="P286" s="7">
        <f t="shared" si="29"/>
        <v>61.77</v>
      </c>
      <c r="Q286" t="str">
        <f t="shared" si="24"/>
        <v>technology</v>
      </c>
      <c r="R286" t="str">
        <f t="shared" si="25"/>
        <v>web</v>
      </c>
      <c r="S286" s="12">
        <f t="shared" si="26"/>
        <v>41030.208333333336</v>
      </c>
      <c r="T286" s="12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 s="5">
        <v>900</v>
      </c>
      <c r="E287" s="5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9">
        <f t="shared" si="28"/>
        <v>706</v>
      </c>
      <c r="P287" s="7">
        <f t="shared" si="29"/>
        <v>25.03</v>
      </c>
      <c r="Q287" t="str">
        <f t="shared" si="24"/>
        <v>theater</v>
      </c>
      <c r="R287" t="str">
        <f t="shared" si="25"/>
        <v>plays</v>
      </c>
      <c r="S287" s="12">
        <f t="shared" si="26"/>
        <v>42623.208333333328</v>
      </c>
      <c r="T287" s="12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 s="5">
        <v>112100</v>
      </c>
      <c r="E288" s="5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9">
        <f t="shared" si="28"/>
        <v>17</v>
      </c>
      <c r="P288" s="7">
        <f t="shared" si="29"/>
        <v>106.29</v>
      </c>
      <c r="Q288" t="str">
        <f t="shared" si="24"/>
        <v>theater</v>
      </c>
      <c r="R288" t="str">
        <f t="shared" si="25"/>
        <v>plays</v>
      </c>
      <c r="S288" s="12">
        <f t="shared" si="26"/>
        <v>42697.25</v>
      </c>
      <c r="T288" s="12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 s="5">
        <v>6300</v>
      </c>
      <c r="E289" s="5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9">
        <f t="shared" si="28"/>
        <v>210</v>
      </c>
      <c r="P289" s="7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12">
        <f t="shared" si="26"/>
        <v>42122.208333333328</v>
      </c>
      <c r="T289" s="12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 s="5">
        <v>5600</v>
      </c>
      <c r="E290" s="5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9">
        <f t="shared" si="28"/>
        <v>98</v>
      </c>
      <c r="P290" s="7">
        <f t="shared" si="29"/>
        <v>39.97</v>
      </c>
      <c r="Q290" t="str">
        <f t="shared" si="24"/>
        <v>music</v>
      </c>
      <c r="R290" t="str">
        <f t="shared" si="25"/>
        <v>metal</v>
      </c>
      <c r="S290" s="12">
        <f t="shared" si="26"/>
        <v>40982.208333333336</v>
      </c>
      <c r="T290" s="12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 s="5">
        <v>800</v>
      </c>
      <c r="E291" s="5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9">
        <f t="shared" si="28"/>
        <v>1684</v>
      </c>
      <c r="P291" s="7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12">
        <f t="shared" si="26"/>
        <v>42219.208333333328</v>
      </c>
      <c r="T291" s="12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 s="5">
        <v>168600</v>
      </c>
      <c r="E292" s="5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9">
        <f t="shared" si="28"/>
        <v>54</v>
      </c>
      <c r="P292" s="7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12">
        <f t="shared" si="26"/>
        <v>41404.208333333336</v>
      </c>
      <c r="T292" s="12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 s="5">
        <v>1800</v>
      </c>
      <c r="E293" s="5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9">
        <f t="shared" si="28"/>
        <v>457</v>
      </c>
      <c r="P293" s="7">
        <f t="shared" si="29"/>
        <v>76.81</v>
      </c>
      <c r="Q293" t="str">
        <f t="shared" si="24"/>
        <v>technology</v>
      </c>
      <c r="R293" t="str">
        <f t="shared" si="25"/>
        <v>web</v>
      </c>
      <c r="S293" s="12">
        <f t="shared" si="26"/>
        <v>40831.208333333336</v>
      </c>
      <c r="T293" s="12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 s="5">
        <v>7300</v>
      </c>
      <c r="E294" s="5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9">
        <f t="shared" si="28"/>
        <v>10</v>
      </c>
      <c r="P294" s="7">
        <f t="shared" si="29"/>
        <v>71.7</v>
      </c>
      <c r="Q294" t="str">
        <f t="shared" si="24"/>
        <v>food</v>
      </c>
      <c r="R294" t="str">
        <f t="shared" si="25"/>
        <v>food trucks</v>
      </c>
      <c r="S294" s="12">
        <f t="shared" si="26"/>
        <v>40984.208333333336</v>
      </c>
      <c r="T294" s="12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 s="5">
        <v>6500</v>
      </c>
      <c r="E295" s="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9">
        <f t="shared" si="28"/>
        <v>16</v>
      </c>
      <c r="P295" s="7">
        <f t="shared" si="29"/>
        <v>33.28</v>
      </c>
      <c r="Q295" t="str">
        <f t="shared" si="24"/>
        <v>theater</v>
      </c>
      <c r="R295" t="str">
        <f t="shared" si="25"/>
        <v>plays</v>
      </c>
      <c r="S295" s="12">
        <f t="shared" si="26"/>
        <v>40456.208333333336</v>
      </c>
      <c r="T295" s="12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 s="5">
        <v>600</v>
      </c>
      <c r="E296" s="5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9">
        <f t="shared" si="28"/>
        <v>1340</v>
      </c>
      <c r="P296" s="7">
        <f t="shared" si="29"/>
        <v>43.92</v>
      </c>
      <c r="Q296" t="str">
        <f t="shared" si="24"/>
        <v>theater</v>
      </c>
      <c r="R296" t="str">
        <f t="shared" si="25"/>
        <v>plays</v>
      </c>
      <c r="S296" s="12">
        <f t="shared" si="26"/>
        <v>43399.208333333328</v>
      </c>
      <c r="T296" s="12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 s="5">
        <v>192900</v>
      </c>
      <c r="E297" s="5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9">
        <f t="shared" si="28"/>
        <v>36</v>
      </c>
      <c r="P297" s="7">
        <f t="shared" si="29"/>
        <v>36</v>
      </c>
      <c r="Q297" t="str">
        <f t="shared" si="24"/>
        <v>theater</v>
      </c>
      <c r="R297" t="str">
        <f t="shared" si="25"/>
        <v>plays</v>
      </c>
      <c r="S297" s="12">
        <f t="shared" si="26"/>
        <v>41562.208333333336</v>
      </c>
      <c r="T297" s="12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 s="5">
        <v>6100</v>
      </c>
      <c r="E298" s="5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9">
        <f t="shared" si="28"/>
        <v>55</v>
      </c>
      <c r="P298" s="7">
        <f t="shared" si="29"/>
        <v>88.21</v>
      </c>
      <c r="Q298" t="str">
        <f t="shared" si="24"/>
        <v>theater</v>
      </c>
      <c r="R298" t="str">
        <f t="shared" si="25"/>
        <v>plays</v>
      </c>
      <c r="S298" s="12">
        <f t="shared" si="26"/>
        <v>43493.25</v>
      </c>
      <c r="T298" s="12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 s="5">
        <v>7200</v>
      </c>
      <c r="E299" s="5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9">
        <f t="shared" si="28"/>
        <v>94</v>
      </c>
      <c r="P299" s="7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12">
        <f t="shared" si="26"/>
        <v>41653.25</v>
      </c>
      <c r="T299" s="12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 s="5">
        <v>3500</v>
      </c>
      <c r="E300" s="5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9">
        <f t="shared" si="28"/>
        <v>144</v>
      </c>
      <c r="P300" s="7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12">
        <f t="shared" si="26"/>
        <v>42426.25</v>
      </c>
      <c r="T300" s="12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 s="5">
        <v>3800</v>
      </c>
      <c r="E301" s="5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9">
        <f t="shared" si="28"/>
        <v>51</v>
      </c>
      <c r="P301" s="7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12">
        <f t="shared" si="26"/>
        <v>42432.25</v>
      </c>
      <c r="T301" s="12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 s="5">
        <v>100</v>
      </c>
      <c r="E302" s="5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9">
        <f t="shared" si="28"/>
        <v>5</v>
      </c>
      <c r="P302" s="7">
        <f t="shared" si="29"/>
        <v>5</v>
      </c>
      <c r="Q302" t="str">
        <f t="shared" si="24"/>
        <v>publishing</v>
      </c>
      <c r="R302" t="str">
        <f t="shared" si="25"/>
        <v>nonfiction</v>
      </c>
      <c r="S302" s="12">
        <f t="shared" si="26"/>
        <v>42977.208333333328</v>
      </c>
      <c r="T302" s="12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 s="5">
        <v>900</v>
      </c>
      <c r="E303" s="5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9">
        <f t="shared" si="28"/>
        <v>1345</v>
      </c>
      <c r="P303" s="7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12">
        <f t="shared" si="26"/>
        <v>42061.25</v>
      </c>
      <c r="T303" s="12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 s="5">
        <v>76100</v>
      </c>
      <c r="E304" s="5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9">
        <f t="shared" si="28"/>
        <v>32</v>
      </c>
      <c r="P304" s="7">
        <f t="shared" si="29"/>
        <v>98.91</v>
      </c>
      <c r="Q304" t="str">
        <f t="shared" si="24"/>
        <v>theater</v>
      </c>
      <c r="R304" t="str">
        <f t="shared" si="25"/>
        <v>plays</v>
      </c>
      <c r="S304" s="12">
        <f t="shared" si="26"/>
        <v>43345.208333333328</v>
      </c>
      <c r="T304" s="12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 s="5">
        <v>3400</v>
      </c>
      <c r="E305" s="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9">
        <f t="shared" si="28"/>
        <v>83</v>
      </c>
      <c r="P305" s="7">
        <f t="shared" si="29"/>
        <v>87.78</v>
      </c>
      <c r="Q305" t="str">
        <f t="shared" si="24"/>
        <v>music</v>
      </c>
      <c r="R305" t="str">
        <f t="shared" si="25"/>
        <v>indie rock</v>
      </c>
      <c r="S305" s="12">
        <f t="shared" si="26"/>
        <v>42376.25</v>
      </c>
      <c r="T305" s="12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 s="5">
        <v>2100</v>
      </c>
      <c r="E306" s="5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9">
        <f t="shared" si="28"/>
        <v>546</v>
      </c>
      <c r="P306" s="7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12">
        <f t="shared" si="26"/>
        <v>42589.208333333328</v>
      </c>
      <c r="T306" s="12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 s="5">
        <v>2800</v>
      </c>
      <c r="E307" s="5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9">
        <f t="shared" si="28"/>
        <v>286</v>
      </c>
      <c r="P307" s="7">
        <f t="shared" si="29"/>
        <v>94.28</v>
      </c>
      <c r="Q307" t="str">
        <f t="shared" si="24"/>
        <v>theater</v>
      </c>
      <c r="R307" t="str">
        <f t="shared" si="25"/>
        <v>plays</v>
      </c>
      <c r="S307" s="12">
        <f t="shared" si="26"/>
        <v>42448.208333333328</v>
      </c>
      <c r="T307" s="12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 s="5">
        <v>6500</v>
      </c>
      <c r="E308" s="5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9">
        <f t="shared" si="28"/>
        <v>8</v>
      </c>
      <c r="P308" s="7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12">
        <f t="shared" si="26"/>
        <v>42930.208333333328</v>
      </c>
      <c r="T308" s="12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 s="5">
        <v>32900</v>
      </c>
      <c r="E309" s="5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9">
        <f t="shared" si="28"/>
        <v>132</v>
      </c>
      <c r="P309" s="7">
        <f t="shared" si="29"/>
        <v>65.97</v>
      </c>
      <c r="Q309" t="str">
        <f t="shared" si="24"/>
        <v>publishing</v>
      </c>
      <c r="R309" t="str">
        <f t="shared" si="25"/>
        <v>fiction</v>
      </c>
      <c r="S309" s="12">
        <f t="shared" si="26"/>
        <v>41066.208333333336</v>
      </c>
      <c r="T309" s="12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 s="5">
        <v>118200</v>
      </c>
      <c r="E310" s="5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9">
        <f t="shared" si="28"/>
        <v>74</v>
      </c>
      <c r="P310" s="7">
        <f t="shared" si="29"/>
        <v>109.04</v>
      </c>
      <c r="Q310" t="str">
        <f t="shared" si="24"/>
        <v>theater</v>
      </c>
      <c r="R310" t="str">
        <f t="shared" si="25"/>
        <v>plays</v>
      </c>
      <c r="S310" s="12">
        <f t="shared" si="26"/>
        <v>40651.208333333336</v>
      </c>
      <c r="T310" s="12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 s="5">
        <v>4100</v>
      </c>
      <c r="E311" s="5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9">
        <f t="shared" si="28"/>
        <v>75</v>
      </c>
      <c r="P311" s="7">
        <f t="shared" si="29"/>
        <v>41.16</v>
      </c>
      <c r="Q311" t="str">
        <f t="shared" si="24"/>
        <v>music</v>
      </c>
      <c r="R311" t="str">
        <f t="shared" si="25"/>
        <v>indie rock</v>
      </c>
      <c r="S311" s="12">
        <f t="shared" si="26"/>
        <v>40807.208333333336</v>
      </c>
      <c r="T311" s="12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 s="5">
        <v>7800</v>
      </c>
      <c r="E312" s="5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9">
        <f t="shared" si="28"/>
        <v>20</v>
      </c>
      <c r="P312" s="7">
        <f t="shared" si="29"/>
        <v>99.13</v>
      </c>
      <c r="Q312" t="str">
        <f t="shared" si="24"/>
        <v>games</v>
      </c>
      <c r="R312" t="str">
        <f t="shared" si="25"/>
        <v>video games</v>
      </c>
      <c r="S312" s="12">
        <f t="shared" si="26"/>
        <v>40277.208333333336</v>
      </c>
      <c r="T312" s="12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 s="5">
        <v>6300</v>
      </c>
      <c r="E313" s="5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9">
        <f t="shared" si="28"/>
        <v>203</v>
      </c>
      <c r="P313" s="7">
        <f t="shared" si="29"/>
        <v>105.88</v>
      </c>
      <c r="Q313" t="str">
        <f t="shared" si="24"/>
        <v>theater</v>
      </c>
      <c r="R313" t="str">
        <f t="shared" si="25"/>
        <v>plays</v>
      </c>
      <c r="S313" s="12">
        <f t="shared" si="26"/>
        <v>40590.25</v>
      </c>
      <c r="T313" s="12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 s="5">
        <v>59100</v>
      </c>
      <c r="E314" s="5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9">
        <f t="shared" si="28"/>
        <v>310</v>
      </c>
      <c r="P314" s="7">
        <f t="shared" si="29"/>
        <v>49</v>
      </c>
      <c r="Q314" t="str">
        <f t="shared" si="24"/>
        <v>theater</v>
      </c>
      <c r="R314" t="str">
        <f t="shared" si="25"/>
        <v>plays</v>
      </c>
      <c r="S314" s="12">
        <f t="shared" si="26"/>
        <v>41572.208333333336</v>
      </c>
      <c r="T314" s="12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 s="5">
        <v>2200</v>
      </c>
      <c r="E315" s="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9">
        <f t="shared" si="28"/>
        <v>395</v>
      </c>
      <c r="P315" s="7">
        <f t="shared" si="29"/>
        <v>39</v>
      </c>
      <c r="Q315" t="str">
        <f t="shared" si="24"/>
        <v>music</v>
      </c>
      <c r="R315" t="str">
        <f t="shared" si="25"/>
        <v>rock</v>
      </c>
      <c r="S315" s="12">
        <f t="shared" si="26"/>
        <v>40966.25</v>
      </c>
      <c r="T315" s="12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 s="5">
        <v>1400</v>
      </c>
      <c r="E316" s="5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9">
        <f t="shared" si="28"/>
        <v>295</v>
      </c>
      <c r="P316" s="7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12">
        <f t="shared" si="26"/>
        <v>43536.208333333328</v>
      </c>
      <c r="T316" s="12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 s="5">
        <v>9500</v>
      </c>
      <c r="E317" s="5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9">
        <f t="shared" si="28"/>
        <v>34</v>
      </c>
      <c r="P317" s="7">
        <f t="shared" si="29"/>
        <v>103.87</v>
      </c>
      <c r="Q317" t="str">
        <f t="shared" si="24"/>
        <v>theater</v>
      </c>
      <c r="R317" t="str">
        <f t="shared" si="25"/>
        <v>plays</v>
      </c>
      <c r="S317" s="12">
        <f t="shared" si="26"/>
        <v>41783.208333333336</v>
      </c>
      <c r="T317" s="12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 s="5">
        <v>9600</v>
      </c>
      <c r="E318" s="5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9">
        <f t="shared" si="28"/>
        <v>67</v>
      </c>
      <c r="P318" s="7">
        <f t="shared" si="29"/>
        <v>59.27</v>
      </c>
      <c r="Q318" t="str">
        <f t="shared" si="24"/>
        <v>food</v>
      </c>
      <c r="R318" t="str">
        <f t="shared" si="25"/>
        <v>food trucks</v>
      </c>
      <c r="S318" s="12">
        <f t="shared" si="26"/>
        <v>43788.25</v>
      </c>
      <c r="T318" s="12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 s="5">
        <v>6600</v>
      </c>
      <c r="E319" s="5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9">
        <f t="shared" si="28"/>
        <v>19</v>
      </c>
      <c r="P319" s="7">
        <f t="shared" si="29"/>
        <v>42.3</v>
      </c>
      <c r="Q319" t="str">
        <f t="shared" si="24"/>
        <v>theater</v>
      </c>
      <c r="R319" t="str">
        <f t="shared" si="25"/>
        <v>plays</v>
      </c>
      <c r="S319" s="12">
        <f t="shared" si="26"/>
        <v>42869.208333333328</v>
      </c>
      <c r="T319" s="12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 s="5">
        <v>5700</v>
      </c>
      <c r="E320" s="5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9">
        <f t="shared" si="28"/>
        <v>16</v>
      </c>
      <c r="P320" s="7">
        <f t="shared" si="29"/>
        <v>53.12</v>
      </c>
      <c r="Q320" t="str">
        <f t="shared" si="24"/>
        <v>music</v>
      </c>
      <c r="R320" t="str">
        <f t="shared" si="25"/>
        <v>rock</v>
      </c>
      <c r="S320" s="12">
        <f t="shared" si="26"/>
        <v>41684.25</v>
      </c>
      <c r="T320" s="12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 s="5">
        <v>8400</v>
      </c>
      <c r="E321" s="5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9">
        <f t="shared" si="28"/>
        <v>39</v>
      </c>
      <c r="P321" s="7">
        <f t="shared" si="29"/>
        <v>50.8</v>
      </c>
      <c r="Q321" t="str">
        <f t="shared" si="24"/>
        <v>technology</v>
      </c>
      <c r="R321" t="str">
        <f t="shared" si="25"/>
        <v>web</v>
      </c>
      <c r="S321" s="12">
        <f t="shared" si="26"/>
        <v>40402.208333333336</v>
      </c>
      <c r="T321" s="12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 s="5">
        <v>84400</v>
      </c>
      <c r="E322" s="5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9">
        <f t="shared" si="28"/>
        <v>10</v>
      </c>
      <c r="P322" s="7">
        <f t="shared" si="29"/>
        <v>101.15</v>
      </c>
      <c r="Q322" t="str">
        <f t="shared" si="24"/>
        <v>publishing</v>
      </c>
      <c r="R322" t="str">
        <f t="shared" si="25"/>
        <v>fiction</v>
      </c>
      <c r="S322" s="12">
        <f t="shared" si="26"/>
        <v>40673.208333333336</v>
      </c>
      <c r="T322" s="12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 s="5">
        <v>170400</v>
      </c>
      <c r="E323" s="5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9">
        <f t="shared" si="28"/>
        <v>94</v>
      </c>
      <c r="P323" s="7">
        <f t="shared" si="29"/>
        <v>65</v>
      </c>
      <c r="Q323" t="str">
        <f t="shared" ref="Q323:Q386" si="30">LEFT(N323,SEARCH("/",N323)-1)</f>
        <v>film &amp; video</v>
      </c>
      <c r="R323" t="str">
        <f t="shared" ref="R323:R386" si="31">RIGHT(N323,LEN(N323)-SEARCH("/",N323))</f>
        <v>shorts</v>
      </c>
      <c r="S323" s="12">
        <f t="shared" ref="S323:S386" si="32">(((J323/60)/60/24)+DATE(1970,1,1))</f>
        <v>40634.208333333336</v>
      </c>
      <c r="T323" s="12">
        <f t="shared" ref="T323:T386" si="33">(((K323/60)/60/24)+DATE(1970,1,1))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 s="5">
        <v>117900</v>
      </c>
      <c r="E324" s="5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9">
        <f t="shared" ref="O324:O387" si="34">ROUND(E324/D324*100,0)</f>
        <v>167</v>
      </c>
      <c r="P324" s="7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12">
        <f t="shared" si="32"/>
        <v>40507.25</v>
      </c>
      <c r="T324" s="12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 s="5">
        <v>8900</v>
      </c>
      <c r="E325" s="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9">
        <f t="shared" si="34"/>
        <v>24</v>
      </c>
      <c r="P325" s="7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12">
        <f t="shared" si="32"/>
        <v>41725.208333333336</v>
      </c>
      <c r="T325" s="12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 s="5">
        <v>7100</v>
      </c>
      <c r="E326" s="5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9">
        <f t="shared" si="34"/>
        <v>164</v>
      </c>
      <c r="P326" s="7">
        <f t="shared" si="35"/>
        <v>37.94</v>
      </c>
      <c r="Q326" t="str">
        <f t="shared" si="30"/>
        <v>theater</v>
      </c>
      <c r="R326" t="str">
        <f t="shared" si="31"/>
        <v>plays</v>
      </c>
      <c r="S326" s="12">
        <f t="shared" si="32"/>
        <v>42176.208333333328</v>
      </c>
      <c r="T326" s="12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 s="5">
        <v>6500</v>
      </c>
      <c r="E327" s="5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9">
        <f t="shared" si="34"/>
        <v>91</v>
      </c>
      <c r="P327" s="7">
        <f t="shared" si="35"/>
        <v>80.78</v>
      </c>
      <c r="Q327" t="str">
        <f t="shared" si="30"/>
        <v>theater</v>
      </c>
      <c r="R327" t="str">
        <f t="shared" si="31"/>
        <v>plays</v>
      </c>
      <c r="S327" s="12">
        <f t="shared" si="32"/>
        <v>43267.208333333328</v>
      </c>
      <c r="T327" s="12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 s="5">
        <v>7200</v>
      </c>
      <c r="E328" s="5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9">
        <f t="shared" si="34"/>
        <v>46</v>
      </c>
      <c r="P328" s="7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12">
        <f t="shared" si="32"/>
        <v>42364.25</v>
      </c>
      <c r="T328" s="12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 s="5">
        <v>2600</v>
      </c>
      <c r="E329" s="5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9">
        <f t="shared" si="34"/>
        <v>39</v>
      </c>
      <c r="P329" s="7">
        <f t="shared" si="35"/>
        <v>30.36</v>
      </c>
      <c r="Q329" t="str">
        <f t="shared" si="30"/>
        <v>theater</v>
      </c>
      <c r="R329" t="str">
        <f t="shared" si="31"/>
        <v>plays</v>
      </c>
      <c r="S329" s="12">
        <f t="shared" si="32"/>
        <v>43705.208333333328</v>
      </c>
      <c r="T329" s="12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 s="5">
        <v>98700</v>
      </c>
      <c r="E330" s="5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9">
        <f t="shared" si="34"/>
        <v>134</v>
      </c>
      <c r="P330" s="7">
        <f t="shared" si="35"/>
        <v>54</v>
      </c>
      <c r="Q330" t="str">
        <f t="shared" si="30"/>
        <v>music</v>
      </c>
      <c r="R330" t="str">
        <f t="shared" si="31"/>
        <v>rock</v>
      </c>
      <c r="S330" s="12">
        <f t="shared" si="32"/>
        <v>43434.25</v>
      </c>
      <c r="T330" s="12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 s="5">
        <v>93800</v>
      </c>
      <c r="E331" s="5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9">
        <f t="shared" si="34"/>
        <v>23</v>
      </c>
      <c r="P331" s="7">
        <f t="shared" si="35"/>
        <v>101.79</v>
      </c>
      <c r="Q331" t="str">
        <f t="shared" si="30"/>
        <v>games</v>
      </c>
      <c r="R331" t="str">
        <f t="shared" si="31"/>
        <v>video games</v>
      </c>
      <c r="S331" s="12">
        <f t="shared" si="32"/>
        <v>42716.25</v>
      </c>
      <c r="T331" s="12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 s="5">
        <v>33700</v>
      </c>
      <c r="E332" s="5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9">
        <f t="shared" si="34"/>
        <v>185</v>
      </c>
      <c r="P332" s="7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12">
        <f t="shared" si="32"/>
        <v>43077.25</v>
      </c>
      <c r="T332" s="12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 s="5">
        <v>3300</v>
      </c>
      <c r="E333" s="5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9">
        <f t="shared" si="34"/>
        <v>444</v>
      </c>
      <c r="P333" s="7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12">
        <f t="shared" si="32"/>
        <v>40896.25</v>
      </c>
      <c r="T333" s="12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 s="5">
        <v>20700</v>
      </c>
      <c r="E334" s="5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9">
        <f t="shared" si="34"/>
        <v>200</v>
      </c>
      <c r="P334" s="7">
        <f t="shared" si="35"/>
        <v>88.08</v>
      </c>
      <c r="Q334" t="str">
        <f t="shared" si="30"/>
        <v>technology</v>
      </c>
      <c r="R334" t="str">
        <f t="shared" si="31"/>
        <v>wearables</v>
      </c>
      <c r="S334" s="12">
        <f t="shared" si="32"/>
        <v>41361.208333333336</v>
      </c>
      <c r="T334" s="12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 s="5">
        <v>9600</v>
      </c>
      <c r="E335" s="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9">
        <f t="shared" si="34"/>
        <v>124</v>
      </c>
      <c r="P335" s="7">
        <f t="shared" si="35"/>
        <v>47.04</v>
      </c>
      <c r="Q335" t="str">
        <f t="shared" si="30"/>
        <v>theater</v>
      </c>
      <c r="R335" t="str">
        <f t="shared" si="31"/>
        <v>plays</v>
      </c>
      <c r="S335" s="12">
        <f t="shared" si="32"/>
        <v>43424.25</v>
      </c>
      <c r="T335" s="12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 s="5">
        <v>66200</v>
      </c>
      <c r="E336" s="5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9">
        <f t="shared" si="34"/>
        <v>187</v>
      </c>
      <c r="P336" s="7">
        <f t="shared" si="35"/>
        <v>111</v>
      </c>
      <c r="Q336" t="str">
        <f t="shared" si="30"/>
        <v>music</v>
      </c>
      <c r="R336" t="str">
        <f t="shared" si="31"/>
        <v>rock</v>
      </c>
      <c r="S336" s="12">
        <f t="shared" si="32"/>
        <v>43110.25</v>
      </c>
      <c r="T336" s="12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 s="5">
        <v>173800</v>
      </c>
      <c r="E337" s="5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9">
        <f t="shared" si="34"/>
        <v>114</v>
      </c>
      <c r="P337" s="7">
        <f t="shared" si="35"/>
        <v>87</v>
      </c>
      <c r="Q337" t="str">
        <f t="shared" si="30"/>
        <v>music</v>
      </c>
      <c r="R337" t="str">
        <f t="shared" si="31"/>
        <v>rock</v>
      </c>
      <c r="S337" s="12">
        <f t="shared" si="32"/>
        <v>43784.25</v>
      </c>
      <c r="T337" s="12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 s="5">
        <v>70700</v>
      </c>
      <c r="E338" s="5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9">
        <f t="shared" si="34"/>
        <v>97</v>
      </c>
      <c r="P338" s="7">
        <f t="shared" si="35"/>
        <v>63.99</v>
      </c>
      <c r="Q338" t="str">
        <f t="shared" si="30"/>
        <v>music</v>
      </c>
      <c r="R338" t="str">
        <f t="shared" si="31"/>
        <v>rock</v>
      </c>
      <c r="S338" s="12">
        <f t="shared" si="32"/>
        <v>40527.25</v>
      </c>
      <c r="T338" s="12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 s="5">
        <v>94500</v>
      </c>
      <c r="E339" s="5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9">
        <f t="shared" si="34"/>
        <v>123</v>
      </c>
      <c r="P339" s="7">
        <f t="shared" si="35"/>
        <v>105.99</v>
      </c>
      <c r="Q339" t="str">
        <f t="shared" si="30"/>
        <v>theater</v>
      </c>
      <c r="R339" t="str">
        <f t="shared" si="31"/>
        <v>plays</v>
      </c>
      <c r="S339" s="12">
        <f t="shared" si="32"/>
        <v>43780.25</v>
      </c>
      <c r="T339" s="12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 s="5">
        <v>69800</v>
      </c>
      <c r="E340" s="5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9">
        <f t="shared" si="34"/>
        <v>179</v>
      </c>
      <c r="P340" s="7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12">
        <f t="shared" si="32"/>
        <v>40821.208333333336</v>
      </c>
      <c r="T340" s="12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 s="5">
        <v>136300</v>
      </c>
      <c r="E341" s="5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9">
        <f t="shared" si="34"/>
        <v>80</v>
      </c>
      <c r="P341" s="7">
        <f t="shared" si="35"/>
        <v>84.02</v>
      </c>
      <c r="Q341" t="str">
        <f t="shared" si="30"/>
        <v>theater</v>
      </c>
      <c r="R341" t="str">
        <f t="shared" si="31"/>
        <v>plays</v>
      </c>
      <c r="S341" s="12">
        <f t="shared" si="32"/>
        <v>42949.208333333328</v>
      </c>
      <c r="T341" s="12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 s="5">
        <v>37100</v>
      </c>
      <c r="E342" s="5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9">
        <f t="shared" si="34"/>
        <v>94</v>
      </c>
      <c r="P342" s="7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12">
        <f t="shared" si="32"/>
        <v>40889.25</v>
      </c>
      <c r="T342" s="12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 s="5">
        <v>114300</v>
      </c>
      <c r="E343" s="5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9">
        <f t="shared" si="34"/>
        <v>85</v>
      </c>
      <c r="P343" s="7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12">
        <f t="shared" si="32"/>
        <v>42244.208333333328</v>
      </c>
      <c r="T343" s="12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 s="5">
        <v>47900</v>
      </c>
      <c r="E344" s="5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9">
        <f t="shared" si="34"/>
        <v>67</v>
      </c>
      <c r="P344" s="7">
        <f t="shared" si="35"/>
        <v>97.15</v>
      </c>
      <c r="Q344" t="str">
        <f t="shared" si="30"/>
        <v>theater</v>
      </c>
      <c r="R344" t="str">
        <f t="shared" si="31"/>
        <v>plays</v>
      </c>
      <c r="S344" s="12">
        <f t="shared" si="32"/>
        <v>41475.208333333336</v>
      </c>
      <c r="T344" s="12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 s="5">
        <v>9000</v>
      </c>
      <c r="E345" s="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9">
        <f t="shared" si="34"/>
        <v>54</v>
      </c>
      <c r="P345" s="7">
        <f t="shared" si="35"/>
        <v>33.01</v>
      </c>
      <c r="Q345" t="str">
        <f t="shared" si="30"/>
        <v>theater</v>
      </c>
      <c r="R345" t="str">
        <f t="shared" si="31"/>
        <v>plays</v>
      </c>
      <c r="S345" s="12">
        <f t="shared" si="32"/>
        <v>41597.25</v>
      </c>
      <c r="T345" s="12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 s="5">
        <v>197600</v>
      </c>
      <c r="E346" s="5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9">
        <f t="shared" si="34"/>
        <v>42</v>
      </c>
      <c r="P346" s="7">
        <f t="shared" si="35"/>
        <v>99.95</v>
      </c>
      <c r="Q346" t="str">
        <f t="shared" si="30"/>
        <v>games</v>
      </c>
      <c r="R346" t="str">
        <f t="shared" si="31"/>
        <v>video games</v>
      </c>
      <c r="S346" s="12">
        <f t="shared" si="32"/>
        <v>43122.25</v>
      </c>
      <c r="T346" s="12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 s="5">
        <v>157600</v>
      </c>
      <c r="E347" s="5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9">
        <f t="shared" si="34"/>
        <v>15</v>
      </c>
      <c r="P347" s="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12">
        <f t="shared" si="32"/>
        <v>42194.208333333328</v>
      </c>
      <c r="T347" s="12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 s="5">
        <v>8000</v>
      </c>
      <c r="E348" s="5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9">
        <f t="shared" si="34"/>
        <v>34</v>
      </c>
      <c r="P348" s="7">
        <f t="shared" si="35"/>
        <v>110.32</v>
      </c>
      <c r="Q348" t="str">
        <f t="shared" si="30"/>
        <v>music</v>
      </c>
      <c r="R348" t="str">
        <f t="shared" si="31"/>
        <v>indie rock</v>
      </c>
      <c r="S348" s="12">
        <f t="shared" si="32"/>
        <v>42971.208333333328</v>
      </c>
      <c r="T348" s="12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 s="5">
        <v>900</v>
      </c>
      <c r="E349" s="5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9">
        <f t="shared" si="34"/>
        <v>1401</v>
      </c>
      <c r="P349" s="7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12">
        <f t="shared" si="32"/>
        <v>42046.25</v>
      </c>
      <c r="T349" s="12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 s="5">
        <v>199000</v>
      </c>
      <c r="E350" s="5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9">
        <f t="shared" si="34"/>
        <v>72</v>
      </c>
      <c r="P350" s="7">
        <f t="shared" si="35"/>
        <v>41.01</v>
      </c>
      <c r="Q350" t="str">
        <f t="shared" si="30"/>
        <v>food</v>
      </c>
      <c r="R350" t="str">
        <f t="shared" si="31"/>
        <v>food trucks</v>
      </c>
      <c r="S350" s="12">
        <f t="shared" si="32"/>
        <v>42782.25</v>
      </c>
      <c r="T350" s="12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 s="5">
        <v>180800</v>
      </c>
      <c r="E351" s="5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9">
        <f t="shared" si="34"/>
        <v>53</v>
      </c>
      <c r="P351" s="7">
        <f t="shared" si="35"/>
        <v>103.96</v>
      </c>
      <c r="Q351" t="str">
        <f t="shared" si="30"/>
        <v>theater</v>
      </c>
      <c r="R351" t="str">
        <f t="shared" si="31"/>
        <v>plays</v>
      </c>
      <c r="S351" s="12">
        <f t="shared" si="32"/>
        <v>42930.208333333328</v>
      </c>
      <c r="T351" s="12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 s="5">
        <v>100</v>
      </c>
      <c r="E352" s="5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9">
        <f t="shared" si="34"/>
        <v>5</v>
      </c>
      <c r="P352" s="7">
        <f t="shared" si="35"/>
        <v>5</v>
      </c>
      <c r="Q352" t="str">
        <f t="shared" si="30"/>
        <v>music</v>
      </c>
      <c r="R352" t="str">
        <f t="shared" si="31"/>
        <v>jazz</v>
      </c>
      <c r="S352" s="12">
        <f t="shared" si="32"/>
        <v>42144.208333333328</v>
      </c>
      <c r="T352" s="12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 s="5">
        <v>74100</v>
      </c>
      <c r="E353" s="5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9">
        <f t="shared" si="34"/>
        <v>128</v>
      </c>
      <c r="P353" s="7">
        <f t="shared" si="35"/>
        <v>47.01</v>
      </c>
      <c r="Q353" t="str">
        <f t="shared" si="30"/>
        <v>music</v>
      </c>
      <c r="R353" t="str">
        <f t="shared" si="31"/>
        <v>rock</v>
      </c>
      <c r="S353" s="12">
        <f t="shared" si="32"/>
        <v>42240.208333333328</v>
      </c>
      <c r="T353" s="12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 s="5">
        <v>2800</v>
      </c>
      <c r="E354" s="5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9">
        <f t="shared" si="34"/>
        <v>35</v>
      </c>
      <c r="P354" s="7">
        <f t="shared" si="35"/>
        <v>29.61</v>
      </c>
      <c r="Q354" t="str">
        <f t="shared" si="30"/>
        <v>theater</v>
      </c>
      <c r="R354" t="str">
        <f t="shared" si="31"/>
        <v>plays</v>
      </c>
      <c r="S354" s="12">
        <f t="shared" si="32"/>
        <v>42315.25</v>
      </c>
      <c r="T354" s="12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 s="5">
        <v>33600</v>
      </c>
      <c r="E355" s="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9">
        <f t="shared" si="34"/>
        <v>411</v>
      </c>
      <c r="P355" s="7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12">
        <f t="shared" si="32"/>
        <v>43651.208333333328</v>
      </c>
      <c r="T355" s="12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 s="5">
        <v>6100</v>
      </c>
      <c r="E356" s="5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9">
        <f t="shared" si="34"/>
        <v>124</v>
      </c>
      <c r="P356" s="7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12">
        <f t="shared" si="32"/>
        <v>41520.208333333336</v>
      </c>
      <c r="T356" s="12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 s="5">
        <v>3800</v>
      </c>
      <c r="E357" s="5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9">
        <f t="shared" si="34"/>
        <v>59</v>
      </c>
      <c r="P357" s="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12">
        <f t="shared" si="32"/>
        <v>42757.25</v>
      </c>
      <c r="T357" s="12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 s="5">
        <v>9300</v>
      </c>
      <c r="E358" s="5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9">
        <f t="shared" si="34"/>
        <v>37</v>
      </c>
      <c r="P358" s="7">
        <f t="shared" si="35"/>
        <v>85.78</v>
      </c>
      <c r="Q358" t="str">
        <f t="shared" si="30"/>
        <v>theater</v>
      </c>
      <c r="R358" t="str">
        <f t="shared" si="31"/>
        <v>plays</v>
      </c>
      <c r="S358" s="12">
        <f t="shared" si="32"/>
        <v>40922.25</v>
      </c>
      <c r="T358" s="12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 s="5">
        <v>2300</v>
      </c>
      <c r="E359" s="5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9">
        <f t="shared" si="34"/>
        <v>185</v>
      </c>
      <c r="P359" s="7">
        <f t="shared" si="35"/>
        <v>103.73</v>
      </c>
      <c r="Q359" t="str">
        <f t="shared" si="30"/>
        <v>games</v>
      </c>
      <c r="R359" t="str">
        <f t="shared" si="31"/>
        <v>video games</v>
      </c>
      <c r="S359" s="12">
        <f t="shared" si="32"/>
        <v>42250.208333333328</v>
      </c>
      <c r="T359" s="12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 s="5">
        <v>9700</v>
      </c>
      <c r="E360" s="5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9">
        <f t="shared" si="34"/>
        <v>12</v>
      </c>
      <c r="P360" s="7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12">
        <f t="shared" si="32"/>
        <v>43322.208333333328</v>
      </c>
      <c r="T360" s="12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 s="5">
        <v>4000</v>
      </c>
      <c r="E361" s="5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9">
        <f t="shared" si="34"/>
        <v>299</v>
      </c>
      <c r="P361" s="7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12">
        <f t="shared" si="32"/>
        <v>40782.208333333336</v>
      </c>
      <c r="T361" s="12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 s="5">
        <v>59700</v>
      </c>
      <c r="E362" s="5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9">
        <f t="shared" si="34"/>
        <v>226</v>
      </c>
      <c r="P362" s="7">
        <f t="shared" si="35"/>
        <v>47</v>
      </c>
      <c r="Q362" t="str">
        <f t="shared" si="30"/>
        <v>theater</v>
      </c>
      <c r="R362" t="str">
        <f t="shared" si="31"/>
        <v>plays</v>
      </c>
      <c r="S362" s="12">
        <f t="shared" si="32"/>
        <v>40544.25</v>
      </c>
      <c r="T362" s="12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 s="5">
        <v>5500</v>
      </c>
      <c r="E363" s="5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9">
        <f t="shared" si="34"/>
        <v>174</v>
      </c>
      <c r="P363" s="7">
        <f t="shared" si="35"/>
        <v>108.48</v>
      </c>
      <c r="Q363" t="str">
        <f t="shared" si="30"/>
        <v>theater</v>
      </c>
      <c r="R363" t="str">
        <f t="shared" si="31"/>
        <v>plays</v>
      </c>
      <c r="S363" s="12">
        <f t="shared" si="32"/>
        <v>43015.208333333328</v>
      </c>
      <c r="T363" s="12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 s="5">
        <v>3700</v>
      </c>
      <c r="E364" s="5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9">
        <f t="shared" si="34"/>
        <v>372</v>
      </c>
      <c r="P364" s="7">
        <f t="shared" si="35"/>
        <v>72.02</v>
      </c>
      <c r="Q364" t="str">
        <f t="shared" si="30"/>
        <v>music</v>
      </c>
      <c r="R364" t="str">
        <f t="shared" si="31"/>
        <v>rock</v>
      </c>
      <c r="S364" s="12">
        <f t="shared" si="32"/>
        <v>40570.25</v>
      </c>
      <c r="T364" s="12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 s="5">
        <v>5200</v>
      </c>
      <c r="E365" s="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9">
        <f t="shared" si="34"/>
        <v>160</v>
      </c>
      <c r="P365" s="7">
        <f t="shared" si="35"/>
        <v>59.93</v>
      </c>
      <c r="Q365" t="str">
        <f t="shared" si="30"/>
        <v>music</v>
      </c>
      <c r="R365" t="str">
        <f t="shared" si="31"/>
        <v>rock</v>
      </c>
      <c r="S365" s="12">
        <f t="shared" si="32"/>
        <v>40904.25</v>
      </c>
      <c r="T365" s="12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 s="5">
        <v>900</v>
      </c>
      <c r="E366" s="5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9">
        <f t="shared" si="34"/>
        <v>1616</v>
      </c>
      <c r="P366" s="7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12">
        <f t="shared" si="32"/>
        <v>43164.25</v>
      </c>
      <c r="T366" s="12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 s="5">
        <v>1600</v>
      </c>
      <c r="E367" s="5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9">
        <f t="shared" si="34"/>
        <v>733</v>
      </c>
      <c r="P367" s="7">
        <f t="shared" si="35"/>
        <v>104.78</v>
      </c>
      <c r="Q367" t="str">
        <f t="shared" si="30"/>
        <v>theater</v>
      </c>
      <c r="R367" t="str">
        <f t="shared" si="31"/>
        <v>plays</v>
      </c>
      <c r="S367" s="12">
        <f t="shared" si="32"/>
        <v>42733.25</v>
      </c>
      <c r="T367" s="12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 s="5">
        <v>1800</v>
      </c>
      <c r="E368" s="5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9">
        <f t="shared" si="34"/>
        <v>592</v>
      </c>
      <c r="P368" s="7">
        <f t="shared" si="35"/>
        <v>105.52</v>
      </c>
      <c r="Q368" t="str">
        <f t="shared" si="30"/>
        <v>theater</v>
      </c>
      <c r="R368" t="str">
        <f t="shared" si="31"/>
        <v>plays</v>
      </c>
      <c r="S368" s="12">
        <f t="shared" si="32"/>
        <v>40546.25</v>
      </c>
      <c r="T368" s="12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 s="5">
        <v>9900</v>
      </c>
      <c r="E369" s="5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9">
        <f t="shared" si="34"/>
        <v>19</v>
      </c>
      <c r="P369" s="7">
        <f t="shared" si="35"/>
        <v>24.93</v>
      </c>
      <c r="Q369" t="str">
        <f t="shared" si="30"/>
        <v>theater</v>
      </c>
      <c r="R369" t="str">
        <f t="shared" si="31"/>
        <v>plays</v>
      </c>
      <c r="S369" s="12">
        <f t="shared" si="32"/>
        <v>41930.208333333336</v>
      </c>
      <c r="T369" s="12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 s="5">
        <v>5200</v>
      </c>
      <c r="E370" s="5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9">
        <f t="shared" si="34"/>
        <v>277</v>
      </c>
      <c r="P370" s="7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12">
        <f t="shared" si="32"/>
        <v>40464.208333333336</v>
      </c>
      <c r="T370" s="12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 s="5">
        <v>5400</v>
      </c>
      <c r="E371" s="5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9">
        <f t="shared" si="34"/>
        <v>273</v>
      </c>
      <c r="P371" s="7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12">
        <f t="shared" si="32"/>
        <v>41308.25</v>
      </c>
      <c r="T371" s="12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 s="5">
        <v>112300</v>
      </c>
      <c r="E372" s="5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9">
        <f t="shared" si="34"/>
        <v>159</v>
      </c>
      <c r="P372" s="7">
        <f t="shared" si="35"/>
        <v>30</v>
      </c>
      <c r="Q372" t="str">
        <f t="shared" si="30"/>
        <v>theater</v>
      </c>
      <c r="R372" t="str">
        <f t="shared" si="31"/>
        <v>plays</v>
      </c>
      <c r="S372" s="12">
        <f t="shared" si="32"/>
        <v>43570.208333333328</v>
      </c>
      <c r="T372" s="12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 s="5">
        <v>189200</v>
      </c>
      <c r="E373" s="5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9">
        <f t="shared" si="34"/>
        <v>68</v>
      </c>
      <c r="P373" s="7">
        <f t="shared" si="35"/>
        <v>59.01</v>
      </c>
      <c r="Q373" t="str">
        <f t="shared" si="30"/>
        <v>theater</v>
      </c>
      <c r="R373" t="str">
        <f t="shared" si="31"/>
        <v>plays</v>
      </c>
      <c r="S373" s="12">
        <f t="shared" si="32"/>
        <v>42043.25</v>
      </c>
      <c r="T373" s="12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 s="5">
        <v>900</v>
      </c>
      <c r="E374" s="5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9">
        <f t="shared" si="34"/>
        <v>1592</v>
      </c>
      <c r="P374" s="7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12">
        <f t="shared" si="32"/>
        <v>42012.25</v>
      </c>
      <c r="T374" s="12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 s="5">
        <v>22500</v>
      </c>
      <c r="E375" s="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9">
        <f t="shared" si="34"/>
        <v>730</v>
      </c>
      <c r="P375" s="7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12">
        <f t="shared" si="32"/>
        <v>42964.208333333328</v>
      </c>
      <c r="T375" s="12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 s="5">
        <v>167400</v>
      </c>
      <c r="E376" s="5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9">
        <f t="shared" si="34"/>
        <v>13</v>
      </c>
      <c r="P376" s="7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12">
        <f t="shared" si="32"/>
        <v>43476.25</v>
      </c>
      <c r="T376" s="12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 s="5">
        <v>2700</v>
      </c>
      <c r="E377" s="5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9">
        <f t="shared" si="34"/>
        <v>55</v>
      </c>
      <c r="P377" s="7">
        <f t="shared" si="35"/>
        <v>59.16</v>
      </c>
      <c r="Q377" t="str">
        <f t="shared" si="30"/>
        <v>music</v>
      </c>
      <c r="R377" t="str">
        <f t="shared" si="31"/>
        <v>indie rock</v>
      </c>
      <c r="S377" s="12">
        <f t="shared" si="32"/>
        <v>42293.208333333328</v>
      </c>
      <c r="T377" s="12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 s="5">
        <v>3400</v>
      </c>
      <c r="E378" s="5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9">
        <f t="shared" si="34"/>
        <v>361</v>
      </c>
      <c r="P378" s="7">
        <f t="shared" si="35"/>
        <v>93.7</v>
      </c>
      <c r="Q378" t="str">
        <f t="shared" si="30"/>
        <v>music</v>
      </c>
      <c r="R378" t="str">
        <f t="shared" si="31"/>
        <v>rock</v>
      </c>
      <c r="S378" s="12">
        <f t="shared" si="32"/>
        <v>41826.208333333336</v>
      </c>
      <c r="T378" s="12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 s="5">
        <v>49700</v>
      </c>
      <c r="E379" s="5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9">
        <f t="shared" si="34"/>
        <v>10</v>
      </c>
      <c r="P379" s="7">
        <f t="shared" si="35"/>
        <v>40.14</v>
      </c>
      <c r="Q379" t="str">
        <f t="shared" si="30"/>
        <v>theater</v>
      </c>
      <c r="R379" t="str">
        <f t="shared" si="31"/>
        <v>plays</v>
      </c>
      <c r="S379" s="12">
        <f t="shared" si="32"/>
        <v>43760.208333333328</v>
      </c>
      <c r="T379" s="12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 s="5">
        <v>178200</v>
      </c>
      <c r="E380" s="5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9">
        <f t="shared" si="34"/>
        <v>14</v>
      </c>
      <c r="P380" s="7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12">
        <f t="shared" si="32"/>
        <v>43241.208333333328</v>
      </c>
      <c r="T380" s="12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 s="5">
        <v>7200</v>
      </c>
      <c r="E381" s="5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9">
        <f t="shared" si="34"/>
        <v>40</v>
      </c>
      <c r="P381" s="7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12">
        <f t="shared" si="32"/>
        <v>40843.208333333336</v>
      </c>
      <c r="T381" s="12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 s="5">
        <v>2500</v>
      </c>
      <c r="E382" s="5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9">
        <f t="shared" si="34"/>
        <v>160</v>
      </c>
      <c r="P382" s="7">
        <f t="shared" si="35"/>
        <v>47.71</v>
      </c>
      <c r="Q382" t="str">
        <f t="shared" si="30"/>
        <v>theater</v>
      </c>
      <c r="R382" t="str">
        <f t="shared" si="31"/>
        <v>plays</v>
      </c>
      <c r="S382" s="12">
        <f t="shared" si="32"/>
        <v>41448.208333333336</v>
      </c>
      <c r="T382" s="12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 s="5">
        <v>5300</v>
      </c>
      <c r="E383" s="5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9">
        <f t="shared" si="34"/>
        <v>184</v>
      </c>
      <c r="P383" s="7">
        <f t="shared" si="35"/>
        <v>62.9</v>
      </c>
      <c r="Q383" t="str">
        <f t="shared" si="30"/>
        <v>theater</v>
      </c>
      <c r="R383" t="str">
        <f t="shared" si="31"/>
        <v>plays</v>
      </c>
      <c r="S383" s="12">
        <f t="shared" si="32"/>
        <v>42163.208333333328</v>
      </c>
      <c r="T383" s="12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 s="5">
        <v>9100</v>
      </c>
      <c r="E384" s="5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9">
        <f t="shared" si="34"/>
        <v>64</v>
      </c>
      <c r="P384" s="7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12">
        <f t="shared" si="32"/>
        <v>43024.208333333328</v>
      </c>
      <c r="T384" s="12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 s="5">
        <v>6300</v>
      </c>
      <c r="E385" s="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9">
        <f t="shared" si="34"/>
        <v>225</v>
      </c>
      <c r="P385" s="7">
        <f t="shared" si="35"/>
        <v>75.13</v>
      </c>
      <c r="Q385" t="str">
        <f t="shared" si="30"/>
        <v>food</v>
      </c>
      <c r="R385" t="str">
        <f t="shared" si="31"/>
        <v>food trucks</v>
      </c>
      <c r="S385" s="12">
        <f t="shared" si="32"/>
        <v>43509.25</v>
      </c>
      <c r="T385" s="12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 s="5">
        <v>114400</v>
      </c>
      <c r="E386" s="5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9">
        <f t="shared" si="34"/>
        <v>172</v>
      </c>
      <c r="P386" s="7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12">
        <f t="shared" si="32"/>
        <v>42776.25</v>
      </c>
      <c r="T386" s="12">
        <f t="shared" si="3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 s="5">
        <v>38900</v>
      </c>
      <c r="E387" s="5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9">
        <f t="shared" si="34"/>
        <v>146</v>
      </c>
      <c r="P387" s="7">
        <f t="shared" si="35"/>
        <v>50.01</v>
      </c>
      <c r="Q387" t="str">
        <f t="shared" ref="Q387:Q450" si="36">LEFT(N387,SEARCH("/",N387)-1)</f>
        <v>publishing</v>
      </c>
      <c r="R387" t="str">
        <f t="shared" ref="R387:R450" si="37">RIGHT(N387,LEN(N387)-SEARCH("/",N387))</f>
        <v>nonfiction</v>
      </c>
      <c r="S387" s="12">
        <f t="shared" ref="S387:S450" si="38">(((J387/60)/60/24)+DATE(1970,1,1))</f>
        <v>43553.208333333328</v>
      </c>
      <c r="T387" s="12">
        <f t="shared" ref="T387:T450" si="39">(((K387/60)/60/24)+DATE(1970,1,1))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 s="5">
        <v>135500</v>
      </c>
      <c r="E388" s="5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9">
        <f t="shared" ref="O388:O451" si="40">ROUND(E388/D388*100,0)</f>
        <v>76</v>
      </c>
      <c r="P388" s="7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12">
        <f t="shared" si="38"/>
        <v>40355.208333333336</v>
      </c>
      <c r="T388" s="12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 s="5">
        <v>109000</v>
      </c>
      <c r="E389" s="5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9">
        <f t="shared" si="40"/>
        <v>39</v>
      </c>
      <c r="P389" s="7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12">
        <f t="shared" si="38"/>
        <v>41072.208333333336</v>
      </c>
      <c r="T389" s="12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 s="5">
        <v>114800</v>
      </c>
      <c r="E390" s="5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9">
        <f t="shared" si="40"/>
        <v>11</v>
      </c>
      <c r="P390" s="7">
        <f t="shared" si="41"/>
        <v>89.23</v>
      </c>
      <c r="Q390" t="str">
        <f t="shared" si="36"/>
        <v>music</v>
      </c>
      <c r="R390" t="str">
        <f t="shared" si="37"/>
        <v>indie rock</v>
      </c>
      <c r="S390" s="12">
        <f t="shared" si="38"/>
        <v>40912.25</v>
      </c>
      <c r="T390" s="12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 s="5">
        <v>83000</v>
      </c>
      <c r="E391" s="5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9">
        <f t="shared" si="40"/>
        <v>122</v>
      </c>
      <c r="P391" s="7">
        <f t="shared" si="41"/>
        <v>87.98</v>
      </c>
      <c r="Q391" t="str">
        <f t="shared" si="36"/>
        <v>theater</v>
      </c>
      <c r="R391" t="str">
        <f t="shared" si="37"/>
        <v>plays</v>
      </c>
      <c r="S391" s="12">
        <f t="shared" si="38"/>
        <v>40479.208333333336</v>
      </c>
      <c r="T391" s="12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 s="5">
        <v>2400</v>
      </c>
      <c r="E392" s="5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9">
        <f t="shared" si="40"/>
        <v>187</v>
      </c>
      <c r="P392" s="7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12">
        <f t="shared" si="38"/>
        <v>41530.208333333336</v>
      </c>
      <c r="T392" s="12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 s="5">
        <v>60400</v>
      </c>
      <c r="E393" s="5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9">
        <f t="shared" si="40"/>
        <v>7</v>
      </c>
      <c r="P393" s="7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12">
        <f t="shared" si="38"/>
        <v>41653.25</v>
      </c>
      <c r="T393" s="12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 s="5">
        <v>102900</v>
      </c>
      <c r="E394" s="5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9">
        <f t="shared" si="40"/>
        <v>66</v>
      </c>
      <c r="P394" s="7">
        <f t="shared" si="41"/>
        <v>42.01</v>
      </c>
      <c r="Q394" t="str">
        <f t="shared" si="36"/>
        <v>technology</v>
      </c>
      <c r="R394" t="str">
        <f t="shared" si="37"/>
        <v>wearables</v>
      </c>
      <c r="S394" s="12">
        <f t="shared" si="38"/>
        <v>40549.25</v>
      </c>
      <c r="T394" s="12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 s="5">
        <v>62800</v>
      </c>
      <c r="E395" s="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9">
        <f t="shared" si="40"/>
        <v>229</v>
      </c>
      <c r="P395" s="7">
        <f t="shared" si="41"/>
        <v>47</v>
      </c>
      <c r="Q395" t="str">
        <f t="shared" si="36"/>
        <v>music</v>
      </c>
      <c r="R395" t="str">
        <f t="shared" si="37"/>
        <v>jazz</v>
      </c>
      <c r="S395" s="12">
        <f t="shared" si="38"/>
        <v>42933.208333333328</v>
      </c>
      <c r="T395" s="12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 s="5">
        <v>800</v>
      </c>
      <c r="E396" s="5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9">
        <f t="shared" si="40"/>
        <v>469</v>
      </c>
      <c r="P396" s="7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12">
        <f t="shared" si="38"/>
        <v>41484.208333333336</v>
      </c>
      <c r="T396" s="12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 s="5">
        <v>7100</v>
      </c>
      <c r="E397" s="5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9">
        <f t="shared" si="40"/>
        <v>130</v>
      </c>
      <c r="P397" s="7">
        <f t="shared" si="41"/>
        <v>41.99</v>
      </c>
      <c r="Q397" t="str">
        <f t="shared" si="36"/>
        <v>theater</v>
      </c>
      <c r="R397" t="str">
        <f t="shared" si="37"/>
        <v>plays</v>
      </c>
      <c r="S397" s="12">
        <f t="shared" si="38"/>
        <v>40885.25</v>
      </c>
      <c r="T397" s="12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 s="5">
        <v>46100</v>
      </c>
      <c r="E398" s="5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9">
        <f t="shared" si="40"/>
        <v>167</v>
      </c>
      <c r="P398" s="7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12">
        <f t="shared" si="38"/>
        <v>43378.208333333328</v>
      </c>
      <c r="T398" s="12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 s="5">
        <v>8100</v>
      </c>
      <c r="E399" s="5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9">
        <f t="shared" si="40"/>
        <v>174</v>
      </c>
      <c r="P399" s="7">
        <f t="shared" si="41"/>
        <v>31.02</v>
      </c>
      <c r="Q399" t="str">
        <f t="shared" si="36"/>
        <v>music</v>
      </c>
      <c r="R399" t="str">
        <f t="shared" si="37"/>
        <v>rock</v>
      </c>
      <c r="S399" s="12">
        <f t="shared" si="38"/>
        <v>41417.208333333336</v>
      </c>
      <c r="T399" s="12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 s="5">
        <v>1700</v>
      </c>
      <c r="E400" s="5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9">
        <f t="shared" si="40"/>
        <v>718</v>
      </c>
      <c r="P400" s="7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12">
        <f t="shared" si="38"/>
        <v>43228.208333333328</v>
      </c>
      <c r="T400" s="12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 s="5">
        <v>97300</v>
      </c>
      <c r="E401" s="5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9">
        <f t="shared" si="40"/>
        <v>64</v>
      </c>
      <c r="P401" s="7">
        <f t="shared" si="41"/>
        <v>66.02</v>
      </c>
      <c r="Q401" t="str">
        <f t="shared" si="36"/>
        <v>music</v>
      </c>
      <c r="R401" t="str">
        <f t="shared" si="37"/>
        <v>indie rock</v>
      </c>
      <c r="S401" s="12">
        <f t="shared" si="38"/>
        <v>40576.25</v>
      </c>
      <c r="T401" s="12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 s="5">
        <v>100</v>
      </c>
      <c r="E402" s="5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9">
        <f t="shared" si="40"/>
        <v>2</v>
      </c>
      <c r="P402" s="7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12">
        <f t="shared" si="38"/>
        <v>41502.208333333336</v>
      </c>
      <c r="T402" s="12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 s="5">
        <v>900</v>
      </c>
      <c r="E403" s="5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9">
        <f t="shared" si="40"/>
        <v>1530</v>
      </c>
      <c r="P403" s="7">
        <f t="shared" si="41"/>
        <v>46.06</v>
      </c>
      <c r="Q403" t="str">
        <f t="shared" si="36"/>
        <v>theater</v>
      </c>
      <c r="R403" t="str">
        <f t="shared" si="37"/>
        <v>plays</v>
      </c>
      <c r="S403" s="12">
        <f t="shared" si="38"/>
        <v>43765.208333333328</v>
      </c>
      <c r="T403" s="12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 s="5">
        <v>7300</v>
      </c>
      <c r="E404" s="5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9">
        <f t="shared" si="40"/>
        <v>40</v>
      </c>
      <c r="P404" s="7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12">
        <f t="shared" si="38"/>
        <v>40914.25</v>
      </c>
      <c r="T404" s="12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 s="5">
        <v>195800</v>
      </c>
      <c r="E405" s="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9">
        <f t="shared" si="40"/>
        <v>86</v>
      </c>
      <c r="P405" s="7">
        <f t="shared" si="41"/>
        <v>55.99</v>
      </c>
      <c r="Q405" t="str">
        <f t="shared" si="36"/>
        <v>theater</v>
      </c>
      <c r="R405" t="str">
        <f t="shared" si="37"/>
        <v>plays</v>
      </c>
      <c r="S405" s="12">
        <f t="shared" si="38"/>
        <v>40310.208333333336</v>
      </c>
      <c r="T405" s="12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 s="5">
        <v>48900</v>
      </c>
      <c r="E406" s="5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9">
        <f t="shared" si="40"/>
        <v>316</v>
      </c>
      <c r="P406" s="7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12">
        <f t="shared" si="38"/>
        <v>43053.25</v>
      </c>
      <c r="T406" s="12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 s="5">
        <v>29600</v>
      </c>
      <c r="E407" s="5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9">
        <f t="shared" si="40"/>
        <v>90</v>
      </c>
      <c r="P407" s="7">
        <f t="shared" si="41"/>
        <v>60.98</v>
      </c>
      <c r="Q407" t="str">
        <f t="shared" si="36"/>
        <v>theater</v>
      </c>
      <c r="R407" t="str">
        <f t="shared" si="37"/>
        <v>plays</v>
      </c>
      <c r="S407" s="12">
        <f t="shared" si="38"/>
        <v>43255.208333333328</v>
      </c>
      <c r="T407" s="12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 s="5">
        <v>39300</v>
      </c>
      <c r="E408" s="5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9">
        <f t="shared" si="40"/>
        <v>182</v>
      </c>
      <c r="P408" s="7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12">
        <f t="shared" si="38"/>
        <v>41304.25</v>
      </c>
      <c r="T408" s="12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 s="5">
        <v>3400</v>
      </c>
      <c r="E409" s="5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9">
        <f t="shared" si="40"/>
        <v>356</v>
      </c>
      <c r="P409" s="7">
        <f t="shared" si="41"/>
        <v>25</v>
      </c>
      <c r="Q409" t="str">
        <f t="shared" si="36"/>
        <v>theater</v>
      </c>
      <c r="R409" t="str">
        <f t="shared" si="37"/>
        <v>plays</v>
      </c>
      <c r="S409" s="12">
        <f t="shared" si="38"/>
        <v>43751.208333333328</v>
      </c>
      <c r="T409" s="12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 s="5">
        <v>9200</v>
      </c>
      <c r="E410" s="5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9">
        <f t="shared" si="40"/>
        <v>132</v>
      </c>
      <c r="P410" s="7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12">
        <f t="shared" si="38"/>
        <v>42541.208333333328</v>
      </c>
      <c r="T410" s="12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 s="5">
        <v>135600</v>
      </c>
      <c r="E411" s="5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9">
        <f t="shared" si="40"/>
        <v>46</v>
      </c>
      <c r="P411" s="7">
        <f t="shared" si="41"/>
        <v>87.96</v>
      </c>
      <c r="Q411" t="str">
        <f t="shared" si="36"/>
        <v>music</v>
      </c>
      <c r="R411" t="str">
        <f t="shared" si="37"/>
        <v>rock</v>
      </c>
      <c r="S411" s="12">
        <f t="shared" si="38"/>
        <v>42843.208333333328</v>
      </c>
      <c r="T411" s="12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 s="5">
        <v>153700</v>
      </c>
      <c r="E412" s="5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9">
        <f t="shared" si="40"/>
        <v>36</v>
      </c>
      <c r="P412" s="7">
        <f t="shared" si="41"/>
        <v>49.99</v>
      </c>
      <c r="Q412" t="str">
        <f t="shared" si="36"/>
        <v>games</v>
      </c>
      <c r="R412" t="str">
        <f t="shared" si="37"/>
        <v>mobile games</v>
      </c>
      <c r="S412" s="12">
        <f t="shared" si="38"/>
        <v>42122.208333333328</v>
      </c>
      <c r="T412" s="12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 s="5">
        <v>7800</v>
      </c>
      <c r="E413" s="5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9">
        <f t="shared" si="40"/>
        <v>105</v>
      </c>
      <c r="P413" s="7">
        <f t="shared" si="41"/>
        <v>99.52</v>
      </c>
      <c r="Q413" t="str">
        <f t="shared" si="36"/>
        <v>theater</v>
      </c>
      <c r="R413" t="str">
        <f t="shared" si="37"/>
        <v>plays</v>
      </c>
      <c r="S413" s="12">
        <f t="shared" si="38"/>
        <v>42884.208333333328</v>
      </c>
      <c r="T413" s="12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 s="5">
        <v>2100</v>
      </c>
      <c r="E414" s="5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9">
        <f t="shared" si="40"/>
        <v>669</v>
      </c>
      <c r="P414" s="7">
        <f t="shared" si="41"/>
        <v>104.82</v>
      </c>
      <c r="Q414" t="str">
        <f t="shared" si="36"/>
        <v>publishing</v>
      </c>
      <c r="R414" t="str">
        <f t="shared" si="37"/>
        <v>fiction</v>
      </c>
      <c r="S414" s="12">
        <f t="shared" si="38"/>
        <v>41642.25</v>
      </c>
      <c r="T414" s="12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 s="5">
        <v>189500</v>
      </c>
      <c r="E415" s="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9">
        <f t="shared" si="40"/>
        <v>62</v>
      </c>
      <c r="P415" s="7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12">
        <f t="shared" si="38"/>
        <v>43431.25</v>
      </c>
      <c r="T415" s="12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 s="5">
        <v>188200</v>
      </c>
      <c r="E416" s="5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9">
        <f t="shared" si="40"/>
        <v>85</v>
      </c>
      <c r="P416" s="7">
        <f t="shared" si="41"/>
        <v>29</v>
      </c>
      <c r="Q416" t="str">
        <f t="shared" si="36"/>
        <v>food</v>
      </c>
      <c r="R416" t="str">
        <f t="shared" si="37"/>
        <v>food trucks</v>
      </c>
      <c r="S416" s="12">
        <f t="shared" si="38"/>
        <v>40288.208333333336</v>
      </c>
      <c r="T416" s="12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 s="5">
        <v>113500</v>
      </c>
      <c r="E417" s="5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9">
        <f t="shared" si="40"/>
        <v>11</v>
      </c>
      <c r="P417" s="7">
        <f t="shared" si="41"/>
        <v>30.03</v>
      </c>
      <c r="Q417" t="str">
        <f t="shared" si="36"/>
        <v>theater</v>
      </c>
      <c r="R417" t="str">
        <f t="shared" si="37"/>
        <v>plays</v>
      </c>
      <c r="S417" s="12">
        <f t="shared" si="38"/>
        <v>40921.25</v>
      </c>
      <c r="T417" s="12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 s="5">
        <v>134600</v>
      </c>
      <c r="E418" s="5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9">
        <f t="shared" si="40"/>
        <v>44</v>
      </c>
      <c r="P418" s="7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12">
        <f t="shared" si="38"/>
        <v>40560.25</v>
      </c>
      <c r="T418" s="12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 s="5">
        <v>1700</v>
      </c>
      <c r="E419" s="5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9">
        <f t="shared" si="40"/>
        <v>55</v>
      </c>
      <c r="P419" s="7">
        <f t="shared" si="41"/>
        <v>62.87</v>
      </c>
      <c r="Q419" t="str">
        <f t="shared" si="36"/>
        <v>theater</v>
      </c>
      <c r="R419" t="str">
        <f t="shared" si="37"/>
        <v>plays</v>
      </c>
      <c r="S419" s="12">
        <f t="shared" si="38"/>
        <v>43407.208333333328</v>
      </c>
      <c r="T419" s="12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 s="5">
        <v>163700</v>
      </c>
      <c r="E420" s="5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9">
        <f t="shared" si="40"/>
        <v>57</v>
      </c>
      <c r="P420" s="7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12">
        <f t="shared" si="38"/>
        <v>41035.208333333336</v>
      </c>
      <c r="T420" s="12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 s="5">
        <v>113800</v>
      </c>
      <c r="E421" s="5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9">
        <f t="shared" si="40"/>
        <v>123</v>
      </c>
      <c r="P421" s="7">
        <f t="shared" si="41"/>
        <v>27</v>
      </c>
      <c r="Q421" t="str">
        <f t="shared" si="36"/>
        <v>technology</v>
      </c>
      <c r="R421" t="str">
        <f t="shared" si="37"/>
        <v>web</v>
      </c>
      <c r="S421" s="12">
        <f t="shared" si="38"/>
        <v>40899.25</v>
      </c>
      <c r="T421" s="12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 s="5">
        <v>5000</v>
      </c>
      <c r="E422" s="5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9">
        <f t="shared" si="40"/>
        <v>128</v>
      </c>
      <c r="P422" s="7">
        <f t="shared" si="41"/>
        <v>68.33</v>
      </c>
      <c r="Q422" t="str">
        <f t="shared" si="36"/>
        <v>theater</v>
      </c>
      <c r="R422" t="str">
        <f t="shared" si="37"/>
        <v>plays</v>
      </c>
      <c r="S422" s="12">
        <f t="shared" si="38"/>
        <v>42911.208333333328</v>
      </c>
      <c r="T422" s="12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 s="5">
        <v>9400</v>
      </c>
      <c r="E423" s="5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9">
        <f t="shared" si="40"/>
        <v>64</v>
      </c>
      <c r="P423" s="7">
        <f t="shared" si="41"/>
        <v>50.97</v>
      </c>
      <c r="Q423" t="str">
        <f t="shared" si="36"/>
        <v>technology</v>
      </c>
      <c r="R423" t="str">
        <f t="shared" si="37"/>
        <v>wearables</v>
      </c>
      <c r="S423" s="12">
        <f t="shared" si="38"/>
        <v>42915.208333333328</v>
      </c>
      <c r="T423" s="12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 s="5">
        <v>8700</v>
      </c>
      <c r="E424" s="5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9">
        <f t="shared" si="40"/>
        <v>127</v>
      </c>
      <c r="P424" s="7">
        <f t="shared" si="41"/>
        <v>54.02</v>
      </c>
      <c r="Q424" t="str">
        <f t="shared" si="36"/>
        <v>theater</v>
      </c>
      <c r="R424" t="str">
        <f t="shared" si="37"/>
        <v>plays</v>
      </c>
      <c r="S424" s="12">
        <f t="shared" si="38"/>
        <v>40285.208333333336</v>
      </c>
      <c r="T424" s="12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 s="5">
        <v>147800</v>
      </c>
      <c r="E425" s="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9">
        <f t="shared" si="40"/>
        <v>11</v>
      </c>
      <c r="P425" s="7">
        <f t="shared" si="41"/>
        <v>97.06</v>
      </c>
      <c r="Q425" t="str">
        <f t="shared" si="36"/>
        <v>food</v>
      </c>
      <c r="R425" t="str">
        <f t="shared" si="37"/>
        <v>food trucks</v>
      </c>
      <c r="S425" s="12">
        <f t="shared" si="38"/>
        <v>40808.208333333336</v>
      </c>
      <c r="T425" s="12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 s="5">
        <v>5100</v>
      </c>
      <c r="E426" s="5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9">
        <f t="shared" si="40"/>
        <v>40</v>
      </c>
      <c r="P426" s="7">
        <f t="shared" si="41"/>
        <v>24.87</v>
      </c>
      <c r="Q426" t="str">
        <f t="shared" si="36"/>
        <v>music</v>
      </c>
      <c r="R426" t="str">
        <f t="shared" si="37"/>
        <v>indie rock</v>
      </c>
      <c r="S426" s="12">
        <f t="shared" si="38"/>
        <v>43208.208333333328</v>
      </c>
      <c r="T426" s="12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 s="5">
        <v>2700</v>
      </c>
      <c r="E427" s="5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9">
        <f t="shared" si="40"/>
        <v>288</v>
      </c>
      <c r="P427" s="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12">
        <f t="shared" si="38"/>
        <v>42213.208333333328</v>
      </c>
      <c r="T427" s="12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 s="5">
        <v>1800</v>
      </c>
      <c r="E428" s="5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9">
        <f t="shared" si="40"/>
        <v>573</v>
      </c>
      <c r="P428" s="7">
        <f t="shared" si="41"/>
        <v>47.09</v>
      </c>
      <c r="Q428" t="str">
        <f t="shared" si="36"/>
        <v>theater</v>
      </c>
      <c r="R428" t="str">
        <f t="shared" si="37"/>
        <v>plays</v>
      </c>
      <c r="S428" s="12">
        <f t="shared" si="38"/>
        <v>41332.25</v>
      </c>
      <c r="T428" s="12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 s="5">
        <v>174500</v>
      </c>
      <c r="E429" s="5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9">
        <f t="shared" si="40"/>
        <v>113</v>
      </c>
      <c r="P429" s="7">
        <f t="shared" si="41"/>
        <v>78</v>
      </c>
      <c r="Q429" t="str">
        <f t="shared" si="36"/>
        <v>theater</v>
      </c>
      <c r="R429" t="str">
        <f t="shared" si="37"/>
        <v>plays</v>
      </c>
      <c r="S429" s="12">
        <f t="shared" si="38"/>
        <v>41895.208333333336</v>
      </c>
      <c r="T429" s="12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 s="5">
        <v>101400</v>
      </c>
      <c r="E430" s="5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9">
        <f t="shared" si="40"/>
        <v>46</v>
      </c>
      <c r="P430" s="7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12">
        <f t="shared" si="38"/>
        <v>40585.25</v>
      </c>
      <c r="T430" s="12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 s="5">
        <v>191000</v>
      </c>
      <c r="E431" s="5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9">
        <f t="shared" si="40"/>
        <v>91</v>
      </c>
      <c r="P431" s="7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12">
        <f t="shared" si="38"/>
        <v>41680.25</v>
      </c>
      <c r="T431" s="12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 s="5">
        <v>8100</v>
      </c>
      <c r="E432" s="5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9">
        <f t="shared" si="40"/>
        <v>68</v>
      </c>
      <c r="P432" s="7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12">
        <f t="shared" si="38"/>
        <v>43737.208333333328</v>
      </c>
      <c r="T432" s="12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 s="5">
        <v>5100</v>
      </c>
      <c r="E433" s="5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9">
        <f t="shared" si="40"/>
        <v>192</v>
      </c>
      <c r="P433" s="7">
        <f t="shared" si="41"/>
        <v>104.44</v>
      </c>
      <c r="Q433" t="str">
        <f t="shared" si="36"/>
        <v>theater</v>
      </c>
      <c r="R433" t="str">
        <f t="shared" si="37"/>
        <v>plays</v>
      </c>
      <c r="S433" s="12">
        <f t="shared" si="38"/>
        <v>43273.208333333328</v>
      </c>
      <c r="T433" s="12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 s="5">
        <v>7700</v>
      </c>
      <c r="E434" s="5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9">
        <f t="shared" si="40"/>
        <v>83</v>
      </c>
      <c r="P434" s="7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12">
        <f t="shared" si="38"/>
        <v>41761.208333333336</v>
      </c>
      <c r="T434" s="12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 s="5">
        <v>121400</v>
      </c>
      <c r="E435" s="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9">
        <f t="shared" si="40"/>
        <v>54</v>
      </c>
      <c r="P435" s="7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12">
        <f t="shared" si="38"/>
        <v>41603.25</v>
      </c>
      <c r="T435" s="12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 s="5">
        <v>5400</v>
      </c>
      <c r="E436" s="5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9">
        <f t="shared" si="40"/>
        <v>17</v>
      </c>
      <c r="P436" s="7">
        <f t="shared" si="41"/>
        <v>90.3</v>
      </c>
      <c r="Q436" t="str">
        <f t="shared" si="36"/>
        <v>theater</v>
      </c>
      <c r="R436" t="str">
        <f t="shared" si="37"/>
        <v>plays</v>
      </c>
      <c r="S436" s="12">
        <f t="shared" si="38"/>
        <v>42705.25</v>
      </c>
      <c r="T436" s="12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 s="5">
        <v>152400</v>
      </c>
      <c r="E437" s="5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9">
        <f t="shared" si="40"/>
        <v>117</v>
      </c>
      <c r="P437" s="7">
        <f t="shared" si="41"/>
        <v>103.98</v>
      </c>
      <c r="Q437" t="str">
        <f t="shared" si="36"/>
        <v>theater</v>
      </c>
      <c r="R437" t="str">
        <f t="shared" si="37"/>
        <v>plays</v>
      </c>
      <c r="S437" s="12">
        <f t="shared" si="38"/>
        <v>41988.25</v>
      </c>
      <c r="T437" s="12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 s="5">
        <v>1300</v>
      </c>
      <c r="E438" s="5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9">
        <f t="shared" si="40"/>
        <v>1052</v>
      </c>
      <c r="P438" s="7">
        <f t="shared" si="41"/>
        <v>54.93</v>
      </c>
      <c r="Q438" t="str">
        <f t="shared" si="36"/>
        <v>music</v>
      </c>
      <c r="R438" t="str">
        <f t="shared" si="37"/>
        <v>jazz</v>
      </c>
      <c r="S438" s="12">
        <f t="shared" si="38"/>
        <v>43575.208333333328</v>
      </c>
      <c r="T438" s="12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 s="5">
        <v>8100</v>
      </c>
      <c r="E439" s="5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9">
        <f t="shared" si="40"/>
        <v>123</v>
      </c>
      <c r="P439" s="7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12">
        <f t="shared" si="38"/>
        <v>42260.208333333328</v>
      </c>
      <c r="T439" s="12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 s="5">
        <v>8300</v>
      </c>
      <c r="E440" s="5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9">
        <f t="shared" si="40"/>
        <v>179</v>
      </c>
      <c r="P440" s="7">
        <f t="shared" si="41"/>
        <v>60.03</v>
      </c>
      <c r="Q440" t="str">
        <f t="shared" si="36"/>
        <v>theater</v>
      </c>
      <c r="R440" t="str">
        <f t="shared" si="37"/>
        <v>plays</v>
      </c>
      <c r="S440" s="12">
        <f t="shared" si="38"/>
        <v>41337.25</v>
      </c>
      <c r="T440" s="12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 s="5">
        <v>28400</v>
      </c>
      <c r="E441" s="5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9">
        <f t="shared" si="40"/>
        <v>355</v>
      </c>
      <c r="P441" s="7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12">
        <f t="shared" si="38"/>
        <v>42680.208333333328</v>
      </c>
      <c r="T441" s="12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 s="5">
        <v>102500</v>
      </c>
      <c r="E442" s="5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9">
        <f t="shared" si="40"/>
        <v>162</v>
      </c>
      <c r="P442" s="7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12">
        <f t="shared" si="38"/>
        <v>42916.208333333328</v>
      </c>
      <c r="T442" s="12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 s="5">
        <v>7000</v>
      </c>
      <c r="E443" s="5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9">
        <f t="shared" si="40"/>
        <v>25</v>
      </c>
      <c r="P443" s="7">
        <f t="shared" si="41"/>
        <v>54.5</v>
      </c>
      <c r="Q443" t="str">
        <f t="shared" si="36"/>
        <v>technology</v>
      </c>
      <c r="R443" t="str">
        <f t="shared" si="37"/>
        <v>wearables</v>
      </c>
      <c r="S443" s="12">
        <f t="shared" si="38"/>
        <v>41025.208333333336</v>
      </c>
      <c r="T443" s="12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 s="5">
        <v>5400</v>
      </c>
      <c r="E444" s="5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9">
        <f t="shared" si="40"/>
        <v>199</v>
      </c>
      <c r="P444" s="7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12">
        <f t="shared" si="38"/>
        <v>42980.208333333328</v>
      </c>
      <c r="T444" s="12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 s="5">
        <v>9300</v>
      </c>
      <c r="E445" s="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9">
        <f t="shared" si="40"/>
        <v>35</v>
      </c>
      <c r="P445" s="7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12">
        <f t="shared" si="38"/>
        <v>40451.208333333336</v>
      </c>
      <c r="T445" s="12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 s="5">
        <v>6200</v>
      </c>
      <c r="E446" s="5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9">
        <f t="shared" si="40"/>
        <v>176</v>
      </c>
      <c r="P446" s="7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12">
        <f t="shared" si="38"/>
        <v>40748.208333333336</v>
      </c>
      <c r="T446" s="12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 s="5">
        <v>2100</v>
      </c>
      <c r="E447" s="5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9">
        <f t="shared" si="40"/>
        <v>511</v>
      </c>
      <c r="P447" s="7">
        <f t="shared" si="41"/>
        <v>63.17</v>
      </c>
      <c r="Q447" t="str">
        <f t="shared" si="36"/>
        <v>theater</v>
      </c>
      <c r="R447" t="str">
        <f t="shared" si="37"/>
        <v>plays</v>
      </c>
      <c r="S447" s="12">
        <f t="shared" si="38"/>
        <v>40515.25</v>
      </c>
      <c r="T447" s="12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 s="5">
        <v>6800</v>
      </c>
      <c r="E448" s="5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9">
        <f t="shared" si="40"/>
        <v>82</v>
      </c>
      <c r="P448" s="7">
        <f t="shared" si="41"/>
        <v>29.99</v>
      </c>
      <c r="Q448" t="str">
        <f t="shared" si="36"/>
        <v>technology</v>
      </c>
      <c r="R448" t="str">
        <f t="shared" si="37"/>
        <v>wearables</v>
      </c>
      <c r="S448" s="12">
        <f t="shared" si="38"/>
        <v>41261.25</v>
      </c>
      <c r="T448" s="12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 s="5">
        <v>155200</v>
      </c>
      <c r="E449" s="5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9">
        <f t="shared" si="40"/>
        <v>24</v>
      </c>
      <c r="P449" s="7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12">
        <f t="shared" si="38"/>
        <v>43088.25</v>
      </c>
      <c r="T449" s="12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 s="5">
        <v>89900</v>
      </c>
      <c r="E450" s="5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9">
        <f t="shared" si="40"/>
        <v>50</v>
      </c>
      <c r="P450" s="7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12">
        <f t="shared" si="38"/>
        <v>41378.208333333336</v>
      </c>
      <c r="T450" s="12">
        <f t="shared" si="3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 s="5">
        <v>900</v>
      </c>
      <c r="E451" s="5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9">
        <f t="shared" si="40"/>
        <v>967</v>
      </c>
      <c r="P451" s="7">
        <f t="shared" si="41"/>
        <v>101.2</v>
      </c>
      <c r="Q451" t="str">
        <f t="shared" ref="Q451:Q514" si="42">LEFT(N451,SEARCH("/",N451)-1)</f>
        <v>games</v>
      </c>
      <c r="R451" t="str">
        <f t="shared" ref="R451:R514" si="43">RIGHT(N451,LEN(N451)-SEARCH("/",N451))</f>
        <v>video games</v>
      </c>
      <c r="S451" s="12">
        <f t="shared" ref="S451:S514" si="44">(((J451/60)/60/24)+DATE(1970,1,1))</f>
        <v>43530.25</v>
      </c>
      <c r="T451" s="12">
        <f t="shared" ref="T451:T514" si="45">(((K451/60)/60/24)+DATE(1970,1,1))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 s="5">
        <v>100</v>
      </c>
      <c r="E452" s="5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9">
        <f t="shared" ref="O452:O515" si="46">ROUND(E452/D452*100,0)</f>
        <v>4</v>
      </c>
      <c r="P452" s="7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12">
        <f t="shared" si="44"/>
        <v>43394.208333333328</v>
      </c>
      <c r="T452" s="12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 s="5">
        <v>148400</v>
      </c>
      <c r="E453" s="5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9">
        <f t="shared" si="46"/>
        <v>123</v>
      </c>
      <c r="P453" s="7">
        <f t="shared" si="47"/>
        <v>29</v>
      </c>
      <c r="Q453" t="str">
        <f t="shared" si="42"/>
        <v>music</v>
      </c>
      <c r="R453" t="str">
        <f t="shared" si="43"/>
        <v>rock</v>
      </c>
      <c r="S453" s="12">
        <f t="shared" si="44"/>
        <v>42935.208333333328</v>
      </c>
      <c r="T453" s="12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 s="5">
        <v>4800</v>
      </c>
      <c r="E454" s="5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9">
        <f t="shared" si="46"/>
        <v>63</v>
      </c>
      <c r="P454" s="7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12">
        <f t="shared" si="44"/>
        <v>40365.208333333336</v>
      </c>
      <c r="T454" s="12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 s="5">
        <v>182400</v>
      </c>
      <c r="E455" s="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9">
        <f t="shared" si="46"/>
        <v>56</v>
      </c>
      <c r="P455" s="7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12">
        <f t="shared" si="44"/>
        <v>42705.25</v>
      </c>
      <c r="T455" s="12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 s="5">
        <v>4000</v>
      </c>
      <c r="E456" s="5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9">
        <f t="shared" si="46"/>
        <v>44</v>
      </c>
      <c r="P456" s="7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12">
        <f t="shared" si="44"/>
        <v>41568.208333333336</v>
      </c>
      <c r="T456" s="12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 s="5">
        <v>116500</v>
      </c>
      <c r="E457" s="5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9">
        <f t="shared" si="46"/>
        <v>118</v>
      </c>
      <c r="P457" s="7">
        <f t="shared" si="47"/>
        <v>37</v>
      </c>
      <c r="Q457" t="str">
        <f t="shared" si="42"/>
        <v>theater</v>
      </c>
      <c r="R457" t="str">
        <f t="shared" si="43"/>
        <v>plays</v>
      </c>
      <c r="S457" s="12">
        <f t="shared" si="44"/>
        <v>40809.208333333336</v>
      </c>
      <c r="T457" s="12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 s="5">
        <v>146400</v>
      </c>
      <c r="E458" s="5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9">
        <f t="shared" si="46"/>
        <v>104</v>
      </c>
      <c r="P458" s="7">
        <f t="shared" si="47"/>
        <v>94.98</v>
      </c>
      <c r="Q458" t="str">
        <f t="shared" si="42"/>
        <v>music</v>
      </c>
      <c r="R458" t="str">
        <f t="shared" si="43"/>
        <v>indie rock</v>
      </c>
      <c r="S458" s="12">
        <f t="shared" si="44"/>
        <v>43141.25</v>
      </c>
      <c r="T458" s="12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 s="5">
        <v>5000</v>
      </c>
      <c r="E459" s="5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9">
        <f t="shared" si="46"/>
        <v>27</v>
      </c>
      <c r="P459" s="7">
        <f t="shared" si="47"/>
        <v>28.96</v>
      </c>
      <c r="Q459" t="str">
        <f t="shared" si="42"/>
        <v>theater</v>
      </c>
      <c r="R459" t="str">
        <f t="shared" si="43"/>
        <v>plays</v>
      </c>
      <c r="S459" s="12">
        <f t="shared" si="44"/>
        <v>42657.208333333328</v>
      </c>
      <c r="T459" s="12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 s="5">
        <v>33800</v>
      </c>
      <c r="E460" s="5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9">
        <f t="shared" si="46"/>
        <v>351</v>
      </c>
      <c r="P460" s="7">
        <f t="shared" si="47"/>
        <v>55.99</v>
      </c>
      <c r="Q460" t="str">
        <f t="shared" si="42"/>
        <v>theater</v>
      </c>
      <c r="R460" t="str">
        <f t="shared" si="43"/>
        <v>plays</v>
      </c>
      <c r="S460" s="12">
        <f t="shared" si="44"/>
        <v>40265.208333333336</v>
      </c>
      <c r="T460" s="12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 s="5">
        <v>6300</v>
      </c>
      <c r="E461" s="5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9">
        <f t="shared" si="46"/>
        <v>90</v>
      </c>
      <c r="P461" s="7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12">
        <f t="shared" si="44"/>
        <v>42001.25</v>
      </c>
      <c r="T461" s="12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 s="5">
        <v>2400</v>
      </c>
      <c r="E462" s="5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9">
        <f t="shared" si="46"/>
        <v>172</v>
      </c>
      <c r="P462" s="7">
        <f t="shared" si="47"/>
        <v>82.38</v>
      </c>
      <c r="Q462" t="str">
        <f t="shared" si="42"/>
        <v>theater</v>
      </c>
      <c r="R462" t="str">
        <f t="shared" si="43"/>
        <v>plays</v>
      </c>
      <c r="S462" s="12">
        <f t="shared" si="44"/>
        <v>40399.208333333336</v>
      </c>
      <c r="T462" s="12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 s="5">
        <v>98800</v>
      </c>
      <c r="E463" s="5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9">
        <f t="shared" si="46"/>
        <v>141</v>
      </c>
      <c r="P463" s="7">
        <f t="shared" si="47"/>
        <v>67</v>
      </c>
      <c r="Q463" t="str">
        <f t="shared" si="42"/>
        <v>film &amp; video</v>
      </c>
      <c r="R463" t="str">
        <f t="shared" si="43"/>
        <v>drama</v>
      </c>
      <c r="S463" s="12">
        <f t="shared" si="44"/>
        <v>41757.208333333336</v>
      </c>
      <c r="T463" s="12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 s="5">
        <v>188800</v>
      </c>
      <c r="E464" s="5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9">
        <f t="shared" si="46"/>
        <v>31</v>
      </c>
      <c r="P464" s="7">
        <f t="shared" si="47"/>
        <v>107.91</v>
      </c>
      <c r="Q464" t="str">
        <f t="shared" si="42"/>
        <v>games</v>
      </c>
      <c r="R464" t="str">
        <f t="shared" si="43"/>
        <v>mobile games</v>
      </c>
      <c r="S464" s="12">
        <f t="shared" si="44"/>
        <v>41304.25</v>
      </c>
      <c r="T464" s="12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 s="5">
        <v>134300</v>
      </c>
      <c r="E465" s="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9">
        <f t="shared" si="46"/>
        <v>108</v>
      </c>
      <c r="P465" s="7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12">
        <f t="shared" si="44"/>
        <v>41639.25</v>
      </c>
      <c r="T465" s="12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 s="5">
        <v>71200</v>
      </c>
      <c r="E466" s="5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9">
        <f t="shared" si="46"/>
        <v>133</v>
      </c>
      <c r="P466" s="7">
        <f t="shared" si="47"/>
        <v>39.01</v>
      </c>
      <c r="Q466" t="str">
        <f t="shared" si="42"/>
        <v>theater</v>
      </c>
      <c r="R466" t="str">
        <f t="shared" si="43"/>
        <v>plays</v>
      </c>
      <c r="S466" s="12">
        <f t="shared" si="44"/>
        <v>43142.25</v>
      </c>
      <c r="T466" s="12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 s="5">
        <v>4700</v>
      </c>
      <c r="E467" s="5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9">
        <f t="shared" si="46"/>
        <v>188</v>
      </c>
      <c r="P467" s="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12">
        <f t="shared" si="44"/>
        <v>43127.25</v>
      </c>
      <c r="T467" s="12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 s="5">
        <v>1200</v>
      </c>
      <c r="E468" s="5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9">
        <f t="shared" si="46"/>
        <v>332</v>
      </c>
      <c r="P468" s="7">
        <f t="shared" si="47"/>
        <v>94.86</v>
      </c>
      <c r="Q468" t="str">
        <f t="shared" si="42"/>
        <v>technology</v>
      </c>
      <c r="R468" t="str">
        <f t="shared" si="43"/>
        <v>wearables</v>
      </c>
      <c r="S468" s="12">
        <f t="shared" si="44"/>
        <v>41409.208333333336</v>
      </c>
      <c r="T468" s="12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 s="5">
        <v>1400</v>
      </c>
      <c r="E469" s="5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9">
        <f t="shared" si="46"/>
        <v>575</v>
      </c>
      <c r="P469" s="7">
        <f t="shared" si="47"/>
        <v>57.94</v>
      </c>
      <c r="Q469" t="str">
        <f t="shared" si="42"/>
        <v>technology</v>
      </c>
      <c r="R469" t="str">
        <f t="shared" si="43"/>
        <v>web</v>
      </c>
      <c r="S469" s="12">
        <f t="shared" si="44"/>
        <v>42331.25</v>
      </c>
      <c r="T469" s="12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 s="5">
        <v>4000</v>
      </c>
      <c r="E470" s="5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9">
        <f t="shared" si="46"/>
        <v>41</v>
      </c>
      <c r="P470" s="7">
        <f t="shared" si="47"/>
        <v>101.25</v>
      </c>
      <c r="Q470" t="str">
        <f t="shared" si="42"/>
        <v>theater</v>
      </c>
      <c r="R470" t="str">
        <f t="shared" si="43"/>
        <v>plays</v>
      </c>
      <c r="S470" s="12">
        <f t="shared" si="44"/>
        <v>43569.208333333328</v>
      </c>
      <c r="T470" s="12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 s="5">
        <v>5600</v>
      </c>
      <c r="E471" s="5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9">
        <f t="shared" si="46"/>
        <v>184</v>
      </c>
      <c r="P471" s="7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12">
        <f t="shared" si="44"/>
        <v>42142.208333333328</v>
      </c>
      <c r="T471" s="12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 s="5">
        <v>3600</v>
      </c>
      <c r="E472" s="5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9">
        <f t="shared" si="46"/>
        <v>286</v>
      </c>
      <c r="P472" s="7">
        <f t="shared" si="47"/>
        <v>27.01</v>
      </c>
      <c r="Q472" t="str">
        <f t="shared" si="42"/>
        <v>technology</v>
      </c>
      <c r="R472" t="str">
        <f t="shared" si="43"/>
        <v>wearables</v>
      </c>
      <c r="S472" s="12">
        <f t="shared" si="44"/>
        <v>42716.25</v>
      </c>
      <c r="T472" s="12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 s="5">
        <v>3100</v>
      </c>
      <c r="E473" s="5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9">
        <f t="shared" si="46"/>
        <v>319</v>
      </c>
      <c r="P473" s="7">
        <f t="shared" si="47"/>
        <v>50.97</v>
      </c>
      <c r="Q473" t="str">
        <f t="shared" si="42"/>
        <v>food</v>
      </c>
      <c r="R473" t="str">
        <f t="shared" si="43"/>
        <v>food trucks</v>
      </c>
      <c r="S473" s="12">
        <f t="shared" si="44"/>
        <v>41031.208333333336</v>
      </c>
      <c r="T473" s="12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 s="5">
        <v>153800</v>
      </c>
      <c r="E474" s="5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9">
        <f t="shared" si="46"/>
        <v>39</v>
      </c>
      <c r="P474" s="7">
        <f t="shared" si="47"/>
        <v>104.94</v>
      </c>
      <c r="Q474" t="str">
        <f t="shared" si="42"/>
        <v>music</v>
      </c>
      <c r="R474" t="str">
        <f t="shared" si="43"/>
        <v>rock</v>
      </c>
      <c r="S474" s="12">
        <f t="shared" si="44"/>
        <v>43535.208333333328</v>
      </c>
      <c r="T474" s="12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 s="5">
        <v>5000</v>
      </c>
      <c r="E475" s="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9">
        <f t="shared" si="46"/>
        <v>178</v>
      </c>
      <c r="P475" s="7">
        <f t="shared" si="47"/>
        <v>84.03</v>
      </c>
      <c r="Q475" t="str">
        <f t="shared" si="42"/>
        <v>music</v>
      </c>
      <c r="R475" t="str">
        <f t="shared" si="43"/>
        <v>electric music</v>
      </c>
      <c r="S475" s="12">
        <f t="shared" si="44"/>
        <v>43277.208333333328</v>
      </c>
      <c r="T475" s="12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 s="5">
        <v>4000</v>
      </c>
      <c r="E476" s="5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9">
        <f t="shared" si="46"/>
        <v>365</v>
      </c>
      <c r="P476" s="7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12">
        <f t="shared" si="44"/>
        <v>41989.25</v>
      </c>
      <c r="T476" s="12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 s="5">
        <v>7400</v>
      </c>
      <c r="E477" s="5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9">
        <f t="shared" si="46"/>
        <v>114</v>
      </c>
      <c r="P477" s="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12">
        <f t="shared" si="44"/>
        <v>41450.208333333336</v>
      </c>
      <c r="T477" s="12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 s="5">
        <v>191500</v>
      </c>
      <c r="E478" s="5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9">
        <f t="shared" si="46"/>
        <v>30</v>
      </c>
      <c r="P478" s="7">
        <f t="shared" si="47"/>
        <v>51</v>
      </c>
      <c r="Q478" t="str">
        <f t="shared" si="42"/>
        <v>publishing</v>
      </c>
      <c r="R478" t="str">
        <f t="shared" si="43"/>
        <v>fiction</v>
      </c>
      <c r="S478" s="12">
        <f t="shared" si="44"/>
        <v>43322.208333333328</v>
      </c>
      <c r="T478" s="12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 s="5">
        <v>8500</v>
      </c>
      <c r="E479" s="5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9">
        <f t="shared" si="46"/>
        <v>54</v>
      </c>
      <c r="P479" s="7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12">
        <f t="shared" si="44"/>
        <v>40720.208333333336</v>
      </c>
      <c r="T479" s="12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 s="5">
        <v>68800</v>
      </c>
      <c r="E480" s="5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9">
        <f t="shared" si="46"/>
        <v>236</v>
      </c>
      <c r="P480" s="7">
        <f t="shared" si="47"/>
        <v>59</v>
      </c>
      <c r="Q480" t="str">
        <f t="shared" si="42"/>
        <v>technology</v>
      </c>
      <c r="R480" t="str">
        <f t="shared" si="43"/>
        <v>wearables</v>
      </c>
      <c r="S480" s="12">
        <f t="shared" si="44"/>
        <v>42072.208333333328</v>
      </c>
      <c r="T480" s="12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 s="5">
        <v>2400</v>
      </c>
      <c r="E481" s="5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9">
        <f t="shared" si="46"/>
        <v>513</v>
      </c>
      <c r="P481" s="7">
        <f t="shared" si="47"/>
        <v>71.16</v>
      </c>
      <c r="Q481" t="str">
        <f t="shared" si="42"/>
        <v>food</v>
      </c>
      <c r="R481" t="str">
        <f t="shared" si="43"/>
        <v>food trucks</v>
      </c>
      <c r="S481" s="12">
        <f t="shared" si="44"/>
        <v>42945.208333333328</v>
      </c>
      <c r="T481" s="12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 s="5">
        <v>8600</v>
      </c>
      <c r="E482" s="5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9">
        <f t="shared" si="46"/>
        <v>101</v>
      </c>
      <c r="P482" s="7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12">
        <f t="shared" si="44"/>
        <v>40248.25</v>
      </c>
      <c r="T482" s="12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 s="5">
        <v>196600</v>
      </c>
      <c r="E483" s="5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9">
        <f t="shared" si="46"/>
        <v>81</v>
      </c>
      <c r="P483" s="7">
        <f t="shared" si="47"/>
        <v>103.99</v>
      </c>
      <c r="Q483" t="str">
        <f t="shared" si="42"/>
        <v>theater</v>
      </c>
      <c r="R483" t="str">
        <f t="shared" si="43"/>
        <v>plays</v>
      </c>
      <c r="S483" s="12">
        <f t="shared" si="44"/>
        <v>41913.208333333336</v>
      </c>
      <c r="T483" s="12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 s="5">
        <v>4200</v>
      </c>
      <c r="E484" s="5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9">
        <f t="shared" si="46"/>
        <v>16</v>
      </c>
      <c r="P484" s="7">
        <f t="shared" si="47"/>
        <v>76.56</v>
      </c>
      <c r="Q484" t="str">
        <f t="shared" si="42"/>
        <v>publishing</v>
      </c>
      <c r="R484" t="str">
        <f t="shared" si="43"/>
        <v>fiction</v>
      </c>
      <c r="S484" s="12">
        <f t="shared" si="44"/>
        <v>40963.25</v>
      </c>
      <c r="T484" s="12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 s="5">
        <v>91400</v>
      </c>
      <c r="E485" s="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9">
        <f t="shared" si="46"/>
        <v>53</v>
      </c>
      <c r="P485" s="7">
        <f t="shared" si="47"/>
        <v>87.07</v>
      </c>
      <c r="Q485" t="str">
        <f t="shared" si="42"/>
        <v>theater</v>
      </c>
      <c r="R485" t="str">
        <f t="shared" si="43"/>
        <v>plays</v>
      </c>
      <c r="S485" s="12">
        <f t="shared" si="44"/>
        <v>43811.25</v>
      </c>
      <c r="T485" s="12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 s="5">
        <v>29600</v>
      </c>
      <c r="E486" s="5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9">
        <f t="shared" si="46"/>
        <v>260</v>
      </c>
      <c r="P486" s="7">
        <f t="shared" si="47"/>
        <v>49</v>
      </c>
      <c r="Q486" t="str">
        <f t="shared" si="42"/>
        <v>food</v>
      </c>
      <c r="R486" t="str">
        <f t="shared" si="43"/>
        <v>food trucks</v>
      </c>
      <c r="S486" s="12">
        <f t="shared" si="44"/>
        <v>41855.208333333336</v>
      </c>
      <c r="T486" s="12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 s="5">
        <v>90600</v>
      </c>
      <c r="E487" s="5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9">
        <f t="shared" si="46"/>
        <v>31</v>
      </c>
      <c r="P487" s="7">
        <f t="shared" si="47"/>
        <v>42.97</v>
      </c>
      <c r="Q487" t="str">
        <f t="shared" si="42"/>
        <v>theater</v>
      </c>
      <c r="R487" t="str">
        <f t="shared" si="43"/>
        <v>plays</v>
      </c>
      <c r="S487" s="12">
        <f t="shared" si="44"/>
        <v>43626.208333333328</v>
      </c>
      <c r="T487" s="12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 s="5">
        <v>5200</v>
      </c>
      <c r="E488" s="5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9">
        <f t="shared" si="46"/>
        <v>14</v>
      </c>
      <c r="P488" s="7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12">
        <f t="shared" si="44"/>
        <v>43168.25</v>
      </c>
      <c r="T488" s="12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 s="5">
        <v>110300</v>
      </c>
      <c r="E489" s="5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9">
        <f t="shared" si="46"/>
        <v>179</v>
      </c>
      <c r="P489" s="7">
        <f t="shared" si="47"/>
        <v>83.98</v>
      </c>
      <c r="Q489" t="str">
        <f t="shared" si="42"/>
        <v>theater</v>
      </c>
      <c r="R489" t="str">
        <f t="shared" si="43"/>
        <v>plays</v>
      </c>
      <c r="S489" s="12">
        <f t="shared" si="44"/>
        <v>42845.208333333328</v>
      </c>
      <c r="T489" s="12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 s="5">
        <v>5300</v>
      </c>
      <c r="E490" s="5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9">
        <f t="shared" si="46"/>
        <v>220</v>
      </c>
      <c r="P490" s="7">
        <f t="shared" si="47"/>
        <v>101.42</v>
      </c>
      <c r="Q490" t="str">
        <f t="shared" si="42"/>
        <v>theater</v>
      </c>
      <c r="R490" t="str">
        <f t="shared" si="43"/>
        <v>plays</v>
      </c>
      <c r="S490" s="12">
        <f t="shared" si="44"/>
        <v>42403.25</v>
      </c>
      <c r="T490" s="12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 s="5">
        <v>9200</v>
      </c>
      <c r="E491" s="5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9">
        <f t="shared" si="46"/>
        <v>102</v>
      </c>
      <c r="P491" s="7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12">
        <f t="shared" si="44"/>
        <v>40406.208333333336</v>
      </c>
      <c r="T491" s="12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 s="5">
        <v>2400</v>
      </c>
      <c r="E492" s="5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9">
        <f t="shared" si="46"/>
        <v>192</v>
      </c>
      <c r="P492" s="7">
        <f t="shared" si="47"/>
        <v>31.92</v>
      </c>
      <c r="Q492" t="str">
        <f t="shared" si="42"/>
        <v>journalism</v>
      </c>
      <c r="R492" t="str">
        <f t="shared" si="43"/>
        <v>audio</v>
      </c>
      <c r="S492" s="12">
        <f t="shared" si="44"/>
        <v>43786.25</v>
      </c>
      <c r="T492" s="12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 s="5">
        <v>56800</v>
      </c>
      <c r="E493" s="5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9">
        <f t="shared" si="46"/>
        <v>305</v>
      </c>
      <c r="P493" s="7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12">
        <f t="shared" si="44"/>
        <v>41456.208333333336</v>
      </c>
      <c r="T493" s="12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 s="5">
        <v>191000</v>
      </c>
      <c r="E494" s="5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9">
        <f t="shared" si="46"/>
        <v>24</v>
      </c>
      <c r="P494" s="7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12">
        <f t="shared" si="44"/>
        <v>40336.208333333336</v>
      </c>
      <c r="T494" s="12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 s="5">
        <v>900</v>
      </c>
      <c r="E495" s="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9">
        <f t="shared" si="46"/>
        <v>724</v>
      </c>
      <c r="P495" s="7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12">
        <f t="shared" si="44"/>
        <v>43645.208333333328</v>
      </c>
      <c r="T495" s="12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 s="5">
        <v>2500</v>
      </c>
      <c r="E496" s="5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9">
        <f t="shared" si="46"/>
        <v>547</v>
      </c>
      <c r="P496" s="7">
        <f t="shared" si="47"/>
        <v>51.06</v>
      </c>
      <c r="Q496" t="str">
        <f t="shared" si="42"/>
        <v>technology</v>
      </c>
      <c r="R496" t="str">
        <f t="shared" si="43"/>
        <v>wearables</v>
      </c>
      <c r="S496" s="12">
        <f t="shared" si="44"/>
        <v>40990.208333333336</v>
      </c>
      <c r="T496" s="12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 s="5">
        <v>3200</v>
      </c>
      <c r="E497" s="5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9">
        <f t="shared" si="46"/>
        <v>415</v>
      </c>
      <c r="P497" s="7">
        <f t="shared" si="47"/>
        <v>68.02</v>
      </c>
      <c r="Q497" t="str">
        <f t="shared" si="42"/>
        <v>theater</v>
      </c>
      <c r="R497" t="str">
        <f t="shared" si="43"/>
        <v>plays</v>
      </c>
      <c r="S497" s="12">
        <f t="shared" si="44"/>
        <v>41800.208333333336</v>
      </c>
      <c r="T497" s="12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 s="5">
        <v>183800</v>
      </c>
      <c r="E498" s="5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9">
        <f t="shared" si="46"/>
        <v>1</v>
      </c>
      <c r="P498" s="7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12">
        <f t="shared" si="44"/>
        <v>42876.208333333328</v>
      </c>
      <c r="T498" s="12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 s="5">
        <v>9800</v>
      </c>
      <c r="E499" s="5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9">
        <f t="shared" si="46"/>
        <v>34</v>
      </c>
      <c r="P499" s="7">
        <f t="shared" si="47"/>
        <v>27.91</v>
      </c>
      <c r="Q499" t="str">
        <f t="shared" si="42"/>
        <v>technology</v>
      </c>
      <c r="R499" t="str">
        <f t="shared" si="43"/>
        <v>wearables</v>
      </c>
      <c r="S499" s="12">
        <f t="shared" si="44"/>
        <v>42724.25</v>
      </c>
      <c r="T499" s="12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 s="5">
        <v>193400</v>
      </c>
      <c r="E500" s="5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9">
        <f t="shared" si="46"/>
        <v>24</v>
      </c>
      <c r="P500" s="7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12">
        <f t="shared" si="44"/>
        <v>42005.25</v>
      </c>
      <c r="T500" s="12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 s="5">
        <v>163800</v>
      </c>
      <c r="E501" s="5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9">
        <f t="shared" si="46"/>
        <v>48</v>
      </c>
      <c r="P501" s="7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12">
        <f t="shared" si="44"/>
        <v>42444.208333333328</v>
      </c>
      <c r="T501" s="12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 s="5">
        <v>100</v>
      </c>
      <c r="E502" s="5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9">
        <f t="shared" si="46"/>
        <v>0</v>
      </c>
      <c r="P502" s="7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12">
        <f t="shared" si="44"/>
        <v>41395.208333333336</v>
      </c>
      <c r="T502" s="12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 s="5">
        <v>153600</v>
      </c>
      <c r="E503" s="5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9">
        <f t="shared" si="46"/>
        <v>70</v>
      </c>
      <c r="P503" s="7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12">
        <f t="shared" si="44"/>
        <v>41345.208333333336</v>
      </c>
      <c r="T503" s="12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 s="5">
        <v>1300</v>
      </c>
      <c r="E504" s="5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9">
        <f t="shared" si="46"/>
        <v>530</v>
      </c>
      <c r="P504" s="7">
        <f t="shared" si="47"/>
        <v>37.04</v>
      </c>
      <c r="Q504" t="str">
        <f t="shared" si="42"/>
        <v>games</v>
      </c>
      <c r="R504" t="str">
        <f t="shared" si="43"/>
        <v>video games</v>
      </c>
      <c r="S504" s="12">
        <f t="shared" si="44"/>
        <v>41117.208333333336</v>
      </c>
      <c r="T504" s="12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 s="5">
        <v>25500</v>
      </c>
      <c r="E505" s="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9">
        <f t="shared" si="46"/>
        <v>180</v>
      </c>
      <c r="P505" s="7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12">
        <f t="shared" si="44"/>
        <v>42186.208333333328</v>
      </c>
      <c r="T505" s="12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 s="5">
        <v>7500</v>
      </c>
      <c r="E506" s="5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9">
        <f t="shared" si="46"/>
        <v>92</v>
      </c>
      <c r="P506" s="7">
        <f t="shared" si="47"/>
        <v>111.68</v>
      </c>
      <c r="Q506" t="str">
        <f t="shared" si="42"/>
        <v>music</v>
      </c>
      <c r="R506" t="str">
        <f t="shared" si="43"/>
        <v>rock</v>
      </c>
      <c r="S506" s="12">
        <f t="shared" si="44"/>
        <v>42142.208333333328</v>
      </c>
      <c r="T506" s="12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 s="5">
        <v>89900</v>
      </c>
      <c r="E507" s="5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9">
        <f t="shared" si="46"/>
        <v>14</v>
      </c>
      <c r="P507" s="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12">
        <f t="shared" si="44"/>
        <v>41341.25</v>
      </c>
      <c r="T507" s="12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 s="5">
        <v>18000</v>
      </c>
      <c r="E508" s="5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9">
        <f t="shared" si="46"/>
        <v>927</v>
      </c>
      <c r="P508" s="7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12">
        <f t="shared" si="44"/>
        <v>43062.25</v>
      </c>
      <c r="T508" s="12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 s="5">
        <v>2100</v>
      </c>
      <c r="E509" s="5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9">
        <f t="shared" si="46"/>
        <v>40</v>
      </c>
      <c r="P509" s="7">
        <f t="shared" si="47"/>
        <v>44.05</v>
      </c>
      <c r="Q509" t="str">
        <f t="shared" si="42"/>
        <v>technology</v>
      </c>
      <c r="R509" t="str">
        <f t="shared" si="43"/>
        <v>web</v>
      </c>
      <c r="S509" s="12">
        <f t="shared" si="44"/>
        <v>41373.208333333336</v>
      </c>
      <c r="T509" s="12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 s="5">
        <v>172700</v>
      </c>
      <c r="E510" s="5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9">
        <f t="shared" si="46"/>
        <v>112</v>
      </c>
      <c r="P510" s="7">
        <f t="shared" si="47"/>
        <v>53</v>
      </c>
      <c r="Q510" t="str">
        <f t="shared" si="42"/>
        <v>theater</v>
      </c>
      <c r="R510" t="str">
        <f t="shared" si="43"/>
        <v>plays</v>
      </c>
      <c r="S510" s="12">
        <f t="shared" si="44"/>
        <v>43310.208333333328</v>
      </c>
      <c r="T510" s="12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 s="5">
        <v>168500</v>
      </c>
      <c r="E511" s="5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9">
        <f t="shared" si="46"/>
        <v>71</v>
      </c>
      <c r="P511" s="7">
        <f t="shared" si="47"/>
        <v>95</v>
      </c>
      <c r="Q511" t="str">
        <f t="shared" si="42"/>
        <v>theater</v>
      </c>
      <c r="R511" t="str">
        <f t="shared" si="43"/>
        <v>plays</v>
      </c>
      <c r="S511" s="12">
        <f t="shared" si="44"/>
        <v>41034.208333333336</v>
      </c>
      <c r="T511" s="12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 s="5">
        <v>7800</v>
      </c>
      <c r="E512" s="5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9">
        <f t="shared" si="46"/>
        <v>119</v>
      </c>
      <c r="P512" s="7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12">
        <f t="shared" si="44"/>
        <v>43251.208333333328</v>
      </c>
      <c r="T512" s="12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 s="5">
        <v>147800</v>
      </c>
      <c r="E513" s="5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9">
        <f t="shared" si="46"/>
        <v>24</v>
      </c>
      <c r="P513" s="7">
        <f t="shared" si="47"/>
        <v>98.06</v>
      </c>
      <c r="Q513" t="str">
        <f t="shared" si="42"/>
        <v>theater</v>
      </c>
      <c r="R513" t="str">
        <f t="shared" si="43"/>
        <v>plays</v>
      </c>
      <c r="S513" s="12">
        <f t="shared" si="44"/>
        <v>43671.208333333328</v>
      </c>
      <c r="T513" s="12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 s="5">
        <v>9100</v>
      </c>
      <c r="E514" s="5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9">
        <f t="shared" si="46"/>
        <v>139</v>
      </c>
      <c r="P514" s="7">
        <f t="shared" si="47"/>
        <v>53.05</v>
      </c>
      <c r="Q514" t="str">
        <f t="shared" si="42"/>
        <v>games</v>
      </c>
      <c r="R514" t="str">
        <f t="shared" si="43"/>
        <v>video games</v>
      </c>
      <c r="S514" s="12">
        <f t="shared" si="44"/>
        <v>41825.208333333336</v>
      </c>
      <c r="T514" s="12">
        <f t="shared" si="4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 s="5">
        <v>8300</v>
      </c>
      <c r="E515" s="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9">
        <f t="shared" si="46"/>
        <v>39</v>
      </c>
      <c r="P515" s="7">
        <f t="shared" si="47"/>
        <v>93.14</v>
      </c>
      <c r="Q515" t="str">
        <f t="shared" ref="Q515:Q578" si="48">LEFT(N515,SEARCH("/",N515)-1)</f>
        <v>film &amp; video</v>
      </c>
      <c r="R515" t="str">
        <f t="shared" ref="R515:R578" si="49">RIGHT(N515,LEN(N515)-SEARCH("/",N515))</f>
        <v>television</v>
      </c>
      <c r="S515" s="12">
        <f t="shared" ref="S515:S578" si="50">(((J515/60)/60/24)+DATE(1970,1,1))</f>
        <v>40430.208333333336</v>
      </c>
      <c r="T515" s="12">
        <f t="shared" ref="T515:T578" si="51">(((K515/60)/60/24)+DATE(1970,1,1))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 s="5">
        <v>138700</v>
      </c>
      <c r="E516" s="5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9">
        <f t="shared" ref="O516:O579" si="52">ROUND(E516/D516*100,0)</f>
        <v>22</v>
      </c>
      <c r="P516" s="7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12">
        <f t="shared" si="50"/>
        <v>41614.25</v>
      </c>
      <c r="T516" s="12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 s="5">
        <v>8600</v>
      </c>
      <c r="E517" s="5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9">
        <f t="shared" si="52"/>
        <v>56</v>
      </c>
      <c r="P517" s="7">
        <f t="shared" si="53"/>
        <v>36.07</v>
      </c>
      <c r="Q517" t="str">
        <f t="shared" si="48"/>
        <v>theater</v>
      </c>
      <c r="R517" t="str">
        <f t="shared" si="49"/>
        <v>plays</v>
      </c>
      <c r="S517" s="12">
        <f t="shared" si="50"/>
        <v>40900.25</v>
      </c>
      <c r="T517" s="12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 s="5">
        <v>125400</v>
      </c>
      <c r="E518" s="5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9">
        <f t="shared" si="52"/>
        <v>43</v>
      </c>
      <c r="P518" s="7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12">
        <f t="shared" si="50"/>
        <v>40396.208333333336</v>
      </c>
      <c r="T518" s="12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 s="5">
        <v>5900</v>
      </c>
      <c r="E519" s="5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9">
        <f t="shared" si="52"/>
        <v>112</v>
      </c>
      <c r="P519" s="7">
        <f t="shared" si="53"/>
        <v>84.72</v>
      </c>
      <c r="Q519" t="str">
        <f t="shared" si="48"/>
        <v>food</v>
      </c>
      <c r="R519" t="str">
        <f t="shared" si="49"/>
        <v>food trucks</v>
      </c>
      <c r="S519" s="12">
        <f t="shared" si="50"/>
        <v>42860.208333333328</v>
      </c>
      <c r="T519" s="12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 s="5">
        <v>8800</v>
      </c>
      <c r="E520" s="5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9">
        <f t="shared" si="52"/>
        <v>7</v>
      </c>
      <c r="P520" s="7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12">
        <f t="shared" si="50"/>
        <v>43154.25</v>
      </c>
      <c r="T520" s="12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 s="5">
        <v>177700</v>
      </c>
      <c r="E521" s="5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9">
        <f t="shared" si="52"/>
        <v>102</v>
      </c>
      <c r="P521" s="7">
        <f t="shared" si="53"/>
        <v>101.98</v>
      </c>
      <c r="Q521" t="str">
        <f t="shared" si="48"/>
        <v>music</v>
      </c>
      <c r="R521" t="str">
        <f t="shared" si="49"/>
        <v>rock</v>
      </c>
      <c r="S521" s="12">
        <f t="shared" si="50"/>
        <v>42012.25</v>
      </c>
      <c r="T521" s="12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 s="5">
        <v>800</v>
      </c>
      <c r="E522" s="5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9">
        <f t="shared" si="52"/>
        <v>426</v>
      </c>
      <c r="P522" s="7">
        <f t="shared" si="53"/>
        <v>106.44</v>
      </c>
      <c r="Q522" t="str">
        <f t="shared" si="48"/>
        <v>theater</v>
      </c>
      <c r="R522" t="str">
        <f t="shared" si="49"/>
        <v>plays</v>
      </c>
      <c r="S522" s="12">
        <f t="shared" si="50"/>
        <v>43574.208333333328</v>
      </c>
      <c r="T522" s="12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 s="5">
        <v>7600</v>
      </c>
      <c r="E523" s="5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9">
        <f t="shared" si="52"/>
        <v>146</v>
      </c>
      <c r="P523" s="7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12">
        <f t="shared" si="50"/>
        <v>42605.208333333328</v>
      </c>
      <c r="T523" s="12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 s="5">
        <v>50500</v>
      </c>
      <c r="E524" s="5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9">
        <f t="shared" si="52"/>
        <v>32</v>
      </c>
      <c r="P524" s="7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12">
        <f t="shared" si="50"/>
        <v>41093.208333333336</v>
      </c>
      <c r="T524" s="12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 s="5">
        <v>900</v>
      </c>
      <c r="E525" s="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9">
        <f t="shared" si="52"/>
        <v>700</v>
      </c>
      <c r="P525" s="7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12">
        <f t="shared" si="50"/>
        <v>40241.25</v>
      </c>
      <c r="T525" s="12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 s="5">
        <v>96700</v>
      </c>
      <c r="E526" s="5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9">
        <f t="shared" si="52"/>
        <v>84</v>
      </c>
      <c r="P526" s="7">
        <f t="shared" si="53"/>
        <v>41</v>
      </c>
      <c r="Q526" t="str">
        <f t="shared" si="48"/>
        <v>theater</v>
      </c>
      <c r="R526" t="str">
        <f t="shared" si="49"/>
        <v>plays</v>
      </c>
      <c r="S526" s="12">
        <f t="shared" si="50"/>
        <v>40294.208333333336</v>
      </c>
      <c r="T526" s="12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 s="5">
        <v>2100</v>
      </c>
      <c r="E527" s="5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9">
        <f t="shared" si="52"/>
        <v>84</v>
      </c>
      <c r="P527" s="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12">
        <f t="shared" si="50"/>
        <v>40505.25</v>
      </c>
      <c r="T527" s="12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 s="5">
        <v>8300</v>
      </c>
      <c r="E528" s="5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9">
        <f t="shared" si="52"/>
        <v>156</v>
      </c>
      <c r="P528" s="7">
        <f t="shared" si="53"/>
        <v>88.05</v>
      </c>
      <c r="Q528" t="str">
        <f t="shared" si="48"/>
        <v>theater</v>
      </c>
      <c r="R528" t="str">
        <f t="shared" si="49"/>
        <v>plays</v>
      </c>
      <c r="S528" s="12">
        <f t="shared" si="50"/>
        <v>42364.25</v>
      </c>
      <c r="T528" s="12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 s="5">
        <v>189200</v>
      </c>
      <c r="E529" s="5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9">
        <f t="shared" si="52"/>
        <v>100</v>
      </c>
      <c r="P529" s="7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12">
        <f t="shared" si="50"/>
        <v>42405.25</v>
      </c>
      <c r="T529" s="12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 s="5">
        <v>9000</v>
      </c>
      <c r="E530" s="5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9">
        <f t="shared" si="52"/>
        <v>80</v>
      </c>
      <c r="P530" s="7">
        <f t="shared" si="53"/>
        <v>90.34</v>
      </c>
      <c r="Q530" t="str">
        <f t="shared" si="48"/>
        <v>music</v>
      </c>
      <c r="R530" t="str">
        <f t="shared" si="49"/>
        <v>indie rock</v>
      </c>
      <c r="S530" s="12">
        <f t="shared" si="50"/>
        <v>41601.25</v>
      </c>
      <c r="T530" s="12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 s="5">
        <v>5100</v>
      </c>
      <c r="E531" s="5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9">
        <f t="shared" si="52"/>
        <v>11</v>
      </c>
      <c r="P531" s="7">
        <f t="shared" si="53"/>
        <v>63.78</v>
      </c>
      <c r="Q531" t="str">
        <f t="shared" si="48"/>
        <v>games</v>
      </c>
      <c r="R531" t="str">
        <f t="shared" si="49"/>
        <v>video games</v>
      </c>
      <c r="S531" s="12">
        <f t="shared" si="50"/>
        <v>41769.208333333336</v>
      </c>
      <c r="T531" s="12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 s="5">
        <v>105000</v>
      </c>
      <c r="E532" s="5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9">
        <f t="shared" si="52"/>
        <v>92</v>
      </c>
      <c r="P532" s="7">
        <f t="shared" si="53"/>
        <v>54</v>
      </c>
      <c r="Q532" t="str">
        <f t="shared" si="48"/>
        <v>publishing</v>
      </c>
      <c r="R532" t="str">
        <f t="shared" si="49"/>
        <v>fiction</v>
      </c>
      <c r="S532" s="12">
        <f t="shared" si="50"/>
        <v>40421.208333333336</v>
      </c>
      <c r="T532" s="12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 s="5">
        <v>186700</v>
      </c>
      <c r="E533" s="5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9">
        <f t="shared" si="52"/>
        <v>96</v>
      </c>
      <c r="P533" s="7">
        <f t="shared" si="53"/>
        <v>48.99</v>
      </c>
      <c r="Q533" t="str">
        <f t="shared" si="48"/>
        <v>games</v>
      </c>
      <c r="R533" t="str">
        <f t="shared" si="49"/>
        <v>video games</v>
      </c>
      <c r="S533" s="12">
        <f t="shared" si="50"/>
        <v>41589.25</v>
      </c>
      <c r="T533" s="12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 s="5">
        <v>1600</v>
      </c>
      <c r="E534" s="5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9">
        <f t="shared" si="52"/>
        <v>503</v>
      </c>
      <c r="P534" s="7">
        <f t="shared" si="53"/>
        <v>63.86</v>
      </c>
      <c r="Q534" t="str">
        <f t="shared" si="48"/>
        <v>theater</v>
      </c>
      <c r="R534" t="str">
        <f t="shared" si="49"/>
        <v>plays</v>
      </c>
      <c r="S534" s="12">
        <f t="shared" si="50"/>
        <v>43125.25</v>
      </c>
      <c r="T534" s="12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 s="5">
        <v>115600</v>
      </c>
      <c r="E535" s="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9">
        <f t="shared" si="52"/>
        <v>159</v>
      </c>
      <c r="P535" s="7">
        <f t="shared" si="53"/>
        <v>83</v>
      </c>
      <c r="Q535" t="str">
        <f t="shared" si="48"/>
        <v>music</v>
      </c>
      <c r="R535" t="str">
        <f t="shared" si="49"/>
        <v>indie rock</v>
      </c>
      <c r="S535" s="12">
        <f t="shared" si="50"/>
        <v>41479.208333333336</v>
      </c>
      <c r="T535" s="12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 s="5">
        <v>89100</v>
      </c>
      <c r="E536" s="5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9">
        <f t="shared" si="52"/>
        <v>15</v>
      </c>
      <c r="P536" s="7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12">
        <f t="shared" si="50"/>
        <v>43329.208333333328</v>
      </c>
      <c r="T536" s="12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 s="5">
        <v>2600</v>
      </c>
      <c r="E537" s="5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9">
        <f t="shared" si="52"/>
        <v>482</v>
      </c>
      <c r="P537" s="7">
        <f t="shared" si="53"/>
        <v>62.04</v>
      </c>
      <c r="Q537" t="str">
        <f t="shared" si="48"/>
        <v>theater</v>
      </c>
      <c r="R537" t="str">
        <f t="shared" si="49"/>
        <v>plays</v>
      </c>
      <c r="S537" s="12">
        <f t="shared" si="50"/>
        <v>43259.208333333328</v>
      </c>
      <c r="T537" s="12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 s="5">
        <v>9800</v>
      </c>
      <c r="E538" s="5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9">
        <f t="shared" si="52"/>
        <v>150</v>
      </c>
      <c r="P538" s="7">
        <f t="shared" si="53"/>
        <v>104.98</v>
      </c>
      <c r="Q538" t="str">
        <f t="shared" si="48"/>
        <v>publishing</v>
      </c>
      <c r="R538" t="str">
        <f t="shared" si="49"/>
        <v>fiction</v>
      </c>
      <c r="S538" s="12">
        <f t="shared" si="50"/>
        <v>40414.208333333336</v>
      </c>
      <c r="T538" s="12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 s="5">
        <v>84400</v>
      </c>
      <c r="E539" s="5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9">
        <f t="shared" si="52"/>
        <v>117</v>
      </c>
      <c r="P539" s="7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12">
        <f t="shared" si="50"/>
        <v>43342.208333333328</v>
      </c>
      <c r="T539" s="12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 s="5">
        <v>151300</v>
      </c>
      <c r="E540" s="5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9">
        <f t="shared" si="52"/>
        <v>38</v>
      </c>
      <c r="P540" s="7">
        <f t="shared" si="53"/>
        <v>44.01</v>
      </c>
      <c r="Q540" t="str">
        <f t="shared" si="48"/>
        <v>games</v>
      </c>
      <c r="R540" t="str">
        <f t="shared" si="49"/>
        <v>mobile games</v>
      </c>
      <c r="S540" s="12">
        <f t="shared" si="50"/>
        <v>41539.208333333336</v>
      </c>
      <c r="T540" s="12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 s="5">
        <v>9800</v>
      </c>
      <c r="E541" s="5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9">
        <f t="shared" si="52"/>
        <v>73</v>
      </c>
      <c r="P541" s="7">
        <f t="shared" si="53"/>
        <v>92.47</v>
      </c>
      <c r="Q541" t="str">
        <f t="shared" si="48"/>
        <v>food</v>
      </c>
      <c r="R541" t="str">
        <f t="shared" si="49"/>
        <v>food trucks</v>
      </c>
      <c r="S541" s="12">
        <f t="shared" si="50"/>
        <v>43647.208333333328</v>
      </c>
      <c r="T541" s="12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 s="5">
        <v>5300</v>
      </c>
      <c r="E542" s="5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9">
        <f t="shared" si="52"/>
        <v>266</v>
      </c>
      <c r="P542" s="7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12">
        <f t="shared" si="50"/>
        <v>43225.208333333328</v>
      </c>
      <c r="T542" s="12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 s="5">
        <v>178000</v>
      </c>
      <c r="E543" s="5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9">
        <f t="shared" si="52"/>
        <v>24</v>
      </c>
      <c r="P543" s="7">
        <f t="shared" si="53"/>
        <v>109.08</v>
      </c>
      <c r="Q543" t="str">
        <f t="shared" si="48"/>
        <v>games</v>
      </c>
      <c r="R543" t="str">
        <f t="shared" si="49"/>
        <v>mobile games</v>
      </c>
      <c r="S543" s="12">
        <f t="shared" si="50"/>
        <v>42165.208333333328</v>
      </c>
      <c r="T543" s="12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 s="5">
        <v>77000</v>
      </c>
      <c r="E544" s="5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9">
        <f t="shared" si="52"/>
        <v>3</v>
      </c>
      <c r="P544" s="7">
        <f t="shared" si="53"/>
        <v>39.39</v>
      </c>
      <c r="Q544" t="str">
        <f t="shared" si="48"/>
        <v>music</v>
      </c>
      <c r="R544" t="str">
        <f t="shared" si="49"/>
        <v>indie rock</v>
      </c>
      <c r="S544" s="12">
        <f t="shared" si="50"/>
        <v>42391.25</v>
      </c>
      <c r="T544" s="12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 s="5">
        <v>84900</v>
      </c>
      <c r="E545" s="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9">
        <f t="shared" si="52"/>
        <v>16</v>
      </c>
      <c r="P545" s="7">
        <f t="shared" si="53"/>
        <v>77.02</v>
      </c>
      <c r="Q545" t="str">
        <f t="shared" si="48"/>
        <v>games</v>
      </c>
      <c r="R545" t="str">
        <f t="shared" si="49"/>
        <v>video games</v>
      </c>
      <c r="S545" s="12">
        <f t="shared" si="50"/>
        <v>41528.208333333336</v>
      </c>
      <c r="T545" s="12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 s="5">
        <v>2800</v>
      </c>
      <c r="E546" s="5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9">
        <f t="shared" si="52"/>
        <v>277</v>
      </c>
      <c r="P546" s="7">
        <f t="shared" si="53"/>
        <v>92.17</v>
      </c>
      <c r="Q546" t="str">
        <f t="shared" si="48"/>
        <v>music</v>
      </c>
      <c r="R546" t="str">
        <f t="shared" si="49"/>
        <v>rock</v>
      </c>
      <c r="S546" s="12">
        <f t="shared" si="50"/>
        <v>42377.25</v>
      </c>
      <c r="T546" s="12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 s="5">
        <v>184800</v>
      </c>
      <c r="E547" s="5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9">
        <f t="shared" si="52"/>
        <v>89</v>
      </c>
      <c r="P547" s="7">
        <f t="shared" si="53"/>
        <v>61.01</v>
      </c>
      <c r="Q547" t="str">
        <f t="shared" si="48"/>
        <v>theater</v>
      </c>
      <c r="R547" t="str">
        <f t="shared" si="49"/>
        <v>plays</v>
      </c>
      <c r="S547" s="12">
        <f t="shared" si="50"/>
        <v>43824.25</v>
      </c>
      <c r="T547" s="12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 s="5">
        <v>4200</v>
      </c>
      <c r="E548" s="5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9">
        <f t="shared" si="52"/>
        <v>164</v>
      </c>
      <c r="P548" s="7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12">
        <f t="shared" si="50"/>
        <v>43360.208333333328</v>
      </c>
      <c r="T548" s="12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 s="5">
        <v>1300</v>
      </c>
      <c r="E549" s="5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9">
        <f t="shared" si="52"/>
        <v>969</v>
      </c>
      <c r="P549" s="7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12">
        <f t="shared" si="50"/>
        <v>42029.25</v>
      </c>
      <c r="T549" s="12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 s="5">
        <v>66100</v>
      </c>
      <c r="E550" s="5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9">
        <f t="shared" si="52"/>
        <v>271</v>
      </c>
      <c r="P550" s="7">
        <f t="shared" si="53"/>
        <v>59.99</v>
      </c>
      <c r="Q550" t="str">
        <f t="shared" si="48"/>
        <v>theater</v>
      </c>
      <c r="R550" t="str">
        <f t="shared" si="49"/>
        <v>plays</v>
      </c>
      <c r="S550" s="12">
        <f t="shared" si="50"/>
        <v>42461.208333333328</v>
      </c>
      <c r="T550" s="12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 s="5">
        <v>29500</v>
      </c>
      <c r="E551" s="5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9">
        <f t="shared" si="52"/>
        <v>284</v>
      </c>
      <c r="P551" s="7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12">
        <f t="shared" si="50"/>
        <v>41422.208333333336</v>
      </c>
      <c r="T551" s="12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 s="5">
        <v>100</v>
      </c>
      <c r="E552" s="5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9">
        <f t="shared" si="52"/>
        <v>4</v>
      </c>
      <c r="P552" s="7">
        <f t="shared" si="53"/>
        <v>4</v>
      </c>
      <c r="Q552" t="str">
        <f t="shared" si="48"/>
        <v>music</v>
      </c>
      <c r="R552" t="str">
        <f t="shared" si="49"/>
        <v>indie rock</v>
      </c>
      <c r="S552" s="12">
        <f t="shared" si="50"/>
        <v>40968.25</v>
      </c>
      <c r="T552" s="12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 s="5">
        <v>180100</v>
      </c>
      <c r="E553" s="5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9">
        <f t="shared" si="52"/>
        <v>59</v>
      </c>
      <c r="P553" s="7">
        <f t="shared" si="53"/>
        <v>38</v>
      </c>
      <c r="Q553" t="str">
        <f t="shared" si="48"/>
        <v>technology</v>
      </c>
      <c r="R553" t="str">
        <f t="shared" si="49"/>
        <v>web</v>
      </c>
      <c r="S553" s="12">
        <f t="shared" si="50"/>
        <v>41993.25</v>
      </c>
      <c r="T553" s="12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 s="5">
        <v>9000</v>
      </c>
      <c r="E554" s="5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9">
        <f t="shared" si="52"/>
        <v>99</v>
      </c>
      <c r="P554" s="7">
        <f t="shared" si="53"/>
        <v>96.37</v>
      </c>
      <c r="Q554" t="str">
        <f t="shared" si="48"/>
        <v>theater</v>
      </c>
      <c r="R554" t="str">
        <f t="shared" si="49"/>
        <v>plays</v>
      </c>
      <c r="S554" s="12">
        <f t="shared" si="50"/>
        <v>42700.25</v>
      </c>
      <c r="T554" s="12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 s="5">
        <v>170600</v>
      </c>
      <c r="E555" s="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9">
        <f t="shared" si="52"/>
        <v>44</v>
      </c>
      <c r="P555" s="7">
        <f t="shared" si="53"/>
        <v>72.98</v>
      </c>
      <c r="Q555" t="str">
        <f t="shared" si="48"/>
        <v>music</v>
      </c>
      <c r="R555" t="str">
        <f t="shared" si="49"/>
        <v>rock</v>
      </c>
      <c r="S555" s="12">
        <f t="shared" si="50"/>
        <v>40545.25</v>
      </c>
      <c r="T555" s="12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 s="5">
        <v>9500</v>
      </c>
      <c r="E556" s="5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9">
        <f t="shared" si="52"/>
        <v>152</v>
      </c>
      <c r="P556" s="7">
        <f t="shared" si="53"/>
        <v>26.01</v>
      </c>
      <c r="Q556" t="str">
        <f t="shared" si="48"/>
        <v>music</v>
      </c>
      <c r="R556" t="str">
        <f t="shared" si="49"/>
        <v>indie rock</v>
      </c>
      <c r="S556" s="12">
        <f t="shared" si="50"/>
        <v>42723.25</v>
      </c>
      <c r="T556" s="12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 s="5">
        <v>6300</v>
      </c>
      <c r="E557" s="5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9">
        <f t="shared" si="52"/>
        <v>224</v>
      </c>
      <c r="P557" s="7">
        <f t="shared" si="53"/>
        <v>104.36</v>
      </c>
      <c r="Q557" t="str">
        <f t="shared" si="48"/>
        <v>music</v>
      </c>
      <c r="R557" t="str">
        <f t="shared" si="49"/>
        <v>rock</v>
      </c>
      <c r="S557" s="12">
        <f t="shared" si="50"/>
        <v>41731.208333333336</v>
      </c>
      <c r="T557" s="12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 s="5">
        <v>5200</v>
      </c>
      <c r="E558" s="5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9">
        <f t="shared" si="52"/>
        <v>240</v>
      </c>
      <c r="P558" s="7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12">
        <f t="shared" si="50"/>
        <v>40792.208333333336</v>
      </c>
      <c r="T558" s="12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 s="5">
        <v>6000</v>
      </c>
      <c r="E559" s="5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9">
        <f t="shared" si="52"/>
        <v>199</v>
      </c>
      <c r="P559" s="7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12">
        <f t="shared" si="50"/>
        <v>42279.208333333328</v>
      </c>
      <c r="T559" s="12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 s="5">
        <v>5800</v>
      </c>
      <c r="E560" s="5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9">
        <f t="shared" si="52"/>
        <v>137</v>
      </c>
      <c r="P560" s="7">
        <f t="shared" si="53"/>
        <v>63.22</v>
      </c>
      <c r="Q560" t="str">
        <f t="shared" si="48"/>
        <v>theater</v>
      </c>
      <c r="R560" t="str">
        <f t="shared" si="49"/>
        <v>plays</v>
      </c>
      <c r="S560" s="12">
        <f t="shared" si="50"/>
        <v>42424.25</v>
      </c>
      <c r="T560" s="12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 s="5">
        <v>105300</v>
      </c>
      <c r="E561" s="5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9">
        <f t="shared" si="52"/>
        <v>101</v>
      </c>
      <c r="P561" s="7">
        <f t="shared" si="53"/>
        <v>104.03</v>
      </c>
      <c r="Q561" t="str">
        <f t="shared" si="48"/>
        <v>theater</v>
      </c>
      <c r="R561" t="str">
        <f t="shared" si="49"/>
        <v>plays</v>
      </c>
      <c r="S561" s="12">
        <f t="shared" si="50"/>
        <v>42584.208333333328</v>
      </c>
      <c r="T561" s="12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 s="5">
        <v>20000</v>
      </c>
      <c r="E562" s="5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9">
        <f t="shared" si="52"/>
        <v>794</v>
      </c>
      <c r="P562" s="7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12">
        <f t="shared" si="50"/>
        <v>40865.25</v>
      </c>
      <c r="T562" s="12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 s="5">
        <v>3000</v>
      </c>
      <c r="E563" s="5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9">
        <f t="shared" si="52"/>
        <v>370</v>
      </c>
      <c r="P563" s="7">
        <f t="shared" si="53"/>
        <v>56.02</v>
      </c>
      <c r="Q563" t="str">
        <f t="shared" si="48"/>
        <v>theater</v>
      </c>
      <c r="R563" t="str">
        <f t="shared" si="49"/>
        <v>plays</v>
      </c>
      <c r="S563" s="12">
        <f t="shared" si="50"/>
        <v>40833.208333333336</v>
      </c>
      <c r="T563" s="12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 s="5">
        <v>9900</v>
      </c>
      <c r="E564" s="5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9">
        <f t="shared" si="52"/>
        <v>13</v>
      </c>
      <c r="P564" s="7">
        <f t="shared" si="53"/>
        <v>48.81</v>
      </c>
      <c r="Q564" t="str">
        <f t="shared" si="48"/>
        <v>music</v>
      </c>
      <c r="R564" t="str">
        <f t="shared" si="49"/>
        <v>rock</v>
      </c>
      <c r="S564" s="12">
        <f t="shared" si="50"/>
        <v>43536.208333333328</v>
      </c>
      <c r="T564" s="12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 s="5">
        <v>3700</v>
      </c>
      <c r="E565" s="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9">
        <f t="shared" si="52"/>
        <v>138</v>
      </c>
      <c r="P565" s="7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12">
        <f t="shared" si="50"/>
        <v>43417.25</v>
      </c>
      <c r="T565" s="12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 s="5">
        <v>168700</v>
      </c>
      <c r="E566" s="5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9">
        <f t="shared" si="52"/>
        <v>84</v>
      </c>
      <c r="P566" s="7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12">
        <f t="shared" si="50"/>
        <v>42078.208333333328</v>
      </c>
      <c r="T566" s="12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 s="5">
        <v>94900</v>
      </c>
      <c r="E567" s="5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9">
        <f t="shared" si="52"/>
        <v>205</v>
      </c>
      <c r="P567" s="7">
        <f t="shared" si="53"/>
        <v>53.99</v>
      </c>
      <c r="Q567" t="str">
        <f t="shared" si="48"/>
        <v>theater</v>
      </c>
      <c r="R567" t="str">
        <f t="shared" si="49"/>
        <v>plays</v>
      </c>
      <c r="S567" s="12">
        <f t="shared" si="50"/>
        <v>40862.25</v>
      </c>
      <c r="T567" s="12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 s="5">
        <v>9300</v>
      </c>
      <c r="E568" s="5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9">
        <f t="shared" si="52"/>
        <v>44</v>
      </c>
      <c r="P568" s="7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12">
        <f t="shared" si="50"/>
        <v>42424.25</v>
      </c>
      <c r="T568" s="12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 s="5">
        <v>6800</v>
      </c>
      <c r="E569" s="5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9">
        <f t="shared" si="52"/>
        <v>219</v>
      </c>
      <c r="P569" s="7">
        <f t="shared" si="53"/>
        <v>60.92</v>
      </c>
      <c r="Q569" t="str">
        <f t="shared" si="48"/>
        <v>music</v>
      </c>
      <c r="R569" t="str">
        <f t="shared" si="49"/>
        <v>rock</v>
      </c>
      <c r="S569" s="12">
        <f t="shared" si="50"/>
        <v>41830.208333333336</v>
      </c>
      <c r="T569" s="12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 s="5">
        <v>72400</v>
      </c>
      <c r="E570" s="5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9">
        <f t="shared" si="52"/>
        <v>186</v>
      </c>
      <c r="P570" s="7">
        <f t="shared" si="53"/>
        <v>26</v>
      </c>
      <c r="Q570" t="str">
        <f t="shared" si="48"/>
        <v>theater</v>
      </c>
      <c r="R570" t="str">
        <f t="shared" si="49"/>
        <v>plays</v>
      </c>
      <c r="S570" s="12">
        <f t="shared" si="50"/>
        <v>40374.208333333336</v>
      </c>
      <c r="T570" s="12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 s="5">
        <v>20100</v>
      </c>
      <c r="E571" s="5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9">
        <f t="shared" si="52"/>
        <v>237</v>
      </c>
      <c r="P571" s="7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12">
        <f t="shared" si="50"/>
        <v>40554.25</v>
      </c>
      <c r="T571" s="12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 s="5">
        <v>31200</v>
      </c>
      <c r="E572" s="5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9">
        <f t="shared" si="52"/>
        <v>306</v>
      </c>
      <c r="P572" s="7">
        <f t="shared" si="53"/>
        <v>35</v>
      </c>
      <c r="Q572" t="str">
        <f t="shared" si="48"/>
        <v>music</v>
      </c>
      <c r="R572" t="str">
        <f t="shared" si="49"/>
        <v>rock</v>
      </c>
      <c r="S572" s="12">
        <f t="shared" si="50"/>
        <v>41993.25</v>
      </c>
      <c r="T572" s="12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 s="5">
        <v>3500</v>
      </c>
      <c r="E573" s="5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9">
        <f t="shared" si="52"/>
        <v>94</v>
      </c>
      <c r="P573" s="7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12">
        <f t="shared" si="50"/>
        <v>42174.208333333328</v>
      </c>
      <c r="T573" s="12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 s="5">
        <v>9000</v>
      </c>
      <c r="E574" s="5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9">
        <f t="shared" si="52"/>
        <v>54</v>
      </c>
      <c r="P574" s="7">
        <f t="shared" si="53"/>
        <v>52.09</v>
      </c>
      <c r="Q574" t="str">
        <f t="shared" si="48"/>
        <v>music</v>
      </c>
      <c r="R574" t="str">
        <f t="shared" si="49"/>
        <v>rock</v>
      </c>
      <c r="S574" s="12">
        <f t="shared" si="50"/>
        <v>42275.208333333328</v>
      </c>
      <c r="T574" s="12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 s="5">
        <v>6700</v>
      </c>
      <c r="E575" s="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9">
        <f t="shared" si="52"/>
        <v>112</v>
      </c>
      <c r="P575" s="7">
        <f t="shared" si="53"/>
        <v>24.99</v>
      </c>
      <c r="Q575" t="str">
        <f t="shared" si="48"/>
        <v>journalism</v>
      </c>
      <c r="R575" t="str">
        <f t="shared" si="49"/>
        <v>audio</v>
      </c>
      <c r="S575" s="12">
        <f t="shared" si="50"/>
        <v>41761.208333333336</v>
      </c>
      <c r="T575" s="12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 s="5">
        <v>2700</v>
      </c>
      <c r="E576" s="5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9">
        <f t="shared" si="52"/>
        <v>369</v>
      </c>
      <c r="P576" s="7">
        <f t="shared" si="53"/>
        <v>69.22</v>
      </c>
      <c r="Q576" t="str">
        <f t="shared" si="48"/>
        <v>food</v>
      </c>
      <c r="R576" t="str">
        <f t="shared" si="49"/>
        <v>food trucks</v>
      </c>
      <c r="S576" s="12">
        <f t="shared" si="50"/>
        <v>43806.25</v>
      </c>
      <c r="T576" s="12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 s="5">
        <v>83300</v>
      </c>
      <c r="E577" s="5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9">
        <f t="shared" si="52"/>
        <v>63</v>
      </c>
      <c r="P577" s="7">
        <f t="shared" si="53"/>
        <v>93.94</v>
      </c>
      <c r="Q577" t="str">
        <f t="shared" si="48"/>
        <v>theater</v>
      </c>
      <c r="R577" t="str">
        <f t="shared" si="49"/>
        <v>plays</v>
      </c>
      <c r="S577" s="12">
        <f t="shared" si="50"/>
        <v>41779.208333333336</v>
      </c>
      <c r="T577" s="12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 s="5">
        <v>9700</v>
      </c>
      <c r="E578" s="5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9">
        <f t="shared" si="52"/>
        <v>65</v>
      </c>
      <c r="P578" s="7">
        <f t="shared" si="53"/>
        <v>98.41</v>
      </c>
      <c r="Q578" t="str">
        <f t="shared" si="48"/>
        <v>theater</v>
      </c>
      <c r="R578" t="str">
        <f t="shared" si="49"/>
        <v>plays</v>
      </c>
      <c r="S578" s="12">
        <f t="shared" si="50"/>
        <v>43040.208333333328</v>
      </c>
      <c r="T578" s="12">
        <f t="shared" si="51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 s="5">
        <v>8200</v>
      </c>
      <c r="E579" s="5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9">
        <f t="shared" si="52"/>
        <v>19</v>
      </c>
      <c r="P579" s="7">
        <f t="shared" si="53"/>
        <v>41.78</v>
      </c>
      <c r="Q579" t="str">
        <f t="shared" ref="Q579:Q642" si="54">LEFT(N579,SEARCH("/",N579)-1)</f>
        <v>music</v>
      </c>
      <c r="R579" t="str">
        <f t="shared" ref="R579:R642" si="55">RIGHT(N579,LEN(N579)-SEARCH("/",N579))</f>
        <v>jazz</v>
      </c>
      <c r="S579" s="12">
        <f t="shared" ref="S579:S642" si="56">(((J579/60)/60/24)+DATE(1970,1,1))</f>
        <v>40613.25</v>
      </c>
      <c r="T579" s="12">
        <f t="shared" ref="T579:T642" si="57">(((K579/60)/60/24)+DATE(1970,1,1))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 s="5">
        <v>96500</v>
      </c>
      <c r="E580" s="5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9">
        <f t="shared" ref="O580:O643" si="58">ROUND(E580/D580*100,0)</f>
        <v>17</v>
      </c>
      <c r="P580" s="7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12">
        <f t="shared" si="56"/>
        <v>40878.25</v>
      </c>
      <c r="T580" s="12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 s="5">
        <v>6200</v>
      </c>
      <c r="E581" s="5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9">
        <f t="shared" si="58"/>
        <v>101</v>
      </c>
      <c r="P581" s="7">
        <f t="shared" si="59"/>
        <v>72.06</v>
      </c>
      <c r="Q581" t="str">
        <f t="shared" si="54"/>
        <v>music</v>
      </c>
      <c r="R581" t="str">
        <f t="shared" si="55"/>
        <v>jazz</v>
      </c>
      <c r="S581" s="12">
        <f t="shared" si="56"/>
        <v>40762.208333333336</v>
      </c>
      <c r="T581" s="12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 s="5">
        <v>43800</v>
      </c>
      <c r="E582" s="5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9">
        <f t="shared" si="58"/>
        <v>342</v>
      </c>
      <c r="P582" s="7">
        <f t="shared" si="59"/>
        <v>48</v>
      </c>
      <c r="Q582" t="str">
        <f t="shared" si="54"/>
        <v>theater</v>
      </c>
      <c r="R582" t="str">
        <f t="shared" si="55"/>
        <v>plays</v>
      </c>
      <c r="S582" s="12">
        <f t="shared" si="56"/>
        <v>41696.25</v>
      </c>
      <c r="T582" s="12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 s="5">
        <v>6000</v>
      </c>
      <c r="E583" s="5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9">
        <f t="shared" si="58"/>
        <v>64</v>
      </c>
      <c r="P583" s="7">
        <f t="shared" si="59"/>
        <v>54.1</v>
      </c>
      <c r="Q583" t="str">
        <f t="shared" si="54"/>
        <v>technology</v>
      </c>
      <c r="R583" t="str">
        <f t="shared" si="55"/>
        <v>web</v>
      </c>
      <c r="S583" s="12">
        <f t="shared" si="56"/>
        <v>40662.208333333336</v>
      </c>
      <c r="T583" s="12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 s="5">
        <v>8700</v>
      </c>
      <c r="E584" s="5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9">
        <f t="shared" si="58"/>
        <v>52</v>
      </c>
      <c r="P584" s="7">
        <f t="shared" si="59"/>
        <v>107.88</v>
      </c>
      <c r="Q584" t="str">
        <f t="shared" si="54"/>
        <v>games</v>
      </c>
      <c r="R584" t="str">
        <f t="shared" si="55"/>
        <v>video games</v>
      </c>
      <c r="S584" s="12">
        <f t="shared" si="56"/>
        <v>42165.208333333328</v>
      </c>
      <c r="T584" s="12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 s="5">
        <v>18900</v>
      </c>
      <c r="E585" s="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9">
        <f t="shared" si="58"/>
        <v>322</v>
      </c>
      <c r="P585" s="7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12">
        <f t="shared" si="56"/>
        <v>40959.25</v>
      </c>
      <c r="T585" s="12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 s="5">
        <v>86400</v>
      </c>
      <c r="E586" s="5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9">
        <f t="shared" si="58"/>
        <v>120</v>
      </c>
      <c r="P586" s="7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12">
        <f t="shared" si="56"/>
        <v>41024.208333333336</v>
      </c>
      <c r="T586" s="12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 s="5">
        <v>8900</v>
      </c>
      <c r="E587" s="5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9">
        <f t="shared" si="58"/>
        <v>147</v>
      </c>
      <c r="P587" s="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12">
        <f t="shared" si="56"/>
        <v>40255.208333333336</v>
      </c>
      <c r="T587" s="12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 s="5">
        <v>700</v>
      </c>
      <c r="E588" s="5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9">
        <f t="shared" si="58"/>
        <v>951</v>
      </c>
      <c r="P588" s="7">
        <f t="shared" si="59"/>
        <v>51.18</v>
      </c>
      <c r="Q588" t="str">
        <f t="shared" si="54"/>
        <v>music</v>
      </c>
      <c r="R588" t="str">
        <f t="shared" si="55"/>
        <v>rock</v>
      </c>
      <c r="S588" s="12">
        <f t="shared" si="56"/>
        <v>40499.25</v>
      </c>
      <c r="T588" s="12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 s="5">
        <v>9400</v>
      </c>
      <c r="E589" s="5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9">
        <f t="shared" si="58"/>
        <v>73</v>
      </c>
      <c r="P589" s="7">
        <f t="shared" si="59"/>
        <v>43.92</v>
      </c>
      <c r="Q589" t="str">
        <f t="shared" si="54"/>
        <v>food</v>
      </c>
      <c r="R589" t="str">
        <f t="shared" si="55"/>
        <v>food trucks</v>
      </c>
      <c r="S589" s="12">
        <f t="shared" si="56"/>
        <v>43484.25</v>
      </c>
      <c r="T589" s="12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 s="5">
        <v>157600</v>
      </c>
      <c r="E590" s="5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9">
        <f t="shared" si="58"/>
        <v>79</v>
      </c>
      <c r="P590" s="7">
        <f t="shared" si="59"/>
        <v>91.02</v>
      </c>
      <c r="Q590" t="str">
        <f t="shared" si="54"/>
        <v>theater</v>
      </c>
      <c r="R590" t="str">
        <f t="shared" si="55"/>
        <v>plays</v>
      </c>
      <c r="S590" s="12">
        <f t="shared" si="56"/>
        <v>40262.208333333336</v>
      </c>
      <c r="T590" s="12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 s="5">
        <v>7900</v>
      </c>
      <c r="E591" s="5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9">
        <f t="shared" si="58"/>
        <v>65</v>
      </c>
      <c r="P591" s="7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12">
        <f t="shared" si="56"/>
        <v>42190.208333333328</v>
      </c>
      <c r="T591" s="12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 s="5">
        <v>7100</v>
      </c>
      <c r="E592" s="5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9">
        <f t="shared" si="58"/>
        <v>82</v>
      </c>
      <c r="P592" s="7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12">
        <f t="shared" si="56"/>
        <v>41994.25</v>
      </c>
      <c r="T592" s="12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 s="5">
        <v>600</v>
      </c>
      <c r="E593" s="5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9">
        <f t="shared" si="58"/>
        <v>1038</v>
      </c>
      <c r="P593" s="7">
        <f t="shared" si="59"/>
        <v>61.04</v>
      </c>
      <c r="Q593" t="str">
        <f t="shared" si="54"/>
        <v>games</v>
      </c>
      <c r="R593" t="str">
        <f t="shared" si="55"/>
        <v>video games</v>
      </c>
      <c r="S593" s="12">
        <f t="shared" si="56"/>
        <v>40373.208333333336</v>
      </c>
      <c r="T593" s="12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 s="5">
        <v>156800</v>
      </c>
      <c r="E594" s="5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9">
        <f t="shared" si="58"/>
        <v>13</v>
      </c>
      <c r="P594" s="7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12">
        <f t="shared" si="56"/>
        <v>41789.208333333336</v>
      </c>
      <c r="T594" s="12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 s="5">
        <v>121600</v>
      </c>
      <c r="E595" s="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9">
        <f t="shared" si="58"/>
        <v>155</v>
      </c>
      <c r="P595" s="7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12">
        <f t="shared" si="56"/>
        <v>41724.208333333336</v>
      </c>
      <c r="T595" s="12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 s="5">
        <v>157300</v>
      </c>
      <c r="E596" s="5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9">
        <f t="shared" si="58"/>
        <v>7</v>
      </c>
      <c r="P596" s="7">
        <f t="shared" si="59"/>
        <v>71.13</v>
      </c>
      <c r="Q596" t="str">
        <f t="shared" si="54"/>
        <v>theater</v>
      </c>
      <c r="R596" t="str">
        <f t="shared" si="55"/>
        <v>plays</v>
      </c>
      <c r="S596" s="12">
        <f t="shared" si="56"/>
        <v>42548.208333333328</v>
      </c>
      <c r="T596" s="12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 s="5">
        <v>70300</v>
      </c>
      <c r="E597" s="5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9">
        <f t="shared" si="58"/>
        <v>209</v>
      </c>
      <c r="P597" s="7">
        <f t="shared" si="59"/>
        <v>89.99</v>
      </c>
      <c r="Q597" t="str">
        <f t="shared" si="54"/>
        <v>theater</v>
      </c>
      <c r="R597" t="str">
        <f t="shared" si="55"/>
        <v>plays</v>
      </c>
      <c r="S597" s="12">
        <f t="shared" si="56"/>
        <v>40253.208333333336</v>
      </c>
      <c r="T597" s="12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 s="5">
        <v>7900</v>
      </c>
      <c r="E598" s="5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9">
        <f t="shared" si="58"/>
        <v>100</v>
      </c>
      <c r="P598" s="7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12">
        <f t="shared" si="56"/>
        <v>42434.25</v>
      </c>
      <c r="T598" s="12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 s="5">
        <v>73800</v>
      </c>
      <c r="E599" s="5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9">
        <f t="shared" si="58"/>
        <v>202</v>
      </c>
      <c r="P599" s="7">
        <f t="shared" si="59"/>
        <v>68</v>
      </c>
      <c r="Q599" t="str">
        <f t="shared" si="54"/>
        <v>theater</v>
      </c>
      <c r="R599" t="str">
        <f t="shared" si="55"/>
        <v>plays</v>
      </c>
      <c r="S599" s="12">
        <f t="shared" si="56"/>
        <v>43786.25</v>
      </c>
      <c r="T599" s="12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 s="5">
        <v>108500</v>
      </c>
      <c r="E600" s="5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9">
        <f t="shared" si="58"/>
        <v>162</v>
      </c>
      <c r="P600" s="7">
        <f t="shared" si="59"/>
        <v>73</v>
      </c>
      <c r="Q600" t="str">
        <f t="shared" si="54"/>
        <v>music</v>
      </c>
      <c r="R600" t="str">
        <f t="shared" si="55"/>
        <v>rock</v>
      </c>
      <c r="S600" s="12">
        <f t="shared" si="56"/>
        <v>40344.208333333336</v>
      </c>
      <c r="T600" s="12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 s="5">
        <v>140300</v>
      </c>
      <c r="E601" s="5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9">
        <f t="shared" si="58"/>
        <v>4</v>
      </c>
      <c r="P601" s="7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12">
        <f t="shared" si="56"/>
        <v>42047.25</v>
      </c>
      <c r="T601" s="12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 s="5">
        <v>100</v>
      </c>
      <c r="E602" s="5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9">
        <f t="shared" si="58"/>
        <v>5</v>
      </c>
      <c r="P602" s="7">
        <f t="shared" si="59"/>
        <v>5</v>
      </c>
      <c r="Q602" t="str">
        <f t="shared" si="54"/>
        <v>food</v>
      </c>
      <c r="R602" t="str">
        <f t="shared" si="55"/>
        <v>food trucks</v>
      </c>
      <c r="S602" s="12">
        <f t="shared" si="56"/>
        <v>41485.208333333336</v>
      </c>
      <c r="T602" s="12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 s="5">
        <v>6300</v>
      </c>
      <c r="E603" s="5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9">
        <f t="shared" si="58"/>
        <v>207</v>
      </c>
      <c r="P603" s="7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12">
        <f t="shared" si="56"/>
        <v>41789.208333333336</v>
      </c>
      <c r="T603" s="12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 s="5">
        <v>71100</v>
      </c>
      <c r="E604" s="5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9">
        <f t="shared" si="58"/>
        <v>128</v>
      </c>
      <c r="P604" s="7">
        <f t="shared" si="59"/>
        <v>79.98</v>
      </c>
      <c r="Q604" t="str">
        <f t="shared" si="54"/>
        <v>theater</v>
      </c>
      <c r="R604" t="str">
        <f t="shared" si="55"/>
        <v>plays</v>
      </c>
      <c r="S604" s="12">
        <f t="shared" si="56"/>
        <v>42160.208333333328</v>
      </c>
      <c r="T604" s="12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 s="5">
        <v>5300</v>
      </c>
      <c r="E605" s="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9">
        <f t="shared" si="58"/>
        <v>120</v>
      </c>
      <c r="P605" s="7">
        <f t="shared" si="59"/>
        <v>62.18</v>
      </c>
      <c r="Q605" t="str">
        <f t="shared" si="54"/>
        <v>theater</v>
      </c>
      <c r="R605" t="str">
        <f t="shared" si="55"/>
        <v>plays</v>
      </c>
      <c r="S605" s="12">
        <f t="shared" si="56"/>
        <v>43573.208333333328</v>
      </c>
      <c r="T605" s="12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 s="5">
        <v>88700</v>
      </c>
      <c r="E606" s="5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9">
        <f t="shared" si="58"/>
        <v>171</v>
      </c>
      <c r="P606" s="7">
        <f t="shared" si="59"/>
        <v>53.01</v>
      </c>
      <c r="Q606" t="str">
        <f t="shared" si="54"/>
        <v>theater</v>
      </c>
      <c r="R606" t="str">
        <f t="shared" si="55"/>
        <v>plays</v>
      </c>
      <c r="S606" s="12">
        <f t="shared" si="56"/>
        <v>40565.25</v>
      </c>
      <c r="T606" s="12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 s="5">
        <v>3300</v>
      </c>
      <c r="E607" s="5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9">
        <f t="shared" si="58"/>
        <v>187</v>
      </c>
      <c r="P607" s="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12">
        <f t="shared" si="56"/>
        <v>42280.208333333328</v>
      </c>
      <c r="T607" s="12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 s="5">
        <v>3400</v>
      </c>
      <c r="E608" s="5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9">
        <f t="shared" si="58"/>
        <v>188</v>
      </c>
      <c r="P608" s="7">
        <f t="shared" si="59"/>
        <v>40.03</v>
      </c>
      <c r="Q608" t="str">
        <f t="shared" si="54"/>
        <v>music</v>
      </c>
      <c r="R608" t="str">
        <f t="shared" si="55"/>
        <v>rock</v>
      </c>
      <c r="S608" s="12">
        <f t="shared" si="56"/>
        <v>42436.25</v>
      </c>
      <c r="T608" s="12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 s="5">
        <v>137600</v>
      </c>
      <c r="E609" s="5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9">
        <f t="shared" si="58"/>
        <v>131</v>
      </c>
      <c r="P609" s="7">
        <f t="shared" si="59"/>
        <v>81.02</v>
      </c>
      <c r="Q609" t="str">
        <f t="shared" si="54"/>
        <v>food</v>
      </c>
      <c r="R609" t="str">
        <f t="shared" si="55"/>
        <v>food trucks</v>
      </c>
      <c r="S609" s="12">
        <f t="shared" si="56"/>
        <v>41721.208333333336</v>
      </c>
      <c r="T609" s="12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 s="5">
        <v>3900</v>
      </c>
      <c r="E610" s="5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9">
        <f t="shared" si="58"/>
        <v>284</v>
      </c>
      <c r="P610" s="7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12">
        <f t="shared" si="56"/>
        <v>43530.25</v>
      </c>
      <c r="T610" s="12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 s="5">
        <v>10000</v>
      </c>
      <c r="E611" s="5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9">
        <f t="shared" si="58"/>
        <v>120</v>
      </c>
      <c r="P611" s="7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12">
        <f t="shared" si="56"/>
        <v>43481.25</v>
      </c>
      <c r="T611" s="12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 s="5">
        <v>42800</v>
      </c>
      <c r="E612" s="5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9">
        <f t="shared" si="58"/>
        <v>419</v>
      </c>
      <c r="P612" s="7">
        <f t="shared" si="59"/>
        <v>28</v>
      </c>
      <c r="Q612" t="str">
        <f t="shared" si="54"/>
        <v>theater</v>
      </c>
      <c r="R612" t="str">
        <f t="shared" si="55"/>
        <v>plays</v>
      </c>
      <c r="S612" s="12">
        <f t="shared" si="56"/>
        <v>41259.25</v>
      </c>
      <c r="T612" s="12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 s="5">
        <v>8200</v>
      </c>
      <c r="E613" s="5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9">
        <f t="shared" si="58"/>
        <v>14</v>
      </c>
      <c r="P613" s="7">
        <f t="shared" si="59"/>
        <v>75.73</v>
      </c>
      <c r="Q613" t="str">
        <f t="shared" si="54"/>
        <v>theater</v>
      </c>
      <c r="R613" t="str">
        <f t="shared" si="55"/>
        <v>plays</v>
      </c>
      <c r="S613" s="12">
        <f t="shared" si="56"/>
        <v>41480.208333333336</v>
      </c>
      <c r="T613" s="12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 s="5">
        <v>6200</v>
      </c>
      <c r="E614" s="5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9">
        <f t="shared" si="58"/>
        <v>139</v>
      </c>
      <c r="P614" s="7">
        <f t="shared" si="59"/>
        <v>45.03</v>
      </c>
      <c r="Q614" t="str">
        <f t="shared" si="54"/>
        <v>music</v>
      </c>
      <c r="R614" t="str">
        <f t="shared" si="55"/>
        <v>electric music</v>
      </c>
      <c r="S614" s="12">
        <f t="shared" si="56"/>
        <v>40474.208333333336</v>
      </c>
      <c r="T614" s="12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 s="5">
        <v>1100</v>
      </c>
      <c r="E615" s="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9">
        <f t="shared" si="58"/>
        <v>174</v>
      </c>
      <c r="P615" s="7">
        <f t="shared" si="59"/>
        <v>73.62</v>
      </c>
      <c r="Q615" t="str">
        <f t="shared" si="54"/>
        <v>theater</v>
      </c>
      <c r="R615" t="str">
        <f t="shared" si="55"/>
        <v>plays</v>
      </c>
      <c r="S615" s="12">
        <f t="shared" si="56"/>
        <v>42973.208333333328</v>
      </c>
      <c r="T615" s="12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 s="5">
        <v>26500</v>
      </c>
      <c r="E616" s="5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9">
        <f t="shared" si="58"/>
        <v>155</v>
      </c>
      <c r="P616" s="7">
        <f t="shared" si="59"/>
        <v>56.99</v>
      </c>
      <c r="Q616" t="str">
        <f t="shared" si="54"/>
        <v>theater</v>
      </c>
      <c r="R616" t="str">
        <f t="shared" si="55"/>
        <v>plays</v>
      </c>
      <c r="S616" s="12">
        <f t="shared" si="56"/>
        <v>42746.25</v>
      </c>
      <c r="T616" s="12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 s="5">
        <v>8500</v>
      </c>
      <c r="E617" s="5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9">
        <f t="shared" si="58"/>
        <v>170</v>
      </c>
      <c r="P617" s="7">
        <f t="shared" si="59"/>
        <v>85.22</v>
      </c>
      <c r="Q617" t="str">
        <f t="shared" si="54"/>
        <v>theater</v>
      </c>
      <c r="R617" t="str">
        <f t="shared" si="55"/>
        <v>plays</v>
      </c>
      <c r="S617" s="12">
        <f t="shared" si="56"/>
        <v>42489.208333333328</v>
      </c>
      <c r="T617" s="12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 s="5">
        <v>6400</v>
      </c>
      <c r="E618" s="5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9">
        <f t="shared" si="58"/>
        <v>190</v>
      </c>
      <c r="P618" s="7">
        <f t="shared" si="59"/>
        <v>50.96</v>
      </c>
      <c r="Q618" t="str">
        <f t="shared" si="54"/>
        <v>music</v>
      </c>
      <c r="R618" t="str">
        <f t="shared" si="55"/>
        <v>indie rock</v>
      </c>
      <c r="S618" s="12">
        <f t="shared" si="56"/>
        <v>41537.208333333336</v>
      </c>
      <c r="T618" s="12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 s="5">
        <v>1400</v>
      </c>
      <c r="E619" s="5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9">
        <f t="shared" si="58"/>
        <v>250</v>
      </c>
      <c r="P619" s="7">
        <f t="shared" si="59"/>
        <v>63.56</v>
      </c>
      <c r="Q619" t="str">
        <f t="shared" si="54"/>
        <v>theater</v>
      </c>
      <c r="R619" t="str">
        <f t="shared" si="55"/>
        <v>plays</v>
      </c>
      <c r="S619" s="12">
        <f t="shared" si="56"/>
        <v>41794.208333333336</v>
      </c>
      <c r="T619" s="12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 s="5">
        <v>198600</v>
      </c>
      <c r="E620" s="5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9">
        <f t="shared" si="58"/>
        <v>49</v>
      </c>
      <c r="P620" s="7">
        <f t="shared" si="59"/>
        <v>81</v>
      </c>
      <c r="Q620" t="str">
        <f t="shared" si="54"/>
        <v>publishing</v>
      </c>
      <c r="R620" t="str">
        <f t="shared" si="55"/>
        <v>nonfiction</v>
      </c>
      <c r="S620" s="12">
        <f t="shared" si="56"/>
        <v>41396.208333333336</v>
      </c>
      <c r="T620" s="12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 s="5">
        <v>195900</v>
      </c>
      <c r="E621" s="5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9">
        <f t="shared" si="58"/>
        <v>28</v>
      </c>
      <c r="P621" s="7">
        <f t="shared" si="59"/>
        <v>86.04</v>
      </c>
      <c r="Q621" t="str">
        <f t="shared" si="54"/>
        <v>theater</v>
      </c>
      <c r="R621" t="str">
        <f t="shared" si="55"/>
        <v>plays</v>
      </c>
      <c r="S621" s="12">
        <f t="shared" si="56"/>
        <v>40669.208333333336</v>
      </c>
      <c r="T621" s="12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 s="5">
        <v>4300</v>
      </c>
      <c r="E622" s="5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9">
        <f t="shared" si="58"/>
        <v>268</v>
      </c>
      <c r="P622" s="7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12">
        <f t="shared" si="56"/>
        <v>42559.208333333328</v>
      </c>
      <c r="T622" s="12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 s="5">
        <v>25600</v>
      </c>
      <c r="E623" s="5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9">
        <f t="shared" si="58"/>
        <v>620</v>
      </c>
      <c r="P623" s="7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12">
        <f t="shared" si="56"/>
        <v>42626.208333333328</v>
      </c>
      <c r="T623" s="12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 s="5">
        <v>189000</v>
      </c>
      <c r="E624" s="5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9">
        <f t="shared" si="58"/>
        <v>3</v>
      </c>
      <c r="P624" s="7">
        <f t="shared" si="59"/>
        <v>92.44</v>
      </c>
      <c r="Q624" t="str">
        <f t="shared" si="54"/>
        <v>music</v>
      </c>
      <c r="R624" t="str">
        <f t="shared" si="55"/>
        <v>indie rock</v>
      </c>
      <c r="S624" s="12">
        <f t="shared" si="56"/>
        <v>43205.208333333328</v>
      </c>
      <c r="T624" s="12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 s="5">
        <v>94300</v>
      </c>
      <c r="E625" s="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9">
        <f t="shared" si="58"/>
        <v>160</v>
      </c>
      <c r="P625" s="7">
        <f t="shared" si="59"/>
        <v>56</v>
      </c>
      <c r="Q625" t="str">
        <f t="shared" si="54"/>
        <v>theater</v>
      </c>
      <c r="R625" t="str">
        <f t="shared" si="55"/>
        <v>plays</v>
      </c>
      <c r="S625" s="12">
        <f t="shared" si="56"/>
        <v>42201.208333333328</v>
      </c>
      <c r="T625" s="12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 s="5">
        <v>5100</v>
      </c>
      <c r="E626" s="5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9">
        <f t="shared" si="58"/>
        <v>279</v>
      </c>
      <c r="P626" s="7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12">
        <f t="shared" si="56"/>
        <v>42029.25</v>
      </c>
      <c r="T626" s="12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 s="5">
        <v>7500</v>
      </c>
      <c r="E627" s="5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9">
        <f t="shared" si="58"/>
        <v>77</v>
      </c>
      <c r="P627" s="7">
        <f t="shared" si="59"/>
        <v>93.6</v>
      </c>
      <c r="Q627" t="str">
        <f t="shared" si="54"/>
        <v>theater</v>
      </c>
      <c r="R627" t="str">
        <f t="shared" si="55"/>
        <v>plays</v>
      </c>
      <c r="S627" s="12">
        <f t="shared" si="56"/>
        <v>43857.25</v>
      </c>
      <c r="T627" s="12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 s="5">
        <v>6400</v>
      </c>
      <c r="E628" s="5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9">
        <f t="shared" si="58"/>
        <v>206</v>
      </c>
      <c r="P628" s="7">
        <f t="shared" si="59"/>
        <v>69.87</v>
      </c>
      <c r="Q628" t="str">
        <f t="shared" si="54"/>
        <v>theater</v>
      </c>
      <c r="R628" t="str">
        <f t="shared" si="55"/>
        <v>plays</v>
      </c>
      <c r="S628" s="12">
        <f t="shared" si="56"/>
        <v>40449.208333333336</v>
      </c>
      <c r="T628" s="12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 s="5">
        <v>1600</v>
      </c>
      <c r="E629" s="5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9">
        <f t="shared" si="58"/>
        <v>694</v>
      </c>
      <c r="P629" s="7">
        <f t="shared" si="59"/>
        <v>72.13</v>
      </c>
      <c r="Q629" t="str">
        <f t="shared" si="54"/>
        <v>food</v>
      </c>
      <c r="R629" t="str">
        <f t="shared" si="55"/>
        <v>food trucks</v>
      </c>
      <c r="S629" s="12">
        <f t="shared" si="56"/>
        <v>40345.208333333336</v>
      </c>
      <c r="T629" s="12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 s="5">
        <v>1900</v>
      </c>
      <c r="E630" s="5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9">
        <f t="shared" si="58"/>
        <v>152</v>
      </c>
      <c r="P630" s="7">
        <f t="shared" si="59"/>
        <v>30.04</v>
      </c>
      <c r="Q630" t="str">
        <f t="shared" si="54"/>
        <v>music</v>
      </c>
      <c r="R630" t="str">
        <f t="shared" si="55"/>
        <v>indie rock</v>
      </c>
      <c r="S630" s="12">
        <f t="shared" si="56"/>
        <v>40455.208333333336</v>
      </c>
      <c r="T630" s="12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 s="5">
        <v>85900</v>
      </c>
      <c r="E631" s="5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9">
        <f t="shared" si="58"/>
        <v>65</v>
      </c>
      <c r="P631" s="7">
        <f t="shared" si="59"/>
        <v>73.97</v>
      </c>
      <c r="Q631" t="str">
        <f t="shared" si="54"/>
        <v>theater</v>
      </c>
      <c r="R631" t="str">
        <f t="shared" si="55"/>
        <v>plays</v>
      </c>
      <c r="S631" s="12">
        <f t="shared" si="56"/>
        <v>42557.208333333328</v>
      </c>
      <c r="T631" s="12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 s="5">
        <v>9500</v>
      </c>
      <c r="E632" s="5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9">
        <f t="shared" si="58"/>
        <v>63</v>
      </c>
      <c r="P632" s="7">
        <f t="shared" si="59"/>
        <v>68.66</v>
      </c>
      <c r="Q632" t="str">
        <f t="shared" si="54"/>
        <v>theater</v>
      </c>
      <c r="R632" t="str">
        <f t="shared" si="55"/>
        <v>plays</v>
      </c>
      <c r="S632" s="12">
        <f t="shared" si="56"/>
        <v>43586.208333333328</v>
      </c>
      <c r="T632" s="12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 s="5">
        <v>59200</v>
      </c>
      <c r="E633" s="5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9">
        <f t="shared" si="58"/>
        <v>310</v>
      </c>
      <c r="P633" s="7">
        <f t="shared" si="59"/>
        <v>59.99</v>
      </c>
      <c r="Q633" t="str">
        <f t="shared" si="54"/>
        <v>theater</v>
      </c>
      <c r="R633" t="str">
        <f t="shared" si="55"/>
        <v>plays</v>
      </c>
      <c r="S633" s="12">
        <f t="shared" si="56"/>
        <v>43550.208333333328</v>
      </c>
      <c r="T633" s="12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 s="5">
        <v>72100</v>
      </c>
      <c r="E634" s="5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9">
        <f t="shared" si="58"/>
        <v>43</v>
      </c>
      <c r="P634" s="7">
        <f t="shared" si="59"/>
        <v>111.16</v>
      </c>
      <c r="Q634" t="str">
        <f t="shared" si="54"/>
        <v>theater</v>
      </c>
      <c r="R634" t="str">
        <f t="shared" si="55"/>
        <v>plays</v>
      </c>
      <c r="S634" s="12">
        <f t="shared" si="56"/>
        <v>41945.208333333336</v>
      </c>
      <c r="T634" s="12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 s="5">
        <v>6700</v>
      </c>
      <c r="E635" s="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9">
        <f t="shared" si="58"/>
        <v>83</v>
      </c>
      <c r="P635" s="7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12">
        <f t="shared" si="56"/>
        <v>42315.25</v>
      </c>
      <c r="T635" s="12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 s="5">
        <v>118200</v>
      </c>
      <c r="E636" s="5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9">
        <f t="shared" si="58"/>
        <v>79</v>
      </c>
      <c r="P636" s="7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12">
        <f t="shared" si="56"/>
        <v>42819.208333333328</v>
      </c>
      <c r="T636" s="12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 s="5">
        <v>139000</v>
      </c>
      <c r="E637" s="5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9">
        <f t="shared" si="58"/>
        <v>114</v>
      </c>
      <c r="P637" s="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12">
        <f t="shared" si="56"/>
        <v>41314.25</v>
      </c>
      <c r="T637" s="12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 s="5">
        <v>197700</v>
      </c>
      <c r="E638" s="5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9">
        <f t="shared" si="58"/>
        <v>65</v>
      </c>
      <c r="P638" s="7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12">
        <f t="shared" si="56"/>
        <v>40926.25</v>
      </c>
      <c r="T638" s="12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 s="5">
        <v>8500</v>
      </c>
      <c r="E639" s="5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9">
        <f t="shared" si="58"/>
        <v>79</v>
      </c>
      <c r="P639" s="7">
        <f t="shared" si="59"/>
        <v>103.85</v>
      </c>
      <c r="Q639" t="str">
        <f t="shared" si="54"/>
        <v>theater</v>
      </c>
      <c r="R639" t="str">
        <f t="shared" si="55"/>
        <v>plays</v>
      </c>
      <c r="S639" s="12">
        <f t="shared" si="56"/>
        <v>42688.25</v>
      </c>
      <c r="T639" s="12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 s="5">
        <v>81600</v>
      </c>
      <c r="E640" s="5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9">
        <f t="shared" si="58"/>
        <v>11</v>
      </c>
      <c r="P640" s="7">
        <f t="shared" si="59"/>
        <v>99.13</v>
      </c>
      <c r="Q640" t="str">
        <f t="shared" si="54"/>
        <v>theater</v>
      </c>
      <c r="R640" t="str">
        <f t="shared" si="55"/>
        <v>plays</v>
      </c>
      <c r="S640" s="12">
        <f t="shared" si="56"/>
        <v>40386.208333333336</v>
      </c>
      <c r="T640" s="12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 s="5">
        <v>8600</v>
      </c>
      <c r="E641" s="5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9">
        <f t="shared" si="58"/>
        <v>56</v>
      </c>
      <c r="P641" s="7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12">
        <f t="shared" si="56"/>
        <v>43309.208333333328</v>
      </c>
      <c r="T641" s="12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 s="5">
        <v>119800</v>
      </c>
      <c r="E642" s="5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9">
        <f t="shared" si="58"/>
        <v>17</v>
      </c>
      <c r="P642" s="7">
        <f t="shared" si="59"/>
        <v>76.92</v>
      </c>
      <c r="Q642" t="str">
        <f t="shared" si="54"/>
        <v>theater</v>
      </c>
      <c r="R642" t="str">
        <f t="shared" si="55"/>
        <v>plays</v>
      </c>
      <c r="S642" s="12">
        <f t="shared" si="56"/>
        <v>42387.25</v>
      </c>
      <c r="T642" s="12">
        <f t="shared" si="5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 s="5">
        <v>9400</v>
      </c>
      <c r="E643" s="5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9">
        <f t="shared" si="58"/>
        <v>120</v>
      </c>
      <c r="P643" s="7">
        <f t="shared" si="59"/>
        <v>58.13</v>
      </c>
      <c r="Q643" t="str">
        <f t="shared" ref="Q643:Q706" si="60">LEFT(N643,SEARCH("/",N643)-1)</f>
        <v>theater</v>
      </c>
      <c r="R643" t="str">
        <f t="shared" ref="R643:R706" si="61">RIGHT(N643,LEN(N643)-SEARCH("/",N643))</f>
        <v>plays</v>
      </c>
      <c r="S643" s="12">
        <f t="shared" ref="S643:S706" si="62">(((J643/60)/60/24)+DATE(1970,1,1))</f>
        <v>42786.25</v>
      </c>
      <c r="T643" s="12">
        <f t="shared" ref="T643:T706" si="63">(((K643/60)/60/24)+DATE(1970,1,1))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 s="5">
        <v>9200</v>
      </c>
      <c r="E644" s="5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9">
        <f t="shared" ref="O644:O707" si="64">ROUND(E644/D644*100,0)</f>
        <v>145</v>
      </c>
      <c r="P644" s="7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12">
        <f t="shared" si="62"/>
        <v>43451.25</v>
      </c>
      <c r="T644" s="12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 s="5">
        <v>14900</v>
      </c>
      <c r="E645" s="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9">
        <f t="shared" si="64"/>
        <v>221</v>
      </c>
      <c r="P645" s="7">
        <f t="shared" si="65"/>
        <v>87.96</v>
      </c>
      <c r="Q645" t="str">
        <f t="shared" si="60"/>
        <v>theater</v>
      </c>
      <c r="R645" t="str">
        <f t="shared" si="61"/>
        <v>plays</v>
      </c>
      <c r="S645" s="12">
        <f t="shared" si="62"/>
        <v>42795.25</v>
      </c>
      <c r="T645" s="12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 s="5">
        <v>169400</v>
      </c>
      <c r="E646" s="5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9">
        <f t="shared" si="64"/>
        <v>48</v>
      </c>
      <c r="P646" s="7">
        <f t="shared" si="65"/>
        <v>28</v>
      </c>
      <c r="Q646" t="str">
        <f t="shared" si="60"/>
        <v>theater</v>
      </c>
      <c r="R646" t="str">
        <f t="shared" si="61"/>
        <v>plays</v>
      </c>
      <c r="S646" s="12">
        <f t="shared" si="62"/>
        <v>43452.25</v>
      </c>
      <c r="T646" s="12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 s="5">
        <v>192100</v>
      </c>
      <c r="E647" s="5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9">
        <f t="shared" si="64"/>
        <v>93</v>
      </c>
      <c r="P647" s="7">
        <f t="shared" si="65"/>
        <v>38</v>
      </c>
      <c r="Q647" t="str">
        <f t="shared" si="60"/>
        <v>music</v>
      </c>
      <c r="R647" t="str">
        <f t="shared" si="61"/>
        <v>rock</v>
      </c>
      <c r="S647" s="12">
        <f t="shared" si="62"/>
        <v>43369.208333333328</v>
      </c>
      <c r="T647" s="12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 s="5">
        <v>98700</v>
      </c>
      <c r="E648" s="5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9">
        <f t="shared" si="64"/>
        <v>89</v>
      </c>
      <c r="P648" s="7">
        <f t="shared" si="65"/>
        <v>30</v>
      </c>
      <c r="Q648" t="str">
        <f t="shared" si="60"/>
        <v>games</v>
      </c>
      <c r="R648" t="str">
        <f t="shared" si="61"/>
        <v>video games</v>
      </c>
      <c r="S648" s="12">
        <f t="shared" si="62"/>
        <v>41346.208333333336</v>
      </c>
      <c r="T648" s="12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 s="5">
        <v>4500</v>
      </c>
      <c r="E649" s="5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9">
        <f t="shared" si="64"/>
        <v>41</v>
      </c>
      <c r="P649" s="7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12">
        <f t="shared" si="62"/>
        <v>43199.208333333328</v>
      </c>
      <c r="T649" s="12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 s="5">
        <v>98600</v>
      </c>
      <c r="E650" s="5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9">
        <f t="shared" si="64"/>
        <v>63</v>
      </c>
      <c r="P650" s="7">
        <f t="shared" si="65"/>
        <v>85.99</v>
      </c>
      <c r="Q650" t="str">
        <f t="shared" si="60"/>
        <v>food</v>
      </c>
      <c r="R650" t="str">
        <f t="shared" si="61"/>
        <v>food trucks</v>
      </c>
      <c r="S650" s="12">
        <f t="shared" si="62"/>
        <v>42922.208333333328</v>
      </c>
      <c r="T650" s="12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 s="5">
        <v>121700</v>
      </c>
      <c r="E651" s="5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9">
        <f t="shared" si="64"/>
        <v>48</v>
      </c>
      <c r="P651" s="7">
        <f t="shared" si="65"/>
        <v>98.01</v>
      </c>
      <c r="Q651" t="str">
        <f t="shared" si="60"/>
        <v>theater</v>
      </c>
      <c r="R651" t="str">
        <f t="shared" si="61"/>
        <v>plays</v>
      </c>
      <c r="S651" s="12">
        <f t="shared" si="62"/>
        <v>40471.208333333336</v>
      </c>
      <c r="T651" s="12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 s="5">
        <v>100</v>
      </c>
      <c r="E652" s="5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9">
        <f t="shared" si="64"/>
        <v>2</v>
      </c>
      <c r="P652" s="7">
        <f t="shared" si="65"/>
        <v>2</v>
      </c>
      <c r="Q652" t="str">
        <f t="shared" si="60"/>
        <v>music</v>
      </c>
      <c r="R652" t="str">
        <f t="shared" si="61"/>
        <v>jazz</v>
      </c>
      <c r="S652" s="12">
        <f t="shared" si="62"/>
        <v>41828.208333333336</v>
      </c>
      <c r="T652" s="12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 s="5">
        <v>196700</v>
      </c>
      <c r="E653" s="5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9">
        <f t="shared" si="64"/>
        <v>88</v>
      </c>
      <c r="P653" s="7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12">
        <f t="shared" si="62"/>
        <v>41692.25</v>
      </c>
      <c r="T653" s="12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 s="5">
        <v>10000</v>
      </c>
      <c r="E654" s="5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9">
        <f t="shared" si="64"/>
        <v>127</v>
      </c>
      <c r="P654" s="7">
        <f t="shared" si="65"/>
        <v>31.01</v>
      </c>
      <c r="Q654" t="str">
        <f t="shared" si="60"/>
        <v>technology</v>
      </c>
      <c r="R654" t="str">
        <f t="shared" si="61"/>
        <v>web</v>
      </c>
      <c r="S654" s="12">
        <f t="shared" si="62"/>
        <v>42587.208333333328</v>
      </c>
      <c r="T654" s="12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 s="5">
        <v>600</v>
      </c>
      <c r="E655" s="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9">
        <f t="shared" si="64"/>
        <v>2339</v>
      </c>
      <c r="P655" s="7">
        <f t="shared" si="65"/>
        <v>59.97</v>
      </c>
      <c r="Q655" t="str">
        <f t="shared" si="60"/>
        <v>technology</v>
      </c>
      <c r="R655" t="str">
        <f t="shared" si="61"/>
        <v>web</v>
      </c>
      <c r="S655" s="12">
        <f t="shared" si="62"/>
        <v>42468.208333333328</v>
      </c>
      <c r="T655" s="12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 s="5">
        <v>35000</v>
      </c>
      <c r="E656" s="5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9">
        <f t="shared" si="64"/>
        <v>508</v>
      </c>
      <c r="P656" s="7">
        <f t="shared" si="65"/>
        <v>59</v>
      </c>
      <c r="Q656" t="str">
        <f t="shared" si="60"/>
        <v>music</v>
      </c>
      <c r="R656" t="str">
        <f t="shared" si="61"/>
        <v>metal</v>
      </c>
      <c r="S656" s="12">
        <f t="shared" si="62"/>
        <v>42240.208333333328</v>
      </c>
      <c r="T656" s="12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 s="5">
        <v>6900</v>
      </c>
      <c r="E657" s="5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9">
        <f t="shared" si="64"/>
        <v>191</v>
      </c>
      <c r="P657" s="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12">
        <f t="shared" si="62"/>
        <v>42796.25</v>
      </c>
      <c r="T657" s="12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 s="5">
        <v>118400</v>
      </c>
      <c r="E658" s="5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9">
        <f t="shared" si="64"/>
        <v>42</v>
      </c>
      <c r="P658" s="7">
        <f t="shared" si="65"/>
        <v>98.97</v>
      </c>
      <c r="Q658" t="str">
        <f t="shared" si="60"/>
        <v>food</v>
      </c>
      <c r="R658" t="str">
        <f t="shared" si="61"/>
        <v>food trucks</v>
      </c>
      <c r="S658" s="12">
        <f t="shared" si="62"/>
        <v>43097.25</v>
      </c>
      <c r="T658" s="12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 s="5">
        <v>10000</v>
      </c>
      <c r="E659" s="5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9">
        <f t="shared" si="64"/>
        <v>8</v>
      </c>
      <c r="P659" s="7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12">
        <f t="shared" si="62"/>
        <v>43096.25</v>
      </c>
      <c r="T659" s="12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 s="5">
        <v>52600</v>
      </c>
      <c r="E660" s="5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9">
        <f t="shared" si="64"/>
        <v>60</v>
      </c>
      <c r="P660" s="7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12">
        <f t="shared" si="62"/>
        <v>42246.208333333328</v>
      </c>
      <c r="T660" s="12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 s="5">
        <v>120700</v>
      </c>
      <c r="E661" s="5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9">
        <f t="shared" si="64"/>
        <v>47</v>
      </c>
      <c r="P661" s="7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12">
        <f t="shared" si="62"/>
        <v>40570.25</v>
      </c>
      <c r="T661" s="12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 s="5">
        <v>9100</v>
      </c>
      <c r="E662" s="5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9">
        <f t="shared" si="64"/>
        <v>82</v>
      </c>
      <c r="P662" s="7">
        <f t="shared" si="65"/>
        <v>96.6</v>
      </c>
      <c r="Q662" t="str">
        <f t="shared" si="60"/>
        <v>theater</v>
      </c>
      <c r="R662" t="str">
        <f t="shared" si="61"/>
        <v>plays</v>
      </c>
      <c r="S662" s="12">
        <f t="shared" si="62"/>
        <v>42237.208333333328</v>
      </c>
      <c r="T662" s="12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 s="5">
        <v>106800</v>
      </c>
      <c r="E663" s="5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9">
        <f t="shared" si="64"/>
        <v>54</v>
      </c>
      <c r="P663" s="7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12">
        <f t="shared" si="62"/>
        <v>40996.208333333336</v>
      </c>
      <c r="T663" s="12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 s="5">
        <v>9100</v>
      </c>
      <c r="E664" s="5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9">
        <f t="shared" si="64"/>
        <v>98</v>
      </c>
      <c r="P664" s="7">
        <f t="shared" si="65"/>
        <v>67.98</v>
      </c>
      <c r="Q664" t="str">
        <f t="shared" si="60"/>
        <v>theater</v>
      </c>
      <c r="R664" t="str">
        <f t="shared" si="61"/>
        <v>plays</v>
      </c>
      <c r="S664" s="12">
        <f t="shared" si="62"/>
        <v>43443.25</v>
      </c>
      <c r="T664" s="12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 s="5">
        <v>10000</v>
      </c>
      <c r="E665" s="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9">
        <f t="shared" si="64"/>
        <v>77</v>
      </c>
      <c r="P665" s="7">
        <f t="shared" si="65"/>
        <v>88.78</v>
      </c>
      <c r="Q665" t="str">
        <f t="shared" si="60"/>
        <v>theater</v>
      </c>
      <c r="R665" t="str">
        <f t="shared" si="61"/>
        <v>plays</v>
      </c>
      <c r="S665" s="12">
        <f t="shared" si="62"/>
        <v>40458.208333333336</v>
      </c>
      <c r="T665" s="12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 s="5">
        <v>79400</v>
      </c>
      <c r="E666" s="5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9">
        <f t="shared" si="64"/>
        <v>33</v>
      </c>
      <c r="P666" s="7">
        <f t="shared" si="65"/>
        <v>25</v>
      </c>
      <c r="Q666" t="str">
        <f t="shared" si="60"/>
        <v>music</v>
      </c>
      <c r="R666" t="str">
        <f t="shared" si="61"/>
        <v>jazz</v>
      </c>
      <c r="S666" s="12">
        <f t="shared" si="62"/>
        <v>40959.25</v>
      </c>
      <c r="T666" s="12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 s="5">
        <v>5100</v>
      </c>
      <c r="E667" s="5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9">
        <f t="shared" si="64"/>
        <v>240</v>
      </c>
      <c r="P667" s="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12">
        <f t="shared" si="62"/>
        <v>40733.208333333336</v>
      </c>
      <c r="T667" s="12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 s="5">
        <v>3100</v>
      </c>
      <c r="E668" s="5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9">
        <f t="shared" si="64"/>
        <v>64</v>
      </c>
      <c r="P668" s="7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12">
        <f t="shared" si="62"/>
        <v>41516.208333333336</v>
      </c>
      <c r="T668" s="12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 s="5">
        <v>6900</v>
      </c>
      <c r="E669" s="5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9">
        <f t="shared" si="64"/>
        <v>176</v>
      </c>
      <c r="P669" s="7">
        <f t="shared" si="65"/>
        <v>29.01</v>
      </c>
      <c r="Q669" t="str">
        <f t="shared" si="60"/>
        <v>journalism</v>
      </c>
      <c r="R669" t="str">
        <f t="shared" si="61"/>
        <v>audio</v>
      </c>
      <c r="S669" s="12">
        <f t="shared" si="62"/>
        <v>41892.208333333336</v>
      </c>
      <c r="T669" s="12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 s="5">
        <v>27500</v>
      </c>
      <c r="E670" s="5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9">
        <f t="shared" si="64"/>
        <v>20</v>
      </c>
      <c r="P670" s="7">
        <f t="shared" si="65"/>
        <v>73.59</v>
      </c>
      <c r="Q670" t="str">
        <f t="shared" si="60"/>
        <v>theater</v>
      </c>
      <c r="R670" t="str">
        <f t="shared" si="61"/>
        <v>plays</v>
      </c>
      <c r="S670" s="12">
        <f t="shared" si="62"/>
        <v>41122.208333333336</v>
      </c>
      <c r="T670" s="12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 s="5">
        <v>48800</v>
      </c>
      <c r="E671" s="5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9">
        <f t="shared" si="64"/>
        <v>359</v>
      </c>
      <c r="P671" s="7">
        <f t="shared" si="65"/>
        <v>107.97</v>
      </c>
      <c r="Q671" t="str">
        <f t="shared" si="60"/>
        <v>theater</v>
      </c>
      <c r="R671" t="str">
        <f t="shared" si="61"/>
        <v>plays</v>
      </c>
      <c r="S671" s="12">
        <f t="shared" si="62"/>
        <v>42912.208333333328</v>
      </c>
      <c r="T671" s="12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 s="5">
        <v>16200</v>
      </c>
      <c r="E672" s="5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9">
        <f t="shared" si="64"/>
        <v>469</v>
      </c>
      <c r="P672" s="7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12">
        <f t="shared" si="62"/>
        <v>42425.25</v>
      </c>
      <c r="T672" s="12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 s="5">
        <v>97600</v>
      </c>
      <c r="E673" s="5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9">
        <f t="shared" si="64"/>
        <v>122</v>
      </c>
      <c r="P673" s="7">
        <f t="shared" si="65"/>
        <v>111.02</v>
      </c>
      <c r="Q673" t="str">
        <f t="shared" si="60"/>
        <v>theater</v>
      </c>
      <c r="R673" t="str">
        <f t="shared" si="61"/>
        <v>plays</v>
      </c>
      <c r="S673" s="12">
        <f t="shared" si="62"/>
        <v>40390.208333333336</v>
      </c>
      <c r="T673" s="12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 s="5">
        <v>197900</v>
      </c>
      <c r="E674" s="5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9">
        <f t="shared" si="64"/>
        <v>56</v>
      </c>
      <c r="P674" s="7">
        <f t="shared" si="65"/>
        <v>25</v>
      </c>
      <c r="Q674" t="str">
        <f t="shared" si="60"/>
        <v>theater</v>
      </c>
      <c r="R674" t="str">
        <f t="shared" si="61"/>
        <v>plays</v>
      </c>
      <c r="S674" s="12">
        <f t="shared" si="62"/>
        <v>43180.208333333328</v>
      </c>
      <c r="T674" s="12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 s="5">
        <v>5600</v>
      </c>
      <c r="E675" s="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9">
        <f t="shared" si="64"/>
        <v>44</v>
      </c>
      <c r="P675" s="7">
        <f t="shared" si="65"/>
        <v>42.16</v>
      </c>
      <c r="Q675" t="str">
        <f t="shared" si="60"/>
        <v>music</v>
      </c>
      <c r="R675" t="str">
        <f t="shared" si="61"/>
        <v>indie rock</v>
      </c>
      <c r="S675" s="12">
        <f t="shared" si="62"/>
        <v>42475.208333333328</v>
      </c>
      <c r="T675" s="12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 s="5">
        <v>170700</v>
      </c>
      <c r="E676" s="5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9">
        <f t="shared" si="64"/>
        <v>34</v>
      </c>
      <c r="P676" s="7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12">
        <f t="shared" si="62"/>
        <v>40774.208333333336</v>
      </c>
      <c r="T676" s="12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 s="5">
        <v>9700</v>
      </c>
      <c r="E677" s="5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9">
        <f t="shared" si="64"/>
        <v>123</v>
      </c>
      <c r="P677" s="7">
        <f t="shared" si="65"/>
        <v>36.04</v>
      </c>
      <c r="Q677" t="str">
        <f t="shared" si="60"/>
        <v>journalism</v>
      </c>
      <c r="R677" t="str">
        <f t="shared" si="61"/>
        <v>audio</v>
      </c>
      <c r="S677" s="12">
        <f t="shared" si="62"/>
        <v>43719.208333333328</v>
      </c>
      <c r="T677" s="12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 s="5">
        <v>62300</v>
      </c>
      <c r="E678" s="5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9">
        <f t="shared" si="64"/>
        <v>190</v>
      </c>
      <c r="P678" s="7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12">
        <f t="shared" si="62"/>
        <v>41178.208333333336</v>
      </c>
      <c r="T678" s="12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 s="5">
        <v>5300</v>
      </c>
      <c r="E679" s="5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9">
        <f t="shared" si="64"/>
        <v>84</v>
      </c>
      <c r="P679" s="7">
        <f t="shared" si="65"/>
        <v>39.93</v>
      </c>
      <c r="Q679" t="str">
        <f t="shared" si="60"/>
        <v>publishing</v>
      </c>
      <c r="R679" t="str">
        <f t="shared" si="61"/>
        <v>fiction</v>
      </c>
      <c r="S679" s="12">
        <f t="shared" si="62"/>
        <v>42561.208333333328</v>
      </c>
      <c r="T679" s="12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 s="5">
        <v>99500</v>
      </c>
      <c r="E680" s="5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9">
        <f t="shared" si="64"/>
        <v>18</v>
      </c>
      <c r="P680" s="7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12">
        <f t="shared" si="62"/>
        <v>43484.25</v>
      </c>
      <c r="T680" s="12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 s="5">
        <v>1400</v>
      </c>
      <c r="E681" s="5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9">
        <f t="shared" si="64"/>
        <v>1037</v>
      </c>
      <c r="P681" s="7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12">
        <f t="shared" si="62"/>
        <v>43756.208333333328</v>
      </c>
      <c r="T681" s="12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 s="5">
        <v>145600</v>
      </c>
      <c r="E682" s="5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9">
        <f t="shared" si="64"/>
        <v>97</v>
      </c>
      <c r="P682" s="7">
        <f t="shared" si="65"/>
        <v>47.99</v>
      </c>
      <c r="Q682" t="str">
        <f t="shared" si="60"/>
        <v>games</v>
      </c>
      <c r="R682" t="str">
        <f t="shared" si="61"/>
        <v>mobile games</v>
      </c>
      <c r="S682" s="12">
        <f t="shared" si="62"/>
        <v>43813.25</v>
      </c>
      <c r="T682" s="12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 s="5">
        <v>184100</v>
      </c>
      <c r="E683" s="5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9">
        <f t="shared" si="64"/>
        <v>86</v>
      </c>
      <c r="P683" s="7">
        <f t="shared" si="65"/>
        <v>95.98</v>
      </c>
      <c r="Q683" t="str">
        <f t="shared" si="60"/>
        <v>theater</v>
      </c>
      <c r="R683" t="str">
        <f t="shared" si="61"/>
        <v>plays</v>
      </c>
      <c r="S683" s="12">
        <f t="shared" si="62"/>
        <v>40898.25</v>
      </c>
      <c r="T683" s="12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 s="5">
        <v>5400</v>
      </c>
      <c r="E684" s="5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9">
        <f t="shared" si="64"/>
        <v>150</v>
      </c>
      <c r="P684" s="7">
        <f t="shared" si="65"/>
        <v>78.73</v>
      </c>
      <c r="Q684" t="str">
        <f t="shared" si="60"/>
        <v>theater</v>
      </c>
      <c r="R684" t="str">
        <f t="shared" si="61"/>
        <v>plays</v>
      </c>
      <c r="S684" s="12">
        <f t="shared" si="62"/>
        <v>41619.25</v>
      </c>
      <c r="T684" s="12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 s="5">
        <v>2300</v>
      </c>
      <c r="E685" s="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9">
        <f t="shared" si="64"/>
        <v>358</v>
      </c>
      <c r="P685" s="7">
        <f t="shared" si="65"/>
        <v>56.08</v>
      </c>
      <c r="Q685" t="str">
        <f t="shared" si="60"/>
        <v>theater</v>
      </c>
      <c r="R685" t="str">
        <f t="shared" si="61"/>
        <v>plays</v>
      </c>
      <c r="S685" s="12">
        <f t="shared" si="62"/>
        <v>43359.208333333328</v>
      </c>
      <c r="T685" s="12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 s="5">
        <v>1400</v>
      </c>
      <c r="E686" s="5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9">
        <f t="shared" si="64"/>
        <v>543</v>
      </c>
      <c r="P686" s="7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12">
        <f t="shared" si="62"/>
        <v>40358.208333333336</v>
      </c>
      <c r="T686" s="12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 s="5">
        <v>140000</v>
      </c>
      <c r="E687" s="5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9">
        <f t="shared" si="64"/>
        <v>68</v>
      </c>
      <c r="P687" s="7">
        <f t="shared" si="65"/>
        <v>102.05</v>
      </c>
      <c r="Q687" t="str">
        <f t="shared" si="60"/>
        <v>theater</v>
      </c>
      <c r="R687" t="str">
        <f t="shared" si="61"/>
        <v>plays</v>
      </c>
      <c r="S687" s="12">
        <f t="shared" si="62"/>
        <v>42239.208333333328</v>
      </c>
      <c r="T687" s="12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 s="5">
        <v>7500</v>
      </c>
      <c r="E688" s="5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9">
        <f t="shared" si="64"/>
        <v>192</v>
      </c>
      <c r="P688" s="7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12">
        <f t="shared" si="62"/>
        <v>43186.208333333328</v>
      </c>
      <c r="T688" s="12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 s="5">
        <v>1500</v>
      </c>
      <c r="E689" s="5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9">
        <f t="shared" si="64"/>
        <v>932</v>
      </c>
      <c r="P689" s="7">
        <f t="shared" si="65"/>
        <v>51.97</v>
      </c>
      <c r="Q689" t="str">
        <f t="shared" si="60"/>
        <v>theater</v>
      </c>
      <c r="R689" t="str">
        <f t="shared" si="61"/>
        <v>plays</v>
      </c>
      <c r="S689" s="12">
        <f t="shared" si="62"/>
        <v>42806.25</v>
      </c>
      <c r="T689" s="12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 s="5">
        <v>2900</v>
      </c>
      <c r="E690" s="5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9">
        <f t="shared" si="64"/>
        <v>429</v>
      </c>
      <c r="P690" s="7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12">
        <f t="shared" si="62"/>
        <v>43475.25</v>
      </c>
      <c r="T690" s="12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 s="5">
        <v>7300</v>
      </c>
      <c r="E691" s="5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9">
        <f t="shared" si="64"/>
        <v>101</v>
      </c>
      <c r="P691" s="7">
        <f t="shared" si="65"/>
        <v>106.49</v>
      </c>
      <c r="Q691" t="str">
        <f t="shared" si="60"/>
        <v>technology</v>
      </c>
      <c r="R691" t="str">
        <f t="shared" si="61"/>
        <v>web</v>
      </c>
      <c r="S691" s="12">
        <f t="shared" si="62"/>
        <v>41576.208333333336</v>
      </c>
      <c r="T691" s="12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 s="5">
        <v>3600</v>
      </c>
      <c r="E692" s="5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9">
        <f t="shared" si="64"/>
        <v>227</v>
      </c>
      <c r="P692" s="7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12">
        <f t="shared" si="62"/>
        <v>40874.25</v>
      </c>
      <c r="T692" s="12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 s="5">
        <v>5000</v>
      </c>
      <c r="E693" s="5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9">
        <f t="shared" si="64"/>
        <v>142</v>
      </c>
      <c r="P693" s="7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12">
        <f t="shared" si="62"/>
        <v>41185.208333333336</v>
      </c>
      <c r="T693" s="12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 s="5">
        <v>6000</v>
      </c>
      <c r="E694" s="5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9">
        <f t="shared" si="64"/>
        <v>91</v>
      </c>
      <c r="P694" s="7">
        <f t="shared" si="65"/>
        <v>70.62</v>
      </c>
      <c r="Q694" t="str">
        <f t="shared" si="60"/>
        <v>music</v>
      </c>
      <c r="R694" t="str">
        <f t="shared" si="61"/>
        <v>rock</v>
      </c>
      <c r="S694" s="12">
        <f t="shared" si="62"/>
        <v>43655.208333333328</v>
      </c>
      <c r="T694" s="12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 s="5">
        <v>180400</v>
      </c>
      <c r="E695" s="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9">
        <f t="shared" si="64"/>
        <v>64</v>
      </c>
      <c r="P695" s="7">
        <f t="shared" si="65"/>
        <v>66.02</v>
      </c>
      <c r="Q695" t="str">
        <f t="shared" si="60"/>
        <v>theater</v>
      </c>
      <c r="R695" t="str">
        <f t="shared" si="61"/>
        <v>plays</v>
      </c>
      <c r="S695" s="12">
        <f t="shared" si="62"/>
        <v>43025.208333333328</v>
      </c>
      <c r="T695" s="12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 s="5">
        <v>9100</v>
      </c>
      <c r="E696" s="5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9">
        <f t="shared" si="64"/>
        <v>84</v>
      </c>
      <c r="P696" s="7">
        <f t="shared" si="65"/>
        <v>96.91</v>
      </c>
      <c r="Q696" t="str">
        <f t="shared" si="60"/>
        <v>theater</v>
      </c>
      <c r="R696" t="str">
        <f t="shared" si="61"/>
        <v>plays</v>
      </c>
      <c r="S696" s="12">
        <f t="shared" si="62"/>
        <v>43066.25</v>
      </c>
      <c r="T696" s="12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 s="5">
        <v>9200</v>
      </c>
      <c r="E697" s="5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9">
        <f t="shared" si="64"/>
        <v>134</v>
      </c>
      <c r="P697" s="7">
        <f t="shared" si="65"/>
        <v>62.87</v>
      </c>
      <c r="Q697" t="str">
        <f t="shared" si="60"/>
        <v>music</v>
      </c>
      <c r="R697" t="str">
        <f t="shared" si="61"/>
        <v>rock</v>
      </c>
      <c r="S697" s="12">
        <f t="shared" si="62"/>
        <v>42322.25</v>
      </c>
      <c r="T697" s="12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 s="5">
        <v>164100</v>
      </c>
      <c r="E698" s="5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9">
        <f t="shared" si="64"/>
        <v>59</v>
      </c>
      <c r="P698" s="7">
        <f t="shared" si="65"/>
        <v>108.99</v>
      </c>
      <c r="Q698" t="str">
        <f t="shared" si="60"/>
        <v>theater</v>
      </c>
      <c r="R698" t="str">
        <f t="shared" si="61"/>
        <v>plays</v>
      </c>
      <c r="S698" s="12">
        <f t="shared" si="62"/>
        <v>42114.208333333328</v>
      </c>
      <c r="T698" s="12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 s="5">
        <v>128900</v>
      </c>
      <c r="E699" s="5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9">
        <f t="shared" si="64"/>
        <v>153</v>
      </c>
      <c r="P699" s="7">
        <f t="shared" si="65"/>
        <v>27</v>
      </c>
      <c r="Q699" t="str">
        <f t="shared" si="60"/>
        <v>music</v>
      </c>
      <c r="R699" t="str">
        <f t="shared" si="61"/>
        <v>electric music</v>
      </c>
      <c r="S699" s="12">
        <f t="shared" si="62"/>
        <v>43190.208333333328</v>
      </c>
      <c r="T699" s="12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 s="5">
        <v>42100</v>
      </c>
      <c r="E700" s="5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9">
        <f t="shared" si="64"/>
        <v>447</v>
      </c>
      <c r="P700" s="7">
        <f t="shared" si="65"/>
        <v>65</v>
      </c>
      <c r="Q700" t="str">
        <f t="shared" si="60"/>
        <v>technology</v>
      </c>
      <c r="R700" t="str">
        <f t="shared" si="61"/>
        <v>wearables</v>
      </c>
      <c r="S700" s="12">
        <f t="shared" si="62"/>
        <v>40871.25</v>
      </c>
      <c r="T700" s="12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 s="5">
        <v>7400</v>
      </c>
      <c r="E701" s="5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9">
        <f t="shared" si="64"/>
        <v>84</v>
      </c>
      <c r="P701" s="7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12">
        <f t="shared" si="62"/>
        <v>43641.208333333328</v>
      </c>
      <c r="T701" s="12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 s="5">
        <v>100</v>
      </c>
      <c r="E702" s="5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9">
        <f t="shared" si="64"/>
        <v>3</v>
      </c>
      <c r="P702" s="7">
        <f t="shared" si="65"/>
        <v>3</v>
      </c>
      <c r="Q702" t="str">
        <f t="shared" si="60"/>
        <v>technology</v>
      </c>
      <c r="R702" t="str">
        <f t="shared" si="61"/>
        <v>wearables</v>
      </c>
      <c r="S702" s="12">
        <f t="shared" si="62"/>
        <v>40203.25</v>
      </c>
      <c r="T702" s="12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 s="5">
        <v>52000</v>
      </c>
      <c r="E703" s="5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9">
        <f t="shared" si="64"/>
        <v>175</v>
      </c>
      <c r="P703" s="7">
        <f t="shared" si="65"/>
        <v>110.99</v>
      </c>
      <c r="Q703" t="str">
        <f t="shared" si="60"/>
        <v>theater</v>
      </c>
      <c r="R703" t="str">
        <f t="shared" si="61"/>
        <v>plays</v>
      </c>
      <c r="S703" s="12">
        <f t="shared" si="62"/>
        <v>40629.208333333336</v>
      </c>
      <c r="T703" s="12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 s="5">
        <v>8700</v>
      </c>
      <c r="E704" s="5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9">
        <f t="shared" si="64"/>
        <v>54</v>
      </c>
      <c r="P704" s="7">
        <f t="shared" si="65"/>
        <v>56.75</v>
      </c>
      <c r="Q704" t="str">
        <f t="shared" si="60"/>
        <v>technology</v>
      </c>
      <c r="R704" t="str">
        <f t="shared" si="61"/>
        <v>wearables</v>
      </c>
      <c r="S704" s="12">
        <f t="shared" si="62"/>
        <v>41477.208333333336</v>
      </c>
      <c r="T704" s="12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 s="5">
        <v>63400</v>
      </c>
      <c r="E705" s="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9">
        <f t="shared" si="64"/>
        <v>312</v>
      </c>
      <c r="P705" s="7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12">
        <f t="shared" si="62"/>
        <v>41020.208333333336</v>
      </c>
      <c r="T705" s="12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 s="5">
        <v>8700</v>
      </c>
      <c r="E706" s="5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9">
        <f t="shared" si="64"/>
        <v>123</v>
      </c>
      <c r="P706" s="7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12">
        <f t="shared" si="62"/>
        <v>42555.208333333328</v>
      </c>
      <c r="T706" s="12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 s="5">
        <v>169700</v>
      </c>
      <c r="E707" s="5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9">
        <f t="shared" si="64"/>
        <v>99</v>
      </c>
      <c r="P707" s="7">
        <f t="shared" si="65"/>
        <v>82.99</v>
      </c>
      <c r="Q707" t="str">
        <f t="shared" ref="Q707:Q770" si="66">LEFT(N707,SEARCH("/",N707)-1)</f>
        <v>publishing</v>
      </c>
      <c r="R707" t="str">
        <f t="shared" ref="R707:R770" si="67">RIGHT(N707,LEN(N707)-SEARCH("/",N707))</f>
        <v>nonfiction</v>
      </c>
      <c r="S707" s="12">
        <f t="shared" ref="S707:S770" si="68">(((J707/60)/60/24)+DATE(1970,1,1))</f>
        <v>41619.25</v>
      </c>
      <c r="T707" s="12">
        <f t="shared" ref="T707:T770" si="69">(((K707/60)/60/24)+DATE(1970,1,1))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 s="5">
        <v>108400</v>
      </c>
      <c r="E708" s="5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9">
        <f t="shared" ref="O708:O771" si="70">ROUND(E708/D708*100,0)</f>
        <v>128</v>
      </c>
      <c r="P708" s="7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12">
        <f t="shared" si="68"/>
        <v>43471.25</v>
      </c>
      <c r="T708" s="12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 s="5">
        <v>7300</v>
      </c>
      <c r="E709" s="5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9">
        <f t="shared" si="70"/>
        <v>159</v>
      </c>
      <c r="P709" s="7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12">
        <f t="shared" si="68"/>
        <v>43442.25</v>
      </c>
      <c r="T709" s="12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 s="5">
        <v>1700</v>
      </c>
      <c r="E710" s="5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9">
        <f t="shared" si="70"/>
        <v>707</v>
      </c>
      <c r="P710" s="7">
        <f t="shared" si="71"/>
        <v>87.74</v>
      </c>
      <c r="Q710" t="str">
        <f t="shared" si="66"/>
        <v>theater</v>
      </c>
      <c r="R710" t="str">
        <f t="shared" si="67"/>
        <v>plays</v>
      </c>
      <c r="S710" s="12">
        <f t="shared" si="68"/>
        <v>42877.208333333328</v>
      </c>
      <c r="T710" s="12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 s="5">
        <v>9800</v>
      </c>
      <c r="E711" s="5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9">
        <f t="shared" si="70"/>
        <v>142</v>
      </c>
      <c r="P711" s="7">
        <f t="shared" si="71"/>
        <v>75.02</v>
      </c>
      <c r="Q711" t="str">
        <f t="shared" si="66"/>
        <v>theater</v>
      </c>
      <c r="R711" t="str">
        <f t="shared" si="67"/>
        <v>plays</v>
      </c>
      <c r="S711" s="12">
        <f t="shared" si="68"/>
        <v>41018.208333333336</v>
      </c>
      <c r="T711" s="12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 s="5">
        <v>4300</v>
      </c>
      <c r="E712" s="5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9">
        <f t="shared" si="70"/>
        <v>148</v>
      </c>
      <c r="P712" s="7">
        <f t="shared" si="71"/>
        <v>50.86</v>
      </c>
      <c r="Q712" t="str">
        <f t="shared" si="66"/>
        <v>theater</v>
      </c>
      <c r="R712" t="str">
        <f t="shared" si="67"/>
        <v>plays</v>
      </c>
      <c r="S712" s="12">
        <f t="shared" si="68"/>
        <v>43295.208333333328</v>
      </c>
      <c r="T712" s="12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 s="5">
        <v>6200</v>
      </c>
      <c r="E713" s="5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9">
        <f t="shared" si="70"/>
        <v>20</v>
      </c>
      <c r="P713" s="7">
        <f t="shared" si="71"/>
        <v>90</v>
      </c>
      <c r="Q713" t="str">
        <f t="shared" si="66"/>
        <v>theater</v>
      </c>
      <c r="R713" t="str">
        <f t="shared" si="67"/>
        <v>plays</v>
      </c>
      <c r="S713" s="12">
        <f t="shared" si="68"/>
        <v>42393.25</v>
      </c>
      <c r="T713" s="12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 s="5">
        <v>800</v>
      </c>
      <c r="E714" s="5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9">
        <f t="shared" si="70"/>
        <v>1841</v>
      </c>
      <c r="P714" s="7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12">
        <f t="shared" si="68"/>
        <v>42559.208333333328</v>
      </c>
      <c r="T714" s="12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 s="5">
        <v>6900</v>
      </c>
      <c r="E715" s="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9">
        <f t="shared" si="70"/>
        <v>162</v>
      </c>
      <c r="P715" s="7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12">
        <f t="shared" si="68"/>
        <v>42604.208333333328</v>
      </c>
      <c r="T715" s="12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 s="5">
        <v>38500</v>
      </c>
      <c r="E716" s="5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9">
        <f t="shared" si="70"/>
        <v>473</v>
      </c>
      <c r="P716" s="7">
        <f t="shared" si="71"/>
        <v>101.98</v>
      </c>
      <c r="Q716" t="str">
        <f t="shared" si="66"/>
        <v>music</v>
      </c>
      <c r="R716" t="str">
        <f t="shared" si="67"/>
        <v>rock</v>
      </c>
      <c r="S716" s="12">
        <f t="shared" si="68"/>
        <v>41870.208333333336</v>
      </c>
      <c r="T716" s="12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 s="5">
        <v>118000</v>
      </c>
      <c r="E717" s="5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9">
        <f t="shared" si="70"/>
        <v>24</v>
      </c>
      <c r="P717" s="7">
        <f t="shared" si="71"/>
        <v>44.01</v>
      </c>
      <c r="Q717" t="str">
        <f t="shared" si="66"/>
        <v>games</v>
      </c>
      <c r="R717" t="str">
        <f t="shared" si="67"/>
        <v>mobile games</v>
      </c>
      <c r="S717" s="12">
        <f t="shared" si="68"/>
        <v>40397.208333333336</v>
      </c>
      <c r="T717" s="12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 s="5">
        <v>2000</v>
      </c>
      <c r="E718" s="5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9">
        <f t="shared" si="70"/>
        <v>518</v>
      </c>
      <c r="P718" s="7">
        <f t="shared" si="71"/>
        <v>65.94</v>
      </c>
      <c r="Q718" t="str">
        <f t="shared" si="66"/>
        <v>theater</v>
      </c>
      <c r="R718" t="str">
        <f t="shared" si="67"/>
        <v>plays</v>
      </c>
      <c r="S718" s="12">
        <f t="shared" si="68"/>
        <v>41465.208333333336</v>
      </c>
      <c r="T718" s="12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 s="5">
        <v>5600</v>
      </c>
      <c r="E719" s="5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9">
        <f t="shared" si="70"/>
        <v>248</v>
      </c>
      <c r="P719" s="7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12">
        <f t="shared" si="68"/>
        <v>40777.208333333336</v>
      </c>
      <c r="T719" s="12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 s="5">
        <v>8300</v>
      </c>
      <c r="E720" s="5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9">
        <f t="shared" si="70"/>
        <v>100</v>
      </c>
      <c r="P720" s="7">
        <f t="shared" si="71"/>
        <v>28</v>
      </c>
      <c r="Q720" t="str">
        <f t="shared" si="66"/>
        <v>technology</v>
      </c>
      <c r="R720" t="str">
        <f t="shared" si="67"/>
        <v>wearables</v>
      </c>
      <c r="S720" s="12">
        <f t="shared" si="68"/>
        <v>41442.208333333336</v>
      </c>
      <c r="T720" s="12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 s="5">
        <v>6900</v>
      </c>
      <c r="E721" s="5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9">
        <f t="shared" si="70"/>
        <v>153</v>
      </c>
      <c r="P721" s="7">
        <f t="shared" si="71"/>
        <v>85.83</v>
      </c>
      <c r="Q721" t="str">
        <f t="shared" si="66"/>
        <v>publishing</v>
      </c>
      <c r="R721" t="str">
        <f t="shared" si="67"/>
        <v>fiction</v>
      </c>
      <c r="S721" s="12">
        <f t="shared" si="68"/>
        <v>41058.208333333336</v>
      </c>
      <c r="T721" s="12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 s="5">
        <v>8700</v>
      </c>
      <c r="E722" s="5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9">
        <f t="shared" si="70"/>
        <v>37</v>
      </c>
      <c r="P722" s="7">
        <f t="shared" si="71"/>
        <v>84.92</v>
      </c>
      <c r="Q722" t="str">
        <f t="shared" si="66"/>
        <v>theater</v>
      </c>
      <c r="R722" t="str">
        <f t="shared" si="67"/>
        <v>plays</v>
      </c>
      <c r="S722" s="12">
        <f t="shared" si="68"/>
        <v>43152.25</v>
      </c>
      <c r="T722" s="12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 s="5">
        <v>123600</v>
      </c>
      <c r="E723" s="5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9">
        <f t="shared" si="70"/>
        <v>4</v>
      </c>
      <c r="P723" s="7">
        <f t="shared" si="71"/>
        <v>90.48</v>
      </c>
      <c r="Q723" t="str">
        <f t="shared" si="66"/>
        <v>music</v>
      </c>
      <c r="R723" t="str">
        <f t="shared" si="67"/>
        <v>rock</v>
      </c>
      <c r="S723" s="12">
        <f t="shared" si="68"/>
        <v>43194.208333333328</v>
      </c>
      <c r="T723" s="12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 s="5">
        <v>48500</v>
      </c>
      <c r="E724" s="5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9">
        <f t="shared" si="70"/>
        <v>157</v>
      </c>
      <c r="P724" s="7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12">
        <f t="shared" si="68"/>
        <v>43045.25</v>
      </c>
      <c r="T724" s="12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 s="5">
        <v>4900</v>
      </c>
      <c r="E725" s="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9">
        <f t="shared" si="70"/>
        <v>270</v>
      </c>
      <c r="P725" s="7">
        <f t="shared" si="71"/>
        <v>92.01</v>
      </c>
      <c r="Q725" t="str">
        <f t="shared" si="66"/>
        <v>theater</v>
      </c>
      <c r="R725" t="str">
        <f t="shared" si="67"/>
        <v>plays</v>
      </c>
      <c r="S725" s="12">
        <f t="shared" si="68"/>
        <v>42431.25</v>
      </c>
      <c r="T725" s="12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 s="5">
        <v>8400</v>
      </c>
      <c r="E726" s="5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9">
        <f t="shared" si="70"/>
        <v>134</v>
      </c>
      <c r="P726" s="7">
        <f t="shared" si="71"/>
        <v>93.07</v>
      </c>
      <c r="Q726" t="str">
        <f t="shared" si="66"/>
        <v>theater</v>
      </c>
      <c r="R726" t="str">
        <f t="shared" si="67"/>
        <v>plays</v>
      </c>
      <c r="S726" s="12">
        <f t="shared" si="68"/>
        <v>41934.208333333336</v>
      </c>
      <c r="T726" s="12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 s="5">
        <v>193200</v>
      </c>
      <c r="E727" s="5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9">
        <f t="shared" si="70"/>
        <v>50</v>
      </c>
      <c r="P727" s="7">
        <f t="shared" si="71"/>
        <v>61.01</v>
      </c>
      <c r="Q727" t="str">
        <f t="shared" si="66"/>
        <v>games</v>
      </c>
      <c r="R727" t="str">
        <f t="shared" si="67"/>
        <v>mobile games</v>
      </c>
      <c r="S727" s="12">
        <f t="shared" si="68"/>
        <v>41958.25</v>
      </c>
      <c r="T727" s="12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 s="5">
        <v>54300</v>
      </c>
      <c r="E728" s="5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9">
        <f t="shared" si="70"/>
        <v>89</v>
      </c>
      <c r="P728" s="7">
        <f t="shared" si="71"/>
        <v>92.04</v>
      </c>
      <c r="Q728" t="str">
        <f t="shared" si="66"/>
        <v>theater</v>
      </c>
      <c r="R728" t="str">
        <f t="shared" si="67"/>
        <v>plays</v>
      </c>
      <c r="S728" s="12">
        <f t="shared" si="68"/>
        <v>40476.208333333336</v>
      </c>
      <c r="T728" s="12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 s="5">
        <v>8900</v>
      </c>
      <c r="E729" s="5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9">
        <f t="shared" si="70"/>
        <v>165</v>
      </c>
      <c r="P729" s="7">
        <f t="shared" si="71"/>
        <v>81.13</v>
      </c>
      <c r="Q729" t="str">
        <f t="shared" si="66"/>
        <v>technology</v>
      </c>
      <c r="R729" t="str">
        <f t="shared" si="67"/>
        <v>web</v>
      </c>
      <c r="S729" s="12">
        <f t="shared" si="68"/>
        <v>43485.25</v>
      </c>
      <c r="T729" s="12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 s="5">
        <v>4200</v>
      </c>
      <c r="E730" s="5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9">
        <f t="shared" si="70"/>
        <v>18</v>
      </c>
      <c r="P730" s="7">
        <f t="shared" si="71"/>
        <v>73.5</v>
      </c>
      <c r="Q730" t="str">
        <f t="shared" si="66"/>
        <v>theater</v>
      </c>
      <c r="R730" t="str">
        <f t="shared" si="67"/>
        <v>plays</v>
      </c>
      <c r="S730" s="12">
        <f t="shared" si="68"/>
        <v>42515.208333333328</v>
      </c>
      <c r="T730" s="12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 s="5">
        <v>5600</v>
      </c>
      <c r="E731" s="5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9">
        <f t="shared" si="70"/>
        <v>186</v>
      </c>
      <c r="P731" s="7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12">
        <f t="shared" si="68"/>
        <v>41309.25</v>
      </c>
      <c r="T731" s="12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 s="5">
        <v>28800</v>
      </c>
      <c r="E732" s="5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9">
        <f t="shared" si="70"/>
        <v>413</v>
      </c>
      <c r="P732" s="7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12">
        <f t="shared" si="68"/>
        <v>42147.208333333328</v>
      </c>
      <c r="T732" s="12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 s="5">
        <v>8000</v>
      </c>
      <c r="E733" s="5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9">
        <f t="shared" si="70"/>
        <v>90</v>
      </c>
      <c r="P733" s="7">
        <f t="shared" si="71"/>
        <v>32.97</v>
      </c>
      <c r="Q733" t="str">
        <f t="shared" si="66"/>
        <v>technology</v>
      </c>
      <c r="R733" t="str">
        <f t="shared" si="67"/>
        <v>web</v>
      </c>
      <c r="S733" s="12">
        <f t="shared" si="68"/>
        <v>42939.208333333328</v>
      </c>
      <c r="T733" s="12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 s="5">
        <v>117000</v>
      </c>
      <c r="E734" s="5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9">
        <f t="shared" si="70"/>
        <v>92</v>
      </c>
      <c r="P734" s="7">
        <f t="shared" si="71"/>
        <v>96.01</v>
      </c>
      <c r="Q734" t="str">
        <f t="shared" si="66"/>
        <v>music</v>
      </c>
      <c r="R734" t="str">
        <f t="shared" si="67"/>
        <v>rock</v>
      </c>
      <c r="S734" s="12">
        <f t="shared" si="68"/>
        <v>42816.208333333328</v>
      </c>
      <c r="T734" s="12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 s="5">
        <v>15800</v>
      </c>
      <c r="E735" s="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9">
        <f t="shared" si="70"/>
        <v>527</v>
      </c>
      <c r="P735" s="7">
        <f t="shared" si="71"/>
        <v>84.97</v>
      </c>
      <c r="Q735" t="str">
        <f t="shared" si="66"/>
        <v>music</v>
      </c>
      <c r="R735" t="str">
        <f t="shared" si="67"/>
        <v>metal</v>
      </c>
      <c r="S735" s="12">
        <f t="shared" si="68"/>
        <v>41844.208333333336</v>
      </c>
      <c r="T735" s="12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 s="5">
        <v>4200</v>
      </c>
      <c r="E736" s="5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9">
        <f t="shared" si="70"/>
        <v>319</v>
      </c>
      <c r="P736" s="7">
        <f t="shared" si="71"/>
        <v>25.01</v>
      </c>
      <c r="Q736" t="str">
        <f t="shared" si="66"/>
        <v>theater</v>
      </c>
      <c r="R736" t="str">
        <f t="shared" si="67"/>
        <v>plays</v>
      </c>
      <c r="S736" s="12">
        <f t="shared" si="68"/>
        <v>42763.25</v>
      </c>
      <c r="T736" s="12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 s="5">
        <v>37100</v>
      </c>
      <c r="E737" s="5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9">
        <f t="shared" si="70"/>
        <v>354</v>
      </c>
      <c r="P737" s="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12">
        <f t="shared" si="68"/>
        <v>42459.208333333328</v>
      </c>
      <c r="T737" s="12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 s="5">
        <v>7700</v>
      </c>
      <c r="E738" s="5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9">
        <f t="shared" si="70"/>
        <v>33</v>
      </c>
      <c r="P738" s="7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12">
        <f t="shared" si="68"/>
        <v>42055.25</v>
      </c>
      <c r="T738" s="12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 s="5">
        <v>3700</v>
      </c>
      <c r="E739" s="5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9">
        <f t="shared" si="70"/>
        <v>136</v>
      </c>
      <c r="P739" s="7">
        <f t="shared" si="71"/>
        <v>27.93</v>
      </c>
      <c r="Q739" t="str">
        <f t="shared" si="66"/>
        <v>music</v>
      </c>
      <c r="R739" t="str">
        <f t="shared" si="67"/>
        <v>indie rock</v>
      </c>
      <c r="S739" s="12">
        <f t="shared" si="68"/>
        <v>42685.25</v>
      </c>
      <c r="T739" s="12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 s="5">
        <v>74700</v>
      </c>
      <c r="E740" s="5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9">
        <f t="shared" si="70"/>
        <v>2</v>
      </c>
      <c r="P740" s="7">
        <f t="shared" si="71"/>
        <v>103.8</v>
      </c>
      <c r="Q740" t="str">
        <f t="shared" si="66"/>
        <v>theater</v>
      </c>
      <c r="R740" t="str">
        <f t="shared" si="67"/>
        <v>plays</v>
      </c>
      <c r="S740" s="12">
        <f t="shared" si="68"/>
        <v>41959.25</v>
      </c>
      <c r="T740" s="12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 s="5">
        <v>10000</v>
      </c>
      <c r="E741" s="5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9">
        <f t="shared" si="70"/>
        <v>61</v>
      </c>
      <c r="P741" s="7">
        <f t="shared" si="71"/>
        <v>31.94</v>
      </c>
      <c r="Q741" t="str">
        <f t="shared" si="66"/>
        <v>music</v>
      </c>
      <c r="R741" t="str">
        <f t="shared" si="67"/>
        <v>indie rock</v>
      </c>
      <c r="S741" s="12">
        <f t="shared" si="68"/>
        <v>41089.208333333336</v>
      </c>
      <c r="T741" s="12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 s="5">
        <v>5300</v>
      </c>
      <c r="E742" s="5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9">
        <f t="shared" si="70"/>
        <v>30</v>
      </c>
      <c r="P742" s="7">
        <f t="shared" si="71"/>
        <v>99.5</v>
      </c>
      <c r="Q742" t="str">
        <f t="shared" si="66"/>
        <v>theater</v>
      </c>
      <c r="R742" t="str">
        <f t="shared" si="67"/>
        <v>plays</v>
      </c>
      <c r="S742" s="12">
        <f t="shared" si="68"/>
        <v>42769.25</v>
      </c>
      <c r="T742" s="12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 s="5">
        <v>1200</v>
      </c>
      <c r="E743" s="5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9">
        <f t="shared" si="70"/>
        <v>1179</v>
      </c>
      <c r="P743" s="7">
        <f t="shared" si="71"/>
        <v>108.85</v>
      </c>
      <c r="Q743" t="str">
        <f t="shared" si="66"/>
        <v>theater</v>
      </c>
      <c r="R743" t="str">
        <f t="shared" si="67"/>
        <v>plays</v>
      </c>
      <c r="S743" s="12">
        <f t="shared" si="68"/>
        <v>40321.208333333336</v>
      </c>
      <c r="T743" s="12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 s="5">
        <v>1200</v>
      </c>
      <c r="E744" s="5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9">
        <f t="shared" si="70"/>
        <v>1126</v>
      </c>
      <c r="P744" s="7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12">
        <f t="shared" si="68"/>
        <v>40197.25</v>
      </c>
      <c r="T744" s="12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 s="5">
        <v>3900</v>
      </c>
      <c r="E745" s="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9">
        <f t="shared" si="70"/>
        <v>13</v>
      </c>
      <c r="P745" s="7">
        <f t="shared" si="71"/>
        <v>29.65</v>
      </c>
      <c r="Q745" t="str">
        <f t="shared" si="66"/>
        <v>theater</v>
      </c>
      <c r="R745" t="str">
        <f t="shared" si="67"/>
        <v>plays</v>
      </c>
      <c r="S745" s="12">
        <f t="shared" si="68"/>
        <v>42298.208333333328</v>
      </c>
      <c r="T745" s="12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 s="5">
        <v>2000</v>
      </c>
      <c r="E746" s="5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9">
        <f t="shared" si="70"/>
        <v>712</v>
      </c>
      <c r="P746" s="7">
        <f t="shared" si="71"/>
        <v>101.71</v>
      </c>
      <c r="Q746" t="str">
        <f t="shared" si="66"/>
        <v>theater</v>
      </c>
      <c r="R746" t="str">
        <f t="shared" si="67"/>
        <v>plays</v>
      </c>
      <c r="S746" s="12">
        <f t="shared" si="68"/>
        <v>43322.208333333328</v>
      </c>
      <c r="T746" s="12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 s="5">
        <v>6900</v>
      </c>
      <c r="E747" s="5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9">
        <f t="shared" si="70"/>
        <v>30</v>
      </c>
      <c r="P747" s="7">
        <f t="shared" si="71"/>
        <v>61.5</v>
      </c>
      <c r="Q747" t="str">
        <f t="shared" si="66"/>
        <v>technology</v>
      </c>
      <c r="R747" t="str">
        <f t="shared" si="67"/>
        <v>wearables</v>
      </c>
      <c r="S747" s="12">
        <f t="shared" si="68"/>
        <v>40328.208333333336</v>
      </c>
      <c r="T747" s="12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 s="5">
        <v>55800</v>
      </c>
      <c r="E748" s="5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9">
        <f t="shared" si="70"/>
        <v>213</v>
      </c>
      <c r="P748" s="7">
        <f t="shared" si="71"/>
        <v>35</v>
      </c>
      <c r="Q748" t="str">
        <f t="shared" si="66"/>
        <v>technology</v>
      </c>
      <c r="R748" t="str">
        <f t="shared" si="67"/>
        <v>web</v>
      </c>
      <c r="S748" s="12">
        <f t="shared" si="68"/>
        <v>40825.208333333336</v>
      </c>
      <c r="T748" s="12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 s="5">
        <v>4900</v>
      </c>
      <c r="E749" s="5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9">
        <f t="shared" si="70"/>
        <v>229</v>
      </c>
      <c r="P749" s="7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12">
        <f t="shared" si="68"/>
        <v>40423.208333333336</v>
      </c>
      <c r="T749" s="12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 s="5">
        <v>194900</v>
      </c>
      <c r="E750" s="5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9">
        <f t="shared" si="70"/>
        <v>35</v>
      </c>
      <c r="P750" s="7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12">
        <f t="shared" si="68"/>
        <v>40238.25</v>
      </c>
      <c r="T750" s="12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 s="5">
        <v>8600</v>
      </c>
      <c r="E751" s="5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9">
        <f t="shared" si="70"/>
        <v>157</v>
      </c>
      <c r="P751" s="7">
        <f t="shared" si="71"/>
        <v>36.96</v>
      </c>
      <c r="Q751" t="str">
        <f t="shared" si="66"/>
        <v>technology</v>
      </c>
      <c r="R751" t="str">
        <f t="shared" si="67"/>
        <v>wearables</v>
      </c>
      <c r="S751" s="12">
        <f t="shared" si="68"/>
        <v>41920.208333333336</v>
      </c>
      <c r="T751" s="12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 s="5">
        <v>100</v>
      </c>
      <c r="E752" s="5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9">
        <f t="shared" si="70"/>
        <v>1</v>
      </c>
      <c r="P752" s="7">
        <f t="shared" si="71"/>
        <v>1</v>
      </c>
      <c r="Q752" t="str">
        <f t="shared" si="66"/>
        <v>music</v>
      </c>
      <c r="R752" t="str">
        <f t="shared" si="67"/>
        <v>electric music</v>
      </c>
      <c r="S752" s="12">
        <f t="shared" si="68"/>
        <v>40360.208333333336</v>
      </c>
      <c r="T752" s="12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 s="5">
        <v>3600</v>
      </c>
      <c r="E753" s="5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9">
        <f t="shared" si="70"/>
        <v>232</v>
      </c>
      <c r="P753" s="7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12">
        <f t="shared" si="68"/>
        <v>42446.208333333328</v>
      </c>
      <c r="T753" s="12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 s="5">
        <v>5800</v>
      </c>
      <c r="E754" s="5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9">
        <f t="shared" si="70"/>
        <v>92</v>
      </c>
      <c r="P754" s="7">
        <f t="shared" si="71"/>
        <v>47.04</v>
      </c>
      <c r="Q754" t="str">
        <f t="shared" si="66"/>
        <v>theater</v>
      </c>
      <c r="R754" t="str">
        <f t="shared" si="67"/>
        <v>plays</v>
      </c>
      <c r="S754" s="12">
        <f t="shared" si="68"/>
        <v>40395.208333333336</v>
      </c>
      <c r="T754" s="12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 s="5">
        <v>4700</v>
      </c>
      <c r="E755" s="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9">
        <f t="shared" si="70"/>
        <v>257</v>
      </c>
      <c r="P755" s="7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12">
        <f t="shared" si="68"/>
        <v>40321.208333333336</v>
      </c>
      <c r="T755" s="12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 s="5">
        <v>70400</v>
      </c>
      <c r="E756" s="5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9">
        <f t="shared" si="70"/>
        <v>168</v>
      </c>
      <c r="P756" s="7">
        <f t="shared" si="71"/>
        <v>37.01</v>
      </c>
      <c r="Q756" t="str">
        <f t="shared" si="66"/>
        <v>theater</v>
      </c>
      <c r="R756" t="str">
        <f t="shared" si="67"/>
        <v>plays</v>
      </c>
      <c r="S756" s="12">
        <f t="shared" si="68"/>
        <v>41210.208333333336</v>
      </c>
      <c r="T756" s="12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 s="5">
        <v>4500</v>
      </c>
      <c r="E757" s="5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9">
        <f t="shared" si="70"/>
        <v>167</v>
      </c>
      <c r="P757" s="7">
        <f t="shared" si="71"/>
        <v>26.03</v>
      </c>
      <c r="Q757" t="str">
        <f t="shared" si="66"/>
        <v>theater</v>
      </c>
      <c r="R757" t="str">
        <f t="shared" si="67"/>
        <v>plays</v>
      </c>
      <c r="S757" s="12">
        <f t="shared" si="68"/>
        <v>43096.25</v>
      </c>
      <c r="T757" s="12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 s="5">
        <v>1300</v>
      </c>
      <c r="E758" s="5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9">
        <f t="shared" si="70"/>
        <v>772</v>
      </c>
      <c r="P758" s="7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12">
        <f t="shared" si="68"/>
        <v>42024.25</v>
      </c>
      <c r="T758" s="12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 s="5">
        <v>1400</v>
      </c>
      <c r="E759" s="5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9">
        <f t="shared" si="70"/>
        <v>407</v>
      </c>
      <c r="P759" s="7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12">
        <f t="shared" si="68"/>
        <v>40675.208333333336</v>
      </c>
      <c r="T759" s="12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 s="5">
        <v>29600</v>
      </c>
      <c r="E760" s="5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9">
        <f t="shared" si="70"/>
        <v>564</v>
      </c>
      <c r="P760" s="7">
        <f t="shared" si="71"/>
        <v>110.02</v>
      </c>
      <c r="Q760" t="str">
        <f t="shared" si="66"/>
        <v>music</v>
      </c>
      <c r="R760" t="str">
        <f t="shared" si="67"/>
        <v>rock</v>
      </c>
      <c r="S760" s="12">
        <f t="shared" si="68"/>
        <v>41936.208333333336</v>
      </c>
      <c r="T760" s="12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 s="5">
        <v>167500</v>
      </c>
      <c r="E761" s="5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9">
        <f t="shared" si="70"/>
        <v>68</v>
      </c>
      <c r="P761" s="7">
        <f t="shared" si="71"/>
        <v>89.96</v>
      </c>
      <c r="Q761" t="str">
        <f t="shared" si="66"/>
        <v>music</v>
      </c>
      <c r="R761" t="str">
        <f t="shared" si="67"/>
        <v>electric music</v>
      </c>
      <c r="S761" s="12">
        <f t="shared" si="68"/>
        <v>43136.25</v>
      </c>
      <c r="T761" s="12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 s="5">
        <v>48300</v>
      </c>
      <c r="E762" s="5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9">
        <f t="shared" si="70"/>
        <v>34</v>
      </c>
      <c r="P762" s="7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12">
        <f t="shared" si="68"/>
        <v>43678.208333333328</v>
      </c>
      <c r="T762" s="12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 s="5">
        <v>2200</v>
      </c>
      <c r="E763" s="5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9">
        <f t="shared" si="70"/>
        <v>655</v>
      </c>
      <c r="P763" s="7">
        <f t="shared" si="71"/>
        <v>86.87</v>
      </c>
      <c r="Q763" t="str">
        <f t="shared" si="66"/>
        <v>music</v>
      </c>
      <c r="R763" t="str">
        <f t="shared" si="67"/>
        <v>rock</v>
      </c>
      <c r="S763" s="12">
        <f t="shared" si="68"/>
        <v>42938.208333333328</v>
      </c>
      <c r="T763" s="12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 s="5">
        <v>3500</v>
      </c>
      <c r="E764" s="5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9">
        <f t="shared" si="70"/>
        <v>177</v>
      </c>
      <c r="P764" s="7">
        <f t="shared" si="71"/>
        <v>62.04</v>
      </c>
      <c r="Q764" t="str">
        <f t="shared" si="66"/>
        <v>music</v>
      </c>
      <c r="R764" t="str">
        <f t="shared" si="67"/>
        <v>jazz</v>
      </c>
      <c r="S764" s="12">
        <f t="shared" si="68"/>
        <v>41241.25</v>
      </c>
      <c r="T764" s="12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 s="5">
        <v>5600</v>
      </c>
      <c r="E765" s="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9">
        <f t="shared" si="70"/>
        <v>113</v>
      </c>
      <c r="P765" s="7">
        <f t="shared" si="71"/>
        <v>26.97</v>
      </c>
      <c r="Q765" t="str">
        <f t="shared" si="66"/>
        <v>theater</v>
      </c>
      <c r="R765" t="str">
        <f t="shared" si="67"/>
        <v>plays</v>
      </c>
      <c r="S765" s="12">
        <f t="shared" si="68"/>
        <v>41037.208333333336</v>
      </c>
      <c r="T765" s="12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 s="5">
        <v>1100</v>
      </c>
      <c r="E766" s="5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9">
        <f t="shared" si="70"/>
        <v>728</v>
      </c>
      <c r="P766" s="7">
        <f t="shared" si="71"/>
        <v>54.12</v>
      </c>
      <c r="Q766" t="str">
        <f t="shared" si="66"/>
        <v>music</v>
      </c>
      <c r="R766" t="str">
        <f t="shared" si="67"/>
        <v>rock</v>
      </c>
      <c r="S766" s="12">
        <f t="shared" si="68"/>
        <v>40676.208333333336</v>
      </c>
      <c r="T766" s="12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 s="5">
        <v>3900</v>
      </c>
      <c r="E767" s="5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9">
        <f t="shared" si="70"/>
        <v>208</v>
      </c>
      <c r="P767" s="7">
        <f t="shared" si="71"/>
        <v>41.04</v>
      </c>
      <c r="Q767" t="str">
        <f t="shared" si="66"/>
        <v>music</v>
      </c>
      <c r="R767" t="str">
        <f t="shared" si="67"/>
        <v>indie rock</v>
      </c>
      <c r="S767" s="12">
        <f t="shared" si="68"/>
        <v>42840.208333333328</v>
      </c>
      <c r="T767" s="12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 s="5">
        <v>43800</v>
      </c>
      <c r="E768" s="5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9">
        <f t="shared" si="70"/>
        <v>31</v>
      </c>
      <c r="P768" s="7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12">
        <f t="shared" si="68"/>
        <v>43362.208333333328</v>
      </c>
      <c r="T768" s="12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 s="5">
        <v>97200</v>
      </c>
      <c r="E769" s="5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9">
        <f t="shared" si="70"/>
        <v>57</v>
      </c>
      <c r="P769" s="7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12">
        <f t="shared" si="68"/>
        <v>42283.208333333328</v>
      </c>
      <c r="T769" s="12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 s="5">
        <v>4800</v>
      </c>
      <c r="E770" s="5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9">
        <f t="shared" si="70"/>
        <v>231</v>
      </c>
      <c r="P770" s="7">
        <f t="shared" si="71"/>
        <v>73.92</v>
      </c>
      <c r="Q770" t="str">
        <f t="shared" si="66"/>
        <v>theater</v>
      </c>
      <c r="R770" t="str">
        <f t="shared" si="67"/>
        <v>plays</v>
      </c>
      <c r="S770" s="12">
        <f t="shared" si="68"/>
        <v>41619.25</v>
      </c>
      <c r="T770" s="12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 s="5">
        <v>125600</v>
      </c>
      <c r="E771" s="5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9">
        <f t="shared" si="70"/>
        <v>87</v>
      </c>
      <c r="P771" s="7">
        <f t="shared" si="71"/>
        <v>32</v>
      </c>
      <c r="Q771" t="str">
        <f t="shared" ref="Q771:Q834" si="72">LEFT(N771,SEARCH("/",N771)-1)</f>
        <v>games</v>
      </c>
      <c r="R771" t="str">
        <f t="shared" ref="R771:R834" si="73">RIGHT(N771,LEN(N771)-SEARCH("/",N771))</f>
        <v>video games</v>
      </c>
      <c r="S771" s="12">
        <f t="shared" ref="S771:S834" si="74">(((J771/60)/60/24)+DATE(1970,1,1))</f>
        <v>41501.208333333336</v>
      </c>
      <c r="T771" s="12">
        <f t="shared" ref="T771:T834" si="75">(((K771/60)/60/24)+DATE(1970,1,1))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 s="5">
        <v>4300</v>
      </c>
      <c r="E772" s="5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9">
        <f t="shared" ref="O772:O835" si="76">ROUND(E772/D772*100,0)</f>
        <v>271</v>
      </c>
      <c r="P772" s="7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12">
        <f t="shared" si="74"/>
        <v>41743.208333333336</v>
      </c>
      <c r="T772" s="12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 s="5">
        <v>5600</v>
      </c>
      <c r="E773" s="5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9">
        <f t="shared" si="76"/>
        <v>49</v>
      </c>
      <c r="P773" s="7">
        <f t="shared" si="77"/>
        <v>106.5</v>
      </c>
      <c r="Q773" t="str">
        <f t="shared" si="72"/>
        <v>theater</v>
      </c>
      <c r="R773" t="str">
        <f t="shared" si="73"/>
        <v>plays</v>
      </c>
      <c r="S773" s="12">
        <f t="shared" si="74"/>
        <v>43491.25</v>
      </c>
      <c r="T773" s="12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 s="5">
        <v>149600</v>
      </c>
      <c r="E774" s="5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9">
        <f t="shared" si="76"/>
        <v>113</v>
      </c>
      <c r="P774" s="7">
        <f t="shared" si="77"/>
        <v>33</v>
      </c>
      <c r="Q774" t="str">
        <f t="shared" si="72"/>
        <v>music</v>
      </c>
      <c r="R774" t="str">
        <f t="shared" si="73"/>
        <v>indie rock</v>
      </c>
      <c r="S774" s="12">
        <f t="shared" si="74"/>
        <v>43505.25</v>
      </c>
      <c r="T774" s="12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 s="5">
        <v>53100</v>
      </c>
      <c r="E775" s="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9">
        <f t="shared" si="76"/>
        <v>191</v>
      </c>
      <c r="P775" s="7">
        <f t="shared" si="77"/>
        <v>43</v>
      </c>
      <c r="Q775" t="str">
        <f t="shared" si="72"/>
        <v>theater</v>
      </c>
      <c r="R775" t="str">
        <f t="shared" si="73"/>
        <v>plays</v>
      </c>
      <c r="S775" s="12">
        <f t="shared" si="74"/>
        <v>42838.208333333328</v>
      </c>
      <c r="T775" s="12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 s="5">
        <v>5000</v>
      </c>
      <c r="E776" s="5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9">
        <f t="shared" si="76"/>
        <v>136</v>
      </c>
      <c r="P776" s="7">
        <f t="shared" si="77"/>
        <v>86.86</v>
      </c>
      <c r="Q776" t="str">
        <f t="shared" si="72"/>
        <v>technology</v>
      </c>
      <c r="R776" t="str">
        <f t="shared" si="73"/>
        <v>web</v>
      </c>
      <c r="S776" s="12">
        <f t="shared" si="74"/>
        <v>42513.208333333328</v>
      </c>
      <c r="T776" s="12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 s="5">
        <v>9400</v>
      </c>
      <c r="E777" s="5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9">
        <f t="shared" si="76"/>
        <v>10</v>
      </c>
      <c r="P777" s="7">
        <f t="shared" si="77"/>
        <v>96.8</v>
      </c>
      <c r="Q777" t="str">
        <f t="shared" si="72"/>
        <v>music</v>
      </c>
      <c r="R777" t="str">
        <f t="shared" si="73"/>
        <v>rock</v>
      </c>
      <c r="S777" s="12">
        <f t="shared" si="74"/>
        <v>41949.25</v>
      </c>
      <c r="T777" s="12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 s="5">
        <v>110800</v>
      </c>
      <c r="E778" s="5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9">
        <f t="shared" si="76"/>
        <v>66</v>
      </c>
      <c r="P778" s="7">
        <f t="shared" si="77"/>
        <v>33</v>
      </c>
      <c r="Q778" t="str">
        <f t="shared" si="72"/>
        <v>theater</v>
      </c>
      <c r="R778" t="str">
        <f t="shared" si="73"/>
        <v>plays</v>
      </c>
      <c r="S778" s="12">
        <f t="shared" si="74"/>
        <v>43650.208333333328</v>
      </c>
      <c r="T778" s="12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 s="5">
        <v>93800</v>
      </c>
      <c r="E779" s="5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9">
        <f t="shared" si="76"/>
        <v>49</v>
      </c>
      <c r="P779" s="7">
        <f t="shared" si="77"/>
        <v>68.03</v>
      </c>
      <c r="Q779" t="str">
        <f t="shared" si="72"/>
        <v>theater</v>
      </c>
      <c r="R779" t="str">
        <f t="shared" si="73"/>
        <v>plays</v>
      </c>
      <c r="S779" s="12">
        <f t="shared" si="74"/>
        <v>40809.208333333336</v>
      </c>
      <c r="T779" s="12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 s="5">
        <v>1300</v>
      </c>
      <c r="E780" s="5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9">
        <f t="shared" si="76"/>
        <v>788</v>
      </c>
      <c r="P780" s="7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12">
        <f t="shared" si="74"/>
        <v>40768.208333333336</v>
      </c>
      <c r="T780" s="12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 s="5">
        <v>108700</v>
      </c>
      <c r="E781" s="5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9">
        <f t="shared" si="76"/>
        <v>80</v>
      </c>
      <c r="P781" s="7">
        <f t="shared" si="77"/>
        <v>105.05</v>
      </c>
      <c r="Q781" t="str">
        <f t="shared" si="72"/>
        <v>theater</v>
      </c>
      <c r="R781" t="str">
        <f t="shared" si="73"/>
        <v>plays</v>
      </c>
      <c r="S781" s="12">
        <f t="shared" si="74"/>
        <v>42230.208333333328</v>
      </c>
      <c r="T781" s="12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 s="5">
        <v>5100</v>
      </c>
      <c r="E782" s="5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9">
        <f t="shared" si="76"/>
        <v>106</v>
      </c>
      <c r="P782" s="7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12">
        <f t="shared" si="74"/>
        <v>42573.208333333328</v>
      </c>
      <c r="T782" s="12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 s="5">
        <v>8700</v>
      </c>
      <c r="E783" s="5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9">
        <f t="shared" si="76"/>
        <v>51</v>
      </c>
      <c r="P783" s="7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12">
        <f t="shared" si="74"/>
        <v>40482.208333333336</v>
      </c>
      <c r="T783" s="12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 s="5">
        <v>5100</v>
      </c>
      <c r="E784" s="5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9">
        <f t="shared" si="76"/>
        <v>215</v>
      </c>
      <c r="P784" s="7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12">
        <f t="shared" si="74"/>
        <v>40603.25</v>
      </c>
      <c r="T784" s="12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 s="5">
        <v>7400</v>
      </c>
      <c r="E785" s="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9">
        <f t="shared" si="76"/>
        <v>141</v>
      </c>
      <c r="P785" s="7">
        <f t="shared" si="77"/>
        <v>75.73</v>
      </c>
      <c r="Q785" t="str">
        <f t="shared" si="72"/>
        <v>music</v>
      </c>
      <c r="R785" t="str">
        <f t="shared" si="73"/>
        <v>rock</v>
      </c>
      <c r="S785" s="12">
        <f t="shared" si="74"/>
        <v>41625.25</v>
      </c>
      <c r="T785" s="12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 s="5">
        <v>88900</v>
      </c>
      <c r="E786" s="5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9">
        <f t="shared" si="76"/>
        <v>115</v>
      </c>
      <c r="P786" s="7">
        <f t="shared" si="77"/>
        <v>31</v>
      </c>
      <c r="Q786" t="str">
        <f t="shared" si="72"/>
        <v>technology</v>
      </c>
      <c r="R786" t="str">
        <f t="shared" si="73"/>
        <v>web</v>
      </c>
      <c r="S786" s="12">
        <f t="shared" si="74"/>
        <v>42435.25</v>
      </c>
      <c r="T786" s="12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 s="5">
        <v>6700</v>
      </c>
      <c r="E787" s="5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9">
        <f t="shared" si="76"/>
        <v>193</v>
      </c>
      <c r="P787" s="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12">
        <f t="shared" si="74"/>
        <v>43582.208333333328</v>
      </c>
      <c r="T787" s="12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 s="5">
        <v>1500</v>
      </c>
      <c r="E788" s="5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9">
        <f t="shared" si="76"/>
        <v>730</v>
      </c>
      <c r="P788" s="7">
        <f t="shared" si="77"/>
        <v>52.88</v>
      </c>
      <c r="Q788" t="str">
        <f t="shared" si="72"/>
        <v>music</v>
      </c>
      <c r="R788" t="str">
        <f t="shared" si="73"/>
        <v>jazz</v>
      </c>
      <c r="S788" s="12">
        <f t="shared" si="74"/>
        <v>43186.208333333328</v>
      </c>
      <c r="T788" s="12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 s="5">
        <v>61200</v>
      </c>
      <c r="E789" s="5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9">
        <f t="shared" si="76"/>
        <v>100</v>
      </c>
      <c r="P789" s="7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12">
        <f t="shared" si="74"/>
        <v>40684.208333333336</v>
      </c>
      <c r="T789" s="12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 s="5">
        <v>3600</v>
      </c>
      <c r="E790" s="5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9">
        <f t="shared" si="76"/>
        <v>88</v>
      </c>
      <c r="P790" s="7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12">
        <f t="shared" si="74"/>
        <v>41202.208333333336</v>
      </c>
      <c r="T790" s="12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 s="5">
        <v>9000</v>
      </c>
      <c r="E791" s="5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9">
        <f t="shared" si="76"/>
        <v>37</v>
      </c>
      <c r="P791" s="7">
        <f t="shared" si="77"/>
        <v>74.47</v>
      </c>
      <c r="Q791" t="str">
        <f t="shared" si="72"/>
        <v>theater</v>
      </c>
      <c r="R791" t="str">
        <f t="shared" si="73"/>
        <v>plays</v>
      </c>
      <c r="S791" s="12">
        <f t="shared" si="74"/>
        <v>41786.208333333336</v>
      </c>
      <c r="T791" s="12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 s="5">
        <v>185900</v>
      </c>
      <c r="E792" s="5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9">
        <f t="shared" si="76"/>
        <v>31</v>
      </c>
      <c r="P792" s="7">
        <f t="shared" si="77"/>
        <v>51.01</v>
      </c>
      <c r="Q792" t="str">
        <f t="shared" si="72"/>
        <v>theater</v>
      </c>
      <c r="R792" t="str">
        <f t="shared" si="73"/>
        <v>plays</v>
      </c>
      <c r="S792" s="12">
        <f t="shared" si="74"/>
        <v>40223.25</v>
      </c>
      <c r="T792" s="12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 s="5">
        <v>2100</v>
      </c>
      <c r="E793" s="5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9">
        <f t="shared" si="76"/>
        <v>26</v>
      </c>
      <c r="P793" s="7">
        <f t="shared" si="77"/>
        <v>90</v>
      </c>
      <c r="Q793" t="str">
        <f t="shared" si="72"/>
        <v>food</v>
      </c>
      <c r="R793" t="str">
        <f t="shared" si="73"/>
        <v>food trucks</v>
      </c>
      <c r="S793" s="12">
        <f t="shared" si="74"/>
        <v>42715.25</v>
      </c>
      <c r="T793" s="12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 s="5">
        <v>2000</v>
      </c>
      <c r="E794" s="5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9">
        <f t="shared" si="76"/>
        <v>34</v>
      </c>
      <c r="P794" s="7">
        <f t="shared" si="77"/>
        <v>97.14</v>
      </c>
      <c r="Q794" t="str">
        <f t="shared" si="72"/>
        <v>theater</v>
      </c>
      <c r="R794" t="str">
        <f t="shared" si="73"/>
        <v>plays</v>
      </c>
      <c r="S794" s="12">
        <f t="shared" si="74"/>
        <v>41451.208333333336</v>
      </c>
      <c r="T794" s="12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 s="5">
        <v>1100</v>
      </c>
      <c r="E795" s="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9">
        <f t="shared" si="76"/>
        <v>1186</v>
      </c>
      <c r="P795" s="7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12">
        <f t="shared" si="74"/>
        <v>41450.208333333336</v>
      </c>
      <c r="T795" s="12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 s="5">
        <v>6600</v>
      </c>
      <c r="E796" s="5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9">
        <f t="shared" si="76"/>
        <v>125</v>
      </c>
      <c r="P796" s="7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12">
        <f t="shared" si="74"/>
        <v>43091.25</v>
      </c>
      <c r="T796" s="12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 s="5">
        <v>7100</v>
      </c>
      <c r="E797" s="5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9">
        <f t="shared" si="76"/>
        <v>14</v>
      </c>
      <c r="P797" s="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12">
        <f t="shared" si="74"/>
        <v>42675.208333333328</v>
      </c>
      <c r="T797" s="12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 s="5">
        <v>7800</v>
      </c>
      <c r="E798" s="5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9">
        <f t="shared" si="76"/>
        <v>55</v>
      </c>
      <c r="P798" s="7">
        <f t="shared" si="77"/>
        <v>54.81</v>
      </c>
      <c r="Q798" t="str">
        <f t="shared" si="72"/>
        <v>games</v>
      </c>
      <c r="R798" t="str">
        <f t="shared" si="73"/>
        <v>mobile games</v>
      </c>
      <c r="S798" s="12">
        <f t="shared" si="74"/>
        <v>41859.208333333336</v>
      </c>
      <c r="T798" s="12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 s="5">
        <v>7600</v>
      </c>
      <c r="E799" s="5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9">
        <f t="shared" si="76"/>
        <v>110</v>
      </c>
      <c r="P799" s="7">
        <f t="shared" si="77"/>
        <v>45.04</v>
      </c>
      <c r="Q799" t="str">
        <f t="shared" si="72"/>
        <v>technology</v>
      </c>
      <c r="R799" t="str">
        <f t="shared" si="73"/>
        <v>web</v>
      </c>
      <c r="S799" s="12">
        <f t="shared" si="74"/>
        <v>43464.25</v>
      </c>
      <c r="T799" s="12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 s="5">
        <v>3400</v>
      </c>
      <c r="E800" s="5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9">
        <f t="shared" si="76"/>
        <v>188</v>
      </c>
      <c r="P800" s="7">
        <f t="shared" si="77"/>
        <v>52.96</v>
      </c>
      <c r="Q800" t="str">
        <f t="shared" si="72"/>
        <v>theater</v>
      </c>
      <c r="R800" t="str">
        <f t="shared" si="73"/>
        <v>plays</v>
      </c>
      <c r="S800" s="12">
        <f t="shared" si="74"/>
        <v>41060.208333333336</v>
      </c>
      <c r="T800" s="12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 s="5">
        <v>84500</v>
      </c>
      <c r="E801" s="5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9">
        <f t="shared" si="76"/>
        <v>87</v>
      </c>
      <c r="P801" s="7">
        <f t="shared" si="77"/>
        <v>60.02</v>
      </c>
      <c r="Q801" t="str">
        <f t="shared" si="72"/>
        <v>theater</v>
      </c>
      <c r="R801" t="str">
        <f t="shared" si="73"/>
        <v>plays</v>
      </c>
      <c r="S801" s="12">
        <f t="shared" si="74"/>
        <v>42399.25</v>
      </c>
      <c r="T801" s="12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 s="5">
        <v>100</v>
      </c>
      <c r="E802" s="5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9">
        <f t="shared" si="76"/>
        <v>1</v>
      </c>
      <c r="P802" s="7">
        <f t="shared" si="77"/>
        <v>1</v>
      </c>
      <c r="Q802" t="str">
        <f t="shared" si="72"/>
        <v>music</v>
      </c>
      <c r="R802" t="str">
        <f t="shared" si="73"/>
        <v>rock</v>
      </c>
      <c r="S802" s="12">
        <f t="shared" si="74"/>
        <v>42167.208333333328</v>
      </c>
      <c r="T802" s="12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 s="5">
        <v>2300</v>
      </c>
      <c r="E803" s="5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9">
        <f t="shared" si="76"/>
        <v>203</v>
      </c>
      <c r="P803" s="7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12">
        <f t="shared" si="74"/>
        <v>43830.25</v>
      </c>
      <c r="T803" s="12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 s="5">
        <v>6200</v>
      </c>
      <c r="E804" s="5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9">
        <f t="shared" si="76"/>
        <v>197</v>
      </c>
      <c r="P804" s="7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12">
        <f t="shared" si="74"/>
        <v>43650.208333333328</v>
      </c>
      <c r="T804" s="12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 s="5">
        <v>6100</v>
      </c>
      <c r="E805" s="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9">
        <f t="shared" si="76"/>
        <v>107</v>
      </c>
      <c r="P805" s="7">
        <f t="shared" si="77"/>
        <v>28.01</v>
      </c>
      <c r="Q805" t="str">
        <f t="shared" si="72"/>
        <v>theater</v>
      </c>
      <c r="R805" t="str">
        <f t="shared" si="73"/>
        <v>plays</v>
      </c>
      <c r="S805" s="12">
        <f t="shared" si="74"/>
        <v>43492.25</v>
      </c>
      <c r="T805" s="12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 s="5">
        <v>2600</v>
      </c>
      <c r="E806" s="5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9">
        <f t="shared" si="76"/>
        <v>269</v>
      </c>
      <c r="P806" s="7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12">
        <f t="shared" si="74"/>
        <v>43102.25</v>
      </c>
      <c r="T806" s="12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 s="5">
        <v>9700</v>
      </c>
      <c r="E807" s="5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9">
        <f t="shared" si="76"/>
        <v>51</v>
      </c>
      <c r="P807" s="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12">
        <f t="shared" si="74"/>
        <v>41958.25</v>
      </c>
      <c r="T807" s="12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 s="5">
        <v>700</v>
      </c>
      <c r="E808" s="5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9">
        <f t="shared" si="76"/>
        <v>1180</v>
      </c>
      <c r="P808" s="7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12">
        <f t="shared" si="74"/>
        <v>40973.25</v>
      </c>
      <c r="T808" s="12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 s="5">
        <v>700</v>
      </c>
      <c r="E809" s="5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9">
        <f t="shared" si="76"/>
        <v>264</v>
      </c>
      <c r="P809" s="7">
        <f t="shared" si="77"/>
        <v>42.98</v>
      </c>
      <c r="Q809" t="str">
        <f t="shared" si="72"/>
        <v>theater</v>
      </c>
      <c r="R809" t="str">
        <f t="shared" si="73"/>
        <v>plays</v>
      </c>
      <c r="S809" s="12">
        <f t="shared" si="74"/>
        <v>43753.208333333328</v>
      </c>
      <c r="T809" s="12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 s="5">
        <v>5200</v>
      </c>
      <c r="E810" s="5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9">
        <f t="shared" si="76"/>
        <v>30</v>
      </c>
      <c r="P810" s="7">
        <f t="shared" si="77"/>
        <v>83.32</v>
      </c>
      <c r="Q810" t="str">
        <f t="shared" si="72"/>
        <v>food</v>
      </c>
      <c r="R810" t="str">
        <f t="shared" si="73"/>
        <v>food trucks</v>
      </c>
      <c r="S810" s="12">
        <f t="shared" si="74"/>
        <v>42507.208333333328</v>
      </c>
      <c r="T810" s="12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 s="5">
        <v>140800</v>
      </c>
      <c r="E811" s="5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9">
        <f t="shared" si="76"/>
        <v>63</v>
      </c>
      <c r="P811" s="7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12">
        <f t="shared" si="74"/>
        <v>41135.208333333336</v>
      </c>
      <c r="T811" s="12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 s="5">
        <v>6400</v>
      </c>
      <c r="E812" s="5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9">
        <f t="shared" si="76"/>
        <v>193</v>
      </c>
      <c r="P812" s="7">
        <f t="shared" si="77"/>
        <v>55.93</v>
      </c>
      <c r="Q812" t="str">
        <f t="shared" si="72"/>
        <v>theater</v>
      </c>
      <c r="R812" t="str">
        <f t="shared" si="73"/>
        <v>plays</v>
      </c>
      <c r="S812" s="12">
        <f t="shared" si="74"/>
        <v>43067.25</v>
      </c>
      <c r="T812" s="12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 s="5">
        <v>92500</v>
      </c>
      <c r="E813" s="5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9">
        <f t="shared" si="76"/>
        <v>77</v>
      </c>
      <c r="P813" s="7">
        <f t="shared" si="77"/>
        <v>105.04</v>
      </c>
      <c r="Q813" t="str">
        <f t="shared" si="72"/>
        <v>games</v>
      </c>
      <c r="R813" t="str">
        <f t="shared" si="73"/>
        <v>video games</v>
      </c>
      <c r="S813" s="12">
        <f t="shared" si="74"/>
        <v>42378.25</v>
      </c>
      <c r="T813" s="12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 s="5">
        <v>59700</v>
      </c>
      <c r="E814" s="5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9">
        <f t="shared" si="76"/>
        <v>226</v>
      </c>
      <c r="P814" s="7">
        <f t="shared" si="77"/>
        <v>48</v>
      </c>
      <c r="Q814" t="str">
        <f t="shared" si="72"/>
        <v>publishing</v>
      </c>
      <c r="R814" t="str">
        <f t="shared" si="73"/>
        <v>nonfiction</v>
      </c>
      <c r="S814" s="12">
        <f t="shared" si="74"/>
        <v>43206.208333333328</v>
      </c>
      <c r="T814" s="12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 s="5">
        <v>3200</v>
      </c>
      <c r="E815" s="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9">
        <f t="shared" si="76"/>
        <v>239</v>
      </c>
      <c r="P815" s="7">
        <f t="shared" si="77"/>
        <v>112.66</v>
      </c>
      <c r="Q815" t="str">
        <f t="shared" si="72"/>
        <v>games</v>
      </c>
      <c r="R815" t="str">
        <f t="shared" si="73"/>
        <v>video games</v>
      </c>
      <c r="S815" s="12">
        <f t="shared" si="74"/>
        <v>41148.208333333336</v>
      </c>
      <c r="T815" s="12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 s="5">
        <v>3200</v>
      </c>
      <c r="E816" s="5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9">
        <f t="shared" si="76"/>
        <v>92</v>
      </c>
      <c r="P816" s="7">
        <f t="shared" si="77"/>
        <v>81.94</v>
      </c>
      <c r="Q816" t="str">
        <f t="shared" si="72"/>
        <v>music</v>
      </c>
      <c r="R816" t="str">
        <f t="shared" si="73"/>
        <v>rock</v>
      </c>
      <c r="S816" s="12">
        <f t="shared" si="74"/>
        <v>42517.208333333328</v>
      </c>
      <c r="T816" s="12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 s="5">
        <v>9000</v>
      </c>
      <c r="E817" s="5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9">
        <f t="shared" si="76"/>
        <v>130</v>
      </c>
      <c r="P817" s="7">
        <f t="shared" si="77"/>
        <v>64.05</v>
      </c>
      <c r="Q817" t="str">
        <f t="shared" si="72"/>
        <v>music</v>
      </c>
      <c r="R817" t="str">
        <f t="shared" si="73"/>
        <v>rock</v>
      </c>
      <c r="S817" s="12">
        <f t="shared" si="74"/>
        <v>43068.25</v>
      </c>
      <c r="T817" s="12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 s="5">
        <v>2300</v>
      </c>
      <c r="E818" s="5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9">
        <f t="shared" si="76"/>
        <v>615</v>
      </c>
      <c r="P818" s="7">
        <f t="shared" si="77"/>
        <v>106.39</v>
      </c>
      <c r="Q818" t="str">
        <f t="shared" si="72"/>
        <v>theater</v>
      </c>
      <c r="R818" t="str">
        <f t="shared" si="73"/>
        <v>plays</v>
      </c>
      <c r="S818" s="12">
        <f t="shared" si="74"/>
        <v>41680.25</v>
      </c>
      <c r="T818" s="12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 s="5">
        <v>51300</v>
      </c>
      <c r="E819" s="5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9">
        <f t="shared" si="76"/>
        <v>369</v>
      </c>
      <c r="P819" s="7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12">
        <f t="shared" si="74"/>
        <v>43589.208333333328</v>
      </c>
      <c r="T819" s="12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 s="5">
        <v>700</v>
      </c>
      <c r="E820" s="5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9">
        <f t="shared" si="76"/>
        <v>1095</v>
      </c>
      <c r="P820" s="7">
        <f t="shared" si="77"/>
        <v>111.07</v>
      </c>
      <c r="Q820" t="str">
        <f t="shared" si="72"/>
        <v>theater</v>
      </c>
      <c r="R820" t="str">
        <f t="shared" si="73"/>
        <v>plays</v>
      </c>
      <c r="S820" s="12">
        <f t="shared" si="74"/>
        <v>43486.25</v>
      </c>
      <c r="T820" s="12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 s="5">
        <v>8900</v>
      </c>
      <c r="E821" s="5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9">
        <f t="shared" si="76"/>
        <v>51</v>
      </c>
      <c r="P821" s="7">
        <f t="shared" si="77"/>
        <v>95.94</v>
      </c>
      <c r="Q821" t="str">
        <f t="shared" si="72"/>
        <v>games</v>
      </c>
      <c r="R821" t="str">
        <f t="shared" si="73"/>
        <v>video games</v>
      </c>
      <c r="S821" s="12">
        <f t="shared" si="74"/>
        <v>41237.25</v>
      </c>
      <c r="T821" s="12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 s="5">
        <v>1500</v>
      </c>
      <c r="E822" s="5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9">
        <f t="shared" si="76"/>
        <v>801</v>
      </c>
      <c r="P822" s="7">
        <f t="shared" si="77"/>
        <v>43.04</v>
      </c>
      <c r="Q822" t="str">
        <f t="shared" si="72"/>
        <v>music</v>
      </c>
      <c r="R822" t="str">
        <f t="shared" si="73"/>
        <v>rock</v>
      </c>
      <c r="S822" s="12">
        <f t="shared" si="74"/>
        <v>43310.208333333328</v>
      </c>
      <c r="T822" s="12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 s="5">
        <v>4900</v>
      </c>
      <c r="E823" s="5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9">
        <f t="shared" si="76"/>
        <v>291</v>
      </c>
      <c r="P823" s="7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12">
        <f t="shared" si="74"/>
        <v>42794.25</v>
      </c>
      <c r="T823" s="12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 s="5">
        <v>54000</v>
      </c>
      <c r="E824" s="5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9">
        <f t="shared" si="76"/>
        <v>350</v>
      </c>
      <c r="P824" s="7">
        <f t="shared" si="77"/>
        <v>89.99</v>
      </c>
      <c r="Q824" t="str">
        <f t="shared" si="72"/>
        <v>music</v>
      </c>
      <c r="R824" t="str">
        <f t="shared" si="73"/>
        <v>rock</v>
      </c>
      <c r="S824" s="12">
        <f t="shared" si="74"/>
        <v>41698.25</v>
      </c>
      <c r="T824" s="12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 s="5">
        <v>4100</v>
      </c>
      <c r="E825" s="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9">
        <f t="shared" si="76"/>
        <v>357</v>
      </c>
      <c r="P825" s="7">
        <f t="shared" si="77"/>
        <v>58.1</v>
      </c>
      <c r="Q825" t="str">
        <f t="shared" si="72"/>
        <v>music</v>
      </c>
      <c r="R825" t="str">
        <f t="shared" si="73"/>
        <v>rock</v>
      </c>
      <c r="S825" s="12">
        <f t="shared" si="74"/>
        <v>41892.208333333336</v>
      </c>
      <c r="T825" s="12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 s="5">
        <v>85000</v>
      </c>
      <c r="E826" s="5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9">
        <f t="shared" si="76"/>
        <v>126</v>
      </c>
      <c r="P826" s="7">
        <f t="shared" si="77"/>
        <v>84</v>
      </c>
      <c r="Q826" t="str">
        <f t="shared" si="72"/>
        <v>publishing</v>
      </c>
      <c r="R826" t="str">
        <f t="shared" si="73"/>
        <v>nonfiction</v>
      </c>
      <c r="S826" s="12">
        <f t="shared" si="74"/>
        <v>40348.208333333336</v>
      </c>
      <c r="T826" s="12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 s="5">
        <v>3600</v>
      </c>
      <c r="E827" s="5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9">
        <f t="shared" si="76"/>
        <v>388</v>
      </c>
      <c r="P827" s="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12">
        <f t="shared" si="74"/>
        <v>42941.208333333328</v>
      </c>
      <c r="T827" s="12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 s="5">
        <v>2800</v>
      </c>
      <c r="E828" s="5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9">
        <f t="shared" si="76"/>
        <v>457</v>
      </c>
      <c r="P828" s="7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12">
        <f t="shared" si="74"/>
        <v>40525.25</v>
      </c>
      <c r="T828" s="12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 s="5">
        <v>2300</v>
      </c>
      <c r="E829" s="5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9">
        <f t="shared" si="76"/>
        <v>267</v>
      </c>
      <c r="P829" s="7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12">
        <f t="shared" si="74"/>
        <v>40666.208333333336</v>
      </c>
      <c r="T829" s="12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 s="5">
        <v>7100</v>
      </c>
      <c r="E830" s="5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9">
        <f t="shared" si="76"/>
        <v>69</v>
      </c>
      <c r="P830" s="7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12">
        <f t="shared" si="74"/>
        <v>43340.208333333328</v>
      </c>
      <c r="T830" s="12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 s="5">
        <v>9600</v>
      </c>
      <c r="E831" s="5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9">
        <f t="shared" si="76"/>
        <v>51</v>
      </c>
      <c r="P831" s="7">
        <f t="shared" si="77"/>
        <v>32.01</v>
      </c>
      <c r="Q831" t="str">
        <f t="shared" si="72"/>
        <v>theater</v>
      </c>
      <c r="R831" t="str">
        <f t="shared" si="73"/>
        <v>plays</v>
      </c>
      <c r="S831" s="12">
        <f t="shared" si="74"/>
        <v>42164.208333333328</v>
      </c>
      <c r="T831" s="12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 s="5">
        <v>121600</v>
      </c>
      <c r="E832" s="5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9">
        <f t="shared" si="76"/>
        <v>1</v>
      </c>
      <c r="P832" s="7">
        <f t="shared" si="77"/>
        <v>64.73</v>
      </c>
      <c r="Q832" t="str">
        <f t="shared" si="72"/>
        <v>theater</v>
      </c>
      <c r="R832" t="str">
        <f t="shared" si="73"/>
        <v>plays</v>
      </c>
      <c r="S832" s="12">
        <f t="shared" si="74"/>
        <v>43103.25</v>
      </c>
      <c r="T832" s="12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 s="5">
        <v>97100</v>
      </c>
      <c r="E833" s="5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9">
        <f t="shared" si="76"/>
        <v>109</v>
      </c>
      <c r="P833" s="7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12">
        <f t="shared" si="74"/>
        <v>40994.208333333336</v>
      </c>
      <c r="T833" s="12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 s="5">
        <v>43200</v>
      </c>
      <c r="E834" s="5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9">
        <f t="shared" si="76"/>
        <v>315</v>
      </c>
      <c r="P834" s="7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12">
        <f t="shared" si="74"/>
        <v>42299.208333333328</v>
      </c>
      <c r="T834" s="12">
        <f t="shared" si="7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 s="5">
        <v>6800</v>
      </c>
      <c r="E835" s="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9">
        <f t="shared" si="76"/>
        <v>158</v>
      </c>
      <c r="P835" s="7">
        <f t="shared" si="77"/>
        <v>64.989999999999995</v>
      </c>
      <c r="Q835" t="str">
        <f t="shared" ref="Q835:Q898" si="78">LEFT(N835,SEARCH("/",N835)-1)</f>
        <v>publishing</v>
      </c>
      <c r="R835" t="str">
        <f t="shared" ref="R835:R898" si="79">RIGHT(N835,LEN(N835)-SEARCH("/",N835))</f>
        <v>translations</v>
      </c>
      <c r="S835" s="12">
        <f t="shared" ref="S835:S898" si="80">(((J835/60)/60/24)+DATE(1970,1,1))</f>
        <v>40588.25</v>
      </c>
      <c r="T835" s="12">
        <f t="shared" ref="T835:T898" si="81">(((K835/60)/60/24)+DATE(1970,1,1))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 s="5">
        <v>7300</v>
      </c>
      <c r="E836" s="5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9">
        <f t="shared" ref="O836:O899" si="82">ROUND(E836/D836*100,0)</f>
        <v>154</v>
      </c>
      <c r="P836" s="7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12">
        <f t="shared" si="80"/>
        <v>41448.208333333336</v>
      </c>
      <c r="T836" s="12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 s="5">
        <v>86200</v>
      </c>
      <c r="E837" s="5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9">
        <f t="shared" si="82"/>
        <v>90</v>
      </c>
      <c r="P837" s="7">
        <f t="shared" si="83"/>
        <v>44</v>
      </c>
      <c r="Q837" t="str">
        <f t="shared" si="78"/>
        <v>technology</v>
      </c>
      <c r="R837" t="str">
        <f t="shared" si="79"/>
        <v>web</v>
      </c>
      <c r="S837" s="12">
        <f t="shared" si="80"/>
        <v>42063.25</v>
      </c>
      <c r="T837" s="12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 s="5">
        <v>8100</v>
      </c>
      <c r="E838" s="5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9">
        <f t="shared" si="82"/>
        <v>75</v>
      </c>
      <c r="P838" s="7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12">
        <f t="shared" si="80"/>
        <v>40214.25</v>
      </c>
      <c r="T838" s="12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 s="5">
        <v>17700</v>
      </c>
      <c r="E839" s="5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9">
        <f t="shared" si="82"/>
        <v>853</v>
      </c>
      <c r="P839" s="7">
        <f t="shared" si="83"/>
        <v>84.01</v>
      </c>
      <c r="Q839" t="str">
        <f t="shared" si="78"/>
        <v>music</v>
      </c>
      <c r="R839" t="str">
        <f t="shared" si="79"/>
        <v>jazz</v>
      </c>
      <c r="S839" s="12">
        <f t="shared" si="80"/>
        <v>40629.208333333336</v>
      </c>
      <c r="T839" s="12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 s="5">
        <v>6400</v>
      </c>
      <c r="E840" s="5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9">
        <f t="shared" si="82"/>
        <v>139</v>
      </c>
      <c r="P840" s="7">
        <f t="shared" si="83"/>
        <v>34.06</v>
      </c>
      <c r="Q840" t="str">
        <f t="shared" si="78"/>
        <v>theater</v>
      </c>
      <c r="R840" t="str">
        <f t="shared" si="79"/>
        <v>plays</v>
      </c>
      <c r="S840" s="12">
        <f t="shared" si="80"/>
        <v>43370.208333333328</v>
      </c>
      <c r="T840" s="12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 s="5">
        <v>7700</v>
      </c>
      <c r="E841" s="5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9">
        <f t="shared" si="82"/>
        <v>190</v>
      </c>
      <c r="P841" s="7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12">
        <f t="shared" si="80"/>
        <v>41715.208333333336</v>
      </c>
      <c r="T841" s="12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 s="5">
        <v>116300</v>
      </c>
      <c r="E842" s="5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9">
        <f t="shared" si="82"/>
        <v>100</v>
      </c>
      <c r="P842" s="7">
        <f t="shared" si="83"/>
        <v>33</v>
      </c>
      <c r="Q842" t="str">
        <f t="shared" si="78"/>
        <v>theater</v>
      </c>
      <c r="R842" t="str">
        <f t="shared" si="79"/>
        <v>plays</v>
      </c>
      <c r="S842" s="12">
        <f t="shared" si="80"/>
        <v>41836.208333333336</v>
      </c>
      <c r="T842" s="12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 s="5">
        <v>9100</v>
      </c>
      <c r="E843" s="5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9">
        <f t="shared" si="82"/>
        <v>143</v>
      </c>
      <c r="P843" s="7">
        <f t="shared" si="83"/>
        <v>83.81</v>
      </c>
      <c r="Q843" t="str">
        <f t="shared" si="78"/>
        <v>technology</v>
      </c>
      <c r="R843" t="str">
        <f t="shared" si="79"/>
        <v>web</v>
      </c>
      <c r="S843" s="12">
        <f t="shared" si="80"/>
        <v>42419.25</v>
      </c>
      <c r="T843" s="12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 s="5">
        <v>1500</v>
      </c>
      <c r="E844" s="5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9">
        <f t="shared" si="82"/>
        <v>563</v>
      </c>
      <c r="P844" s="7">
        <f t="shared" si="83"/>
        <v>63.99</v>
      </c>
      <c r="Q844" t="str">
        <f t="shared" si="78"/>
        <v>technology</v>
      </c>
      <c r="R844" t="str">
        <f t="shared" si="79"/>
        <v>wearables</v>
      </c>
      <c r="S844" s="12">
        <f t="shared" si="80"/>
        <v>43266.208333333328</v>
      </c>
      <c r="T844" s="12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 s="5">
        <v>8800</v>
      </c>
      <c r="E845" s="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9">
        <f t="shared" si="82"/>
        <v>31</v>
      </c>
      <c r="P845" s="7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12">
        <f t="shared" si="80"/>
        <v>43338.208333333328</v>
      </c>
      <c r="T845" s="12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 s="5">
        <v>8800</v>
      </c>
      <c r="E846" s="5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9">
        <f t="shared" si="82"/>
        <v>99</v>
      </c>
      <c r="P846" s="7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12">
        <f t="shared" si="80"/>
        <v>40930.25</v>
      </c>
      <c r="T846" s="12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 s="5">
        <v>69900</v>
      </c>
      <c r="E847" s="5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9">
        <f t="shared" si="82"/>
        <v>198</v>
      </c>
      <c r="P847" s="7">
        <f t="shared" si="83"/>
        <v>101.98</v>
      </c>
      <c r="Q847" t="str">
        <f t="shared" si="78"/>
        <v>technology</v>
      </c>
      <c r="R847" t="str">
        <f t="shared" si="79"/>
        <v>web</v>
      </c>
      <c r="S847" s="12">
        <f t="shared" si="80"/>
        <v>43235.208333333328</v>
      </c>
      <c r="T847" s="12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 s="5">
        <v>1000</v>
      </c>
      <c r="E848" s="5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9">
        <f t="shared" si="82"/>
        <v>509</v>
      </c>
      <c r="P848" s="7">
        <f t="shared" si="83"/>
        <v>105.94</v>
      </c>
      <c r="Q848" t="str">
        <f t="shared" si="78"/>
        <v>technology</v>
      </c>
      <c r="R848" t="str">
        <f t="shared" si="79"/>
        <v>web</v>
      </c>
      <c r="S848" s="12">
        <f t="shared" si="80"/>
        <v>43302.208333333328</v>
      </c>
      <c r="T848" s="12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 s="5">
        <v>4700</v>
      </c>
      <c r="E849" s="5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9">
        <f t="shared" si="82"/>
        <v>238</v>
      </c>
      <c r="P849" s="7">
        <f t="shared" si="83"/>
        <v>101.58</v>
      </c>
      <c r="Q849" t="str">
        <f t="shared" si="78"/>
        <v>food</v>
      </c>
      <c r="R849" t="str">
        <f t="shared" si="79"/>
        <v>food trucks</v>
      </c>
      <c r="S849" s="12">
        <f t="shared" si="80"/>
        <v>43107.25</v>
      </c>
      <c r="T849" s="12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 s="5">
        <v>3200</v>
      </c>
      <c r="E850" s="5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9">
        <f t="shared" si="82"/>
        <v>338</v>
      </c>
      <c r="P850" s="7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12">
        <f t="shared" si="80"/>
        <v>40341.208333333336</v>
      </c>
      <c r="T850" s="12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 s="5">
        <v>6700</v>
      </c>
      <c r="E851" s="5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9">
        <f t="shared" si="82"/>
        <v>133</v>
      </c>
      <c r="P851" s="7">
        <f t="shared" si="83"/>
        <v>29.05</v>
      </c>
      <c r="Q851" t="str">
        <f t="shared" si="78"/>
        <v>music</v>
      </c>
      <c r="R851" t="str">
        <f t="shared" si="79"/>
        <v>indie rock</v>
      </c>
      <c r="S851" s="12">
        <f t="shared" si="80"/>
        <v>40948.25</v>
      </c>
      <c r="T851" s="12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 s="5">
        <v>100</v>
      </c>
      <c r="E852" s="5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9">
        <f t="shared" si="82"/>
        <v>1</v>
      </c>
      <c r="P852" s="7">
        <f t="shared" si="83"/>
        <v>1</v>
      </c>
      <c r="Q852" t="str">
        <f t="shared" si="78"/>
        <v>music</v>
      </c>
      <c r="R852" t="str">
        <f t="shared" si="79"/>
        <v>rock</v>
      </c>
      <c r="S852" s="12">
        <f t="shared" si="80"/>
        <v>40866.25</v>
      </c>
      <c r="T852" s="12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 s="5">
        <v>6000</v>
      </c>
      <c r="E853" s="5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9">
        <f t="shared" si="82"/>
        <v>208</v>
      </c>
      <c r="P853" s="7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12">
        <f t="shared" si="80"/>
        <v>41031.208333333336</v>
      </c>
      <c r="T853" s="12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 s="5">
        <v>4900</v>
      </c>
      <c r="E854" s="5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9">
        <f t="shared" si="82"/>
        <v>51</v>
      </c>
      <c r="P854" s="7">
        <f t="shared" si="83"/>
        <v>80.81</v>
      </c>
      <c r="Q854" t="str">
        <f t="shared" si="78"/>
        <v>games</v>
      </c>
      <c r="R854" t="str">
        <f t="shared" si="79"/>
        <v>video games</v>
      </c>
      <c r="S854" s="12">
        <f t="shared" si="80"/>
        <v>40740.208333333336</v>
      </c>
      <c r="T854" s="12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 s="5">
        <v>17100</v>
      </c>
      <c r="E855" s="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9">
        <f t="shared" si="82"/>
        <v>652</v>
      </c>
      <c r="P855" s="7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12">
        <f t="shared" si="80"/>
        <v>40714.208333333336</v>
      </c>
      <c r="T855" s="12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 s="5">
        <v>171000</v>
      </c>
      <c r="E856" s="5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9">
        <f t="shared" si="82"/>
        <v>114</v>
      </c>
      <c r="P856" s="7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12">
        <f t="shared" si="80"/>
        <v>43787.25</v>
      </c>
      <c r="T856" s="12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 s="5">
        <v>23400</v>
      </c>
      <c r="E857" s="5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9">
        <f t="shared" si="82"/>
        <v>102</v>
      </c>
      <c r="P857" s="7">
        <f t="shared" si="83"/>
        <v>53</v>
      </c>
      <c r="Q857" t="str">
        <f t="shared" si="78"/>
        <v>theater</v>
      </c>
      <c r="R857" t="str">
        <f t="shared" si="79"/>
        <v>plays</v>
      </c>
      <c r="S857" s="12">
        <f t="shared" si="80"/>
        <v>40712.208333333336</v>
      </c>
      <c r="T857" s="12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 s="5">
        <v>2400</v>
      </c>
      <c r="E858" s="5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9">
        <f t="shared" si="82"/>
        <v>357</v>
      </c>
      <c r="P858" s="7">
        <f t="shared" si="83"/>
        <v>54.16</v>
      </c>
      <c r="Q858" t="str">
        <f t="shared" si="78"/>
        <v>food</v>
      </c>
      <c r="R858" t="str">
        <f t="shared" si="79"/>
        <v>food trucks</v>
      </c>
      <c r="S858" s="12">
        <f t="shared" si="80"/>
        <v>41023.208333333336</v>
      </c>
      <c r="T858" s="12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 s="5">
        <v>5300</v>
      </c>
      <c r="E859" s="5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9">
        <f t="shared" si="82"/>
        <v>140</v>
      </c>
      <c r="P859" s="7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12">
        <f t="shared" si="80"/>
        <v>40944.25</v>
      </c>
      <c r="T859" s="12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 s="5">
        <v>4000</v>
      </c>
      <c r="E860" s="5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9">
        <f t="shared" si="82"/>
        <v>69</v>
      </c>
      <c r="P860" s="7">
        <f t="shared" si="83"/>
        <v>79.37</v>
      </c>
      <c r="Q860" t="str">
        <f t="shared" si="78"/>
        <v>food</v>
      </c>
      <c r="R860" t="str">
        <f t="shared" si="79"/>
        <v>food trucks</v>
      </c>
      <c r="S860" s="12">
        <f t="shared" si="80"/>
        <v>43211.208333333328</v>
      </c>
      <c r="T860" s="12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 s="5">
        <v>7300</v>
      </c>
      <c r="E861" s="5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9">
        <f t="shared" si="82"/>
        <v>36</v>
      </c>
      <c r="P861" s="7">
        <f t="shared" si="83"/>
        <v>41.17</v>
      </c>
      <c r="Q861" t="str">
        <f t="shared" si="78"/>
        <v>theater</v>
      </c>
      <c r="R861" t="str">
        <f t="shared" si="79"/>
        <v>plays</v>
      </c>
      <c r="S861" s="12">
        <f t="shared" si="80"/>
        <v>41334.25</v>
      </c>
      <c r="T861" s="12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 s="5">
        <v>2000</v>
      </c>
      <c r="E862" s="5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9">
        <f t="shared" si="82"/>
        <v>252</v>
      </c>
      <c r="P862" s="7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12">
        <f t="shared" si="80"/>
        <v>43515.25</v>
      </c>
      <c r="T862" s="12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 s="5">
        <v>8800</v>
      </c>
      <c r="E863" s="5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9">
        <f t="shared" si="82"/>
        <v>106</v>
      </c>
      <c r="P863" s="7">
        <f t="shared" si="83"/>
        <v>57.16</v>
      </c>
      <c r="Q863" t="str">
        <f t="shared" si="78"/>
        <v>theater</v>
      </c>
      <c r="R863" t="str">
        <f t="shared" si="79"/>
        <v>plays</v>
      </c>
      <c r="S863" s="12">
        <f t="shared" si="80"/>
        <v>40258.208333333336</v>
      </c>
      <c r="T863" s="12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 s="5">
        <v>3500</v>
      </c>
      <c r="E864" s="5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9">
        <f t="shared" si="82"/>
        <v>187</v>
      </c>
      <c r="P864" s="7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12">
        <f t="shared" si="80"/>
        <v>40756.208333333336</v>
      </c>
      <c r="T864" s="12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 s="5">
        <v>1400</v>
      </c>
      <c r="E865" s="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9">
        <f t="shared" si="82"/>
        <v>387</v>
      </c>
      <c r="P865" s="7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12">
        <f t="shared" si="80"/>
        <v>42172.208333333328</v>
      </c>
      <c r="T865" s="12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 s="5">
        <v>4200</v>
      </c>
      <c r="E866" s="5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9">
        <f t="shared" si="82"/>
        <v>347</v>
      </c>
      <c r="P866" s="7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12">
        <f t="shared" si="80"/>
        <v>42601.208333333328</v>
      </c>
      <c r="T866" s="12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 s="5">
        <v>81000</v>
      </c>
      <c r="E867" s="5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9">
        <f t="shared" si="82"/>
        <v>186</v>
      </c>
      <c r="P867" s="7">
        <f t="shared" si="83"/>
        <v>46</v>
      </c>
      <c r="Q867" t="str">
        <f t="shared" si="78"/>
        <v>theater</v>
      </c>
      <c r="R867" t="str">
        <f t="shared" si="79"/>
        <v>plays</v>
      </c>
      <c r="S867" s="12">
        <f t="shared" si="80"/>
        <v>41897.208333333336</v>
      </c>
      <c r="T867" s="12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 s="5">
        <v>182800</v>
      </c>
      <c r="E868" s="5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9">
        <f t="shared" si="82"/>
        <v>43</v>
      </c>
      <c r="P868" s="7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12">
        <f t="shared" si="80"/>
        <v>40671.208333333336</v>
      </c>
      <c r="T868" s="12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 s="5">
        <v>4800</v>
      </c>
      <c r="E869" s="5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9">
        <f t="shared" si="82"/>
        <v>162</v>
      </c>
      <c r="P869" s="7">
        <f t="shared" si="83"/>
        <v>25.99</v>
      </c>
      <c r="Q869" t="str">
        <f t="shared" si="78"/>
        <v>food</v>
      </c>
      <c r="R869" t="str">
        <f t="shared" si="79"/>
        <v>food trucks</v>
      </c>
      <c r="S869" s="12">
        <f t="shared" si="80"/>
        <v>43382.208333333328</v>
      </c>
      <c r="T869" s="12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 s="5">
        <v>7000</v>
      </c>
      <c r="E870" s="5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9">
        <f t="shared" si="82"/>
        <v>185</v>
      </c>
      <c r="P870" s="7">
        <f t="shared" si="83"/>
        <v>102.69</v>
      </c>
      <c r="Q870" t="str">
        <f t="shared" si="78"/>
        <v>theater</v>
      </c>
      <c r="R870" t="str">
        <f t="shared" si="79"/>
        <v>plays</v>
      </c>
      <c r="S870" s="12">
        <f t="shared" si="80"/>
        <v>41559.208333333336</v>
      </c>
      <c r="T870" s="12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 s="5">
        <v>161900</v>
      </c>
      <c r="E871" s="5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9">
        <f t="shared" si="82"/>
        <v>24</v>
      </c>
      <c r="P871" s="7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12">
        <f t="shared" si="80"/>
        <v>40350.208333333336</v>
      </c>
      <c r="T871" s="12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 s="5">
        <v>7700</v>
      </c>
      <c r="E872" s="5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9">
        <f t="shared" si="82"/>
        <v>90</v>
      </c>
      <c r="P872" s="7">
        <f t="shared" si="83"/>
        <v>57.19</v>
      </c>
      <c r="Q872" t="str">
        <f t="shared" si="78"/>
        <v>theater</v>
      </c>
      <c r="R872" t="str">
        <f t="shared" si="79"/>
        <v>plays</v>
      </c>
      <c r="S872" s="12">
        <f t="shared" si="80"/>
        <v>42240.208333333328</v>
      </c>
      <c r="T872" s="12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 s="5">
        <v>71500</v>
      </c>
      <c r="E873" s="5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9">
        <f t="shared" si="82"/>
        <v>273</v>
      </c>
      <c r="P873" s="7">
        <f t="shared" si="83"/>
        <v>84.01</v>
      </c>
      <c r="Q873" t="str">
        <f t="shared" si="78"/>
        <v>theater</v>
      </c>
      <c r="R873" t="str">
        <f t="shared" si="79"/>
        <v>plays</v>
      </c>
      <c r="S873" s="12">
        <f t="shared" si="80"/>
        <v>43040.208333333328</v>
      </c>
      <c r="T873" s="12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 s="5">
        <v>4700</v>
      </c>
      <c r="E874" s="5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9">
        <f t="shared" si="82"/>
        <v>170</v>
      </c>
      <c r="P874" s="7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12">
        <f t="shared" si="80"/>
        <v>43346.208333333328</v>
      </c>
      <c r="T874" s="12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 s="5">
        <v>42100</v>
      </c>
      <c r="E875" s="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9">
        <f t="shared" si="82"/>
        <v>188</v>
      </c>
      <c r="P875" s="7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12">
        <f t="shared" si="80"/>
        <v>41647.25</v>
      </c>
      <c r="T875" s="12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 s="5">
        <v>40200</v>
      </c>
      <c r="E876" s="5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9">
        <f t="shared" si="82"/>
        <v>347</v>
      </c>
      <c r="P876" s="7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12">
        <f t="shared" si="80"/>
        <v>40291.208333333336</v>
      </c>
      <c r="T876" s="12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 s="5">
        <v>7900</v>
      </c>
      <c r="E877" s="5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9">
        <f t="shared" si="82"/>
        <v>69</v>
      </c>
      <c r="P877" s="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12">
        <f t="shared" si="80"/>
        <v>40556.25</v>
      </c>
      <c r="T877" s="12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 s="5">
        <v>8300</v>
      </c>
      <c r="E878" s="5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9">
        <f t="shared" si="82"/>
        <v>25</v>
      </c>
      <c r="P878" s="7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12">
        <f t="shared" si="80"/>
        <v>43624.208333333328</v>
      </c>
      <c r="T878" s="12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 s="5">
        <v>163600</v>
      </c>
      <c r="E879" s="5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9">
        <f t="shared" si="82"/>
        <v>77</v>
      </c>
      <c r="P879" s="7">
        <f t="shared" si="83"/>
        <v>103.03</v>
      </c>
      <c r="Q879" t="str">
        <f t="shared" si="78"/>
        <v>food</v>
      </c>
      <c r="R879" t="str">
        <f t="shared" si="79"/>
        <v>food trucks</v>
      </c>
      <c r="S879" s="12">
        <f t="shared" si="80"/>
        <v>42577.208333333328</v>
      </c>
      <c r="T879" s="12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 s="5">
        <v>2700</v>
      </c>
      <c r="E880" s="5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9">
        <f t="shared" si="82"/>
        <v>37</v>
      </c>
      <c r="P880" s="7">
        <f t="shared" si="83"/>
        <v>84.33</v>
      </c>
      <c r="Q880" t="str">
        <f t="shared" si="78"/>
        <v>music</v>
      </c>
      <c r="R880" t="str">
        <f t="shared" si="79"/>
        <v>metal</v>
      </c>
      <c r="S880" s="12">
        <f t="shared" si="80"/>
        <v>43845.25</v>
      </c>
      <c r="T880" s="12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 s="5">
        <v>1000</v>
      </c>
      <c r="E881" s="5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9">
        <f t="shared" si="82"/>
        <v>544</v>
      </c>
      <c r="P881" s="7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12">
        <f t="shared" si="80"/>
        <v>42788.25</v>
      </c>
      <c r="T881" s="12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 s="5">
        <v>84500</v>
      </c>
      <c r="E882" s="5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9">
        <f t="shared" si="82"/>
        <v>229</v>
      </c>
      <c r="P882" s="7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12">
        <f t="shared" si="80"/>
        <v>43667.208333333328</v>
      </c>
      <c r="T882" s="12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 s="5">
        <v>81300</v>
      </c>
      <c r="E883" s="5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9">
        <f t="shared" si="82"/>
        <v>39</v>
      </c>
      <c r="P883" s="7">
        <f t="shared" si="83"/>
        <v>70.06</v>
      </c>
      <c r="Q883" t="str">
        <f t="shared" si="78"/>
        <v>theater</v>
      </c>
      <c r="R883" t="str">
        <f t="shared" si="79"/>
        <v>plays</v>
      </c>
      <c r="S883" s="12">
        <f t="shared" si="80"/>
        <v>42194.208333333328</v>
      </c>
      <c r="T883" s="12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 s="5">
        <v>800</v>
      </c>
      <c r="E884" s="5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9">
        <f t="shared" si="82"/>
        <v>370</v>
      </c>
      <c r="P884" s="7">
        <f t="shared" si="83"/>
        <v>37</v>
      </c>
      <c r="Q884" t="str">
        <f t="shared" si="78"/>
        <v>theater</v>
      </c>
      <c r="R884" t="str">
        <f t="shared" si="79"/>
        <v>plays</v>
      </c>
      <c r="S884" s="12">
        <f t="shared" si="80"/>
        <v>42025.25</v>
      </c>
      <c r="T884" s="12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 s="5">
        <v>3400</v>
      </c>
      <c r="E885" s="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9">
        <f t="shared" si="82"/>
        <v>238</v>
      </c>
      <c r="P885" s="7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12">
        <f t="shared" si="80"/>
        <v>40323.208333333336</v>
      </c>
      <c r="T885" s="12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 s="5">
        <v>170800</v>
      </c>
      <c r="E886" s="5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9">
        <f t="shared" si="82"/>
        <v>64</v>
      </c>
      <c r="P886" s="7">
        <f t="shared" si="83"/>
        <v>57.99</v>
      </c>
      <c r="Q886" t="str">
        <f t="shared" si="78"/>
        <v>theater</v>
      </c>
      <c r="R886" t="str">
        <f t="shared" si="79"/>
        <v>plays</v>
      </c>
      <c r="S886" s="12">
        <f t="shared" si="80"/>
        <v>41763.208333333336</v>
      </c>
      <c r="T886" s="12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 s="5">
        <v>1800</v>
      </c>
      <c r="E887" s="5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9">
        <f t="shared" si="82"/>
        <v>118</v>
      </c>
      <c r="P887" s="7">
        <f t="shared" si="83"/>
        <v>40.94</v>
      </c>
      <c r="Q887" t="str">
        <f t="shared" si="78"/>
        <v>theater</v>
      </c>
      <c r="R887" t="str">
        <f t="shared" si="79"/>
        <v>plays</v>
      </c>
      <c r="S887" s="12">
        <f t="shared" si="80"/>
        <v>40335.208333333336</v>
      </c>
      <c r="T887" s="12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 s="5">
        <v>150600</v>
      </c>
      <c r="E888" s="5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9">
        <f t="shared" si="82"/>
        <v>85</v>
      </c>
      <c r="P888" s="7">
        <f t="shared" si="83"/>
        <v>70</v>
      </c>
      <c r="Q888" t="str">
        <f t="shared" si="78"/>
        <v>music</v>
      </c>
      <c r="R888" t="str">
        <f t="shared" si="79"/>
        <v>indie rock</v>
      </c>
      <c r="S888" s="12">
        <f t="shared" si="80"/>
        <v>40416.208333333336</v>
      </c>
      <c r="T888" s="12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 s="5">
        <v>7800</v>
      </c>
      <c r="E889" s="5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9">
        <f t="shared" si="82"/>
        <v>29</v>
      </c>
      <c r="P889" s="7">
        <f t="shared" si="83"/>
        <v>73.84</v>
      </c>
      <c r="Q889" t="str">
        <f t="shared" si="78"/>
        <v>theater</v>
      </c>
      <c r="R889" t="str">
        <f t="shared" si="79"/>
        <v>plays</v>
      </c>
      <c r="S889" s="12">
        <f t="shared" si="80"/>
        <v>42202.208333333328</v>
      </c>
      <c r="T889" s="12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 s="5">
        <v>5800</v>
      </c>
      <c r="E890" s="5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9">
        <f t="shared" si="82"/>
        <v>210</v>
      </c>
      <c r="P890" s="7">
        <f t="shared" si="83"/>
        <v>41.98</v>
      </c>
      <c r="Q890" t="str">
        <f t="shared" si="78"/>
        <v>theater</v>
      </c>
      <c r="R890" t="str">
        <f t="shared" si="79"/>
        <v>plays</v>
      </c>
      <c r="S890" s="12">
        <f t="shared" si="80"/>
        <v>42836.208333333328</v>
      </c>
      <c r="T890" s="12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 s="5">
        <v>5600</v>
      </c>
      <c r="E891" s="5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9">
        <f t="shared" si="82"/>
        <v>170</v>
      </c>
      <c r="P891" s="7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12">
        <f t="shared" si="80"/>
        <v>41710.208333333336</v>
      </c>
      <c r="T891" s="12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 s="5">
        <v>134400</v>
      </c>
      <c r="E892" s="5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9">
        <f t="shared" si="82"/>
        <v>116</v>
      </c>
      <c r="P892" s="7">
        <f t="shared" si="83"/>
        <v>106.02</v>
      </c>
      <c r="Q892" t="str">
        <f t="shared" si="78"/>
        <v>music</v>
      </c>
      <c r="R892" t="str">
        <f t="shared" si="79"/>
        <v>indie rock</v>
      </c>
      <c r="S892" s="12">
        <f t="shared" si="80"/>
        <v>43640.208333333328</v>
      </c>
      <c r="T892" s="12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 s="5">
        <v>3000</v>
      </c>
      <c r="E893" s="5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9">
        <f t="shared" si="82"/>
        <v>259</v>
      </c>
      <c r="P893" s="7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12">
        <f t="shared" si="80"/>
        <v>40880.25</v>
      </c>
      <c r="T893" s="12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 s="5">
        <v>6000</v>
      </c>
      <c r="E894" s="5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9">
        <f t="shared" si="82"/>
        <v>231</v>
      </c>
      <c r="P894" s="7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12">
        <f t="shared" si="80"/>
        <v>40319.208333333336</v>
      </c>
      <c r="T894" s="12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 s="5">
        <v>8400</v>
      </c>
      <c r="E895" s="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9">
        <f t="shared" si="82"/>
        <v>128</v>
      </c>
      <c r="P895" s="7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12">
        <f t="shared" si="80"/>
        <v>42170.208333333328</v>
      </c>
      <c r="T895" s="12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 s="5">
        <v>1700</v>
      </c>
      <c r="E896" s="5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9">
        <f t="shared" si="82"/>
        <v>189</v>
      </c>
      <c r="P896" s="7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12">
        <f t="shared" si="80"/>
        <v>41466.208333333336</v>
      </c>
      <c r="T896" s="12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 s="5">
        <v>159800</v>
      </c>
      <c r="E897" s="5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9">
        <f t="shared" si="82"/>
        <v>7</v>
      </c>
      <c r="P897" s="7">
        <f t="shared" si="83"/>
        <v>103.81</v>
      </c>
      <c r="Q897" t="str">
        <f t="shared" si="78"/>
        <v>theater</v>
      </c>
      <c r="R897" t="str">
        <f t="shared" si="79"/>
        <v>plays</v>
      </c>
      <c r="S897" s="12">
        <f t="shared" si="80"/>
        <v>43134.25</v>
      </c>
      <c r="T897" s="12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 s="5">
        <v>19800</v>
      </c>
      <c r="E898" s="5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9">
        <f t="shared" si="82"/>
        <v>774</v>
      </c>
      <c r="P898" s="7">
        <f t="shared" si="83"/>
        <v>105.03</v>
      </c>
      <c r="Q898" t="str">
        <f t="shared" si="78"/>
        <v>food</v>
      </c>
      <c r="R898" t="str">
        <f t="shared" si="79"/>
        <v>food trucks</v>
      </c>
      <c r="S898" s="12">
        <f t="shared" si="80"/>
        <v>40738.208333333336</v>
      </c>
      <c r="T898" s="12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 s="5">
        <v>8800</v>
      </c>
      <c r="E899" s="5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9">
        <f t="shared" si="82"/>
        <v>28</v>
      </c>
      <c r="P899" s="7">
        <f t="shared" si="83"/>
        <v>90.26</v>
      </c>
      <c r="Q899" t="str">
        <f t="shared" ref="Q899:Q962" si="84">LEFT(N899,SEARCH("/",N899)-1)</f>
        <v>theater</v>
      </c>
      <c r="R899" t="str">
        <f t="shared" ref="R899:R962" si="85">RIGHT(N899,LEN(N899)-SEARCH("/",N899))</f>
        <v>plays</v>
      </c>
      <c r="S899" s="12">
        <f t="shared" ref="S899:S962" si="86">(((J899/60)/60/24)+DATE(1970,1,1))</f>
        <v>43583.208333333328</v>
      </c>
      <c r="T899" s="12">
        <f t="shared" ref="T899:T962" si="87">(((K899/60)/60/24)+DATE(1970,1,1))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 s="5">
        <v>179100</v>
      </c>
      <c r="E900" s="5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9">
        <f t="shared" ref="O900:O963" si="88">ROUND(E900/D900*100,0)</f>
        <v>52</v>
      </c>
      <c r="P900" s="7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12">
        <f t="shared" si="86"/>
        <v>43815.25</v>
      </c>
      <c r="T900" s="12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 s="5">
        <v>3100</v>
      </c>
      <c r="E901" s="5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9">
        <f t="shared" si="88"/>
        <v>407</v>
      </c>
      <c r="P901" s="7">
        <f t="shared" si="89"/>
        <v>102.6</v>
      </c>
      <c r="Q901" t="str">
        <f t="shared" si="84"/>
        <v>music</v>
      </c>
      <c r="R901" t="str">
        <f t="shared" si="85"/>
        <v>jazz</v>
      </c>
      <c r="S901" s="12">
        <f t="shared" si="86"/>
        <v>41554.208333333336</v>
      </c>
      <c r="T901" s="12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 s="5">
        <v>100</v>
      </c>
      <c r="E902" s="5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9">
        <f t="shared" si="88"/>
        <v>2</v>
      </c>
      <c r="P902" s="7">
        <f t="shared" si="89"/>
        <v>2</v>
      </c>
      <c r="Q902" t="str">
        <f t="shared" si="84"/>
        <v>technology</v>
      </c>
      <c r="R902" t="str">
        <f t="shared" si="85"/>
        <v>web</v>
      </c>
      <c r="S902" s="12">
        <f t="shared" si="86"/>
        <v>41901.208333333336</v>
      </c>
      <c r="T902" s="12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 s="5">
        <v>5600</v>
      </c>
      <c r="E903" s="5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9">
        <f t="shared" si="88"/>
        <v>156</v>
      </c>
      <c r="P903" s="7">
        <f t="shared" si="89"/>
        <v>55.01</v>
      </c>
      <c r="Q903" t="str">
        <f t="shared" si="84"/>
        <v>music</v>
      </c>
      <c r="R903" t="str">
        <f t="shared" si="85"/>
        <v>rock</v>
      </c>
      <c r="S903" s="12">
        <f t="shared" si="86"/>
        <v>43298.208333333328</v>
      </c>
      <c r="T903" s="12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 s="5">
        <v>1400</v>
      </c>
      <c r="E904" s="5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9">
        <f t="shared" si="88"/>
        <v>252</v>
      </c>
      <c r="P904" s="7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12">
        <f t="shared" si="86"/>
        <v>42399.25</v>
      </c>
      <c r="T904" s="12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 s="5">
        <v>41000</v>
      </c>
      <c r="E905" s="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9">
        <f t="shared" si="88"/>
        <v>2</v>
      </c>
      <c r="P905" s="7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12">
        <f t="shared" si="86"/>
        <v>41034.208333333336</v>
      </c>
      <c r="T905" s="12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 s="5">
        <v>6500</v>
      </c>
      <c r="E906" s="5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9">
        <f t="shared" si="88"/>
        <v>12</v>
      </c>
      <c r="P906" s="7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12">
        <f t="shared" si="86"/>
        <v>41186.208333333336</v>
      </c>
      <c r="T906" s="12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 s="5">
        <v>7900</v>
      </c>
      <c r="E907" s="5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9">
        <f t="shared" si="88"/>
        <v>164</v>
      </c>
      <c r="P907" s="7">
        <f t="shared" si="89"/>
        <v>54.89</v>
      </c>
      <c r="Q907" t="str">
        <f t="shared" si="84"/>
        <v>theater</v>
      </c>
      <c r="R907" t="str">
        <f t="shared" si="85"/>
        <v>plays</v>
      </c>
      <c r="S907" s="12">
        <f t="shared" si="86"/>
        <v>41536.208333333336</v>
      </c>
      <c r="T907" s="12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 s="5">
        <v>5500</v>
      </c>
      <c r="E908" s="5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9">
        <f t="shared" si="88"/>
        <v>163</v>
      </c>
      <c r="P908" s="7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12">
        <f t="shared" si="86"/>
        <v>42868.208333333328</v>
      </c>
      <c r="T908" s="12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 s="5">
        <v>9100</v>
      </c>
      <c r="E909" s="5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9">
        <f t="shared" si="88"/>
        <v>20</v>
      </c>
      <c r="P909" s="7">
        <f t="shared" si="89"/>
        <v>44.95</v>
      </c>
      <c r="Q909" t="str">
        <f t="shared" si="84"/>
        <v>theater</v>
      </c>
      <c r="R909" t="str">
        <f t="shared" si="85"/>
        <v>plays</v>
      </c>
      <c r="S909" s="12">
        <f t="shared" si="86"/>
        <v>40660.208333333336</v>
      </c>
      <c r="T909" s="12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 s="5">
        <v>38200</v>
      </c>
      <c r="E910" s="5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9">
        <f t="shared" si="88"/>
        <v>319</v>
      </c>
      <c r="P910" s="7">
        <f t="shared" si="89"/>
        <v>31</v>
      </c>
      <c r="Q910" t="str">
        <f t="shared" si="84"/>
        <v>games</v>
      </c>
      <c r="R910" t="str">
        <f t="shared" si="85"/>
        <v>video games</v>
      </c>
      <c r="S910" s="12">
        <f t="shared" si="86"/>
        <v>41031.208333333336</v>
      </c>
      <c r="T910" s="12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 s="5">
        <v>1800</v>
      </c>
      <c r="E911" s="5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9">
        <f t="shared" si="88"/>
        <v>479</v>
      </c>
      <c r="P911" s="7">
        <f t="shared" si="89"/>
        <v>107.76</v>
      </c>
      <c r="Q911" t="str">
        <f t="shared" si="84"/>
        <v>theater</v>
      </c>
      <c r="R911" t="str">
        <f t="shared" si="85"/>
        <v>plays</v>
      </c>
      <c r="S911" s="12">
        <f t="shared" si="86"/>
        <v>43255.208333333328</v>
      </c>
      <c r="T911" s="12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 s="5">
        <v>154500</v>
      </c>
      <c r="E912" s="5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9">
        <f t="shared" si="88"/>
        <v>20</v>
      </c>
      <c r="P912" s="7">
        <f t="shared" si="89"/>
        <v>102.08</v>
      </c>
      <c r="Q912" t="str">
        <f t="shared" si="84"/>
        <v>theater</v>
      </c>
      <c r="R912" t="str">
        <f t="shared" si="85"/>
        <v>plays</v>
      </c>
      <c r="S912" s="12">
        <f t="shared" si="86"/>
        <v>42026.25</v>
      </c>
      <c r="T912" s="12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 s="5">
        <v>5800</v>
      </c>
      <c r="E913" s="5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9">
        <f t="shared" si="88"/>
        <v>199</v>
      </c>
      <c r="P913" s="7">
        <f t="shared" si="89"/>
        <v>24.98</v>
      </c>
      <c r="Q913" t="str">
        <f t="shared" si="84"/>
        <v>technology</v>
      </c>
      <c r="R913" t="str">
        <f t="shared" si="85"/>
        <v>web</v>
      </c>
      <c r="S913" s="12">
        <f t="shared" si="86"/>
        <v>43717.208333333328</v>
      </c>
      <c r="T913" s="12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 s="5">
        <v>1800</v>
      </c>
      <c r="E914" s="5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9">
        <f t="shared" si="88"/>
        <v>795</v>
      </c>
      <c r="P914" s="7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12">
        <f t="shared" si="86"/>
        <v>41157.208333333336</v>
      </c>
      <c r="T914" s="12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 s="5">
        <v>70200</v>
      </c>
      <c r="E915" s="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9">
        <f t="shared" si="88"/>
        <v>51</v>
      </c>
      <c r="P915" s="7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12">
        <f t="shared" si="86"/>
        <v>43597.208333333328</v>
      </c>
      <c r="T915" s="12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 s="5">
        <v>6400</v>
      </c>
      <c r="E916" s="5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9">
        <f t="shared" si="88"/>
        <v>57</v>
      </c>
      <c r="P916" s="7">
        <f t="shared" si="89"/>
        <v>26.07</v>
      </c>
      <c r="Q916" t="str">
        <f t="shared" si="84"/>
        <v>theater</v>
      </c>
      <c r="R916" t="str">
        <f t="shared" si="85"/>
        <v>plays</v>
      </c>
      <c r="S916" s="12">
        <f t="shared" si="86"/>
        <v>41490.208333333336</v>
      </c>
      <c r="T916" s="12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 s="5">
        <v>125900</v>
      </c>
      <c r="E917" s="5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9">
        <f t="shared" si="88"/>
        <v>156</v>
      </c>
      <c r="P917" s="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12">
        <f t="shared" si="86"/>
        <v>42976.208333333328</v>
      </c>
      <c r="T917" s="12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 s="5">
        <v>3700</v>
      </c>
      <c r="E918" s="5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9">
        <f t="shared" si="88"/>
        <v>36</v>
      </c>
      <c r="P918" s="7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12">
        <f t="shared" si="86"/>
        <v>41991.25</v>
      </c>
      <c r="T918" s="12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 s="5">
        <v>3600</v>
      </c>
      <c r="E919" s="5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9">
        <f t="shared" si="88"/>
        <v>58</v>
      </c>
      <c r="P919" s="7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12">
        <f t="shared" si="86"/>
        <v>40722.208333333336</v>
      </c>
      <c r="T919" s="12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 s="5">
        <v>3800</v>
      </c>
      <c r="E920" s="5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9">
        <f t="shared" si="88"/>
        <v>237</v>
      </c>
      <c r="P920" s="7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12">
        <f t="shared" si="86"/>
        <v>41117.208333333336</v>
      </c>
      <c r="T920" s="12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 s="5">
        <v>35600</v>
      </c>
      <c r="E921" s="5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9">
        <f t="shared" si="88"/>
        <v>59</v>
      </c>
      <c r="P921" s="7">
        <f t="shared" si="89"/>
        <v>92.96</v>
      </c>
      <c r="Q921" t="str">
        <f t="shared" si="84"/>
        <v>theater</v>
      </c>
      <c r="R921" t="str">
        <f t="shared" si="85"/>
        <v>plays</v>
      </c>
      <c r="S921" s="12">
        <f t="shared" si="86"/>
        <v>43022.208333333328</v>
      </c>
      <c r="T921" s="12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 s="5">
        <v>5300</v>
      </c>
      <c r="E922" s="5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9">
        <f t="shared" si="88"/>
        <v>183</v>
      </c>
      <c r="P922" s="7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12">
        <f t="shared" si="86"/>
        <v>43503.25</v>
      </c>
      <c r="T922" s="12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 s="5">
        <v>160400</v>
      </c>
      <c r="E923" s="5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9">
        <f t="shared" si="88"/>
        <v>1</v>
      </c>
      <c r="P923" s="7">
        <f t="shared" si="89"/>
        <v>31.84</v>
      </c>
      <c r="Q923" t="str">
        <f t="shared" si="84"/>
        <v>technology</v>
      </c>
      <c r="R923" t="str">
        <f t="shared" si="85"/>
        <v>web</v>
      </c>
      <c r="S923" s="12">
        <f t="shared" si="86"/>
        <v>40951.25</v>
      </c>
      <c r="T923" s="12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 s="5">
        <v>51400</v>
      </c>
      <c r="E924" s="5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9">
        <f t="shared" si="88"/>
        <v>176</v>
      </c>
      <c r="P924" s="7">
        <f t="shared" si="89"/>
        <v>40</v>
      </c>
      <c r="Q924" t="str">
        <f t="shared" si="84"/>
        <v>music</v>
      </c>
      <c r="R924" t="str">
        <f t="shared" si="85"/>
        <v>world music</v>
      </c>
      <c r="S924" s="12">
        <f t="shared" si="86"/>
        <v>43443.25</v>
      </c>
      <c r="T924" s="12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 s="5">
        <v>1700</v>
      </c>
      <c r="E925" s="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9">
        <f t="shared" si="88"/>
        <v>238</v>
      </c>
      <c r="P925" s="7">
        <f t="shared" si="89"/>
        <v>101.1</v>
      </c>
      <c r="Q925" t="str">
        <f t="shared" si="84"/>
        <v>theater</v>
      </c>
      <c r="R925" t="str">
        <f t="shared" si="85"/>
        <v>plays</v>
      </c>
      <c r="S925" s="12">
        <f t="shared" si="86"/>
        <v>40373.208333333336</v>
      </c>
      <c r="T925" s="12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 s="5">
        <v>39400</v>
      </c>
      <c r="E926" s="5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9">
        <f t="shared" si="88"/>
        <v>488</v>
      </c>
      <c r="P926" s="7">
        <f t="shared" si="89"/>
        <v>84.01</v>
      </c>
      <c r="Q926" t="str">
        <f t="shared" si="84"/>
        <v>theater</v>
      </c>
      <c r="R926" t="str">
        <f t="shared" si="85"/>
        <v>plays</v>
      </c>
      <c r="S926" s="12">
        <f t="shared" si="86"/>
        <v>43769.208333333328</v>
      </c>
      <c r="T926" s="12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 s="5">
        <v>3000</v>
      </c>
      <c r="E927" s="5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9">
        <f t="shared" si="88"/>
        <v>224</v>
      </c>
      <c r="P927" s="7">
        <f t="shared" si="89"/>
        <v>103.42</v>
      </c>
      <c r="Q927" t="str">
        <f t="shared" si="84"/>
        <v>theater</v>
      </c>
      <c r="R927" t="str">
        <f t="shared" si="85"/>
        <v>plays</v>
      </c>
      <c r="S927" s="12">
        <f t="shared" si="86"/>
        <v>43000.208333333328</v>
      </c>
      <c r="T927" s="12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 s="5">
        <v>8700</v>
      </c>
      <c r="E928" s="5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9">
        <f t="shared" si="88"/>
        <v>18</v>
      </c>
      <c r="P928" s="7">
        <f t="shared" si="89"/>
        <v>105.13</v>
      </c>
      <c r="Q928" t="str">
        <f t="shared" si="84"/>
        <v>food</v>
      </c>
      <c r="R928" t="str">
        <f t="shared" si="85"/>
        <v>food trucks</v>
      </c>
      <c r="S928" s="12">
        <f t="shared" si="86"/>
        <v>42502.208333333328</v>
      </c>
      <c r="T928" s="12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 s="5">
        <v>7200</v>
      </c>
      <c r="E929" s="5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9">
        <f t="shared" si="88"/>
        <v>46</v>
      </c>
      <c r="P929" s="7">
        <f t="shared" si="89"/>
        <v>89.22</v>
      </c>
      <c r="Q929" t="str">
        <f t="shared" si="84"/>
        <v>theater</v>
      </c>
      <c r="R929" t="str">
        <f t="shared" si="85"/>
        <v>plays</v>
      </c>
      <c r="S929" s="12">
        <f t="shared" si="86"/>
        <v>41102.208333333336</v>
      </c>
      <c r="T929" s="12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 s="5">
        <v>167400</v>
      </c>
      <c r="E930" s="5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9">
        <f t="shared" si="88"/>
        <v>117</v>
      </c>
      <c r="P930" s="7">
        <f t="shared" si="89"/>
        <v>52</v>
      </c>
      <c r="Q930" t="str">
        <f t="shared" si="84"/>
        <v>technology</v>
      </c>
      <c r="R930" t="str">
        <f t="shared" si="85"/>
        <v>web</v>
      </c>
      <c r="S930" s="12">
        <f t="shared" si="86"/>
        <v>41637.25</v>
      </c>
      <c r="T930" s="12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 s="5">
        <v>5500</v>
      </c>
      <c r="E931" s="5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9">
        <f t="shared" si="88"/>
        <v>217</v>
      </c>
      <c r="P931" s="7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12">
        <f t="shared" si="86"/>
        <v>42858.208333333328</v>
      </c>
      <c r="T931" s="12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 s="5">
        <v>3500</v>
      </c>
      <c r="E932" s="5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9">
        <f t="shared" si="88"/>
        <v>112</v>
      </c>
      <c r="P932" s="7">
        <f t="shared" si="89"/>
        <v>46.24</v>
      </c>
      <c r="Q932" t="str">
        <f t="shared" si="84"/>
        <v>theater</v>
      </c>
      <c r="R932" t="str">
        <f t="shared" si="85"/>
        <v>plays</v>
      </c>
      <c r="S932" s="12">
        <f t="shared" si="86"/>
        <v>42060.25</v>
      </c>
      <c r="T932" s="12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 s="5">
        <v>7900</v>
      </c>
      <c r="E933" s="5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9">
        <f t="shared" si="88"/>
        <v>73</v>
      </c>
      <c r="P933" s="7">
        <f t="shared" si="89"/>
        <v>51.15</v>
      </c>
      <c r="Q933" t="str">
        <f t="shared" si="84"/>
        <v>theater</v>
      </c>
      <c r="R933" t="str">
        <f t="shared" si="85"/>
        <v>plays</v>
      </c>
      <c r="S933" s="12">
        <f t="shared" si="86"/>
        <v>41818.208333333336</v>
      </c>
      <c r="T933" s="12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 s="5">
        <v>2300</v>
      </c>
      <c r="E934" s="5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9">
        <f t="shared" si="88"/>
        <v>212</v>
      </c>
      <c r="P934" s="7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12">
        <f t="shared" si="86"/>
        <v>41709.208333333336</v>
      </c>
      <c r="T934" s="12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 s="5">
        <v>73000</v>
      </c>
      <c r="E935" s="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9">
        <f t="shared" si="88"/>
        <v>240</v>
      </c>
      <c r="P935" s="7">
        <f t="shared" si="89"/>
        <v>92.02</v>
      </c>
      <c r="Q935" t="str">
        <f t="shared" si="84"/>
        <v>theater</v>
      </c>
      <c r="R935" t="str">
        <f t="shared" si="85"/>
        <v>plays</v>
      </c>
      <c r="S935" s="12">
        <f t="shared" si="86"/>
        <v>41372.208333333336</v>
      </c>
      <c r="T935" s="12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 s="5">
        <v>6200</v>
      </c>
      <c r="E936" s="5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9">
        <f t="shared" si="88"/>
        <v>182</v>
      </c>
      <c r="P936" s="7">
        <f t="shared" si="89"/>
        <v>107.43</v>
      </c>
      <c r="Q936" t="str">
        <f t="shared" si="84"/>
        <v>theater</v>
      </c>
      <c r="R936" t="str">
        <f t="shared" si="85"/>
        <v>plays</v>
      </c>
      <c r="S936" s="12">
        <f t="shared" si="86"/>
        <v>42422.25</v>
      </c>
      <c r="T936" s="12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 s="5">
        <v>6100</v>
      </c>
      <c r="E937" s="5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9">
        <f t="shared" si="88"/>
        <v>164</v>
      </c>
      <c r="P937" s="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12">
        <f t="shared" si="86"/>
        <v>42209.208333333328</v>
      </c>
      <c r="T937" s="12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 s="5">
        <v>103200</v>
      </c>
      <c r="E938" s="5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9">
        <f t="shared" si="88"/>
        <v>2</v>
      </c>
      <c r="P938" s="7">
        <f t="shared" si="89"/>
        <v>80.48</v>
      </c>
      <c r="Q938" t="str">
        <f t="shared" si="84"/>
        <v>theater</v>
      </c>
      <c r="R938" t="str">
        <f t="shared" si="85"/>
        <v>plays</v>
      </c>
      <c r="S938" s="12">
        <f t="shared" si="86"/>
        <v>43668.208333333328</v>
      </c>
      <c r="T938" s="12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 s="5">
        <v>171000</v>
      </c>
      <c r="E939" s="5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9">
        <f t="shared" si="88"/>
        <v>50</v>
      </c>
      <c r="P939" s="7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12">
        <f t="shared" si="86"/>
        <v>42334.25</v>
      </c>
      <c r="T939" s="12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 s="5">
        <v>9200</v>
      </c>
      <c r="E940" s="5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9">
        <f t="shared" si="88"/>
        <v>110</v>
      </c>
      <c r="P940" s="7">
        <f t="shared" si="89"/>
        <v>105.14</v>
      </c>
      <c r="Q940" t="str">
        <f t="shared" si="84"/>
        <v>publishing</v>
      </c>
      <c r="R940" t="str">
        <f t="shared" si="85"/>
        <v>fiction</v>
      </c>
      <c r="S940" s="12">
        <f t="shared" si="86"/>
        <v>43263.208333333328</v>
      </c>
      <c r="T940" s="12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 s="5">
        <v>7800</v>
      </c>
      <c r="E941" s="5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9">
        <f t="shared" si="88"/>
        <v>49</v>
      </c>
      <c r="P941" s="7">
        <f t="shared" si="89"/>
        <v>57.3</v>
      </c>
      <c r="Q941" t="str">
        <f t="shared" si="84"/>
        <v>games</v>
      </c>
      <c r="R941" t="str">
        <f t="shared" si="85"/>
        <v>video games</v>
      </c>
      <c r="S941" s="12">
        <f t="shared" si="86"/>
        <v>40670.208333333336</v>
      </c>
      <c r="T941" s="12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 s="5">
        <v>9900</v>
      </c>
      <c r="E942" s="5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9">
        <f t="shared" si="88"/>
        <v>62</v>
      </c>
      <c r="P942" s="7">
        <f t="shared" si="89"/>
        <v>93.35</v>
      </c>
      <c r="Q942" t="str">
        <f t="shared" si="84"/>
        <v>technology</v>
      </c>
      <c r="R942" t="str">
        <f t="shared" si="85"/>
        <v>web</v>
      </c>
      <c r="S942" s="12">
        <f t="shared" si="86"/>
        <v>41244.25</v>
      </c>
      <c r="T942" s="12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 s="5">
        <v>43000</v>
      </c>
      <c r="E943" s="5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9">
        <f t="shared" si="88"/>
        <v>13</v>
      </c>
      <c r="P943" s="7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12">
        <f t="shared" si="86"/>
        <v>40552.25</v>
      </c>
      <c r="T943" s="12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 s="5">
        <v>9600</v>
      </c>
      <c r="E944" s="5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9">
        <f t="shared" si="88"/>
        <v>65</v>
      </c>
      <c r="P944" s="7">
        <f t="shared" si="89"/>
        <v>92.61</v>
      </c>
      <c r="Q944" t="str">
        <f t="shared" si="84"/>
        <v>theater</v>
      </c>
      <c r="R944" t="str">
        <f t="shared" si="85"/>
        <v>plays</v>
      </c>
      <c r="S944" s="12">
        <f t="shared" si="86"/>
        <v>40568.25</v>
      </c>
      <c r="T944" s="12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 s="5">
        <v>7500</v>
      </c>
      <c r="E945" s="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9">
        <f t="shared" si="88"/>
        <v>160</v>
      </c>
      <c r="P945" s="7">
        <f t="shared" si="89"/>
        <v>104.99</v>
      </c>
      <c r="Q945" t="str">
        <f t="shared" si="84"/>
        <v>food</v>
      </c>
      <c r="R945" t="str">
        <f t="shared" si="85"/>
        <v>food trucks</v>
      </c>
      <c r="S945" s="12">
        <f t="shared" si="86"/>
        <v>41906.208333333336</v>
      </c>
      <c r="T945" s="12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 s="5">
        <v>10000</v>
      </c>
      <c r="E946" s="5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9">
        <f t="shared" si="88"/>
        <v>81</v>
      </c>
      <c r="P946" s="7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12">
        <f t="shared" si="86"/>
        <v>42776.25</v>
      </c>
      <c r="T946" s="12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 s="5">
        <v>172000</v>
      </c>
      <c r="E947" s="5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9">
        <f t="shared" si="88"/>
        <v>32</v>
      </c>
      <c r="P947" s="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12">
        <f t="shared" si="86"/>
        <v>41004.208333333336</v>
      </c>
      <c r="T947" s="12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 s="5">
        <v>153700</v>
      </c>
      <c r="E948" s="5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9">
        <f t="shared" si="88"/>
        <v>10</v>
      </c>
      <c r="P948" s="7">
        <f t="shared" si="89"/>
        <v>84.19</v>
      </c>
      <c r="Q948" t="str">
        <f t="shared" si="84"/>
        <v>theater</v>
      </c>
      <c r="R948" t="str">
        <f t="shared" si="85"/>
        <v>plays</v>
      </c>
      <c r="S948" s="12">
        <f t="shared" si="86"/>
        <v>40710.208333333336</v>
      </c>
      <c r="T948" s="12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 s="5">
        <v>3600</v>
      </c>
      <c r="E949" s="5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9">
        <f t="shared" si="88"/>
        <v>27</v>
      </c>
      <c r="P949" s="7">
        <f t="shared" si="89"/>
        <v>73.92</v>
      </c>
      <c r="Q949" t="str">
        <f t="shared" si="84"/>
        <v>theater</v>
      </c>
      <c r="R949" t="str">
        <f t="shared" si="85"/>
        <v>plays</v>
      </c>
      <c r="S949" s="12">
        <f t="shared" si="86"/>
        <v>41908.208333333336</v>
      </c>
      <c r="T949" s="12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 s="5">
        <v>9400</v>
      </c>
      <c r="E950" s="5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9">
        <f t="shared" si="88"/>
        <v>63</v>
      </c>
      <c r="P950" s="7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12">
        <f t="shared" si="86"/>
        <v>41985.25</v>
      </c>
      <c r="T950" s="12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 s="5">
        <v>5900</v>
      </c>
      <c r="E951" s="5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9">
        <f t="shared" si="88"/>
        <v>161</v>
      </c>
      <c r="P951" s="7">
        <f t="shared" si="89"/>
        <v>46.9</v>
      </c>
      <c r="Q951" t="str">
        <f t="shared" si="84"/>
        <v>technology</v>
      </c>
      <c r="R951" t="str">
        <f t="shared" si="85"/>
        <v>web</v>
      </c>
      <c r="S951" s="12">
        <f t="shared" si="86"/>
        <v>42112.208333333328</v>
      </c>
      <c r="T951" s="12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 s="5">
        <v>100</v>
      </c>
      <c r="E952" s="5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9">
        <f t="shared" si="88"/>
        <v>5</v>
      </c>
      <c r="P952" s="7">
        <f t="shared" si="89"/>
        <v>5</v>
      </c>
      <c r="Q952" t="str">
        <f t="shared" si="84"/>
        <v>theater</v>
      </c>
      <c r="R952" t="str">
        <f t="shared" si="85"/>
        <v>plays</v>
      </c>
      <c r="S952" s="12">
        <f t="shared" si="86"/>
        <v>43571.208333333328</v>
      </c>
      <c r="T952" s="12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 s="5">
        <v>14500</v>
      </c>
      <c r="E953" s="5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9">
        <f t="shared" si="88"/>
        <v>1097</v>
      </c>
      <c r="P953" s="7">
        <f t="shared" si="89"/>
        <v>102.02</v>
      </c>
      <c r="Q953" t="str">
        <f t="shared" si="84"/>
        <v>music</v>
      </c>
      <c r="R953" t="str">
        <f t="shared" si="85"/>
        <v>rock</v>
      </c>
      <c r="S953" s="12">
        <f t="shared" si="86"/>
        <v>42730.25</v>
      </c>
      <c r="T953" s="12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 s="5">
        <v>145500</v>
      </c>
      <c r="E954" s="5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9">
        <f t="shared" si="88"/>
        <v>70</v>
      </c>
      <c r="P954" s="7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12">
        <f t="shared" si="86"/>
        <v>42591.208333333328</v>
      </c>
      <c r="T954" s="12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 s="5">
        <v>3300</v>
      </c>
      <c r="E955" s="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9">
        <f t="shared" si="88"/>
        <v>60</v>
      </c>
      <c r="P955" s="7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12">
        <f t="shared" si="86"/>
        <v>42358.25</v>
      </c>
      <c r="T955" s="12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 s="5">
        <v>42600</v>
      </c>
      <c r="E956" s="5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9">
        <f t="shared" si="88"/>
        <v>367</v>
      </c>
      <c r="P956" s="7">
        <f t="shared" si="89"/>
        <v>101.02</v>
      </c>
      <c r="Q956" t="str">
        <f t="shared" si="84"/>
        <v>technology</v>
      </c>
      <c r="R956" t="str">
        <f t="shared" si="85"/>
        <v>web</v>
      </c>
      <c r="S956" s="12">
        <f t="shared" si="86"/>
        <v>41174.208333333336</v>
      </c>
      <c r="T956" s="12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 s="5">
        <v>700</v>
      </c>
      <c r="E957" s="5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9">
        <f t="shared" si="88"/>
        <v>1109</v>
      </c>
      <c r="P957" s="7">
        <f t="shared" si="89"/>
        <v>97.04</v>
      </c>
      <c r="Q957" t="str">
        <f t="shared" si="84"/>
        <v>theater</v>
      </c>
      <c r="R957" t="str">
        <f t="shared" si="85"/>
        <v>plays</v>
      </c>
      <c r="S957" s="12">
        <f t="shared" si="86"/>
        <v>41238.25</v>
      </c>
      <c r="T957" s="12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 s="5">
        <v>187600</v>
      </c>
      <c r="E958" s="5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9">
        <f t="shared" si="88"/>
        <v>19</v>
      </c>
      <c r="P958" s="7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12">
        <f t="shared" si="86"/>
        <v>42360.25</v>
      </c>
      <c r="T958" s="12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 s="5">
        <v>9800</v>
      </c>
      <c r="E959" s="5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9">
        <f t="shared" si="88"/>
        <v>127</v>
      </c>
      <c r="P959" s="7">
        <f t="shared" si="89"/>
        <v>94.92</v>
      </c>
      <c r="Q959" t="str">
        <f t="shared" si="84"/>
        <v>theater</v>
      </c>
      <c r="R959" t="str">
        <f t="shared" si="85"/>
        <v>plays</v>
      </c>
      <c r="S959" s="12">
        <f t="shared" si="86"/>
        <v>40955.25</v>
      </c>
      <c r="T959" s="12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 s="5">
        <v>1100</v>
      </c>
      <c r="E960" s="5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9">
        <f t="shared" si="88"/>
        <v>735</v>
      </c>
      <c r="P960" s="7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12">
        <f t="shared" si="86"/>
        <v>40350.208333333336</v>
      </c>
      <c r="T960" s="12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 s="5">
        <v>145000</v>
      </c>
      <c r="E961" s="5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9">
        <f t="shared" si="88"/>
        <v>5</v>
      </c>
      <c r="P961" s="7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12">
        <f t="shared" si="86"/>
        <v>40357.208333333336</v>
      </c>
      <c r="T961" s="12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 s="5">
        <v>5500</v>
      </c>
      <c r="E962" s="5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9">
        <f t="shared" si="88"/>
        <v>85</v>
      </c>
      <c r="P962" s="7">
        <f t="shared" si="89"/>
        <v>85.05</v>
      </c>
      <c r="Q962" t="str">
        <f t="shared" si="84"/>
        <v>technology</v>
      </c>
      <c r="R962" t="str">
        <f t="shared" si="85"/>
        <v>web</v>
      </c>
      <c r="S962" s="12">
        <f t="shared" si="86"/>
        <v>42408.25</v>
      </c>
      <c r="T962" s="12">
        <f t="shared" si="8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 s="5">
        <v>5700</v>
      </c>
      <c r="E963" s="5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9">
        <f t="shared" si="88"/>
        <v>119</v>
      </c>
      <c r="P963" s="7">
        <f t="shared" si="89"/>
        <v>43.87</v>
      </c>
      <c r="Q963" t="str">
        <f t="shared" ref="Q963:Q1001" si="90">LEFT(N963,SEARCH("/",N963)-1)</f>
        <v>publishing</v>
      </c>
      <c r="R963" t="str">
        <f t="shared" ref="R963:R1001" si="91">RIGHT(N963,LEN(N963)-SEARCH("/",N963))</f>
        <v>translations</v>
      </c>
      <c r="S963" s="12">
        <f t="shared" ref="S963:S1001" si="92">(((J963/60)/60/24)+DATE(1970,1,1))</f>
        <v>40591.25</v>
      </c>
      <c r="T963" s="12">
        <f t="shared" ref="T963:T1001" si="93">(((K963/60)/60/24)+DATE(1970,1,1))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 s="5">
        <v>3600</v>
      </c>
      <c r="E964" s="5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9">
        <f t="shared" ref="O964:O1001" si="94">ROUND(E964/D964*100,0)</f>
        <v>296</v>
      </c>
      <c r="P964" s="7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12">
        <f t="shared" si="92"/>
        <v>41592.25</v>
      </c>
      <c r="T964" s="12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 s="5">
        <v>5900</v>
      </c>
      <c r="E965" s="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9">
        <f t="shared" si="94"/>
        <v>85</v>
      </c>
      <c r="P965" s="7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12">
        <f t="shared" si="92"/>
        <v>40607.25</v>
      </c>
      <c r="T965" s="12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 s="5">
        <v>3700</v>
      </c>
      <c r="E966" s="5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9">
        <f t="shared" si="94"/>
        <v>356</v>
      </c>
      <c r="P966" s="7">
        <f t="shared" si="95"/>
        <v>84.93</v>
      </c>
      <c r="Q966" t="str">
        <f t="shared" si="90"/>
        <v>theater</v>
      </c>
      <c r="R966" t="str">
        <f t="shared" si="91"/>
        <v>plays</v>
      </c>
      <c r="S966" s="12">
        <f t="shared" si="92"/>
        <v>42135.208333333328</v>
      </c>
      <c r="T966" s="12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 s="5">
        <v>2200</v>
      </c>
      <c r="E967" s="5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9">
        <f t="shared" si="94"/>
        <v>386</v>
      </c>
      <c r="P967" s="7">
        <f t="shared" si="95"/>
        <v>41.07</v>
      </c>
      <c r="Q967" t="str">
        <f t="shared" si="90"/>
        <v>music</v>
      </c>
      <c r="R967" t="str">
        <f t="shared" si="91"/>
        <v>rock</v>
      </c>
      <c r="S967" s="12">
        <f t="shared" si="92"/>
        <v>40203.25</v>
      </c>
      <c r="T967" s="12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 s="5">
        <v>1700</v>
      </c>
      <c r="E968" s="5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9">
        <f t="shared" si="94"/>
        <v>792</v>
      </c>
      <c r="P968" s="7">
        <f t="shared" si="95"/>
        <v>54.97</v>
      </c>
      <c r="Q968" t="str">
        <f t="shared" si="90"/>
        <v>theater</v>
      </c>
      <c r="R968" t="str">
        <f t="shared" si="91"/>
        <v>plays</v>
      </c>
      <c r="S968" s="12">
        <f t="shared" si="92"/>
        <v>42901.208333333328</v>
      </c>
      <c r="T968" s="12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 s="5">
        <v>88400</v>
      </c>
      <c r="E969" s="5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9">
        <f t="shared" si="94"/>
        <v>137</v>
      </c>
      <c r="P969" s="7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12">
        <f t="shared" si="92"/>
        <v>41005.208333333336</v>
      </c>
      <c r="T969" s="12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 s="5">
        <v>2400</v>
      </c>
      <c r="E970" s="5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9">
        <f t="shared" si="94"/>
        <v>338</v>
      </c>
      <c r="P970" s="7">
        <f t="shared" si="95"/>
        <v>71.2</v>
      </c>
      <c r="Q970" t="str">
        <f t="shared" si="90"/>
        <v>food</v>
      </c>
      <c r="R970" t="str">
        <f t="shared" si="91"/>
        <v>food trucks</v>
      </c>
      <c r="S970" s="12">
        <f t="shared" si="92"/>
        <v>40544.25</v>
      </c>
      <c r="T970" s="12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 s="5">
        <v>7900</v>
      </c>
      <c r="E971" s="5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9">
        <f t="shared" si="94"/>
        <v>108</v>
      </c>
      <c r="P971" s="7">
        <f t="shared" si="95"/>
        <v>91.94</v>
      </c>
      <c r="Q971" t="str">
        <f t="shared" si="90"/>
        <v>theater</v>
      </c>
      <c r="R971" t="str">
        <f t="shared" si="91"/>
        <v>plays</v>
      </c>
      <c r="S971" s="12">
        <f t="shared" si="92"/>
        <v>43821.25</v>
      </c>
      <c r="T971" s="12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 s="5">
        <v>94900</v>
      </c>
      <c r="E972" s="5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9">
        <f t="shared" si="94"/>
        <v>61</v>
      </c>
      <c r="P972" s="7">
        <f t="shared" si="95"/>
        <v>97.07</v>
      </c>
      <c r="Q972" t="str">
        <f t="shared" si="90"/>
        <v>theater</v>
      </c>
      <c r="R972" t="str">
        <f t="shared" si="91"/>
        <v>plays</v>
      </c>
      <c r="S972" s="12">
        <f t="shared" si="92"/>
        <v>40672.208333333336</v>
      </c>
      <c r="T972" s="12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 s="5">
        <v>5100</v>
      </c>
      <c r="E973" s="5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9">
        <f t="shared" si="94"/>
        <v>28</v>
      </c>
      <c r="P973" s="7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12">
        <f t="shared" si="92"/>
        <v>41555.208333333336</v>
      </c>
      <c r="T973" s="12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 s="5">
        <v>42700</v>
      </c>
      <c r="E974" s="5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9">
        <f t="shared" si="94"/>
        <v>228</v>
      </c>
      <c r="P974" s="7">
        <f t="shared" si="95"/>
        <v>58.02</v>
      </c>
      <c r="Q974" t="str">
        <f t="shared" si="90"/>
        <v>technology</v>
      </c>
      <c r="R974" t="str">
        <f t="shared" si="91"/>
        <v>web</v>
      </c>
      <c r="S974" s="12">
        <f t="shared" si="92"/>
        <v>41792.208333333336</v>
      </c>
      <c r="T974" s="12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 s="5">
        <v>121100</v>
      </c>
      <c r="E975" s="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9">
        <f t="shared" si="94"/>
        <v>22</v>
      </c>
      <c r="P975" s="7">
        <f t="shared" si="95"/>
        <v>103.87</v>
      </c>
      <c r="Q975" t="str">
        <f t="shared" si="90"/>
        <v>theater</v>
      </c>
      <c r="R975" t="str">
        <f t="shared" si="91"/>
        <v>plays</v>
      </c>
      <c r="S975" s="12">
        <f t="shared" si="92"/>
        <v>40522.25</v>
      </c>
      <c r="T975" s="12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 s="5">
        <v>800</v>
      </c>
      <c r="E976" s="5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9">
        <f t="shared" si="94"/>
        <v>374</v>
      </c>
      <c r="P976" s="7">
        <f t="shared" si="95"/>
        <v>93.47</v>
      </c>
      <c r="Q976" t="str">
        <f t="shared" si="90"/>
        <v>music</v>
      </c>
      <c r="R976" t="str">
        <f t="shared" si="91"/>
        <v>indie rock</v>
      </c>
      <c r="S976" s="12">
        <f t="shared" si="92"/>
        <v>41412.208333333336</v>
      </c>
      <c r="T976" s="12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 s="5">
        <v>5400</v>
      </c>
      <c r="E977" s="5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9">
        <f t="shared" si="94"/>
        <v>155</v>
      </c>
      <c r="P977" s="7">
        <f t="shared" si="95"/>
        <v>61.97</v>
      </c>
      <c r="Q977" t="str">
        <f t="shared" si="90"/>
        <v>theater</v>
      </c>
      <c r="R977" t="str">
        <f t="shared" si="91"/>
        <v>plays</v>
      </c>
      <c r="S977" s="12">
        <f t="shared" si="92"/>
        <v>42337.25</v>
      </c>
      <c r="T977" s="12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 s="5">
        <v>4000</v>
      </c>
      <c r="E978" s="5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9">
        <f t="shared" si="94"/>
        <v>322</v>
      </c>
      <c r="P978" s="7">
        <f t="shared" si="95"/>
        <v>92.04</v>
      </c>
      <c r="Q978" t="str">
        <f t="shared" si="90"/>
        <v>theater</v>
      </c>
      <c r="R978" t="str">
        <f t="shared" si="91"/>
        <v>plays</v>
      </c>
      <c r="S978" s="12">
        <f t="shared" si="92"/>
        <v>40571.25</v>
      </c>
      <c r="T978" s="12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 s="5">
        <v>7000</v>
      </c>
      <c r="E979" s="5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9">
        <f t="shared" si="94"/>
        <v>74</v>
      </c>
      <c r="P979" s="7">
        <f t="shared" si="95"/>
        <v>77.27</v>
      </c>
      <c r="Q979" t="str">
        <f t="shared" si="90"/>
        <v>food</v>
      </c>
      <c r="R979" t="str">
        <f t="shared" si="91"/>
        <v>food trucks</v>
      </c>
      <c r="S979" s="12">
        <f t="shared" si="92"/>
        <v>43138.25</v>
      </c>
      <c r="T979" s="12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 s="5">
        <v>1000</v>
      </c>
      <c r="E980" s="5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9">
        <f t="shared" si="94"/>
        <v>864</v>
      </c>
      <c r="P980" s="7">
        <f t="shared" si="95"/>
        <v>93.92</v>
      </c>
      <c r="Q980" t="str">
        <f t="shared" si="90"/>
        <v>games</v>
      </c>
      <c r="R980" t="str">
        <f t="shared" si="91"/>
        <v>video games</v>
      </c>
      <c r="S980" s="12">
        <f t="shared" si="92"/>
        <v>42686.25</v>
      </c>
      <c r="T980" s="12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 s="5">
        <v>60200</v>
      </c>
      <c r="E981" s="5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9">
        <f t="shared" si="94"/>
        <v>143</v>
      </c>
      <c r="P981" s="7">
        <f t="shared" si="95"/>
        <v>84.97</v>
      </c>
      <c r="Q981" t="str">
        <f t="shared" si="90"/>
        <v>theater</v>
      </c>
      <c r="R981" t="str">
        <f t="shared" si="91"/>
        <v>plays</v>
      </c>
      <c r="S981" s="12">
        <f t="shared" si="92"/>
        <v>42078.208333333328</v>
      </c>
      <c r="T981" s="12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 s="5">
        <v>195200</v>
      </c>
      <c r="E982" s="5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9">
        <f t="shared" si="94"/>
        <v>40</v>
      </c>
      <c r="P982" s="7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12">
        <f t="shared" si="92"/>
        <v>42307.208333333328</v>
      </c>
      <c r="T982" s="12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 s="5">
        <v>6700</v>
      </c>
      <c r="E983" s="5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9">
        <f t="shared" si="94"/>
        <v>178</v>
      </c>
      <c r="P983" s="7">
        <f t="shared" si="95"/>
        <v>36.97</v>
      </c>
      <c r="Q983" t="str">
        <f t="shared" si="90"/>
        <v>technology</v>
      </c>
      <c r="R983" t="str">
        <f t="shared" si="91"/>
        <v>web</v>
      </c>
      <c r="S983" s="12">
        <f t="shared" si="92"/>
        <v>43094.25</v>
      </c>
      <c r="T983" s="12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 s="5">
        <v>7200</v>
      </c>
      <c r="E984" s="5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9">
        <f t="shared" si="94"/>
        <v>85</v>
      </c>
      <c r="P984" s="7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12">
        <f t="shared" si="92"/>
        <v>40743.208333333336</v>
      </c>
      <c r="T984" s="12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 s="5">
        <v>129100</v>
      </c>
      <c r="E985" s="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9">
        <f t="shared" si="94"/>
        <v>146</v>
      </c>
      <c r="P985" s="7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12">
        <f t="shared" si="92"/>
        <v>43681.208333333328</v>
      </c>
      <c r="T985" s="12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 s="5">
        <v>6500</v>
      </c>
      <c r="E986" s="5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9">
        <f t="shared" si="94"/>
        <v>152</v>
      </c>
      <c r="P986" s="7">
        <f t="shared" si="95"/>
        <v>26.01</v>
      </c>
      <c r="Q986" t="str">
        <f t="shared" si="90"/>
        <v>theater</v>
      </c>
      <c r="R986" t="str">
        <f t="shared" si="91"/>
        <v>plays</v>
      </c>
      <c r="S986" s="12">
        <f t="shared" si="92"/>
        <v>43716.208333333328</v>
      </c>
      <c r="T986" s="12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 s="5">
        <v>170600</v>
      </c>
      <c r="E987" s="5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9">
        <f t="shared" si="94"/>
        <v>67</v>
      </c>
      <c r="P987" s="7">
        <f t="shared" si="95"/>
        <v>26</v>
      </c>
      <c r="Q987" t="str">
        <f t="shared" si="90"/>
        <v>music</v>
      </c>
      <c r="R987" t="str">
        <f t="shared" si="91"/>
        <v>rock</v>
      </c>
      <c r="S987" s="12">
        <f t="shared" si="92"/>
        <v>41614.25</v>
      </c>
      <c r="T987" s="12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 s="5">
        <v>7800</v>
      </c>
      <c r="E988" s="5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9">
        <f t="shared" si="94"/>
        <v>40</v>
      </c>
      <c r="P988" s="7">
        <f t="shared" si="95"/>
        <v>34.17</v>
      </c>
      <c r="Q988" t="str">
        <f t="shared" si="90"/>
        <v>music</v>
      </c>
      <c r="R988" t="str">
        <f t="shared" si="91"/>
        <v>rock</v>
      </c>
      <c r="S988" s="12">
        <f t="shared" si="92"/>
        <v>40638.208333333336</v>
      </c>
      <c r="T988" s="12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 s="5">
        <v>6200</v>
      </c>
      <c r="E989" s="5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9">
        <f t="shared" si="94"/>
        <v>217</v>
      </c>
      <c r="P989" s="7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12">
        <f t="shared" si="92"/>
        <v>42852.208333333328</v>
      </c>
      <c r="T989" s="12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 s="5">
        <v>9400</v>
      </c>
      <c r="E990" s="5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9">
        <f t="shared" si="94"/>
        <v>52</v>
      </c>
      <c r="P990" s="7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12">
        <f t="shared" si="92"/>
        <v>42686.25</v>
      </c>
      <c r="T990" s="12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 s="5">
        <v>2400</v>
      </c>
      <c r="E991" s="5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9">
        <f t="shared" si="94"/>
        <v>500</v>
      </c>
      <c r="P991" s="7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12">
        <f t="shared" si="92"/>
        <v>43571.208333333328</v>
      </c>
      <c r="T991" s="12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 s="5">
        <v>7800</v>
      </c>
      <c r="E992" s="5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9">
        <f t="shared" si="94"/>
        <v>88</v>
      </c>
      <c r="P992" s="7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12">
        <f t="shared" si="92"/>
        <v>42432.25</v>
      </c>
      <c r="T992" s="12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 s="5">
        <v>9800</v>
      </c>
      <c r="E993" s="5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9">
        <f t="shared" si="94"/>
        <v>113</v>
      </c>
      <c r="P993" s="7">
        <f t="shared" si="95"/>
        <v>46.02</v>
      </c>
      <c r="Q993" t="str">
        <f t="shared" si="90"/>
        <v>music</v>
      </c>
      <c r="R993" t="str">
        <f t="shared" si="91"/>
        <v>rock</v>
      </c>
      <c r="S993" s="12">
        <f t="shared" si="92"/>
        <v>41907.208333333336</v>
      </c>
      <c r="T993" s="12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 s="5">
        <v>3100</v>
      </c>
      <c r="E994" s="5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9">
        <f t="shared" si="94"/>
        <v>427</v>
      </c>
      <c r="P994" s="7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12">
        <f t="shared" si="92"/>
        <v>43227.208333333328</v>
      </c>
      <c r="T994" s="12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 s="5">
        <v>9800</v>
      </c>
      <c r="E995" s="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9">
        <f t="shared" si="94"/>
        <v>78</v>
      </c>
      <c r="P995" s="7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12">
        <f t="shared" si="92"/>
        <v>42362.25</v>
      </c>
      <c r="T995" s="12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 s="5">
        <v>141100</v>
      </c>
      <c r="E996" s="5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9">
        <f t="shared" si="94"/>
        <v>52</v>
      </c>
      <c r="P996" s="7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12">
        <f t="shared" si="92"/>
        <v>41929.208333333336</v>
      </c>
      <c r="T996" s="12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 s="5">
        <v>97300</v>
      </c>
      <c r="E997" s="5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9">
        <f t="shared" si="94"/>
        <v>157</v>
      </c>
      <c r="P997" s="7">
        <f t="shared" si="95"/>
        <v>75</v>
      </c>
      <c r="Q997" t="str">
        <f t="shared" si="90"/>
        <v>food</v>
      </c>
      <c r="R997" t="str">
        <f t="shared" si="91"/>
        <v>food trucks</v>
      </c>
      <c r="S997" s="12">
        <f t="shared" si="92"/>
        <v>43408.208333333328</v>
      </c>
      <c r="T997" s="12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 s="5">
        <v>6600</v>
      </c>
      <c r="E998" s="5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9">
        <f t="shared" si="94"/>
        <v>73</v>
      </c>
      <c r="P998" s="7">
        <f t="shared" si="95"/>
        <v>42.98</v>
      </c>
      <c r="Q998" t="str">
        <f t="shared" si="90"/>
        <v>theater</v>
      </c>
      <c r="R998" t="str">
        <f t="shared" si="91"/>
        <v>plays</v>
      </c>
      <c r="S998" s="12">
        <f t="shared" si="92"/>
        <v>41276.25</v>
      </c>
      <c r="T998" s="12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 s="5">
        <v>7600</v>
      </c>
      <c r="E999" s="5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9">
        <f t="shared" si="94"/>
        <v>61</v>
      </c>
      <c r="P999" s="7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12">
        <f t="shared" si="92"/>
        <v>41659.25</v>
      </c>
      <c r="T999" s="12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5">
        <v>66600</v>
      </c>
      <c r="E1000" s="5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9">
        <f t="shared" si="94"/>
        <v>57</v>
      </c>
      <c r="P1000" s="7">
        <f t="shared" si="95"/>
        <v>101.13</v>
      </c>
      <c r="Q1000" t="str">
        <f t="shared" si="90"/>
        <v>music</v>
      </c>
      <c r="R1000" t="str">
        <f t="shared" si="91"/>
        <v>indie rock</v>
      </c>
      <c r="S1000" s="12">
        <f t="shared" si="92"/>
        <v>40220.25</v>
      </c>
      <c r="T1000" s="12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5">
        <v>111100</v>
      </c>
      <c r="E1001" s="5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9">
        <f t="shared" si="94"/>
        <v>57</v>
      </c>
      <c r="P1001" s="7">
        <f t="shared" si="95"/>
        <v>55.99</v>
      </c>
      <c r="Q1001" t="str">
        <f t="shared" si="90"/>
        <v>food</v>
      </c>
      <c r="R1001" t="str">
        <f t="shared" si="91"/>
        <v>food trucks</v>
      </c>
      <c r="S1001" s="12">
        <f t="shared" si="92"/>
        <v>42550.208333333328</v>
      </c>
      <c r="T1001" s="12">
        <f t="shared" si="93"/>
        <v>42557.208333333328</v>
      </c>
    </row>
  </sheetData>
  <autoFilter ref="A1:T1001" xr:uid="{00000000-0001-0000-0000-000000000000}"/>
  <conditionalFormatting sqref="F1:F1048576">
    <cfRule type="containsText" dxfId="19" priority="5" operator="containsText" text="live">
      <formula>NOT(ISERROR(SEARCH("live",F1)))</formula>
    </cfRule>
    <cfRule type="containsText" dxfId="18" priority="6" operator="containsText" text="successful">
      <formula>NOT(ISERROR(SEARCH("successful",F1)))</formula>
    </cfRule>
    <cfRule type="containsText" dxfId="17" priority="7" operator="containsText" text="succesful">
      <formula>NOT(ISERROR(SEARCH("succesful",F1)))</formula>
    </cfRule>
    <cfRule type="containsText" dxfId="16" priority="8" operator="containsText" text="canceled">
      <formula>NOT(ISERROR(SEARCH("canceled",F1)))</formula>
    </cfRule>
    <cfRule type="containsText" dxfId="15" priority="9" operator="containsText" text="failed">
      <formula>NOT(ISERROR(SEARCH("failed",F1)))</formula>
    </cfRule>
  </conditionalFormatting>
  <conditionalFormatting sqref="O1:O1048576">
    <cfRule type="colorScale" priority="2">
      <colorScale>
        <cfvo type="percent" val="0"/>
        <cfvo type="percent" val="50"/>
        <cfvo type="percent" val="100"/>
        <color rgb="FFC00000"/>
        <color rgb="FF00B050"/>
        <color rgb="FF0070C0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6AE-E3D8-884B-9A4A-2B056F7F702A}">
  <dimension ref="A1:F14"/>
  <sheetViews>
    <sheetView topLeftCell="A2" workbookViewId="0">
      <selection activeCell="B36" sqref="B3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2033</v>
      </c>
    </row>
    <row r="3" spans="1:6" x14ac:dyDescent="0.2">
      <c r="A3" s="10" t="s">
        <v>2046</v>
      </c>
      <c r="B3" s="10" t="s">
        <v>2034</v>
      </c>
    </row>
    <row r="4" spans="1:6" x14ac:dyDescent="0.2">
      <c r="A4" s="10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11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2040</v>
      </c>
      <c r="E8">
        <v>4</v>
      </c>
      <c r="F8">
        <v>4</v>
      </c>
    </row>
    <row r="9" spans="1:6" x14ac:dyDescent="0.2">
      <c r="A9" s="11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E8BF-2598-ED43-A122-BDEE098A17C5}">
  <dimension ref="A1:L34"/>
  <sheetViews>
    <sheetView workbookViewId="0">
      <selection activeCell="L34" sqref="L3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10" t="s">
        <v>6</v>
      </c>
      <c r="B1" t="s">
        <v>2033</v>
      </c>
    </row>
    <row r="2" spans="1:6" x14ac:dyDescent="0.2">
      <c r="A2" s="10" t="s">
        <v>2031</v>
      </c>
      <c r="B2" t="s">
        <v>2033</v>
      </c>
    </row>
    <row r="4" spans="1:6" x14ac:dyDescent="0.2">
      <c r="A4" s="10" t="s">
        <v>2046</v>
      </c>
      <c r="B4" s="10" t="s">
        <v>2034</v>
      </c>
    </row>
    <row r="5" spans="1:6" x14ac:dyDescent="0.2">
      <c r="A5" s="10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11" t="s">
        <v>2050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2056</v>
      </c>
      <c r="E7">
        <v>4</v>
      </c>
      <c r="F7">
        <v>4</v>
      </c>
    </row>
    <row r="8" spans="1:6" x14ac:dyDescent="0.2">
      <c r="A8" s="11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2060</v>
      </c>
      <c r="C10">
        <v>8</v>
      </c>
      <c r="E10">
        <v>10</v>
      </c>
      <c r="F10">
        <v>18</v>
      </c>
    </row>
    <row r="11" spans="1:6" x14ac:dyDescent="0.2">
      <c r="A11" s="11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2061</v>
      </c>
      <c r="C15">
        <v>3</v>
      </c>
      <c r="E15">
        <v>4</v>
      </c>
      <c r="F15">
        <v>7</v>
      </c>
    </row>
    <row r="16" spans="1:6" x14ac:dyDescent="0.2">
      <c r="A16" s="11" t="s">
        <v>2055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2067</v>
      </c>
      <c r="C20">
        <v>4</v>
      </c>
      <c r="E20">
        <v>4</v>
      </c>
      <c r="F20">
        <v>8</v>
      </c>
    </row>
    <row r="21" spans="1:6" x14ac:dyDescent="0.2">
      <c r="A21" s="11" t="s">
        <v>2057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2052</v>
      </c>
      <c r="C22">
        <v>9</v>
      </c>
      <c r="E22">
        <v>5</v>
      </c>
      <c r="F22">
        <v>14</v>
      </c>
    </row>
    <row r="23" spans="1:6" x14ac:dyDescent="0.2">
      <c r="A23" s="11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2066</v>
      </c>
      <c r="C25">
        <v>7</v>
      </c>
      <c r="E25">
        <v>14</v>
      </c>
      <c r="F25">
        <v>21</v>
      </c>
    </row>
    <row r="26" spans="1:6" x14ac:dyDescent="0.2">
      <c r="A26" s="11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2062</v>
      </c>
      <c r="E29">
        <v>3</v>
      </c>
      <c r="F29">
        <v>3</v>
      </c>
    </row>
    <row r="30" spans="1:6" x14ac:dyDescent="0.2">
      <c r="A30" s="11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  <row r="34" spans="12:12" x14ac:dyDescent="0.2">
      <c r="L34" t="s">
        <v>2106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3E410-F13F-2646-875D-A31EE3D11BBD}">
  <dimension ref="A1:E18"/>
  <sheetViews>
    <sheetView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10" t="s">
        <v>2031</v>
      </c>
      <c r="B1" t="s">
        <v>2033</v>
      </c>
    </row>
    <row r="2" spans="1:5" x14ac:dyDescent="0.2">
      <c r="A2" s="10" t="s">
        <v>2073</v>
      </c>
      <c r="B2" t="s">
        <v>2033</v>
      </c>
    </row>
    <row r="4" spans="1:5" x14ac:dyDescent="0.2">
      <c r="A4" s="10" t="s">
        <v>2046</v>
      </c>
      <c r="B4" s="10" t="s">
        <v>2034</v>
      </c>
    </row>
    <row r="5" spans="1:5" x14ac:dyDescent="0.2">
      <c r="A5" s="10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11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2035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B47D-BD9A-8749-8EC1-EE6B87B94E5F}">
  <dimension ref="A1:H13"/>
  <sheetViews>
    <sheetView workbookViewId="0">
      <selection activeCell="D13" sqref="D13"/>
    </sheetView>
  </sheetViews>
  <sheetFormatPr baseColWidth="10" defaultRowHeight="16" x14ac:dyDescent="0.2"/>
  <cols>
    <col min="1" max="1" width="25.1640625" customWidth="1"/>
    <col min="2" max="2" width="16.33203125" customWidth="1"/>
    <col min="3" max="3" width="13.1640625" customWidth="1"/>
    <col min="4" max="4" width="15.1640625" customWidth="1"/>
    <col min="5" max="5" width="12" customWidth="1"/>
    <col min="6" max="6" width="19.1640625" customWidth="1"/>
    <col min="7" max="7" width="15.33203125" customWidth="1"/>
    <col min="8" max="8" width="18.1640625" customWidth="1"/>
  </cols>
  <sheetData>
    <row r="1" spans="1:8" x14ac:dyDescent="0.2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">
      <c r="A2" t="s">
        <v>2094</v>
      </c>
      <c r="B2">
        <f>COUNTIFS(Crowdfunding!D:D,"&lt;1000", Crowdfunding!F:F, "successful")</f>
        <v>30</v>
      </c>
      <c r="C2">
        <f>COUNTIFS(Crowdfunding!D:D,"&lt;1000",Crowdfunding!F:F,"failed")</f>
        <v>20</v>
      </c>
      <c r="D2">
        <f>COUNTIFS(Crowdfunding!D:D,"&lt;1000",Crowdfunding!F:F,"canceled")</f>
        <v>1</v>
      </c>
      <c r="E2">
        <f t="shared" ref="E2:E13" si="0">B2+C2+D2</f>
        <v>51</v>
      </c>
      <c r="F2" s="14">
        <f t="shared" ref="F2:F13" si="1">B2/E2</f>
        <v>0.58823529411764708</v>
      </c>
      <c r="G2" s="15">
        <f t="shared" ref="G2:G13" si="2">C2/E2</f>
        <v>0.39215686274509803</v>
      </c>
      <c r="H2" s="15">
        <f t="shared" ref="H2:H13" si="3">D2/E2</f>
        <v>1.9607843137254902E-2</v>
      </c>
    </row>
    <row r="3" spans="1:8" x14ac:dyDescent="0.2">
      <c r="A3" t="s">
        <v>2095</v>
      </c>
      <c r="B3">
        <f>COUNTIFS(Crowdfunding!D:D,"&gt;=1000",Crowdfunding!D:D,"&lt;=4999",Crowdfunding!F:F,"successful")</f>
        <v>191</v>
      </c>
      <c r="C3">
        <f>COUNTIFS(Crowdfunding!D:D,"&gt;=1000",Crowdfunding!D:D,"&lt;=4999",Crowdfunding!F:F,"failed")</f>
        <v>38</v>
      </c>
      <c r="D3">
        <f>COUNTIFS(Crowdfunding!D:D,"&gt;=1000",Crowdfunding!D:D,"&lt;=4999",Crowdfunding!F:F,"canceled")</f>
        <v>2</v>
      </c>
      <c r="E3">
        <f t="shared" si="0"/>
        <v>231</v>
      </c>
      <c r="F3" s="15">
        <f t="shared" si="1"/>
        <v>0.82683982683982682</v>
      </c>
      <c r="G3" s="15">
        <f t="shared" si="2"/>
        <v>0.16450216450216451</v>
      </c>
      <c r="H3" s="15">
        <f t="shared" si="3"/>
        <v>8.658008658008658E-3</v>
      </c>
    </row>
    <row r="4" spans="1:8" x14ac:dyDescent="0.2">
      <c r="A4" t="s">
        <v>2096</v>
      </c>
      <c r="B4">
        <f>COUNTIFS(Crowdfunding!D:D,"&gt;=5000",Crowdfunding!D:D,"&lt;=9999",Crowdfunding!F:F,"successful")</f>
        <v>164</v>
      </c>
      <c r="C4">
        <f>COUNTIFS(Crowdfunding!D:D,"&gt;=5000",Crowdfunding!D:D,"&lt;=9999",Crowdfunding!F:F,"failed")</f>
        <v>126</v>
      </c>
      <c r="D4">
        <f>COUNTIFS(Crowdfunding!D:D,"&gt;=5000",Crowdfunding!D:D,"&lt;=9999",Crowdfunding!F:F,"canceled")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COUNTIFS(Crowdfunding!D:D,"&gt;=10000",Crowdfunding!D:D,"&lt;=14999",Crowdfunding!F:F,"successful")</f>
        <v>4</v>
      </c>
      <c r="C5">
        <f>COUNTIFS(Crowdfunding!D:D,"&gt;=10000",Crowdfunding!D:D,"&lt;=14999",Crowdfunding!F:F,"failed")</f>
        <v>5</v>
      </c>
      <c r="D5">
        <f>COUNTIFS(Crowdfunding!D:D,"&gt;=10000",Crowdfunding!D:D,"&lt;=14999",Crowdfunding!F:F,"canceled")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COUNTIFS(Crowdfunding!D:D,"&gt;=15000",Crowdfunding!D:D,"&lt;=19999",Crowdfunding!F:F,"successful")</f>
        <v>10</v>
      </c>
      <c r="C6">
        <f>COUNTIFS(Crowdfunding!D:D,"&gt;=15000",Crowdfunding!D:D,"&lt;=19999",Crowdfunding!F:F,"failed")</f>
        <v>0</v>
      </c>
      <c r="D6">
        <f>COUNTIFS(Crowdfunding!D:D,"&gt;=15000",Crowdfunding!D:D,"&lt;=19999",Crowdfunding!F:F,"canceled")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COUNTIFS(Crowdfunding!D:D,"&gt;=20000",Crowdfunding!D:D,"&lt;=24999",Crowdfunding!F:F,"successful")</f>
        <v>7</v>
      </c>
      <c r="C7">
        <f>COUNTIFS(Crowdfunding!D:D,"&gt;=20000",Crowdfunding!D:D,"&lt;=24999",Crowdfunding!F:F,"failed")</f>
        <v>0</v>
      </c>
      <c r="D7">
        <f>COUNTIFS(Crowdfunding!D:D,"&gt;=20000",Crowdfunding!D:D,"&lt;=24999",Crowdfunding!F:F,"canceled")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COUNTIFS(Crowdfunding!D:D,"&gt;=25000",Crowdfunding!D:D,"&lt;=29999",Crowdfunding!F:F,"successful")</f>
        <v>11</v>
      </c>
      <c r="C8">
        <f>COUNTIFS(Crowdfunding!D:D,"&gt;=25000",Crowdfunding!D:D,"&lt;=29999",Crowdfunding!F:F,"failed")</f>
        <v>3</v>
      </c>
      <c r="D8">
        <f>COUNTIFS(Crowdfunding!D:D,"&gt;=25000",Crowdfunding!D:D,"&lt;=29999",Crowdfunding!F:F,"canceled")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COUNTIFS(Crowdfunding!D:D,"&gt;=30000",Crowdfunding!D:D,"&lt;=34999",Crowdfunding!F:F,"successful")</f>
        <v>7</v>
      </c>
      <c r="C9">
        <f>COUNTIFS(Crowdfunding!D:D,"&gt;=30000",Crowdfunding!D:D,"&lt;=34999",Crowdfunding!F:F,"failed")</f>
        <v>0</v>
      </c>
      <c r="D9">
        <f>COUNTIFS(Crowdfunding!D:D,"&gt;=30000",Crowdfunding!D:D,"&lt;=34999",Crowdfunding!F:F,"canceled")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COUNTIFS(Crowdfunding!D:D,"&gt;=35000",Crowdfunding!D:D,"&lt;=39999",Crowdfunding!F:F,"successful")</f>
        <v>8</v>
      </c>
      <c r="C10">
        <f>COUNTIFS(Crowdfunding!D:D,"&gt;=35000",Crowdfunding!D:D,"&lt;=39999",Crowdfunding!F:F,"failed")</f>
        <v>3</v>
      </c>
      <c r="D10">
        <f>COUNTIFS(Crowdfunding!D:D,"&gt;=35000",Crowdfunding!D:D,"&lt;=39999",Crowdfunding!F:F,"canceled")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COUNTIFS(Crowdfunding!D:D,"&gt;=40000",Crowdfunding!D:D,"&lt;=44999",Crowdfunding!F:F,"successful")</f>
        <v>11</v>
      </c>
      <c r="C11">
        <f>COUNTIFS(Crowdfunding!D:D,"&gt;=40000",Crowdfunding!D:D,"&lt;=44999",Crowdfunding!F:F,"failed")</f>
        <v>3</v>
      </c>
      <c r="D11">
        <f>COUNTIFS(Crowdfunding!D:D,"&gt;=40000",Crowdfunding!D:D,"&lt;=44999",Crowdfunding!F:F,"canceled")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COUNTIFS(Crowdfunding!D:D,"&gt;=45000",Crowdfunding!D:D,"&lt;=49999",Crowdfunding!F:F,"successful")</f>
        <v>8</v>
      </c>
      <c r="C12">
        <f>COUNTIFS(Crowdfunding!D:D,"&gt;=45000",Crowdfunding!D:D,"&lt;=49999",Crowdfunding!F:F,"failed")</f>
        <v>3</v>
      </c>
      <c r="D12">
        <f>COUNTIFS(Crowdfunding!D:D,"&gt;=45000",Crowdfunding!D:D,"&lt;=49999",Crowdfunding!F:F,"canceled")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2105</v>
      </c>
      <c r="B13">
        <f>COUNTIFS(Crowdfunding!D:D,"&gt;=50000",Crowdfunding!F:F,"successful")</f>
        <v>114</v>
      </c>
      <c r="C13">
        <f>COUNTIFS(Crowdfunding!D:D,"&gt;=50000",Crowdfunding!F:F,"failed")</f>
        <v>163</v>
      </c>
      <c r="D13">
        <f>COUNTIFS(Crowdfunding!D:D,"&gt;=50000",Crowdfunding!F:F,"canceled")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F0E0F-F26D-A347-A565-10BEF5D2E0DF}">
  <dimension ref="A1:K566"/>
  <sheetViews>
    <sheetView tabSelected="1" workbookViewId="0">
      <selection activeCell="M6" sqref="M6"/>
    </sheetView>
  </sheetViews>
  <sheetFormatPr baseColWidth="10" defaultRowHeight="16" x14ac:dyDescent="0.2"/>
  <cols>
    <col min="7" max="7" width="16.6640625" customWidth="1"/>
    <col min="10" max="10" width="16.16406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</row>
    <row r="4" spans="1:11" x14ac:dyDescent="0.2">
      <c r="A4" t="s">
        <v>20</v>
      </c>
      <c r="B4">
        <v>174</v>
      </c>
      <c r="D4" t="s">
        <v>14</v>
      </c>
      <c r="E4">
        <v>53</v>
      </c>
    </row>
    <row r="5" spans="1:11" x14ac:dyDescent="0.2">
      <c r="A5" t="s">
        <v>20</v>
      </c>
      <c r="B5">
        <v>227</v>
      </c>
      <c r="D5" t="s">
        <v>14</v>
      </c>
      <c r="E5">
        <v>18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2107</v>
      </c>
      <c r="J6" t="s">
        <v>2108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2109</v>
      </c>
      <c r="H7" s="16">
        <f>AVERAGE(B2:B566)</f>
        <v>851.14690265486729</v>
      </c>
      <c r="J7" t="s">
        <v>2109</v>
      </c>
      <c r="K7" s="16">
        <f>AVERAGE(E2:E365)</f>
        <v>585.61538461538464</v>
      </c>
    </row>
    <row r="8" spans="1:11" x14ac:dyDescent="0.2">
      <c r="A8" t="s">
        <v>20</v>
      </c>
      <c r="B8">
        <v>100</v>
      </c>
      <c r="D8" t="s">
        <v>14</v>
      </c>
      <c r="E8">
        <v>55</v>
      </c>
      <c r="G8" t="s">
        <v>2110</v>
      </c>
      <c r="H8">
        <f>MEDIAN(B2:B566)</f>
        <v>201</v>
      </c>
      <c r="J8" t="s">
        <v>2110</v>
      </c>
      <c r="K8">
        <f>MEDIAN(E2:E365)</f>
        <v>114.5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  <c r="G9" t="s">
        <v>2111</v>
      </c>
      <c r="H9">
        <f>MAX(B2:B566)</f>
        <v>7295</v>
      </c>
      <c r="J9" t="s">
        <v>2111</v>
      </c>
      <c r="K9">
        <f>MAX(E2:E365)</f>
        <v>6080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  <c r="G10" t="s">
        <v>2112</v>
      </c>
      <c r="H10">
        <f>MIN(B2:B566)</f>
        <v>16</v>
      </c>
      <c r="J10" t="s">
        <v>2112</v>
      </c>
      <c r="K10">
        <f>MIN(E2:E365)</f>
        <v>0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  <c r="G11" t="s">
        <v>2113</v>
      </c>
      <c r="H11">
        <f>_xlfn.VAR.S(B2:B566)</f>
        <v>1606216.5936295739</v>
      </c>
      <c r="J11" t="s">
        <v>2113</v>
      </c>
      <c r="K11" s="16">
        <f>_xlfn.VAR.S(E2:E365)</f>
        <v>924113.45496927318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  <c r="G12" t="s">
        <v>2114</v>
      </c>
      <c r="H12" s="16">
        <f>_xlfn.STDEV.S(B2:B566)</f>
        <v>1267.366006183523</v>
      </c>
      <c r="J12" t="s">
        <v>2114</v>
      </c>
      <c r="K12" s="16">
        <f>_xlfn.STDEV.S(E2:E365)</f>
        <v>961.30819978260524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048142:A1048576">
    <cfRule type="containsText" dxfId="14" priority="11" operator="containsText" text="live">
      <formula>NOT(ISERROR(SEARCH("live",A1048142)))</formula>
    </cfRule>
    <cfRule type="containsText" dxfId="13" priority="12" operator="containsText" text="successful">
      <formula>NOT(ISERROR(SEARCH("successful",A1048142)))</formula>
    </cfRule>
    <cfRule type="containsText" dxfId="12" priority="13" operator="containsText" text="succesful">
      <formula>NOT(ISERROR(SEARCH("succesful",A1048142)))</formula>
    </cfRule>
    <cfRule type="containsText" dxfId="11" priority="14" operator="containsText" text="canceled">
      <formula>NOT(ISERROR(SEARCH("canceled",A1048142)))</formula>
    </cfRule>
    <cfRule type="containsText" dxfId="10" priority="15" operator="containsText" text="failed">
      <formula>NOT(ISERROR(SEARCH("failed",A1048142)))</formula>
    </cfRule>
  </conditionalFormatting>
  <conditionalFormatting sqref="A1:A1048141">
    <cfRule type="containsText" dxfId="9" priority="6" operator="containsText" text="live">
      <formula>NOT(ISERROR(SEARCH("live",A1)))</formula>
    </cfRule>
    <cfRule type="containsText" dxfId="8" priority="7" operator="containsText" text="successful">
      <formula>NOT(ISERROR(SEARCH("successful",A1)))</formula>
    </cfRule>
    <cfRule type="containsText" dxfId="7" priority="8" operator="containsText" text="succesful">
      <formula>NOT(ISERROR(SEARCH("succesful",A1)))</formula>
    </cfRule>
    <cfRule type="containsText" dxfId="6" priority="9" operator="containsText" text="canceled">
      <formula>NOT(ISERROR(SEARCH("canceled",A1)))</formula>
    </cfRule>
    <cfRule type="containsText" dxfId="5" priority="10" operator="containsText" text="failed">
      <formula>NOT(ISERROR(SEARCH("failed",A1)))</formula>
    </cfRule>
  </conditionalFormatting>
  <conditionalFormatting sqref="D1:D1047940">
    <cfRule type="containsText" dxfId="4" priority="1" operator="containsText" text="live">
      <formula>NOT(ISERROR(SEARCH("live",D1)))</formula>
    </cfRule>
    <cfRule type="containsText" dxfId="3" priority="2" operator="containsText" text="successful">
      <formula>NOT(ISERROR(SEARCH("successful",D1)))</formula>
    </cfRule>
    <cfRule type="containsText" dxfId="2" priority="3" operator="containsText" text="succesful">
      <formula>NOT(ISERROR(SEARCH("succesful",D1)))</formula>
    </cfRule>
    <cfRule type="containsText" dxfId="1" priority="4" operator="containsText" text="canceled">
      <formula>NOT(ISERROR(SEARCH("canceled",D1)))</formula>
    </cfRule>
    <cfRule type="containsText" dxfId="0" priority="5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Anthony Verma</cp:lastModifiedBy>
  <dcterms:created xsi:type="dcterms:W3CDTF">2021-09-29T18:52:28Z</dcterms:created>
  <dcterms:modified xsi:type="dcterms:W3CDTF">2023-02-23T18:44:27Z</dcterms:modified>
</cp:coreProperties>
</file>