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Метод Бартлетта" sheetId="1" r:id="rId1"/>
    <sheet name="Алгоритм ZE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" i="8" l="1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26" i="8"/>
  <c r="L27" i="8"/>
  <c r="F27" i="8" l="1"/>
  <c r="G27" i="8"/>
  <c r="H27" i="8"/>
  <c r="I27" i="8"/>
  <c r="J27" i="8"/>
  <c r="K27" i="8"/>
  <c r="D27" i="8"/>
  <c r="E27" i="8"/>
  <c r="C27" i="8"/>
  <c r="B27" i="8"/>
  <c r="C26" i="8"/>
  <c r="D26" i="8"/>
  <c r="E26" i="8"/>
  <c r="F26" i="8"/>
  <c r="F31" i="8" s="1"/>
  <c r="G26" i="8"/>
  <c r="H26" i="8"/>
  <c r="I26" i="8"/>
  <c r="J26" i="8"/>
  <c r="K26" i="8"/>
  <c r="B26" i="8"/>
  <c r="A28" i="1" a="1"/>
  <c r="A28" i="1" s="1"/>
  <c r="K32" i="1" s="1"/>
  <c r="G41" i="8" l="1"/>
  <c r="G43" i="8"/>
  <c r="G45" i="8"/>
  <c r="G51" i="8"/>
  <c r="G32" i="8"/>
  <c r="D59" i="8" s="1"/>
  <c r="G34" i="8"/>
  <c r="G36" i="8"/>
  <c r="G38" i="8"/>
  <c r="D62" i="8" s="1"/>
  <c r="G40" i="8"/>
  <c r="G42" i="8"/>
  <c r="G44" i="8"/>
  <c r="G46" i="8"/>
  <c r="G48" i="8"/>
  <c r="G50" i="8"/>
  <c r="G52" i="8"/>
  <c r="G54" i="8"/>
  <c r="G35" i="8"/>
  <c r="G37" i="8"/>
  <c r="G47" i="8"/>
  <c r="G53" i="8"/>
  <c r="G31" i="8"/>
  <c r="G33" i="8"/>
  <c r="G39" i="8"/>
  <c r="G49" i="8"/>
  <c r="B35" i="8"/>
  <c r="B39" i="8"/>
  <c r="B49" i="8"/>
  <c r="B53" i="8"/>
  <c r="B32" i="8"/>
  <c r="B34" i="8"/>
  <c r="B36" i="8"/>
  <c r="B38" i="8"/>
  <c r="B40" i="8"/>
  <c r="B42" i="8"/>
  <c r="B44" i="8"/>
  <c r="B46" i="8"/>
  <c r="B48" i="8"/>
  <c r="B50" i="8"/>
  <c r="B52" i="8"/>
  <c r="B54" i="8"/>
  <c r="B31" i="8"/>
  <c r="B33" i="8"/>
  <c r="B41" i="8"/>
  <c r="B45" i="8"/>
  <c r="B51" i="8"/>
  <c r="B37" i="8"/>
  <c r="B43" i="8"/>
  <c r="B47" i="8"/>
  <c r="I32" i="8"/>
  <c r="I36" i="8"/>
  <c r="I54" i="8"/>
  <c r="I31" i="8"/>
  <c r="E58" i="8" s="1"/>
  <c r="I33" i="8"/>
  <c r="I35" i="8"/>
  <c r="I37" i="8"/>
  <c r="I39" i="8"/>
  <c r="I41" i="8"/>
  <c r="I43" i="8"/>
  <c r="I45" i="8"/>
  <c r="I47" i="8"/>
  <c r="I49" i="8"/>
  <c r="I51" i="8"/>
  <c r="I53" i="8"/>
  <c r="I38" i="8"/>
  <c r="E62" i="8" s="1"/>
  <c r="I42" i="8"/>
  <c r="I46" i="8"/>
  <c r="I48" i="8"/>
  <c r="I34" i="8"/>
  <c r="E61" i="8" s="1"/>
  <c r="I40" i="8"/>
  <c r="I44" i="8"/>
  <c r="I50" i="8"/>
  <c r="I52" i="8"/>
  <c r="E32" i="8"/>
  <c r="C59" i="8" s="1"/>
  <c r="E34" i="8"/>
  <c r="C61" i="8" s="1"/>
  <c r="E36" i="8"/>
  <c r="E38" i="8"/>
  <c r="C62" i="8" s="1"/>
  <c r="E40" i="8"/>
  <c r="E42" i="8"/>
  <c r="E44" i="8"/>
  <c r="E46" i="8"/>
  <c r="E48" i="8"/>
  <c r="E50" i="8"/>
  <c r="E52" i="8"/>
  <c r="E54" i="8"/>
  <c r="E31" i="8"/>
  <c r="E33" i="8"/>
  <c r="C60" i="8" s="1"/>
  <c r="E35" i="8"/>
  <c r="E37" i="8"/>
  <c r="E39" i="8"/>
  <c r="E41" i="8"/>
  <c r="E43" i="8"/>
  <c r="E45" i="8"/>
  <c r="E47" i="8"/>
  <c r="E49" i="8"/>
  <c r="E51" i="8"/>
  <c r="E53" i="8"/>
  <c r="K31" i="8"/>
  <c r="K33" i="8"/>
  <c r="K37" i="8"/>
  <c r="K39" i="8"/>
  <c r="K47" i="8"/>
  <c r="K51" i="8"/>
  <c r="K32" i="8"/>
  <c r="K34" i="8"/>
  <c r="K36" i="8"/>
  <c r="K38" i="8"/>
  <c r="K40" i="8"/>
  <c r="K42" i="8"/>
  <c r="K44" i="8"/>
  <c r="K46" i="8"/>
  <c r="K48" i="8"/>
  <c r="K50" i="8"/>
  <c r="K52" i="8"/>
  <c r="K54" i="8"/>
  <c r="K49" i="8"/>
  <c r="K35" i="8"/>
  <c r="K41" i="8"/>
  <c r="K43" i="8"/>
  <c r="K45" i="8"/>
  <c r="K53" i="8"/>
  <c r="C31" i="8"/>
  <c r="C33" i="8"/>
  <c r="C35" i="8"/>
  <c r="C37" i="8"/>
  <c r="C39" i="8"/>
  <c r="C41" i="8"/>
  <c r="C43" i="8"/>
  <c r="C45" i="8"/>
  <c r="C47" i="8"/>
  <c r="C49" i="8"/>
  <c r="C51" i="8"/>
  <c r="C53" i="8"/>
  <c r="C32" i="8"/>
  <c r="C34" i="8"/>
  <c r="C36" i="8"/>
  <c r="C38" i="8"/>
  <c r="C40" i="8"/>
  <c r="C42" i="8"/>
  <c r="C44" i="8"/>
  <c r="C46" i="8"/>
  <c r="C48" i="8"/>
  <c r="C50" i="8"/>
  <c r="C52" i="8"/>
  <c r="C54" i="8"/>
  <c r="J32" i="8"/>
  <c r="J34" i="8"/>
  <c r="J36" i="8"/>
  <c r="J38" i="8"/>
  <c r="F62" i="8" s="1"/>
  <c r="J40" i="8"/>
  <c r="J42" i="8"/>
  <c r="J44" i="8"/>
  <c r="J46" i="8"/>
  <c r="J48" i="8"/>
  <c r="J50" i="8"/>
  <c r="J52" i="8"/>
  <c r="J54" i="8"/>
  <c r="J31" i="8"/>
  <c r="J33" i="8"/>
  <c r="F60" i="8" s="1"/>
  <c r="J35" i="8"/>
  <c r="J37" i="8"/>
  <c r="J39" i="8"/>
  <c r="J41" i="8"/>
  <c r="J43" i="8"/>
  <c r="J45" i="8"/>
  <c r="J47" i="8"/>
  <c r="J49" i="8"/>
  <c r="J51" i="8"/>
  <c r="J53" i="8"/>
  <c r="H31" i="8"/>
  <c r="H33" i="8"/>
  <c r="H35" i="8"/>
  <c r="H37" i="8"/>
  <c r="H39" i="8"/>
  <c r="H41" i="8"/>
  <c r="H43" i="8"/>
  <c r="H45" i="8"/>
  <c r="H47" i="8"/>
  <c r="H49" i="8"/>
  <c r="H51" i="8"/>
  <c r="H53" i="8"/>
  <c r="H32" i="8"/>
  <c r="H34" i="8"/>
  <c r="H36" i="8"/>
  <c r="H38" i="8"/>
  <c r="H40" i="8"/>
  <c r="H42" i="8"/>
  <c r="H44" i="8"/>
  <c r="H46" i="8"/>
  <c r="H48" i="8"/>
  <c r="H50" i="8"/>
  <c r="H52" i="8"/>
  <c r="H54" i="8"/>
  <c r="D42" i="8"/>
  <c r="D46" i="8"/>
  <c r="D50" i="8"/>
  <c r="D31" i="8"/>
  <c r="D33" i="8"/>
  <c r="D35" i="8"/>
  <c r="D37" i="8"/>
  <c r="D39" i="8"/>
  <c r="D41" i="8"/>
  <c r="D43" i="8"/>
  <c r="D45" i="8"/>
  <c r="D47" i="8"/>
  <c r="D49" i="8"/>
  <c r="D51" i="8"/>
  <c r="D53" i="8"/>
  <c r="D34" i="8"/>
  <c r="D36" i="8"/>
  <c r="D40" i="8"/>
  <c r="D44" i="8"/>
  <c r="D52" i="8"/>
  <c r="D54" i="8"/>
  <c r="D32" i="8"/>
  <c r="D38" i="8"/>
  <c r="D48" i="8"/>
  <c r="F34" i="8"/>
  <c r="F54" i="8"/>
  <c r="F33" i="8"/>
  <c r="B60" i="8" s="1"/>
  <c r="F37" i="8"/>
  <c r="F41" i="8"/>
  <c r="F45" i="8"/>
  <c r="F49" i="8"/>
  <c r="F53" i="8"/>
  <c r="F39" i="8"/>
  <c r="F42" i="8"/>
  <c r="F50" i="8"/>
  <c r="F32" i="8"/>
  <c r="F36" i="8"/>
  <c r="F40" i="8"/>
  <c r="F44" i="8"/>
  <c r="F48" i="8"/>
  <c r="F52" i="8"/>
  <c r="F35" i="8"/>
  <c r="F43" i="8"/>
  <c r="F47" i="8"/>
  <c r="F51" i="8"/>
  <c r="F38" i="8"/>
  <c r="B62" i="8" s="1"/>
  <c r="F46" i="8"/>
  <c r="B61" i="8"/>
  <c r="D61" i="8"/>
  <c r="D60" i="8"/>
  <c r="D58" i="8"/>
  <c r="F58" i="8"/>
  <c r="F61" i="8"/>
  <c r="E60" i="8"/>
  <c r="C58" i="8"/>
  <c r="H28" i="1"/>
  <c r="D28" i="1"/>
  <c r="K28" i="1"/>
  <c r="A32" i="1" s="1"/>
  <c r="G28" i="1"/>
  <c r="E32" i="1" s="1"/>
  <c r="C28" i="1"/>
  <c r="J28" i="1"/>
  <c r="F28" i="1"/>
  <c r="F32" i="1" s="1"/>
  <c r="B28" i="1"/>
  <c r="J32" i="1" s="1"/>
  <c r="I28" i="1"/>
  <c r="E28" i="1"/>
  <c r="I32" i="1"/>
  <c r="B32" i="1"/>
  <c r="D32" i="1"/>
  <c r="H32" i="1"/>
  <c r="C32" i="1"/>
  <c r="G32" i="1"/>
  <c r="G59" i="8" l="1"/>
  <c r="G62" i="8"/>
  <c r="A68" i="8" a="1"/>
  <c r="A69" i="8" a="1"/>
  <c r="A70" i="8" a="1"/>
  <c r="B59" i="8"/>
  <c r="D67" i="8" s="1" a="1"/>
  <c r="G55" i="8"/>
  <c r="D63" i="8" s="1"/>
  <c r="F59" i="8"/>
  <c r="J55" i="8"/>
  <c r="F63" i="8" s="1"/>
  <c r="H55" i="8"/>
  <c r="K55" i="8"/>
  <c r="E59" i="8"/>
  <c r="I55" i="8"/>
  <c r="E63" i="8" s="1"/>
  <c r="D55" i="8"/>
  <c r="E55" i="8"/>
  <c r="C63" i="8" s="1"/>
  <c r="C55" i="8"/>
  <c r="G61" i="8"/>
  <c r="G60" i="8"/>
  <c r="B55" i="8"/>
  <c r="N3" i="1"/>
  <c r="O3" i="1" s="1"/>
  <c r="N2" i="1"/>
  <c r="O2" i="1" s="1"/>
  <c r="D70" i="8" l="1" a="1"/>
  <c r="D70" i="8" s="1"/>
  <c r="A69" i="8"/>
  <c r="B69" i="8"/>
  <c r="D67" i="8"/>
  <c r="E67" i="8"/>
  <c r="D69" i="8" a="1"/>
  <c r="B70" i="8"/>
  <c r="A70" i="8"/>
  <c r="H62" i="8" s="1"/>
  <c r="D68" i="8" a="1"/>
  <c r="A68" i="8"/>
  <c r="B68" i="8"/>
  <c r="A67" i="8" a="1"/>
  <c r="C64" i="8" l="1"/>
  <c r="H60" i="8"/>
  <c r="H61" i="8"/>
  <c r="E70" i="8"/>
  <c r="F64" i="8" s="1"/>
  <c r="E68" i="8"/>
  <c r="D68" i="8"/>
  <c r="D69" i="8"/>
  <c r="E69" i="8"/>
  <c r="A67" i="8"/>
  <c r="B67" i="8"/>
  <c r="H59" i="8" l="1"/>
  <c r="D64" i="8"/>
  <c r="E64" i="8"/>
  <c r="I67" i="8"/>
  <c r="I66" i="8" l="1"/>
  <c r="I68" i="8" s="1"/>
  <c r="I69" i="8" s="1"/>
</calcChain>
</file>

<file path=xl/sharedStrings.xml><?xml version="1.0" encoding="utf-8"?>
<sst xmlns="http://schemas.openxmlformats.org/spreadsheetml/2006/main" count="46" uniqueCount="32">
  <si>
    <t>X1</t>
  </si>
  <si>
    <t>X2</t>
  </si>
  <si>
    <t>X3</t>
  </si>
  <si>
    <t>X4</t>
  </si>
  <si>
    <t>X5</t>
  </si>
  <si>
    <t>Х6</t>
  </si>
  <si>
    <t>X7</t>
  </si>
  <si>
    <t>X8</t>
  </si>
  <si>
    <t>X9</t>
  </si>
  <si>
    <t>Х10</t>
  </si>
  <si>
    <t>Y</t>
  </si>
  <si>
    <t>Первоначальное значение</t>
  </si>
  <si>
    <t>Вычисленное значение</t>
  </si>
  <si>
    <t>Погрешность</t>
  </si>
  <si>
    <t>Параметры линейного приближения по МНК</t>
  </si>
  <si>
    <t>Зеркальное отражение по горизонтали (нужно для расчетов)</t>
  </si>
  <si>
    <t>Среднее</t>
  </si>
  <si>
    <t>Отклонение</t>
  </si>
  <si>
    <t>X'</t>
  </si>
  <si>
    <t>Відстань</t>
  </si>
  <si>
    <t>Коєфіцієнт кореляції</t>
  </si>
  <si>
    <t>Компетентність</t>
  </si>
  <si>
    <t>МНК для рядків</t>
  </si>
  <si>
    <t>МНК для стовпців</t>
  </si>
  <si>
    <t>Xip</t>
  </si>
  <si>
    <t>Xjc</t>
  </si>
  <si>
    <t>xc</t>
  </si>
  <si>
    <t>xp</t>
  </si>
  <si>
    <t>x*ij</t>
  </si>
  <si>
    <t>&lt;</t>
  </si>
  <si>
    <t>&gt;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</si>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</sst>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right"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0" fontId="0" fillId="0" borderId="10" xfId="0" applyBorder="1"/>
    <xf numFmtId="0" fontId="1" fillId="0" borderId="10" xfId="0" applyFont="1" applyBorder="1" applyAlignment="1">
      <alignment horizontal="right" vertical="center"/>
    </xf>
    <xf numFmtId="164" fontId="0" fillId="0" borderId="10" xfId="0" applyNumberFormat="1" applyBorder="1"/>
    <xf numFmtId="164" fontId="1" fillId="0" borderId="10" xfId="0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8" fontId="1" fillId="0" borderId="4" xfId="0" applyNumberFormat="1" applyFont="1" applyBorder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8" fontId="1" fillId="0" borderId="5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1" fillId="0" borderId="6" xfId="0" applyNumberFormat="1" applyFont="1" applyBorder="1" applyAlignment="1">
      <alignment horizontal="center" vertical="center"/>
    </xf>
    <xf numFmtId="168" fontId="1" fillId="0" borderId="7" xfId="0" applyNumberFormat="1" applyFont="1" applyBorder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168" fontId="1" fillId="2" borderId="0" xfId="0" quotePrefix="1" applyNumberFormat="1" applyFont="1" applyFill="1" applyAlignment="1">
      <alignment horizontal="center" vertical="center"/>
    </xf>
    <xf numFmtId="0" fontId="0" fillId="0" borderId="2" xfId="0" quotePrefix="1" applyNumberForma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Обычный" xfId="0" builtinId="0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G1" zoomScale="70" zoomScaleNormal="70" workbookViewId="0">
      <selection activeCell="O3" sqref="O3"/>
    </sheetView>
  </sheetViews>
  <sheetFormatPr defaultRowHeight="14.4" x14ac:dyDescent="0.3"/>
  <cols>
    <col min="1" max="1" width="10.44140625" bestFit="1" customWidth="1"/>
    <col min="2" max="3" width="9.21875" bestFit="1" customWidth="1"/>
    <col min="4" max="4" width="13.109375" bestFit="1" customWidth="1"/>
    <col min="5" max="5" width="9.21875" bestFit="1" customWidth="1"/>
    <col min="6" max="6" width="9.44140625" bestFit="1" customWidth="1"/>
    <col min="7" max="7" width="13.109375" bestFit="1" customWidth="1"/>
    <col min="8" max="10" width="9.21875" bestFit="1" customWidth="1"/>
    <col min="11" max="11" width="10.44140625" bestFit="1" customWidth="1"/>
    <col min="12" max="12" width="24.33203125" bestFit="1" customWidth="1"/>
    <col min="13" max="13" width="25.5546875" bestFit="1" customWidth="1"/>
    <col min="14" max="14" width="23" bestFit="1" customWidth="1"/>
    <col min="15" max="15" width="17.21875" bestFit="1" customWidth="1"/>
  </cols>
  <sheetData>
    <row r="1" spans="1:15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M1" s="9" t="s">
        <v>11</v>
      </c>
      <c r="N1" s="9" t="s">
        <v>12</v>
      </c>
      <c r="O1" s="9" t="s">
        <v>13</v>
      </c>
    </row>
    <row r="2" spans="1:15" ht="15" thickBot="1" x14ac:dyDescent="0.35">
      <c r="A2" s="3">
        <v>71.599999999999994</v>
      </c>
      <c r="B2" s="3">
        <v>55.56</v>
      </c>
      <c r="C2" s="3">
        <v>120.1</v>
      </c>
      <c r="D2" s="3">
        <v>13636</v>
      </c>
      <c r="E2" s="3">
        <v>14.92</v>
      </c>
      <c r="F2" s="3">
        <v>452.7</v>
      </c>
      <c r="G2" s="3">
        <v>3899</v>
      </c>
      <c r="H2" s="3">
        <v>130.40799999999999</v>
      </c>
      <c r="I2" s="3">
        <v>19</v>
      </c>
      <c r="J2" s="3">
        <v>18.260000000000002</v>
      </c>
      <c r="K2" s="4"/>
      <c r="M2" s="3">
        <v>282.56</v>
      </c>
      <c r="N2" s="6">
        <f ca="1">A32+SUMPRODUCT(A2:J2,B32:K32)</f>
        <v>285.85219945315617</v>
      </c>
      <c r="O2" s="7">
        <f ca="1">ABS((N2-M2))/N2*100</f>
        <v>1.1517138785198255</v>
      </c>
    </row>
    <row r="3" spans="1:15" ht="15" thickBot="1" x14ac:dyDescent="0.35">
      <c r="A3" s="3">
        <v>84.28</v>
      </c>
      <c r="B3" s="3">
        <v>65.319999999999993</v>
      </c>
      <c r="C3" s="3">
        <v>120.1</v>
      </c>
      <c r="D3" s="3">
        <v>42156</v>
      </c>
      <c r="E3" s="3">
        <v>18.649999999999999</v>
      </c>
      <c r="F3" s="3">
        <v>458.6</v>
      </c>
      <c r="G3" s="3">
        <v>2855</v>
      </c>
      <c r="H3" s="3">
        <v>141.93199999999999</v>
      </c>
      <c r="I3" s="3">
        <v>16.25</v>
      </c>
      <c r="J3" s="3">
        <v>20.89</v>
      </c>
      <c r="K3" s="4"/>
      <c r="M3" s="3">
        <v>316.85000000000002</v>
      </c>
      <c r="N3" s="6">
        <f ca="1">A32+SUMPRODUCT(A3:J3,B32:K32)</f>
        <v>314.12387180811794</v>
      </c>
      <c r="O3" s="7">
        <f ca="1">ABS((N3-M3))/N3*100</f>
        <v>0.86785132762763528</v>
      </c>
    </row>
    <row r="4" spans="1:15" ht="15" thickBot="1" x14ac:dyDescent="0.35">
      <c r="A4" s="3">
        <v>71.2</v>
      </c>
      <c r="B4" s="3">
        <v>54.7</v>
      </c>
      <c r="C4" s="3">
        <v>128</v>
      </c>
      <c r="D4" s="3">
        <v>38995</v>
      </c>
      <c r="E4" s="3">
        <v>10.43</v>
      </c>
      <c r="F4" s="3">
        <v>412.8</v>
      </c>
      <c r="G4" s="3">
        <v>3436</v>
      </c>
      <c r="H4" s="3">
        <v>101.6</v>
      </c>
      <c r="I4" s="3">
        <v>21</v>
      </c>
      <c r="J4" s="3">
        <v>17.899999999999999</v>
      </c>
      <c r="K4" s="5">
        <v>287</v>
      </c>
    </row>
    <row r="5" spans="1:15" ht="15" thickBot="1" x14ac:dyDescent="0.35">
      <c r="A5" s="3">
        <v>74.25</v>
      </c>
      <c r="B5" s="3">
        <v>55.49</v>
      </c>
      <c r="C5" s="3">
        <v>114.4</v>
      </c>
      <c r="D5" s="3">
        <v>12905</v>
      </c>
      <c r="E5" s="3">
        <v>12.11</v>
      </c>
      <c r="F5" s="3">
        <v>410.2</v>
      </c>
      <c r="G5" s="3">
        <v>4644</v>
      </c>
      <c r="H5" s="3">
        <v>101.306</v>
      </c>
      <c r="I5" s="3">
        <v>18</v>
      </c>
      <c r="J5" s="3">
        <v>18.71</v>
      </c>
      <c r="K5" s="3">
        <v>281.05</v>
      </c>
    </row>
    <row r="6" spans="1:15" ht="15" thickBot="1" x14ac:dyDescent="0.35">
      <c r="A6" s="3">
        <v>74.25</v>
      </c>
      <c r="B6" s="3">
        <v>56.12</v>
      </c>
      <c r="C6" s="3">
        <v>113.9</v>
      </c>
      <c r="D6" s="3">
        <v>13271</v>
      </c>
      <c r="E6" s="3">
        <v>18.670000000000002</v>
      </c>
      <c r="F6" s="3">
        <v>458.6</v>
      </c>
      <c r="G6" s="3">
        <v>2051</v>
      </c>
      <c r="H6" s="3">
        <v>141.99299999999999</v>
      </c>
      <c r="I6" s="3">
        <v>26</v>
      </c>
      <c r="J6" s="3">
        <v>19.690000000000001</v>
      </c>
      <c r="K6" s="3">
        <v>283.68</v>
      </c>
    </row>
    <row r="7" spans="1:15" ht="15" thickBot="1" x14ac:dyDescent="0.35">
      <c r="A7" s="3">
        <v>78.38</v>
      </c>
      <c r="B7" s="3">
        <v>61.78</v>
      </c>
      <c r="C7" s="3">
        <v>116.8</v>
      </c>
      <c r="D7" s="3">
        <v>26785</v>
      </c>
      <c r="E7" s="3">
        <v>56.83</v>
      </c>
      <c r="F7" s="3">
        <v>518.6</v>
      </c>
      <c r="G7" s="3">
        <v>2562</v>
      </c>
      <c r="H7" s="3">
        <v>385.40899999999999</v>
      </c>
      <c r="I7" s="3">
        <v>36</v>
      </c>
      <c r="J7" s="3">
        <v>20.190000000000001</v>
      </c>
      <c r="K7" s="3">
        <v>299.64999999999998</v>
      </c>
    </row>
    <row r="8" spans="1:15" ht="15" thickBot="1" x14ac:dyDescent="0.35">
      <c r="A8" s="3">
        <v>82.2</v>
      </c>
      <c r="B8" s="3">
        <v>64.22</v>
      </c>
      <c r="C8" s="3">
        <v>115.3</v>
      </c>
      <c r="D8" s="3">
        <v>30437</v>
      </c>
      <c r="E8" s="3">
        <v>80.62</v>
      </c>
      <c r="F8" s="3">
        <v>555.9</v>
      </c>
      <c r="G8" s="3">
        <v>2855</v>
      </c>
      <c r="H8" s="3">
        <v>482.03</v>
      </c>
      <c r="I8" s="3">
        <v>15.3</v>
      </c>
      <c r="J8" s="3">
        <v>20.420000000000002</v>
      </c>
      <c r="K8" s="3">
        <v>307.13</v>
      </c>
    </row>
    <row r="9" spans="1:15" ht="15" thickBot="1" x14ac:dyDescent="0.35">
      <c r="A9" s="3">
        <v>86.08</v>
      </c>
      <c r="B9" s="3">
        <v>68.48</v>
      </c>
      <c r="C9" s="3">
        <v>121</v>
      </c>
      <c r="D9" s="3">
        <v>12936</v>
      </c>
      <c r="E9" s="3">
        <v>34.299999999999997</v>
      </c>
      <c r="F9" s="3">
        <v>483.1</v>
      </c>
      <c r="G9" s="3">
        <v>2891</v>
      </c>
      <c r="H9" s="3">
        <v>222.11</v>
      </c>
      <c r="I9" s="3">
        <v>17.64</v>
      </c>
      <c r="J9" s="3">
        <v>20.9</v>
      </c>
      <c r="K9" s="5">
        <v>324.33</v>
      </c>
    </row>
    <row r="10" spans="1:15" ht="15" thickBot="1" x14ac:dyDescent="0.35">
      <c r="A10" s="3">
        <v>87.94</v>
      </c>
      <c r="B10" s="3">
        <v>71.8</v>
      </c>
      <c r="C10" s="3">
        <v>125.8</v>
      </c>
      <c r="D10" s="3">
        <v>23894</v>
      </c>
      <c r="E10" s="3">
        <v>41.6</v>
      </c>
      <c r="F10" s="3">
        <v>494.6</v>
      </c>
      <c r="G10" s="3">
        <v>3512</v>
      </c>
      <c r="H10" s="3">
        <v>274.29700000000003</v>
      </c>
      <c r="I10" s="3">
        <v>19.23</v>
      </c>
      <c r="J10" s="3">
        <v>21.48</v>
      </c>
      <c r="K10" s="3">
        <v>336.9</v>
      </c>
    </row>
    <row r="11" spans="1:15" ht="15" thickBot="1" x14ac:dyDescent="0.35">
      <c r="A11" s="3">
        <v>89.43</v>
      </c>
      <c r="B11" s="3">
        <v>74.239999999999995</v>
      </c>
      <c r="C11" s="3">
        <v>127.8</v>
      </c>
      <c r="D11" s="3">
        <v>25355</v>
      </c>
      <c r="E11" s="3">
        <v>34.31</v>
      </c>
      <c r="F11" s="3">
        <v>483.2</v>
      </c>
      <c r="G11" s="3">
        <v>1251</v>
      </c>
      <c r="H11" s="3">
        <v>222.196</v>
      </c>
      <c r="I11" s="3">
        <v>19.739999999999998</v>
      </c>
      <c r="J11" s="3">
        <v>21.53</v>
      </c>
      <c r="K11" s="3">
        <v>343.8</v>
      </c>
    </row>
    <row r="12" spans="1:15" ht="15" thickBot="1" x14ac:dyDescent="0.35">
      <c r="A12" s="3">
        <v>90.93</v>
      </c>
      <c r="B12" s="3">
        <v>75.87</v>
      </c>
      <c r="C12" s="3">
        <v>129.30000000000001</v>
      </c>
      <c r="D12" s="3">
        <v>31929</v>
      </c>
      <c r="E12" s="3">
        <v>8.9939999999999998</v>
      </c>
      <c r="F12" s="3">
        <v>443.4</v>
      </c>
      <c r="G12" s="3">
        <v>3402</v>
      </c>
      <c r="H12" s="3">
        <v>117.285</v>
      </c>
      <c r="I12" s="3">
        <v>20.36</v>
      </c>
      <c r="J12" s="3">
        <v>22.35</v>
      </c>
      <c r="K12" s="3">
        <v>349.66</v>
      </c>
    </row>
    <row r="13" spans="1:15" ht="15" thickBot="1" x14ac:dyDescent="0.35">
      <c r="A13" s="3">
        <v>86.29</v>
      </c>
      <c r="B13" s="3">
        <v>76.69</v>
      </c>
      <c r="C13" s="3">
        <v>128.69999999999999</v>
      </c>
      <c r="D13" s="3">
        <v>39058</v>
      </c>
      <c r="E13" s="3">
        <v>71.66</v>
      </c>
      <c r="F13" s="3">
        <v>541.9</v>
      </c>
      <c r="G13" s="3">
        <v>3878</v>
      </c>
      <c r="H13" s="3">
        <v>459.166</v>
      </c>
      <c r="I13" s="3">
        <v>21.18</v>
      </c>
      <c r="J13" s="3">
        <v>22.83</v>
      </c>
      <c r="K13" s="3">
        <v>346.86</v>
      </c>
    </row>
    <row r="14" spans="1:15" ht="15" thickBot="1" x14ac:dyDescent="0.35">
      <c r="A14" s="3">
        <v>86.05</v>
      </c>
      <c r="B14" s="3">
        <v>76.900000000000006</v>
      </c>
      <c r="C14" s="3">
        <v>128.9</v>
      </c>
      <c r="D14" s="3">
        <v>13332</v>
      </c>
      <c r="E14" s="3">
        <v>34.200000000000003</v>
      </c>
      <c r="F14" s="3">
        <v>483</v>
      </c>
      <c r="G14" s="3">
        <v>4720</v>
      </c>
      <c r="H14" s="3">
        <v>221.45099999999999</v>
      </c>
      <c r="I14" s="3">
        <v>21.28</v>
      </c>
      <c r="J14" s="3">
        <v>22.71</v>
      </c>
      <c r="K14" s="3">
        <v>347.53</v>
      </c>
    </row>
    <row r="15" spans="1:15" ht="15" thickBot="1" x14ac:dyDescent="0.35">
      <c r="A15" s="3">
        <v>84.28</v>
      </c>
      <c r="B15" s="3">
        <v>78.41</v>
      </c>
      <c r="C15" s="3">
        <v>128.69999999999999</v>
      </c>
      <c r="D15" s="3">
        <v>24289</v>
      </c>
      <c r="E15" s="3">
        <v>23.87</v>
      </c>
      <c r="F15" s="3">
        <v>466.8</v>
      </c>
      <c r="G15" s="3">
        <v>1141</v>
      </c>
      <c r="H15" s="3">
        <v>162.88</v>
      </c>
      <c r="I15" s="3">
        <v>38</v>
      </c>
      <c r="J15" s="3">
        <v>23.94</v>
      </c>
      <c r="K15" s="3">
        <v>349.32</v>
      </c>
    </row>
    <row r="16" spans="1:15" ht="15" thickBot="1" x14ac:dyDescent="0.35">
      <c r="A16" s="3">
        <v>86.27</v>
      </c>
      <c r="B16" s="3">
        <v>79.180000000000007</v>
      </c>
      <c r="C16" s="3">
        <v>130.5</v>
      </c>
      <c r="D16" s="3">
        <v>46600</v>
      </c>
      <c r="E16" s="3">
        <v>78.430000000000007</v>
      </c>
      <c r="F16" s="3">
        <v>552.5</v>
      </c>
      <c r="G16" s="3">
        <v>1798</v>
      </c>
      <c r="H16" s="3">
        <v>477.721</v>
      </c>
      <c r="I16" s="3">
        <v>22.41</v>
      </c>
      <c r="J16" s="3">
        <v>24.15</v>
      </c>
      <c r="K16" s="3">
        <v>355.32</v>
      </c>
    </row>
    <row r="17" spans="1:11" ht="15" thickBot="1" x14ac:dyDescent="0.35">
      <c r="A17" s="3">
        <v>88.87</v>
      </c>
      <c r="B17" s="3">
        <v>80.239999999999995</v>
      </c>
      <c r="C17" s="3">
        <v>133.30000000000001</v>
      </c>
      <c r="D17" s="3">
        <v>20302</v>
      </c>
      <c r="E17" s="3">
        <v>37.43</v>
      </c>
      <c r="F17" s="3">
        <v>488.1</v>
      </c>
      <c r="G17" s="3">
        <v>2346</v>
      </c>
      <c r="H17" s="3">
        <v>243.74199999999999</v>
      </c>
      <c r="I17" s="3">
        <v>23.26</v>
      </c>
      <c r="J17" s="3">
        <v>25.34</v>
      </c>
      <c r="K17" s="3">
        <v>364.23</v>
      </c>
    </row>
    <row r="18" spans="1:11" ht="15" thickBot="1" x14ac:dyDescent="0.35">
      <c r="A18" s="3">
        <v>88.92</v>
      </c>
      <c r="B18" s="3">
        <v>83.99</v>
      </c>
      <c r="C18" s="3">
        <v>136.6</v>
      </c>
      <c r="D18" s="3">
        <v>27973</v>
      </c>
      <c r="E18" s="3">
        <v>64.67</v>
      </c>
      <c r="F18" s="3">
        <v>530.9</v>
      </c>
      <c r="G18" s="3">
        <v>2967</v>
      </c>
      <c r="H18" s="3">
        <v>430.23399999999998</v>
      </c>
      <c r="I18" s="3">
        <v>39</v>
      </c>
      <c r="J18" s="3">
        <v>25.79</v>
      </c>
      <c r="K18" s="3">
        <v>372.98</v>
      </c>
    </row>
    <row r="19" spans="1:11" ht="15" thickBot="1" x14ac:dyDescent="0.35">
      <c r="A19" s="3">
        <v>92.15</v>
      </c>
      <c r="B19" s="3">
        <v>84.2</v>
      </c>
      <c r="C19" s="3">
        <v>140.5</v>
      </c>
      <c r="D19" s="3">
        <v>34547</v>
      </c>
      <c r="E19" s="3">
        <v>54.29</v>
      </c>
      <c r="F19" s="3">
        <v>514.6</v>
      </c>
      <c r="G19" s="3">
        <v>3332</v>
      </c>
      <c r="H19" s="3">
        <v>368.392</v>
      </c>
      <c r="I19" s="3">
        <v>23.88</v>
      </c>
      <c r="J19" s="3">
        <v>38</v>
      </c>
      <c r="K19" s="3">
        <v>380.75</v>
      </c>
    </row>
    <row r="20" spans="1:11" ht="15" thickBot="1" x14ac:dyDescent="0.35">
      <c r="A20" s="3">
        <v>90.86</v>
      </c>
      <c r="B20" s="3">
        <v>85.9</v>
      </c>
      <c r="C20" s="3">
        <v>143.1</v>
      </c>
      <c r="D20" s="3">
        <v>42979</v>
      </c>
      <c r="E20" s="3">
        <v>60.34</v>
      </c>
      <c r="F20" s="3">
        <v>524.1</v>
      </c>
      <c r="G20" s="3">
        <v>3259</v>
      </c>
      <c r="H20" s="3">
        <v>407.01600000000002</v>
      </c>
      <c r="I20" s="3">
        <v>24.32</v>
      </c>
      <c r="J20" s="3">
        <v>34</v>
      </c>
      <c r="K20" s="3">
        <v>384.39</v>
      </c>
    </row>
    <row r="21" spans="1:11" ht="15" thickBot="1" x14ac:dyDescent="0.35">
      <c r="A21" s="3">
        <v>90.43</v>
      </c>
      <c r="B21" s="3">
        <v>87.8</v>
      </c>
      <c r="C21" s="3">
        <v>140.69999999999999</v>
      </c>
      <c r="D21" s="3">
        <v>17411</v>
      </c>
      <c r="E21" s="3">
        <v>90.85</v>
      </c>
      <c r="F21" s="3">
        <v>572</v>
      </c>
      <c r="G21" s="3">
        <v>3896</v>
      </c>
      <c r="H21" s="3">
        <v>494.20100000000002</v>
      </c>
      <c r="I21" s="3">
        <v>38</v>
      </c>
      <c r="J21" s="3">
        <v>26.56</v>
      </c>
      <c r="K21" s="3">
        <v>385.32</v>
      </c>
    </row>
    <row r="22" spans="1:11" ht="15" thickBot="1" x14ac:dyDescent="0.35">
      <c r="A22" s="3">
        <v>91.36</v>
      </c>
      <c r="B22" s="3">
        <v>91.3</v>
      </c>
      <c r="C22" s="3">
        <v>146.5</v>
      </c>
      <c r="D22" s="3">
        <v>32021</v>
      </c>
      <c r="E22" s="3">
        <v>17.010000000000002</v>
      </c>
      <c r="F22" s="3">
        <v>456</v>
      </c>
      <c r="G22" s="3">
        <v>1290</v>
      </c>
      <c r="H22" s="3">
        <v>136.536</v>
      </c>
      <c r="I22" s="3">
        <v>25.66</v>
      </c>
      <c r="J22" s="3">
        <v>44</v>
      </c>
      <c r="K22" s="3">
        <v>397.13</v>
      </c>
    </row>
    <row r="23" spans="1:11" ht="15" thickBot="1" x14ac:dyDescent="0.35">
      <c r="A23" s="3">
        <v>96.89</v>
      </c>
      <c r="B23" s="3">
        <v>93.7</v>
      </c>
      <c r="C23" s="3">
        <v>145.30000000000001</v>
      </c>
      <c r="D23" s="3">
        <v>11963</v>
      </c>
      <c r="E23" s="3">
        <v>22.91</v>
      </c>
      <c r="F23" s="3">
        <v>465.2</v>
      </c>
      <c r="G23" s="3">
        <v>4577</v>
      </c>
      <c r="H23" s="3">
        <v>158.583</v>
      </c>
      <c r="I23" s="3">
        <v>26.39</v>
      </c>
      <c r="J23" s="3">
        <v>26.39</v>
      </c>
      <c r="K23" s="3">
        <v>404.3</v>
      </c>
    </row>
    <row r="24" spans="1:11" ht="15" thickBot="1" x14ac:dyDescent="0.35">
      <c r="A24" s="3">
        <v>97.05</v>
      </c>
      <c r="B24" s="3">
        <v>96.7</v>
      </c>
      <c r="C24" s="3">
        <v>143.1</v>
      </c>
      <c r="D24" s="3">
        <v>19633</v>
      </c>
      <c r="E24" s="3">
        <v>40.07</v>
      </c>
      <c r="F24" s="3">
        <v>492.2</v>
      </c>
      <c r="G24" s="3">
        <v>2130</v>
      </c>
      <c r="H24" s="3">
        <v>262.94400000000002</v>
      </c>
      <c r="I24" s="3">
        <v>26.68</v>
      </c>
      <c r="J24" s="3">
        <v>26.44</v>
      </c>
      <c r="K24" s="3">
        <v>406.12</v>
      </c>
    </row>
    <row r="25" spans="1:11" ht="15" thickBot="1" x14ac:dyDescent="0.35">
      <c r="A25" s="3">
        <v>104.6</v>
      </c>
      <c r="B25" s="3">
        <v>98.9</v>
      </c>
      <c r="C25" s="3">
        <v>147.9</v>
      </c>
      <c r="D25" s="3">
        <v>38759</v>
      </c>
      <c r="E25" s="3">
        <v>28.25</v>
      </c>
      <c r="F25" s="3">
        <v>473.6</v>
      </c>
      <c r="G25" s="3">
        <v>3299</v>
      </c>
      <c r="H25" s="3">
        <v>185.06100000000001</v>
      </c>
      <c r="I25" s="3">
        <v>26.45</v>
      </c>
      <c r="J25" s="3">
        <v>26.83</v>
      </c>
      <c r="K25" s="3">
        <v>421.71</v>
      </c>
    </row>
    <row r="26" spans="1:11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" thickBot="1" x14ac:dyDescent="0.35">
      <c r="A27" s="28" t="s">
        <v>14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1:11" ht="15" thickBot="1" x14ac:dyDescent="0.35">
      <c r="A28" s="6">
        <f t="array" ref="A28:K28">LINEST(K4:K25,A4:J25,1,1)</f>
        <v>0.17547084374911925</v>
      </c>
      <c r="B28" s="6">
        <v>3.7861753145347226E-3</v>
      </c>
      <c r="C28" s="6">
        <v>6.1874933574410295E-3</v>
      </c>
      <c r="D28" s="6">
        <v>-2.4011933321533378E-5</v>
      </c>
      <c r="E28" s="6">
        <v>5.9512603613576583E-2</v>
      </c>
      <c r="F28" s="6">
        <v>-9.5204095617029194E-2</v>
      </c>
      <c r="G28" s="6">
        <v>-5.1855081738990167E-5</v>
      </c>
      <c r="H28" s="6">
        <v>0.94574208368184043</v>
      </c>
      <c r="I28" s="6">
        <v>1.8666915573537077</v>
      </c>
      <c r="J28" s="6">
        <v>0.86657784960039008</v>
      </c>
      <c r="K28" s="6">
        <v>-22.294907453231545</v>
      </c>
    </row>
    <row r="30" spans="1:11" ht="15" thickBot="1" x14ac:dyDescent="0.35"/>
    <row r="31" spans="1:11" ht="15" thickBot="1" x14ac:dyDescent="0.35">
      <c r="A31" s="28" t="s">
        <v>15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11" ht="15" thickBot="1" x14ac:dyDescent="0.35">
      <c r="A32" s="6">
        <f ca="1">OFFSET($A28,,COLUMN($K28)-COLUMN())</f>
        <v>-22.294907453231545</v>
      </c>
      <c r="B32" s="6">
        <f t="shared" ref="B32:J32" ca="1" si="0">OFFSET($A28,,COLUMN($K28)-COLUMN())</f>
        <v>0.86657784960039008</v>
      </c>
      <c r="C32" s="6">
        <f t="shared" ca="1" si="0"/>
        <v>1.8666915573537077</v>
      </c>
      <c r="D32" s="6">
        <f t="shared" ca="1" si="0"/>
        <v>0.94574208368184043</v>
      </c>
      <c r="E32" s="6">
        <f t="shared" ca="1" si="0"/>
        <v>-5.1855081738990167E-5</v>
      </c>
      <c r="F32" s="6">
        <f t="shared" ca="1" si="0"/>
        <v>-9.5204095617029194E-2</v>
      </c>
      <c r="G32" s="6">
        <f t="shared" ca="1" si="0"/>
        <v>5.9512603613576583E-2</v>
      </c>
      <c r="H32" s="6">
        <f t="shared" ca="1" si="0"/>
        <v>-2.4011933321533378E-5</v>
      </c>
      <c r="I32" s="6">
        <f t="shared" ca="1" si="0"/>
        <v>6.1874933574410295E-3</v>
      </c>
      <c r="J32" s="6">
        <f t="shared" ca="1" si="0"/>
        <v>3.7861753145347226E-3</v>
      </c>
      <c r="K32" s="6">
        <f ca="1">OFFSET($A28,,COLUMN($K28)-COLUMN())</f>
        <v>0.17547084374911925</v>
      </c>
    </row>
  </sheetData>
  <mergeCells count="2">
    <mergeCell ref="A27:K27"/>
    <mergeCell ref="A31:K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A37" zoomScale="70" zoomScaleNormal="70" workbookViewId="0">
      <selection activeCell="L36" sqref="L36"/>
    </sheetView>
  </sheetViews>
  <sheetFormatPr defaultRowHeight="14.4" x14ac:dyDescent="0.3"/>
  <cols>
    <col min="1" max="1" width="20" bestFit="1" customWidth="1"/>
    <col min="2" max="2" width="15" bestFit="1" customWidth="1"/>
    <col min="5" max="5" width="11.44140625" customWidth="1"/>
    <col min="7" max="7" width="15" bestFit="1" customWidth="1"/>
    <col min="8" max="8" width="13.88671875" bestFit="1" customWidth="1"/>
  </cols>
  <sheetData>
    <row r="1" spans="1:13" ht="15" thickBot="1" x14ac:dyDescent="0.35">
      <c r="A1" s="16"/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3" t="s">
        <v>10</v>
      </c>
    </row>
    <row r="2" spans="1:13" x14ac:dyDescent="0.3">
      <c r="A2" s="16"/>
      <c r="B2" s="32">
        <v>71.599999999999994</v>
      </c>
      <c r="C2" s="33">
        <v>55.56</v>
      </c>
      <c r="D2" s="33">
        <v>120.1</v>
      </c>
      <c r="E2" s="33">
        <v>13636</v>
      </c>
      <c r="F2" s="44">
        <v>14.92</v>
      </c>
      <c r="G2" s="33">
        <v>452.7</v>
      </c>
      <c r="H2" s="33">
        <v>3899</v>
      </c>
      <c r="I2" s="33">
        <v>130.40799999999999</v>
      </c>
      <c r="J2" s="33">
        <v>19</v>
      </c>
      <c r="K2" s="33">
        <v>18.260000000000002</v>
      </c>
      <c r="L2" s="34">
        <v>282.56</v>
      </c>
      <c r="M2" s="1"/>
    </row>
    <row r="3" spans="1:13" x14ac:dyDescent="0.3">
      <c r="A3" s="16"/>
      <c r="B3" s="32">
        <v>71.2</v>
      </c>
      <c r="C3" s="33">
        <v>54.7</v>
      </c>
      <c r="D3" s="33">
        <v>128</v>
      </c>
      <c r="E3" s="33">
        <v>38995</v>
      </c>
      <c r="F3" s="35">
        <v>10.43</v>
      </c>
      <c r="G3" s="33">
        <v>412.8</v>
      </c>
      <c r="H3" s="33">
        <v>3436</v>
      </c>
      <c r="I3" s="33">
        <v>101.6</v>
      </c>
      <c r="J3" s="33">
        <v>21</v>
      </c>
      <c r="K3" s="33">
        <v>17.899999999999999</v>
      </c>
      <c r="L3" s="34">
        <v>287</v>
      </c>
      <c r="M3" s="1"/>
    </row>
    <row r="4" spans="1:13" x14ac:dyDescent="0.3">
      <c r="A4" s="16"/>
      <c r="B4" s="32">
        <v>74.25</v>
      </c>
      <c r="C4" s="33">
        <v>55.49</v>
      </c>
      <c r="D4" s="33">
        <v>114.4</v>
      </c>
      <c r="E4" s="33">
        <v>12905</v>
      </c>
      <c r="F4" s="33">
        <v>12.11</v>
      </c>
      <c r="G4" s="33">
        <v>410.2</v>
      </c>
      <c r="H4" s="33">
        <v>4644</v>
      </c>
      <c r="I4" s="33">
        <v>101.306</v>
      </c>
      <c r="J4" s="33">
        <v>18</v>
      </c>
      <c r="K4" s="33">
        <v>18.71</v>
      </c>
      <c r="L4" s="34">
        <v>281.05</v>
      </c>
    </row>
    <row r="5" spans="1:13" x14ac:dyDescent="0.3">
      <c r="A5" s="16"/>
      <c r="B5" s="32">
        <v>74.25</v>
      </c>
      <c r="C5" s="33">
        <v>56.12</v>
      </c>
      <c r="D5" s="33">
        <v>113.9</v>
      </c>
      <c r="E5" s="33">
        <v>13271</v>
      </c>
      <c r="F5" s="33">
        <v>18.670000000000002</v>
      </c>
      <c r="G5" s="33">
        <v>458.6</v>
      </c>
      <c r="H5" s="33">
        <v>2051</v>
      </c>
      <c r="I5" s="33">
        <v>141.99299999999999</v>
      </c>
      <c r="J5" s="33">
        <v>26</v>
      </c>
      <c r="K5" s="33">
        <v>19.690000000000001</v>
      </c>
      <c r="L5" s="34">
        <v>283.68</v>
      </c>
    </row>
    <row r="6" spans="1:13" x14ac:dyDescent="0.3">
      <c r="A6" s="16"/>
      <c r="B6" s="32">
        <v>78.38</v>
      </c>
      <c r="C6" s="33">
        <v>61.78</v>
      </c>
      <c r="D6" s="33">
        <v>116.8</v>
      </c>
      <c r="E6" s="33">
        <v>26785</v>
      </c>
      <c r="F6" s="33">
        <v>56.83</v>
      </c>
      <c r="G6" s="33">
        <v>518.6</v>
      </c>
      <c r="H6" s="33">
        <v>2562</v>
      </c>
      <c r="I6" s="33">
        <v>385.40899999999999</v>
      </c>
      <c r="J6" s="33">
        <v>36</v>
      </c>
      <c r="K6" s="33">
        <v>20.190000000000001</v>
      </c>
      <c r="L6" s="34">
        <v>299.64999999999998</v>
      </c>
    </row>
    <row r="7" spans="1:13" x14ac:dyDescent="0.3">
      <c r="A7" s="16"/>
      <c r="B7" s="32">
        <v>82.2</v>
      </c>
      <c r="C7" s="33">
        <v>64.22</v>
      </c>
      <c r="D7" s="33">
        <v>115.3</v>
      </c>
      <c r="E7" s="33">
        <v>30437</v>
      </c>
      <c r="F7" s="33">
        <v>80.62</v>
      </c>
      <c r="G7" s="33">
        <v>555.9</v>
      </c>
      <c r="H7" s="33">
        <v>2855</v>
      </c>
      <c r="I7" s="33">
        <v>482.03</v>
      </c>
      <c r="J7" s="33">
        <v>15.3</v>
      </c>
      <c r="K7" s="33">
        <v>20.420000000000002</v>
      </c>
      <c r="L7" s="34">
        <v>307.13</v>
      </c>
    </row>
    <row r="8" spans="1:13" x14ac:dyDescent="0.3">
      <c r="A8" s="16"/>
      <c r="B8" s="32">
        <v>84.28</v>
      </c>
      <c r="C8" s="33">
        <v>65.319999999999993</v>
      </c>
      <c r="D8" s="33">
        <v>120.1</v>
      </c>
      <c r="E8" s="33">
        <v>42156</v>
      </c>
      <c r="F8" s="33">
        <v>18.649999999999999</v>
      </c>
      <c r="G8" s="33">
        <v>458.6</v>
      </c>
      <c r="H8" s="33">
        <v>2855</v>
      </c>
      <c r="I8" s="33">
        <v>141.93199999999999</v>
      </c>
      <c r="J8" s="33">
        <v>16.25</v>
      </c>
      <c r="K8" s="33">
        <v>20.89</v>
      </c>
      <c r="L8" s="34">
        <v>316.85000000000002</v>
      </c>
    </row>
    <row r="9" spans="1:13" x14ac:dyDescent="0.3">
      <c r="A9" s="16"/>
      <c r="B9" s="32">
        <v>86.08</v>
      </c>
      <c r="C9" s="33">
        <v>68.48</v>
      </c>
      <c r="D9" s="33">
        <v>121</v>
      </c>
      <c r="E9" s="33">
        <v>12936</v>
      </c>
      <c r="F9" s="33">
        <v>34.299999999999997</v>
      </c>
      <c r="G9" s="33">
        <v>483.1</v>
      </c>
      <c r="H9" s="33">
        <v>2891</v>
      </c>
      <c r="I9" s="33">
        <v>222.11</v>
      </c>
      <c r="J9" s="33">
        <v>17.64</v>
      </c>
      <c r="K9" s="33">
        <v>20.9</v>
      </c>
      <c r="L9" s="34">
        <v>324.33</v>
      </c>
    </row>
    <row r="10" spans="1:13" x14ac:dyDescent="0.3">
      <c r="A10" s="16"/>
      <c r="B10" s="32">
        <v>87.94</v>
      </c>
      <c r="C10" s="33">
        <v>71.8</v>
      </c>
      <c r="D10" s="33">
        <v>125.8</v>
      </c>
      <c r="E10" s="33">
        <v>23894</v>
      </c>
      <c r="F10" s="33">
        <v>41.6</v>
      </c>
      <c r="G10" s="33">
        <v>494.6</v>
      </c>
      <c r="H10" s="33">
        <v>3512</v>
      </c>
      <c r="I10" s="33">
        <v>274.29700000000003</v>
      </c>
      <c r="J10" s="33">
        <v>19.23</v>
      </c>
      <c r="K10" s="33">
        <v>21.48</v>
      </c>
      <c r="L10" s="34">
        <v>336.9</v>
      </c>
    </row>
    <row r="11" spans="1:13" x14ac:dyDescent="0.3">
      <c r="A11" s="16"/>
      <c r="B11" s="32">
        <v>89.43</v>
      </c>
      <c r="C11" s="33">
        <v>74.239999999999995</v>
      </c>
      <c r="D11" s="33">
        <v>127.8</v>
      </c>
      <c r="E11" s="33">
        <v>25355</v>
      </c>
      <c r="F11" s="33">
        <v>34.31</v>
      </c>
      <c r="G11" s="33">
        <v>483.2</v>
      </c>
      <c r="H11" s="33">
        <v>1251</v>
      </c>
      <c r="I11" s="33">
        <v>222.196</v>
      </c>
      <c r="J11" s="33">
        <v>19.739999999999998</v>
      </c>
      <c r="K11" s="33">
        <v>21.53</v>
      </c>
      <c r="L11" s="34">
        <v>343.8</v>
      </c>
    </row>
    <row r="12" spans="1:13" x14ac:dyDescent="0.3">
      <c r="A12" s="16"/>
      <c r="B12" s="32">
        <v>90.93</v>
      </c>
      <c r="C12" s="33">
        <v>75.87</v>
      </c>
      <c r="D12" s="33">
        <v>129.30000000000001</v>
      </c>
      <c r="E12" s="33">
        <v>31929</v>
      </c>
      <c r="F12" s="33">
        <v>8.9939999999999998</v>
      </c>
      <c r="G12" s="33">
        <v>443.4</v>
      </c>
      <c r="H12" s="33">
        <v>3402</v>
      </c>
      <c r="I12" s="33">
        <v>117.285</v>
      </c>
      <c r="J12" s="33">
        <v>20.36</v>
      </c>
      <c r="K12" s="33">
        <v>22.35</v>
      </c>
      <c r="L12" s="34">
        <v>349.66</v>
      </c>
    </row>
    <row r="13" spans="1:13" x14ac:dyDescent="0.3">
      <c r="A13" s="16"/>
      <c r="B13" s="32">
        <v>86.29</v>
      </c>
      <c r="C13" s="33">
        <v>76.69</v>
      </c>
      <c r="D13" s="33">
        <v>128.69999999999999</v>
      </c>
      <c r="E13" s="33">
        <v>39058</v>
      </c>
      <c r="F13" s="33">
        <v>71.66</v>
      </c>
      <c r="G13" s="33">
        <v>541.9</v>
      </c>
      <c r="H13" s="33">
        <v>3878</v>
      </c>
      <c r="I13" s="33">
        <v>459.166</v>
      </c>
      <c r="J13" s="33">
        <v>21.18</v>
      </c>
      <c r="K13" s="33">
        <v>22.83</v>
      </c>
      <c r="L13" s="34">
        <v>346.86</v>
      </c>
    </row>
    <row r="14" spans="1:13" x14ac:dyDescent="0.3">
      <c r="A14" s="16"/>
      <c r="B14" s="32">
        <v>86.05</v>
      </c>
      <c r="C14" s="33">
        <v>76.900000000000006</v>
      </c>
      <c r="D14" s="33">
        <v>128.9</v>
      </c>
      <c r="E14" s="33">
        <v>13332</v>
      </c>
      <c r="F14" s="33">
        <v>34.200000000000003</v>
      </c>
      <c r="G14" s="33">
        <v>483</v>
      </c>
      <c r="H14" s="33">
        <v>4720</v>
      </c>
      <c r="I14" s="33">
        <v>221.45099999999999</v>
      </c>
      <c r="J14" s="33">
        <v>21.28</v>
      </c>
      <c r="K14" s="33">
        <v>22.71</v>
      </c>
      <c r="L14" s="34">
        <v>347.53</v>
      </c>
    </row>
    <row r="15" spans="1:13" x14ac:dyDescent="0.3">
      <c r="A15" s="16"/>
      <c r="B15" s="32">
        <v>84.28</v>
      </c>
      <c r="C15" s="33">
        <v>78.41</v>
      </c>
      <c r="D15" s="33">
        <v>128.69999999999999</v>
      </c>
      <c r="E15" s="33">
        <v>24289</v>
      </c>
      <c r="F15" s="33">
        <v>23.87</v>
      </c>
      <c r="G15" s="33">
        <v>466.8</v>
      </c>
      <c r="H15" s="33">
        <v>1141</v>
      </c>
      <c r="I15" s="33">
        <v>162.88</v>
      </c>
      <c r="J15" s="33">
        <v>38</v>
      </c>
      <c r="K15" s="33">
        <v>23.94</v>
      </c>
      <c r="L15" s="34">
        <v>349.32</v>
      </c>
    </row>
    <row r="16" spans="1:13" x14ac:dyDescent="0.3">
      <c r="A16" s="16"/>
      <c r="B16" s="32">
        <v>86.27</v>
      </c>
      <c r="C16" s="33">
        <v>79.180000000000007</v>
      </c>
      <c r="D16" s="33">
        <v>130.5</v>
      </c>
      <c r="E16" s="33">
        <v>46600</v>
      </c>
      <c r="F16" s="33">
        <v>78.430000000000007</v>
      </c>
      <c r="G16" s="33">
        <v>552.5</v>
      </c>
      <c r="H16" s="33">
        <v>1798</v>
      </c>
      <c r="I16" s="33">
        <v>477.721</v>
      </c>
      <c r="J16" s="33">
        <v>22.41</v>
      </c>
      <c r="K16" s="33">
        <v>24.15</v>
      </c>
      <c r="L16" s="34">
        <v>355.32</v>
      </c>
    </row>
    <row r="17" spans="1:14" x14ac:dyDescent="0.3">
      <c r="A17" s="16"/>
      <c r="B17" s="32">
        <v>88.87</v>
      </c>
      <c r="C17" s="33">
        <v>80.239999999999995</v>
      </c>
      <c r="D17" s="33">
        <v>133.30000000000001</v>
      </c>
      <c r="E17" s="33">
        <v>20302</v>
      </c>
      <c r="F17" s="33">
        <v>37.43</v>
      </c>
      <c r="G17" s="33">
        <v>488.1</v>
      </c>
      <c r="H17" s="33">
        <v>2346</v>
      </c>
      <c r="I17" s="33">
        <v>243.74199999999999</v>
      </c>
      <c r="J17" s="33">
        <v>23.26</v>
      </c>
      <c r="K17" s="33">
        <v>25.34</v>
      </c>
      <c r="L17" s="34">
        <v>364.23</v>
      </c>
    </row>
    <row r="18" spans="1:14" x14ac:dyDescent="0.3">
      <c r="A18" s="16"/>
      <c r="B18" s="32">
        <v>88.92</v>
      </c>
      <c r="C18" s="33">
        <v>83.99</v>
      </c>
      <c r="D18" s="33">
        <v>136.6</v>
      </c>
      <c r="E18" s="33">
        <v>27973</v>
      </c>
      <c r="F18" s="33">
        <v>64.67</v>
      </c>
      <c r="G18" s="33">
        <v>530.9</v>
      </c>
      <c r="H18" s="33">
        <v>2967</v>
      </c>
      <c r="I18" s="33">
        <v>430.23399999999998</v>
      </c>
      <c r="J18" s="33">
        <v>39</v>
      </c>
      <c r="K18" s="33">
        <v>25.79</v>
      </c>
      <c r="L18" s="34">
        <v>372.98</v>
      </c>
    </row>
    <row r="19" spans="1:14" x14ac:dyDescent="0.3">
      <c r="A19" s="16"/>
      <c r="B19" s="32">
        <v>92.15</v>
      </c>
      <c r="C19" s="33">
        <v>84.2</v>
      </c>
      <c r="D19" s="33">
        <v>140.5</v>
      </c>
      <c r="E19" s="33">
        <v>34547</v>
      </c>
      <c r="F19" s="33">
        <v>54.29</v>
      </c>
      <c r="G19" s="33">
        <v>514.6</v>
      </c>
      <c r="H19" s="33">
        <v>3332</v>
      </c>
      <c r="I19" s="33">
        <v>368.392</v>
      </c>
      <c r="J19" s="33">
        <v>23.88</v>
      </c>
      <c r="K19" s="33">
        <v>38</v>
      </c>
      <c r="L19" s="34">
        <v>380.75</v>
      </c>
    </row>
    <row r="20" spans="1:14" x14ac:dyDescent="0.3">
      <c r="A20" s="16"/>
      <c r="B20" s="32">
        <v>90.86</v>
      </c>
      <c r="C20" s="33">
        <v>85.9</v>
      </c>
      <c r="D20" s="33">
        <v>143.1</v>
      </c>
      <c r="E20" s="33">
        <v>42979</v>
      </c>
      <c r="F20" s="33">
        <v>60.34</v>
      </c>
      <c r="G20" s="33">
        <v>524.1</v>
      </c>
      <c r="H20" s="33">
        <v>3259</v>
      </c>
      <c r="I20" s="33">
        <v>407.01600000000002</v>
      </c>
      <c r="J20" s="33">
        <v>24.32</v>
      </c>
      <c r="K20" s="33">
        <v>34</v>
      </c>
      <c r="L20" s="34">
        <v>384.39</v>
      </c>
    </row>
    <row r="21" spans="1:14" x14ac:dyDescent="0.3">
      <c r="A21" s="16"/>
      <c r="B21" s="32">
        <v>90.43</v>
      </c>
      <c r="C21" s="33">
        <v>87.8</v>
      </c>
      <c r="D21" s="33">
        <v>140.69999999999999</v>
      </c>
      <c r="E21" s="33">
        <v>17411</v>
      </c>
      <c r="F21" s="33">
        <v>90.85</v>
      </c>
      <c r="G21" s="33">
        <v>572</v>
      </c>
      <c r="H21" s="33">
        <v>3896</v>
      </c>
      <c r="I21" s="33">
        <v>494.20100000000002</v>
      </c>
      <c r="J21" s="33">
        <v>38</v>
      </c>
      <c r="K21" s="33">
        <v>26.56</v>
      </c>
      <c r="L21" s="34">
        <v>385.32</v>
      </c>
    </row>
    <row r="22" spans="1:14" x14ac:dyDescent="0.3">
      <c r="A22" s="16"/>
      <c r="B22" s="32">
        <v>91.36</v>
      </c>
      <c r="C22" s="33">
        <v>91.3</v>
      </c>
      <c r="D22" s="33">
        <v>146.5</v>
      </c>
      <c r="E22" s="33">
        <v>32021</v>
      </c>
      <c r="F22" s="33">
        <v>17.010000000000002</v>
      </c>
      <c r="G22" s="33">
        <v>456</v>
      </c>
      <c r="H22" s="33">
        <v>1290</v>
      </c>
      <c r="I22" s="33">
        <v>136.536</v>
      </c>
      <c r="J22" s="33">
        <v>25.66</v>
      </c>
      <c r="K22" s="33">
        <v>44</v>
      </c>
      <c r="L22" s="34">
        <v>397.13</v>
      </c>
    </row>
    <row r="23" spans="1:14" x14ac:dyDescent="0.3">
      <c r="A23" s="16"/>
      <c r="B23" s="32">
        <v>96.89</v>
      </c>
      <c r="C23" s="33">
        <v>93.7</v>
      </c>
      <c r="D23" s="33">
        <v>145.30000000000001</v>
      </c>
      <c r="E23" s="33">
        <v>11963</v>
      </c>
      <c r="F23" s="33">
        <v>22.91</v>
      </c>
      <c r="G23" s="33">
        <v>465.2</v>
      </c>
      <c r="H23" s="33">
        <v>4577</v>
      </c>
      <c r="I23" s="33">
        <v>158.583</v>
      </c>
      <c r="J23" s="33">
        <v>26.39</v>
      </c>
      <c r="K23" s="33">
        <v>26.39</v>
      </c>
      <c r="L23" s="34">
        <v>404.3</v>
      </c>
    </row>
    <row r="24" spans="1:14" x14ac:dyDescent="0.3">
      <c r="A24" s="16"/>
      <c r="B24" s="32">
        <v>97.05</v>
      </c>
      <c r="C24" s="33">
        <v>96.7</v>
      </c>
      <c r="D24" s="33">
        <v>143.1</v>
      </c>
      <c r="E24" s="33">
        <v>19633</v>
      </c>
      <c r="F24" s="33">
        <v>40.07</v>
      </c>
      <c r="G24" s="33">
        <v>492.2</v>
      </c>
      <c r="H24" s="33">
        <v>2130</v>
      </c>
      <c r="I24" s="33">
        <v>262.94400000000002</v>
      </c>
      <c r="J24" s="33">
        <v>26.68</v>
      </c>
      <c r="K24" s="33">
        <v>26.44</v>
      </c>
      <c r="L24" s="34">
        <v>406.12</v>
      </c>
    </row>
    <row r="25" spans="1:14" ht="15" thickBot="1" x14ac:dyDescent="0.35">
      <c r="A25" s="16"/>
      <c r="B25" s="36">
        <v>104.6</v>
      </c>
      <c r="C25" s="37">
        <v>98.9</v>
      </c>
      <c r="D25" s="37">
        <v>147.9</v>
      </c>
      <c r="E25" s="37">
        <v>38759</v>
      </c>
      <c r="F25" s="37">
        <v>28.25</v>
      </c>
      <c r="G25" s="37">
        <v>473.6</v>
      </c>
      <c r="H25" s="37">
        <v>3299</v>
      </c>
      <c r="I25" s="37">
        <v>185.06100000000001</v>
      </c>
      <c r="J25" s="37">
        <v>26.45</v>
      </c>
      <c r="K25" s="37">
        <v>26.83</v>
      </c>
      <c r="L25" s="38">
        <v>421.71</v>
      </c>
    </row>
    <row r="26" spans="1:14" ht="15" thickBot="1" x14ac:dyDescent="0.35">
      <c r="A26" s="22" t="s">
        <v>16</v>
      </c>
      <c r="B26" s="39">
        <f>AVERAGE(B2:B25)</f>
        <v>86.440000000000012</v>
      </c>
      <c r="C26" s="39">
        <f t="shared" ref="C26:K26" si="0">AVERAGE(C2:C25)</f>
        <v>75.728750000000005</v>
      </c>
      <c r="D26" s="39">
        <f t="shared" si="0"/>
        <v>130.26249999999999</v>
      </c>
      <c r="E26" s="39">
        <f t="shared" si="0"/>
        <v>26715.25</v>
      </c>
      <c r="F26" s="39">
        <f t="shared" si="0"/>
        <v>39.808916666666669</v>
      </c>
      <c r="G26" s="39">
        <f t="shared" si="0"/>
        <v>488.85833333333341</v>
      </c>
      <c r="H26" s="39">
        <f t="shared" si="0"/>
        <v>2999.625</v>
      </c>
      <c r="I26" s="39">
        <f t="shared" si="0"/>
        <v>263.68720833333333</v>
      </c>
      <c r="J26" s="39">
        <f t="shared" si="0"/>
        <v>24.376250000000002</v>
      </c>
      <c r="K26" s="39">
        <f t="shared" si="0"/>
        <v>24.554166666666671</v>
      </c>
      <c r="L26" s="39">
        <f>AVERAGE(L2:L25)</f>
        <v>347.02374999999989</v>
      </c>
    </row>
    <row r="27" spans="1:14" ht="15" thickBot="1" x14ac:dyDescent="0.35">
      <c r="A27" s="22" t="s">
        <v>17</v>
      </c>
      <c r="B27" s="39">
        <f>_xlfn.STDEV.S(B2:B25)</f>
        <v>8.1547894702651789</v>
      </c>
      <c r="C27" s="39">
        <f>_xlfn.STDEV.S(C2:C25)</f>
        <v>13.386772612480545</v>
      </c>
      <c r="D27" s="39">
        <f t="shared" ref="D27:K27" si="1">_xlfn.STDEV.S(D2:D25)</f>
        <v>10.732389518770212</v>
      </c>
      <c r="E27" s="39">
        <f t="shared" si="1"/>
        <v>11036.156243476928</v>
      </c>
      <c r="F27" s="39">
        <f t="shared" si="1"/>
        <v>24.409334393997124</v>
      </c>
      <c r="G27" s="39">
        <f t="shared" si="1"/>
        <v>42.990129470426787</v>
      </c>
      <c r="H27" s="39">
        <f t="shared" si="1"/>
        <v>1034.7522203932183</v>
      </c>
      <c r="I27" s="39">
        <f t="shared" si="1"/>
        <v>136.67910143009186</v>
      </c>
      <c r="J27" s="39">
        <f t="shared" si="1"/>
        <v>6.922397682444501</v>
      </c>
      <c r="K27" s="39">
        <f t="shared" si="1"/>
        <v>6.2603749829811246</v>
      </c>
      <c r="L27" s="39">
        <f>_xlfn.STDEV.S(L2:L25)</f>
        <v>42.431808394022482</v>
      </c>
    </row>
    <row r="29" spans="1:14" ht="15" thickBot="1" x14ac:dyDescent="0.35"/>
    <row r="30" spans="1:14" ht="15" thickBot="1" x14ac:dyDescent="0.35">
      <c r="A30" s="14"/>
      <c r="B30" s="29" t="s">
        <v>18</v>
      </c>
      <c r="C30" s="30"/>
      <c r="D30" s="30"/>
      <c r="E30" s="30"/>
      <c r="F30" s="30"/>
      <c r="G30" s="30"/>
      <c r="H30" s="30"/>
      <c r="I30" s="30"/>
      <c r="J30" s="30"/>
      <c r="K30" s="30"/>
      <c r="L30" s="22" t="s">
        <v>19</v>
      </c>
      <c r="M30" s="40" t="s">
        <v>29</v>
      </c>
      <c r="N30">
        <v>2.9</v>
      </c>
    </row>
    <row r="31" spans="1:14" x14ac:dyDescent="0.3">
      <c r="A31" s="18"/>
      <c r="B31" s="24">
        <f>STANDARDIZE(B2,B$26,B$27)</f>
        <v>-1.8197894690121839</v>
      </c>
      <c r="C31" s="24">
        <f t="shared" ref="C31:K31" si="2">STANDARDIZE(C2,C$26,C$27)</f>
        <v>-1.506617807282137</v>
      </c>
      <c r="D31" s="24">
        <f t="shared" si="2"/>
        <v>-0.94690003397905753</v>
      </c>
      <c r="E31" s="24">
        <f t="shared" si="2"/>
        <v>-1.1851272953598018</v>
      </c>
      <c r="F31" s="25">
        <f t="shared" si="2"/>
        <v>-1.0196474948857059</v>
      </c>
      <c r="G31" s="24">
        <f t="shared" si="2"/>
        <v>-0.84108454146915257</v>
      </c>
      <c r="H31" s="24">
        <f t="shared" si="2"/>
        <v>0.86916943232866573</v>
      </c>
      <c r="I31" s="24">
        <f t="shared" si="2"/>
        <v>-0.97512499671723785</v>
      </c>
      <c r="J31" s="24">
        <f t="shared" si="2"/>
        <v>-0.77664564311790463</v>
      </c>
      <c r="K31" s="24">
        <f t="shared" si="2"/>
        <v>-1.0053977092071014</v>
      </c>
      <c r="L31" s="43" t="s">
        <v>31</v>
      </c>
    </row>
    <row r="32" spans="1:14" x14ac:dyDescent="0.3">
      <c r="A32" s="18"/>
      <c r="B32" s="24">
        <f t="shared" ref="B32:K32" si="3">STANDARDIZE(B3,B$26,B$27)</f>
        <v>-1.8688403980960691</v>
      </c>
      <c r="C32" s="24">
        <f t="shared" si="3"/>
        <v>-1.5708603267373653</v>
      </c>
      <c r="D32" s="24">
        <f t="shared" si="3"/>
        <v>-0.21081046266938333</v>
      </c>
      <c r="E32" s="24">
        <f t="shared" si="3"/>
        <v>1.1126835946399469</v>
      </c>
      <c r="F32" s="24">
        <f t="shared" si="3"/>
        <v>-1.203593518465284</v>
      </c>
      <c r="G32" s="24">
        <f t="shared" si="3"/>
        <v>-1.7692045655655553</v>
      </c>
      <c r="H32" s="24">
        <f t="shared" si="3"/>
        <v>0.42171931733973206</v>
      </c>
      <c r="I32" s="24">
        <f t="shared" si="3"/>
        <v>-1.1858960633878408</v>
      </c>
      <c r="J32" s="24">
        <f t="shared" si="3"/>
        <v>-0.48772840782642668</v>
      </c>
      <c r="K32" s="24">
        <f t="shared" si="3"/>
        <v>-1.0629022518229456</v>
      </c>
      <c r="L32" s="27">
        <f>SQRT(SUM(SUMXMY2(B$31:E$31,B32:E32),SUMXMY2(G$31:K$31,G32:K32)))</f>
        <v>2.6497393468962103</v>
      </c>
    </row>
    <row r="33" spans="1:12" x14ac:dyDescent="0.3">
      <c r="A33" s="18"/>
      <c r="B33" s="24">
        <f t="shared" ref="B33:K33" si="4">STANDARDIZE(B4,B$26,B$27)</f>
        <v>-1.4948270638314365</v>
      </c>
      <c r="C33" s="24">
        <f t="shared" si="4"/>
        <v>-1.5118468495633766</v>
      </c>
      <c r="D33" s="24">
        <f t="shared" si="4"/>
        <v>-1.4780026360632514</v>
      </c>
      <c r="E33" s="24">
        <f t="shared" si="4"/>
        <v>-1.2513641249110385</v>
      </c>
      <c r="F33" s="24">
        <f t="shared" si="4"/>
        <v>-1.1347673893753751</v>
      </c>
      <c r="G33" s="24">
        <f t="shared" si="4"/>
        <v>-1.8296835646294818</v>
      </c>
      <c r="H33" s="24">
        <f t="shared" si="4"/>
        <v>1.5891485590387211</v>
      </c>
      <c r="I33" s="24">
        <f t="shared" si="4"/>
        <v>-1.1880470871868258</v>
      </c>
      <c r="J33" s="24">
        <f t="shared" si="4"/>
        <v>-0.92110426076364371</v>
      </c>
      <c r="K33" s="24">
        <f t="shared" si="4"/>
        <v>-0.93351703093729688</v>
      </c>
      <c r="L33" s="27">
        <f>SQRT(SUM(SUMXMY2(B$31:E$31,B33:E33),SUMXMY2(G$31:K$31,G33:K33)))</f>
        <v>1.3996978643321394</v>
      </c>
    </row>
    <row r="34" spans="1:12" x14ac:dyDescent="0.3">
      <c r="A34" s="18"/>
      <c r="B34" s="24">
        <f t="shared" ref="B34:K34" si="5">STANDARDIZE(B5,B$26,B$27)</f>
        <v>-1.4948270638314365</v>
      </c>
      <c r="C34" s="24">
        <f t="shared" si="5"/>
        <v>-1.4647854690322211</v>
      </c>
      <c r="D34" s="24">
        <f t="shared" si="5"/>
        <v>-1.5245905836144964</v>
      </c>
      <c r="E34" s="24">
        <f t="shared" si="5"/>
        <v>-1.2182004045064521</v>
      </c>
      <c r="F34" s="24">
        <f t="shared" si="5"/>
        <v>-0.86601774245287344</v>
      </c>
      <c r="G34" s="24">
        <f t="shared" si="5"/>
        <v>-0.70384373590101201</v>
      </c>
      <c r="H34" s="24">
        <f t="shared" si="5"/>
        <v>-0.91676536788634388</v>
      </c>
      <c r="I34" s="24">
        <f t="shared" si="5"/>
        <v>-0.89036441606676098</v>
      </c>
      <c r="J34" s="24">
        <f t="shared" si="5"/>
        <v>0.23456468040226836</v>
      </c>
      <c r="K34" s="24">
        <f t="shared" si="5"/>
        <v>-0.77697688714972224</v>
      </c>
      <c r="L34" s="27">
        <f>SQRT(SUM(SUMXMY2(B$31:E$31,B34:E34),SUMXMY2(G$31:K$31,G34:K34)))</f>
        <v>2.1754253852289209</v>
      </c>
    </row>
    <row r="35" spans="1:12" x14ac:dyDescent="0.3">
      <c r="A35" s="18"/>
      <c r="B35" s="24">
        <f t="shared" ref="B35:K35" si="6">STANDARDIZE(B6,B$26,B$27)</f>
        <v>-0.98837622104031098</v>
      </c>
      <c r="C35" s="24">
        <f t="shared" si="6"/>
        <v>-1.0419800502919969</v>
      </c>
      <c r="D35" s="24">
        <f t="shared" si="6"/>
        <v>-1.2543804878172753</v>
      </c>
      <c r="E35" s="24">
        <f t="shared" si="6"/>
        <v>6.3201352410379927E-3</v>
      </c>
      <c r="F35" s="24">
        <f t="shared" si="6"/>
        <v>0.69731861830362929</v>
      </c>
      <c r="G35" s="24">
        <f t="shared" si="6"/>
        <v>0.69182547326651156</v>
      </c>
      <c r="H35" s="24">
        <f t="shared" si="6"/>
        <v>-0.42292733600870869</v>
      </c>
      <c r="I35" s="24">
        <f t="shared" si="6"/>
        <v>0.89056622697307153</v>
      </c>
      <c r="J35" s="24">
        <f t="shared" si="6"/>
        <v>1.6791508568596585</v>
      </c>
      <c r="K35" s="24">
        <f t="shared" si="6"/>
        <v>-0.69710946684993924</v>
      </c>
      <c r="L35" s="27">
        <f>SQRT(SUM(SUMXMY2(B$31:E$31,B35:E35),SUMXMY2(G$31:K$31,G35:K35)))</f>
        <v>4.0059126859380507</v>
      </c>
    </row>
    <row r="36" spans="1:12" x14ac:dyDescent="0.3">
      <c r="A36" s="18"/>
      <c r="B36" s="24">
        <f t="shared" ref="B36:K36" si="7">STANDARDIZE(B7,B$26,B$27)</f>
        <v>-0.51993984828919593</v>
      </c>
      <c r="C36" s="24">
        <f t="shared" si="7"/>
        <v>-0.8597105764887909</v>
      </c>
      <c r="D36" s="24">
        <f t="shared" si="7"/>
        <v>-1.3941443304710108</v>
      </c>
      <c r="E36" s="24">
        <f t="shared" si="7"/>
        <v>0.33723244922341433</v>
      </c>
      <c r="F36" s="24">
        <f t="shared" si="7"/>
        <v>1.6719457677375185</v>
      </c>
      <c r="G36" s="24">
        <f t="shared" si="7"/>
        <v>1.5594664982989876</v>
      </c>
      <c r="H36" s="24">
        <f t="shared" si="7"/>
        <v>-0.13976776000059296</v>
      </c>
      <c r="I36" s="24">
        <f t="shared" si="7"/>
        <v>1.5974848340537551</v>
      </c>
      <c r="J36" s="24">
        <f t="shared" si="7"/>
        <v>-1.311142528407139</v>
      </c>
      <c r="K36" s="24">
        <f t="shared" si="7"/>
        <v>-0.66037045351203905</v>
      </c>
      <c r="L36" s="27">
        <f>SQRT(SUM(SUMXMY2(B$31:E$31,B36:E36),SUMXMY2(G$31:K$31,G36:K36)))</f>
        <v>4.2929426127018671</v>
      </c>
    </row>
    <row r="37" spans="1:12" x14ac:dyDescent="0.3">
      <c r="A37" s="18"/>
      <c r="B37" s="24">
        <f t="shared" ref="B37:K37" si="8">STANDARDIZE(B8,B$26,B$27)</f>
        <v>-0.26487501705298733</v>
      </c>
      <c r="C37" s="24">
        <f t="shared" si="8"/>
        <v>-0.77753991206931306</v>
      </c>
      <c r="D37" s="24">
        <f t="shared" si="8"/>
        <v>-0.94690003397905753</v>
      </c>
      <c r="E37" s="24">
        <f t="shared" si="8"/>
        <v>1.3991057809757332</v>
      </c>
      <c r="F37" s="24">
        <f t="shared" si="8"/>
        <v>-0.86683710113251533</v>
      </c>
      <c r="G37" s="24">
        <f t="shared" si="8"/>
        <v>-0.70384373590101201</v>
      </c>
      <c r="H37" s="24">
        <f t="shared" si="8"/>
        <v>-0.13976776000059296</v>
      </c>
      <c r="I37" s="24">
        <f t="shared" si="8"/>
        <v>-0.89081071692301295</v>
      </c>
      <c r="J37" s="24">
        <f t="shared" si="8"/>
        <v>-1.1739068416436869</v>
      </c>
      <c r="K37" s="24">
        <f t="shared" si="8"/>
        <v>-0.58529507843024331</v>
      </c>
      <c r="L37" s="27">
        <f>SQRT(SUM(SUMXMY2(B$31:E$31,B37:E37),SUMXMY2(G$31:K$31,G37:K37)))</f>
        <v>3.3174952897964136</v>
      </c>
    </row>
    <row r="38" spans="1:12" x14ac:dyDescent="0.3">
      <c r="A38" s="18"/>
      <c r="B38" s="24">
        <f t="shared" ref="B38:K38" si="9">STANDARDIZE(B9,B$26,B$27)</f>
        <v>-4.4145836175499338E-2</v>
      </c>
      <c r="C38" s="24">
        <f t="shared" si="9"/>
        <v>-0.54148600337335684</v>
      </c>
      <c r="D38" s="24">
        <f t="shared" si="9"/>
        <v>-0.8630417283868157</v>
      </c>
      <c r="E38" s="24">
        <f t="shared" si="9"/>
        <v>-1.2485551759150217</v>
      </c>
      <c r="F38" s="24">
        <f t="shared" si="9"/>
        <v>-0.22568893431282805</v>
      </c>
      <c r="G38" s="24">
        <f t="shared" si="9"/>
        <v>-0.13394547549093985</v>
      </c>
      <c r="H38" s="24">
        <f t="shared" si="9"/>
        <v>-0.10497682233406679</v>
      </c>
      <c r="I38" s="24">
        <f t="shared" si="9"/>
        <v>-0.30419579802841384</v>
      </c>
      <c r="J38" s="24">
        <f t="shared" si="9"/>
        <v>-0.97310936311610963</v>
      </c>
      <c r="K38" s="24">
        <f t="shared" si="9"/>
        <v>-0.58369773002424796</v>
      </c>
      <c r="L38" s="27">
        <f>SQRT(SUM(SUMXMY2(B$31:E$31,B38:E38),SUMXMY2(G$31:K$31,G38:K38)))</f>
        <v>2.4921931026057655</v>
      </c>
    </row>
    <row r="39" spans="1:12" x14ac:dyDescent="0.3">
      <c r="A39" s="18"/>
      <c r="B39" s="24">
        <f t="shared" ref="B39:K39" si="10">STANDARDIZE(B10,B$26,B$27)</f>
        <v>0.18394098406457188</v>
      </c>
      <c r="C39" s="24">
        <f t="shared" si="10"/>
        <v>-0.29347999803456865</v>
      </c>
      <c r="D39" s="24">
        <f t="shared" si="10"/>
        <v>-0.41579743189486235</v>
      </c>
      <c r="E39" s="24">
        <f t="shared" si="10"/>
        <v>-0.25563701145202061</v>
      </c>
      <c r="F39" s="24">
        <f t="shared" si="10"/>
        <v>7.3376983756419253E-2</v>
      </c>
      <c r="G39" s="24">
        <f t="shared" si="10"/>
        <v>0.13355778959950215</v>
      </c>
      <c r="H39" s="24">
        <f t="shared" si="10"/>
        <v>0.4951668524135095</v>
      </c>
      <c r="I39" s="24">
        <f t="shared" si="10"/>
        <v>7.7625559106366773E-2</v>
      </c>
      <c r="J39" s="24">
        <f t="shared" si="10"/>
        <v>-0.74342016105938469</v>
      </c>
      <c r="K39" s="24">
        <f t="shared" si="10"/>
        <v>-0.49105152247649941</v>
      </c>
      <c r="L39" s="27">
        <f>SQRT(SUM(SUMXMY2(B$31:E$31,B39:E39),SUMXMY2(G$31:K$31,G39:K39)))</f>
        <v>3.0160249506885908</v>
      </c>
    </row>
    <row r="40" spans="1:12" x14ac:dyDescent="0.3">
      <c r="A40" s="18"/>
      <c r="B40" s="24">
        <f t="shared" ref="B40:K40" si="11">STANDARDIZE(B11,B$26,B$27)</f>
        <v>0.36665569490204947</v>
      </c>
      <c r="C40" s="24">
        <f t="shared" si="11"/>
        <v>-0.1112105242313627</v>
      </c>
      <c r="D40" s="24">
        <f t="shared" si="11"/>
        <v>-0.22944564168988166</v>
      </c>
      <c r="E40" s="24">
        <f t="shared" si="11"/>
        <v>-0.12325396360748286</v>
      </c>
      <c r="F40" s="24">
        <f t="shared" si="11"/>
        <v>-0.22527925497300694</v>
      </c>
      <c r="G40" s="24">
        <f t="shared" si="11"/>
        <v>-0.13161936014232811</v>
      </c>
      <c r="H40" s="24">
        <f t="shared" si="11"/>
        <v>-1.6898973160313697</v>
      </c>
      <c r="I40" s="24">
        <f t="shared" si="11"/>
        <v>-0.30356658698517353</v>
      </c>
      <c r="J40" s="24">
        <f t="shared" si="11"/>
        <v>-0.66974626606005805</v>
      </c>
      <c r="K40" s="24">
        <f t="shared" si="11"/>
        <v>-0.48306478044652101</v>
      </c>
      <c r="L40" s="27">
        <f>SQRT(SUM(SUMXMY2(B$31:E$31,B40:E40),SUMXMY2(G$31:K$31,G40:K40)))</f>
        <v>4.0196309590730852</v>
      </c>
    </row>
    <row r="41" spans="1:12" x14ac:dyDescent="0.3">
      <c r="A41" s="18"/>
      <c r="B41" s="24">
        <f t="shared" ref="B41:K41" si="12">STANDARDIZE(B12,B$26,B$27)</f>
        <v>0.55059667896662312</v>
      </c>
      <c r="C41" s="24">
        <f t="shared" si="12"/>
        <v>1.0551460317501132E-2</v>
      </c>
      <c r="D41" s="24">
        <f t="shared" si="12"/>
        <v>-8.968179903614483E-2</v>
      </c>
      <c r="E41" s="24">
        <f t="shared" si="12"/>
        <v>0.47242444606396894</v>
      </c>
      <c r="F41" s="24">
        <f t="shared" si="12"/>
        <v>-1.2624234716635632</v>
      </c>
      <c r="G41" s="24">
        <f t="shared" si="12"/>
        <v>-1.057413268890119</v>
      </c>
      <c r="H41" s="24">
        <f t="shared" si="12"/>
        <v>0.38886120954356845</v>
      </c>
      <c r="I41" s="24">
        <f t="shared" si="12"/>
        <v>-1.0711382120712478</v>
      </c>
      <c r="J41" s="24">
        <f t="shared" si="12"/>
        <v>-0.58018192311969974</v>
      </c>
      <c r="K41" s="24">
        <f t="shared" si="12"/>
        <v>-0.35208221115487692</v>
      </c>
      <c r="L41" s="27">
        <f>SQRT(SUM(SUMXMY2(B$31:E$31,B41:E41),SUMXMY2(G$31:K$31,G41:K41)))</f>
        <v>3.486397242551424</v>
      </c>
    </row>
    <row r="42" spans="1:12" x14ac:dyDescent="0.3">
      <c r="A42" s="18"/>
      <c r="B42" s="24">
        <f t="shared" ref="B42:K42" si="13">STANDARDIZE(B13,B$26,B$27)</f>
        <v>-1.8394098406458059E-2</v>
      </c>
      <c r="C42" s="24">
        <f t="shared" si="13"/>
        <v>7.1805955612020717E-2</v>
      </c>
      <c r="D42" s="24">
        <f t="shared" si="13"/>
        <v>-0.14558733609764116</v>
      </c>
      <c r="E42" s="24">
        <f t="shared" si="13"/>
        <v>1.1183921038899167</v>
      </c>
      <c r="F42" s="24">
        <f t="shared" si="13"/>
        <v>1.3048730792580039</v>
      </c>
      <c r="G42" s="24">
        <f t="shared" si="13"/>
        <v>1.2338103494932322</v>
      </c>
      <c r="H42" s="24">
        <f t="shared" si="13"/>
        <v>0.84887471868985886</v>
      </c>
      <c r="I42" s="24">
        <f t="shared" si="13"/>
        <v>1.4302024934415409</v>
      </c>
      <c r="J42" s="24">
        <f t="shared" si="13"/>
        <v>-0.46172585665019367</v>
      </c>
      <c r="K42" s="24">
        <f t="shared" si="13"/>
        <v>-0.27540948766708578</v>
      </c>
      <c r="L42" s="27">
        <f>SQRT(SUM(SUMXMY2(B$31:E$31,B42:E42),SUMXMY2(G$31:K$31,G42:K42)))</f>
        <v>4.7337098362032615</v>
      </c>
    </row>
    <row r="43" spans="1:12" x14ac:dyDescent="0.3">
      <c r="A43" s="18"/>
      <c r="B43" s="24">
        <f t="shared" ref="B43:K43" si="14">STANDARDIZE(B14,B$26,B$27)</f>
        <v>-4.7824655856790951E-2</v>
      </c>
      <c r="C43" s="24">
        <f t="shared" si="14"/>
        <v>8.7493082455739876E-2</v>
      </c>
      <c r="D43" s="24">
        <f t="shared" si="14"/>
        <v>-0.1269521570771415</v>
      </c>
      <c r="E43" s="24">
        <f t="shared" si="14"/>
        <v>-1.2126731177723544</v>
      </c>
      <c r="F43" s="24">
        <f t="shared" si="14"/>
        <v>-0.22978572771103667</v>
      </c>
      <c r="G43" s="24">
        <f t="shared" si="14"/>
        <v>-0.13627159083955293</v>
      </c>
      <c r="H43" s="24">
        <f t="shared" si="14"/>
        <v>1.6625960941124986</v>
      </c>
      <c r="I43" s="24">
        <f t="shared" si="14"/>
        <v>-0.3090173105574312</v>
      </c>
      <c r="J43" s="24">
        <f t="shared" si="14"/>
        <v>-0.44727999488561959</v>
      </c>
      <c r="K43" s="24">
        <f t="shared" si="14"/>
        <v>-0.29457766853903328</v>
      </c>
      <c r="L43" s="27">
        <f>SQRT(SUM(SUMXMY2(B$31:E$31,B43:E43),SUMXMY2(G$31:K$31,G43:K43)))</f>
        <v>2.9219609158964968</v>
      </c>
    </row>
    <row r="44" spans="1:12" x14ac:dyDescent="0.3">
      <c r="A44" s="18"/>
      <c r="B44" s="24">
        <f t="shared" ref="B44:K44" si="15">STANDARDIZE(B15,B$26,B$27)</f>
        <v>-0.26487501705298733</v>
      </c>
      <c r="C44" s="24">
        <f t="shared" si="15"/>
        <v>0.20029099452247742</v>
      </c>
      <c r="D44" s="24">
        <f t="shared" si="15"/>
        <v>-0.14558733609764116</v>
      </c>
      <c r="E44" s="24">
        <f t="shared" si="15"/>
        <v>-0.21984556456728932</v>
      </c>
      <c r="F44" s="24">
        <f t="shared" si="15"/>
        <v>-0.65298448574601253</v>
      </c>
      <c r="G44" s="24">
        <f t="shared" si="15"/>
        <v>-0.51310227731478397</v>
      </c>
      <c r="H44" s="24">
        <f t="shared" si="15"/>
        <v>-1.7962029589013109</v>
      </c>
      <c r="I44" s="24">
        <f t="shared" si="15"/>
        <v>-0.73754661304159841</v>
      </c>
      <c r="J44" s="24">
        <f t="shared" si="15"/>
        <v>1.9680680921511364</v>
      </c>
      <c r="K44" s="24">
        <f t="shared" si="15"/>
        <v>-9.8103814601567155E-2</v>
      </c>
      <c r="L44" s="27">
        <f>SQRT(SUM(SUMXMY2(B$31:E$31,B44:E44),SUMXMY2(G$31:K$31,G44:K44)))</f>
        <v>4.7465807701819616</v>
      </c>
    </row>
    <row r="45" spans="1:12" x14ac:dyDescent="0.3">
      <c r="A45" s="18"/>
      <c r="B45" s="24">
        <f t="shared" ref="B45:K45" si="16">STANDARDIZE(B16,B$26,B$27)</f>
        <v>-2.0846644860653629E-2</v>
      </c>
      <c r="C45" s="24">
        <f t="shared" si="16"/>
        <v>0.25781045961611287</v>
      </c>
      <c r="D45" s="24">
        <f t="shared" si="16"/>
        <v>2.2129275086842513E-2</v>
      </c>
      <c r="E45" s="24">
        <f t="shared" si="16"/>
        <v>1.8017822112434441</v>
      </c>
      <c r="F45" s="24">
        <f t="shared" si="16"/>
        <v>1.5822259923167443</v>
      </c>
      <c r="G45" s="24">
        <f t="shared" si="16"/>
        <v>1.4803785764461619</v>
      </c>
      <c r="H45" s="24">
        <f t="shared" si="16"/>
        <v>-1.1612683464872084</v>
      </c>
      <c r="I45" s="24">
        <f t="shared" si="16"/>
        <v>1.5659584342244151</v>
      </c>
      <c r="J45" s="24">
        <f t="shared" si="16"/>
        <v>-0.28404175694593464</v>
      </c>
      <c r="K45" s="24">
        <f t="shared" si="16"/>
        <v>-6.455949807565875E-2</v>
      </c>
      <c r="L45" s="27">
        <f>SQRT(SUM(SUMXMY2(B$31:E$31,B45:E45),SUMXMY2(G$31:K$31,G45:K45)))</f>
        <v>5.7712093454273692</v>
      </c>
    </row>
    <row r="46" spans="1:12" x14ac:dyDescent="0.3">
      <c r="A46" s="18"/>
      <c r="B46" s="24">
        <f t="shared" ref="B46:K46" si="17">STANDARDIZE(B17,B$26,B$27)</f>
        <v>0.29798439418460837</v>
      </c>
      <c r="C46" s="24">
        <f t="shared" si="17"/>
        <v>0.33699309987488191</v>
      </c>
      <c r="D46" s="24">
        <f t="shared" si="17"/>
        <v>0.28302178137381651</v>
      </c>
      <c r="E46" s="24">
        <f t="shared" si="17"/>
        <v>-0.58111264995823519</v>
      </c>
      <c r="F46" s="24">
        <f t="shared" si="17"/>
        <v>-9.7459300948890479E-2</v>
      </c>
      <c r="G46" s="24">
        <f t="shared" si="17"/>
        <v>-1.7639708060312901E-2</v>
      </c>
      <c r="H46" s="24">
        <f t="shared" si="17"/>
        <v>-0.6316729620078656</v>
      </c>
      <c r="I46" s="24">
        <f t="shared" si="17"/>
        <v>-0.14592727143099374</v>
      </c>
      <c r="J46" s="24">
        <f t="shared" si="17"/>
        <v>-0.16125193194705628</v>
      </c>
      <c r="K46" s="24">
        <f t="shared" si="17"/>
        <v>0.12552496223782486</v>
      </c>
      <c r="L46" s="27">
        <f>SQRT(SUM(SUMXMY2(B$31:E$31,B46:E46),SUMXMY2(G$31:K$31,G46:K46)))</f>
        <v>3.8777909096327572</v>
      </c>
    </row>
    <row r="47" spans="1:12" x14ac:dyDescent="0.3">
      <c r="A47" s="18"/>
      <c r="B47" s="24">
        <f t="shared" ref="B47:K47" si="18">STANDARDIZE(B18,B$26,B$27)</f>
        <v>0.3041157603200938</v>
      </c>
      <c r="C47" s="24">
        <f t="shared" si="18"/>
        <v>0.61712036494128475</v>
      </c>
      <c r="D47" s="24">
        <f t="shared" si="18"/>
        <v>0.59050223521203304</v>
      </c>
      <c r="E47" s="24">
        <f t="shared" si="18"/>
        <v>0.11396630966903994</v>
      </c>
      <c r="F47" s="24">
        <f t="shared" si="18"/>
        <v>1.0185072207232044</v>
      </c>
      <c r="G47" s="24">
        <f t="shared" si="18"/>
        <v>0.97793766114585279</v>
      </c>
      <c r="H47" s="24">
        <f t="shared" si="18"/>
        <v>-3.1529287260289335E-2</v>
      </c>
      <c r="I47" s="24">
        <f t="shared" si="18"/>
        <v>1.2185241922434749</v>
      </c>
      <c r="J47" s="24">
        <f t="shared" si="18"/>
        <v>2.1125267097968754</v>
      </c>
      <c r="K47" s="24">
        <f t="shared" si="18"/>
        <v>0.1974056405076294</v>
      </c>
      <c r="L47" s="27">
        <f>SQRT(SUM(SUMXMY2(B$31:E$31,B47:E47),SUMXMY2(G$31:K$31,G47:K47)))</f>
        <v>5.6390368577905434</v>
      </c>
    </row>
    <row r="48" spans="1:12" x14ac:dyDescent="0.3">
      <c r="A48" s="18"/>
      <c r="B48" s="24">
        <f t="shared" ref="B48:K48" si="19">STANDARDIZE(B19,B$26,B$27)</f>
        <v>0.70020201267247617</v>
      </c>
      <c r="C48" s="24">
        <f t="shared" si="19"/>
        <v>0.63280749178500395</v>
      </c>
      <c r="D48" s="24">
        <f t="shared" si="19"/>
        <v>0.95388822611174584</v>
      </c>
      <c r="E48" s="24">
        <f t="shared" si="19"/>
        <v>0.70964471934049178</v>
      </c>
      <c r="F48" s="24">
        <f t="shared" si="19"/>
        <v>0.59326006598912406</v>
      </c>
      <c r="G48" s="24">
        <f t="shared" si="19"/>
        <v>0.59878085932200997</v>
      </c>
      <c r="H48" s="24">
        <f t="shared" si="19"/>
        <v>0.32121216408087871</v>
      </c>
      <c r="I48" s="24">
        <f t="shared" si="19"/>
        <v>0.76606292089373074</v>
      </c>
      <c r="J48" s="24">
        <f t="shared" si="19"/>
        <v>-7.1687589006698471E-2</v>
      </c>
      <c r="K48" s="24">
        <f t="shared" si="19"/>
        <v>2.1477680442283291</v>
      </c>
      <c r="L48" s="27">
        <f>SQRT(SUM(SUMXMY2(B$31:E$31,B48:E48),SUMXMY2(G$31:K$31,G48:K48)))</f>
        <v>5.8288317617505472</v>
      </c>
    </row>
    <row r="49" spans="1:14" x14ac:dyDescent="0.3">
      <c r="A49" s="18"/>
      <c r="B49" s="24">
        <f t="shared" ref="B49:K49" si="20">STANDARDIZE(B20,B$26,B$27)</f>
        <v>0.54201276637694207</v>
      </c>
      <c r="C49" s="24">
        <f t="shared" si="20"/>
        <v>0.75979851861510672</v>
      </c>
      <c r="D49" s="24">
        <f t="shared" si="20"/>
        <v>1.1961455533782201</v>
      </c>
      <c r="E49" s="24">
        <f t="shared" si="20"/>
        <v>1.4736788462570847</v>
      </c>
      <c r="F49" s="24">
        <f t="shared" si="20"/>
        <v>0.84111606658076066</v>
      </c>
      <c r="G49" s="24">
        <f t="shared" si="20"/>
        <v>0.81976181744020116</v>
      </c>
      <c r="H49" s="24">
        <f t="shared" si="20"/>
        <v>0.2506638738126451</v>
      </c>
      <c r="I49" s="24">
        <f t="shared" si="20"/>
        <v>1.0486518433835035</v>
      </c>
      <c r="J49" s="24">
        <f t="shared" si="20"/>
        <v>-8.1257972425731271E-3</v>
      </c>
      <c r="K49" s="24">
        <f t="shared" si="20"/>
        <v>1.5088286818300656</v>
      </c>
      <c r="L49" s="27">
        <f>SQRT(SUM(SUMXMY2(B$31:E$31,B49:E49),SUMXMY2(G$31:K$31,G49:K49)))</f>
        <v>6.0436112383914669</v>
      </c>
    </row>
    <row r="50" spans="1:14" x14ac:dyDescent="0.3">
      <c r="A50" s="18"/>
      <c r="B50" s="24">
        <f t="shared" ref="B50:K50" si="21">STANDARDIZE(B21,B$26,B$27)</f>
        <v>0.48928301761176518</v>
      </c>
      <c r="C50" s="24">
        <f t="shared" si="21"/>
        <v>0.90172966624875017</v>
      </c>
      <c r="D50" s="24">
        <f t="shared" si="21"/>
        <v>0.97252340513224289</v>
      </c>
      <c r="E50" s="24">
        <f t="shared" si="21"/>
        <v>-0.84306979665129378</v>
      </c>
      <c r="F50" s="24">
        <f t="shared" si="21"/>
        <v>2.0910477323742849</v>
      </c>
      <c r="G50" s="24">
        <f t="shared" si="21"/>
        <v>1.9339710694256069</v>
      </c>
      <c r="H50" s="24">
        <f t="shared" si="21"/>
        <v>0.8662701875231219</v>
      </c>
      <c r="I50" s="24">
        <f t="shared" si="21"/>
        <v>1.6865328294872428</v>
      </c>
      <c r="J50" s="24">
        <f t="shared" si="21"/>
        <v>1.9680680921511364</v>
      </c>
      <c r="K50" s="24">
        <f t="shared" si="21"/>
        <v>0.32040146776929507</v>
      </c>
      <c r="L50" s="27">
        <f>SQRT(SUM(SUMXMY2(B$31:E$31,B50:E50),SUMXMY2(G$31:K$31,G50:K50)))</f>
        <v>6.2457749200558936</v>
      </c>
    </row>
    <row r="51" spans="1:14" x14ac:dyDescent="0.3">
      <c r="A51" s="18"/>
      <c r="B51" s="24">
        <f t="shared" ref="B51:K51" si="22">STANDARDIZE(B22,B$26,B$27)</f>
        <v>0.6033264277317999</v>
      </c>
      <c r="C51" s="24">
        <f t="shared" si="22"/>
        <v>1.1631817803107263</v>
      </c>
      <c r="D51" s="24">
        <f t="shared" si="22"/>
        <v>1.5129435967266878</v>
      </c>
      <c r="E51" s="24">
        <f t="shared" si="22"/>
        <v>0.4807606817940836</v>
      </c>
      <c r="F51" s="24">
        <f t="shared" si="22"/>
        <v>-0.93402451286314059</v>
      </c>
      <c r="G51" s="24">
        <f t="shared" si="22"/>
        <v>-0.76432273496493852</v>
      </c>
      <c r="H51" s="24">
        <f t="shared" si="22"/>
        <v>-1.6522071335592998</v>
      </c>
      <c r="I51" s="24">
        <f t="shared" si="22"/>
        <v>-0.93029005168261347</v>
      </c>
      <c r="J51" s="24">
        <f t="shared" si="22"/>
        <v>0.18544875040271713</v>
      </c>
      <c r="K51" s="24">
        <f t="shared" si="22"/>
        <v>3.1061770878257247</v>
      </c>
      <c r="L51" s="27">
        <f>SQRT(SUM(SUMXMY2(B$31:E$31,B51:E51),SUMXMY2(G$31:K$31,G51:K51)))</f>
        <v>6.783896313682594</v>
      </c>
    </row>
    <row r="52" spans="1:14" x14ac:dyDescent="0.3">
      <c r="A52" s="18"/>
      <c r="B52" s="24">
        <f t="shared" ref="B52:K52" si="23">STANDARDIZE(B23,B$26,B$27)</f>
        <v>1.281455522316528</v>
      </c>
      <c r="C52" s="24">
        <f t="shared" si="23"/>
        <v>1.3424632299532244</v>
      </c>
      <c r="D52" s="24">
        <f t="shared" si="23"/>
        <v>1.4011325226037006</v>
      </c>
      <c r="E52" s="24">
        <f t="shared" si="23"/>
        <v>-1.3367199298867776</v>
      </c>
      <c r="F52" s="24">
        <f t="shared" si="23"/>
        <v>-0.69231370236881762</v>
      </c>
      <c r="G52" s="24">
        <f t="shared" si="23"/>
        <v>-0.55032012289258514</v>
      </c>
      <c r="H52" s="24">
        <f t="shared" si="23"/>
        <v>1.5243987583815752</v>
      </c>
      <c r="I52" s="24">
        <f t="shared" si="23"/>
        <v>-0.76898521598118386</v>
      </c>
      <c r="J52" s="24">
        <f t="shared" si="23"/>
        <v>0.29090354128410667</v>
      </c>
      <c r="K52" s="24">
        <f t="shared" si="23"/>
        <v>0.29324654486736917</v>
      </c>
      <c r="L52" s="27">
        <f>SQRT(SUM(SUMXMY2(B$31:E$31,B52:E52),SUMXMY2(G$31:K$31,G52:K52)))</f>
        <v>5.1627242471761754</v>
      </c>
    </row>
    <row r="53" spans="1:14" x14ac:dyDescent="0.3">
      <c r="A53" s="18"/>
      <c r="B53" s="24">
        <f t="shared" ref="B53:K53" si="24">STANDARDIZE(B24,B$26,B$27)</f>
        <v>1.3010758939500822</v>
      </c>
      <c r="C53" s="24">
        <f t="shared" si="24"/>
        <v>1.5665650420063468</v>
      </c>
      <c r="D53" s="24">
        <f t="shared" si="24"/>
        <v>1.1961455533782201</v>
      </c>
      <c r="E53" s="24">
        <f t="shared" si="24"/>
        <v>-0.64173158151743837</v>
      </c>
      <c r="F53" s="24">
        <f t="shared" si="24"/>
        <v>1.0696044763823581E-2</v>
      </c>
      <c r="G53" s="24">
        <f t="shared" si="24"/>
        <v>7.7731021232800415E-2</v>
      </c>
      <c r="H53" s="24">
        <f t="shared" si="24"/>
        <v>-0.84041858800702263</v>
      </c>
      <c r="I53" s="24">
        <f t="shared" si="24"/>
        <v>-5.4376150088566938E-3</v>
      </c>
      <c r="J53" s="24">
        <f t="shared" si="24"/>
        <v>0.33279654040137086</v>
      </c>
      <c r="K53" s="24">
        <f t="shared" si="24"/>
        <v>0.30123328689734757</v>
      </c>
      <c r="L53" s="27">
        <f>SQRT(SUM(SUMXMY2(B$31:E$31,B53:E53),SUMXMY2(G$31:K$31,G53:K53)))</f>
        <v>5.6318318604649598</v>
      </c>
    </row>
    <row r="54" spans="1:14" ht="15" thickBot="1" x14ac:dyDescent="0.35">
      <c r="A54" s="18"/>
      <c r="B54" s="24">
        <f t="shared" ref="B54:K54" si="25">STANDARDIZE(B25,B$26,B$27)</f>
        <v>2.2269121804084357</v>
      </c>
      <c r="C54" s="24">
        <f t="shared" si="25"/>
        <v>1.7309063708453034</v>
      </c>
      <c r="D54" s="24">
        <f t="shared" si="25"/>
        <v>1.6433898498701749</v>
      </c>
      <c r="E54" s="24">
        <f t="shared" si="25"/>
        <v>1.0912993377670441</v>
      </c>
      <c r="F54" s="24">
        <f t="shared" si="25"/>
        <v>-0.47354493490446425</v>
      </c>
      <c r="G54" s="24">
        <f t="shared" si="25"/>
        <v>-0.35492643360913106</v>
      </c>
      <c r="H54" s="24">
        <f t="shared" si="25"/>
        <v>0.2893204712198964</v>
      </c>
      <c r="I54" s="24">
        <f t="shared" si="25"/>
        <v>-0.57526137873791028</v>
      </c>
      <c r="J54" s="24">
        <f t="shared" si="25"/>
        <v>0.2995710583428508</v>
      </c>
      <c r="K54" s="24">
        <f t="shared" si="25"/>
        <v>0.36352987473117782</v>
      </c>
      <c r="L54" s="27">
        <f>SQRT(SUM(SUMXMY2(B$31:E$31,B54:E54),SUMXMY2(G$31:K$31,G54:K54)))</f>
        <v>6.5202567048280278</v>
      </c>
    </row>
    <row r="55" spans="1:14" ht="15" thickBot="1" x14ac:dyDescent="0.35">
      <c r="A55" s="22" t="s">
        <v>20</v>
      </c>
      <c r="B55" s="41">
        <f>CORREL(B32:B54,$F32:$F54)</f>
        <v>0.13950099797010831</v>
      </c>
      <c r="C55" s="42">
        <f t="shared" ref="C55:K55" si="26">CORREL(C32:C54,$F32:$F54)</f>
        <v>0.2096617701447285</v>
      </c>
      <c r="D55" s="42">
        <f t="shared" si="26"/>
        <v>9.7944133612450496E-2</v>
      </c>
      <c r="E55" s="42">
        <f t="shared" si="26"/>
        <v>0.22503121892666653</v>
      </c>
      <c r="F55" s="45" t="s">
        <v>31</v>
      </c>
      <c r="G55" s="42">
        <f t="shared" si="26"/>
        <v>0.97571276005935104</v>
      </c>
      <c r="H55" s="42">
        <f t="shared" si="26"/>
        <v>3.2144063682513151E-2</v>
      </c>
      <c r="I55" s="42">
        <f t="shared" si="26"/>
        <v>0.99042081874747456</v>
      </c>
      <c r="J55" s="42">
        <f t="shared" si="26"/>
        <v>0.26761967523386709</v>
      </c>
      <c r="K55" s="42">
        <f t="shared" si="26"/>
        <v>0.10634676955718708</v>
      </c>
      <c r="L55" s="26"/>
      <c r="M55" t="s">
        <v>30</v>
      </c>
      <c r="N55">
        <v>0.22</v>
      </c>
    </row>
    <row r="57" spans="1:14" ht="15" thickBot="1" x14ac:dyDescent="0.35">
      <c r="K57" s="10"/>
    </row>
    <row r="58" spans="1:14" ht="15" thickBot="1" x14ac:dyDescent="0.35">
      <c r="B58" s="23"/>
      <c r="C58" s="15">
        <f>E31</f>
        <v>-1.1851272953598018</v>
      </c>
      <c r="D58" s="15">
        <f>G31</f>
        <v>-0.84108454146915257</v>
      </c>
      <c r="E58" s="15">
        <f t="shared" ref="E58:F61" si="27">I31</f>
        <v>-0.97512499671723785</v>
      </c>
      <c r="F58" s="15">
        <f t="shared" si="27"/>
        <v>-0.77664564311790463</v>
      </c>
      <c r="G58" s="22" t="s">
        <v>21</v>
      </c>
      <c r="H58" s="22" t="s">
        <v>24</v>
      </c>
      <c r="I58" s="16"/>
    </row>
    <row r="59" spans="1:14" ht="15" thickBot="1" x14ac:dyDescent="0.35">
      <c r="B59" s="15">
        <f>F32</f>
        <v>-1.203593518465284</v>
      </c>
      <c r="C59" s="24">
        <f>E32</f>
        <v>1.1126835946399469</v>
      </c>
      <c r="D59" s="24">
        <f>G32</f>
        <v>-1.7692045655655553</v>
      </c>
      <c r="E59" s="24">
        <f t="shared" si="27"/>
        <v>-1.1858960633878408</v>
      </c>
      <c r="F59" s="24">
        <f t="shared" si="27"/>
        <v>-0.48772840782642668</v>
      </c>
      <c r="G59" s="14">
        <f>1/(1+L32)</f>
        <v>0.27399216901623785</v>
      </c>
      <c r="H59" s="14">
        <f>A67*B59+B67</f>
        <v>0.73336630186279717</v>
      </c>
      <c r="I59" s="16"/>
    </row>
    <row r="60" spans="1:14" ht="15" thickBot="1" x14ac:dyDescent="0.35">
      <c r="B60" s="15">
        <f>F33</f>
        <v>-1.1347673893753751</v>
      </c>
      <c r="C60" s="24">
        <f t="shared" ref="C60:C61" si="28">E33</f>
        <v>-1.2513641249110385</v>
      </c>
      <c r="D60" s="24">
        <f>G33</f>
        <v>-1.8296835646294818</v>
      </c>
      <c r="E60" s="24">
        <f t="shared" si="27"/>
        <v>-1.1880470871868258</v>
      </c>
      <c r="F60" s="24">
        <f t="shared" si="27"/>
        <v>-0.92110426076364371</v>
      </c>
      <c r="G60" s="14">
        <f>1/(1+L33)</f>
        <v>0.41671912737994216</v>
      </c>
      <c r="H60" s="14">
        <f>A68*B60+B68</f>
        <v>-1.285262347774941</v>
      </c>
      <c r="I60" s="16"/>
    </row>
    <row r="61" spans="1:14" ht="15" thickBot="1" x14ac:dyDescent="0.35">
      <c r="B61" s="15">
        <f>F34</f>
        <v>-0.86601774245287344</v>
      </c>
      <c r="C61" s="24">
        <f t="shared" si="28"/>
        <v>-1.2182004045064521</v>
      </c>
      <c r="D61" s="24">
        <f>G34</f>
        <v>-0.70384373590101201</v>
      </c>
      <c r="E61" s="24">
        <f t="shared" si="27"/>
        <v>-0.89036441606676098</v>
      </c>
      <c r="F61" s="24">
        <f t="shared" si="27"/>
        <v>0.23456468040226836</v>
      </c>
      <c r="G61" s="14">
        <f>1/(1+L34)</f>
        <v>0.31491843727510815</v>
      </c>
      <c r="H61" s="14">
        <f>A69*B61+B69</f>
        <v>-0.41395269268369095</v>
      </c>
      <c r="I61" s="16"/>
    </row>
    <row r="62" spans="1:14" ht="15" thickBot="1" x14ac:dyDescent="0.35">
      <c r="B62" s="15">
        <f>F38</f>
        <v>-0.22568893431282805</v>
      </c>
      <c r="C62" s="24">
        <f>E38</f>
        <v>-1.2485551759150217</v>
      </c>
      <c r="D62" s="24">
        <f>G38</f>
        <v>-0.13394547549093985</v>
      </c>
      <c r="E62" s="24">
        <f>I38</f>
        <v>-0.30419579802841384</v>
      </c>
      <c r="F62" s="24">
        <f>J38</f>
        <v>-0.97310936311610963</v>
      </c>
      <c r="G62" s="14">
        <f>1/(1+L38)</f>
        <v>0.28635300815806297</v>
      </c>
      <c r="H62" s="14">
        <f>A70*B62+B70</f>
        <v>0.31032209634820446</v>
      </c>
      <c r="I62" s="16"/>
    </row>
    <row r="63" spans="1:14" ht="15" thickBot="1" x14ac:dyDescent="0.35">
      <c r="B63" s="22" t="s">
        <v>21</v>
      </c>
      <c r="C63" s="15">
        <f>E55</f>
        <v>0.22503121892666653</v>
      </c>
      <c r="D63" s="15">
        <f>G55</f>
        <v>0.97571276005935104</v>
      </c>
      <c r="E63" s="15">
        <f>I55</f>
        <v>0.99042081874747456</v>
      </c>
      <c r="F63" s="15">
        <f>J55</f>
        <v>0.26761967523386709</v>
      </c>
      <c r="G63" s="18"/>
      <c r="H63" s="19"/>
      <c r="I63" s="16"/>
    </row>
    <row r="64" spans="1:14" ht="15" thickBot="1" x14ac:dyDescent="0.35">
      <c r="B64" s="22" t="s">
        <v>25</v>
      </c>
      <c r="C64" s="15">
        <f>$D67*C58+$E67</f>
        <v>-0.75247552030971021</v>
      </c>
      <c r="D64" s="15">
        <f>$D68*D58+$E68</f>
        <v>-0.72271757358078159</v>
      </c>
      <c r="E64" s="15">
        <f>$D69*E58+$E69</f>
        <v>-0.94620846891134136</v>
      </c>
      <c r="F64" s="15">
        <f>$D70*F58+$E70</f>
        <v>-0.98605696166867429</v>
      </c>
      <c r="G64" s="20"/>
      <c r="H64" s="21"/>
      <c r="I64" s="16"/>
    </row>
    <row r="65" spans="1:9" ht="15" thickBot="1" x14ac:dyDescent="0.35">
      <c r="A65" s="16"/>
      <c r="B65" s="16"/>
      <c r="C65" s="17"/>
      <c r="D65" s="17"/>
      <c r="E65" s="17"/>
      <c r="F65" s="17"/>
      <c r="G65" s="16"/>
      <c r="H65" s="16"/>
      <c r="I65" s="16"/>
    </row>
    <row r="66" spans="1:9" ht="15" thickBot="1" x14ac:dyDescent="0.35">
      <c r="A66" s="29" t="s">
        <v>22</v>
      </c>
      <c r="B66" s="31"/>
      <c r="C66" s="16"/>
      <c r="D66" s="46" t="s">
        <v>23</v>
      </c>
      <c r="E66" s="47"/>
      <c r="F66" s="16"/>
      <c r="G66" s="16"/>
      <c r="H66" s="14" t="s">
        <v>26</v>
      </c>
      <c r="I66" s="15">
        <f>SUMPRODUCT(B64:F64,B63:F63)/SUM(B63:F63)</f>
        <v>-0.84412768795211757</v>
      </c>
    </row>
    <row r="67" spans="1:9" ht="15" thickBot="1" x14ac:dyDescent="0.35">
      <c r="A67" s="23">
        <f t="array" ref="A67:B67">LINEST(C59:F59,C$58:F$58,1,1)</f>
        <v>-5.0787855322512296</v>
      </c>
      <c r="B67" s="49">
        <v>-5.37942704643004</v>
      </c>
      <c r="C67" s="16"/>
      <c r="D67" s="23">
        <f t="array" ref="D67:E67">LINEST(B$59:B$62,C$59:C$62,1,1)</f>
        <v>-0.19679209537338557</v>
      </c>
      <c r="E67" s="49">
        <v>-0.98569920404775879</v>
      </c>
      <c r="F67" s="16"/>
      <c r="G67" s="16"/>
      <c r="H67" s="14" t="s">
        <v>27</v>
      </c>
      <c r="I67" s="14">
        <f>SUMPRODUCT(H59:H62,G59:G62)/SUM(G59:G62)</f>
        <v>-0.29114665189273453</v>
      </c>
    </row>
    <row r="68" spans="1:9" ht="15" thickBot="1" x14ac:dyDescent="0.35">
      <c r="A68" s="18">
        <f t="array" ref="A68:B68">LINEST(C60:F60,C$58:F$58,1,1)</f>
        <v>-6.4578216643945363E-2</v>
      </c>
      <c r="B68" s="19">
        <v>-1.3585436020865083</v>
      </c>
      <c r="C68" s="16"/>
      <c r="D68" s="18">
        <f t="array" ref="D68:E68">LINEST(B$59:B$62,D$59:D$62,1,1)</f>
        <v>0.50282345595183509</v>
      </c>
      <c r="E68" s="19">
        <v>-0.29980053769159776</v>
      </c>
      <c r="F68" s="16"/>
      <c r="G68" s="16"/>
      <c r="H68" s="14" t="s">
        <v>28</v>
      </c>
      <c r="I68" s="15">
        <f>AVERAGE(I66:I67)</f>
        <v>-0.56763716992242608</v>
      </c>
    </row>
    <row r="69" spans="1:9" ht="15" thickBot="1" x14ac:dyDescent="0.35">
      <c r="A69" s="18">
        <f t="array" ref="A69:B69">LINEST(C61:F61,C$58:F$58,1,1)</f>
        <v>2.9372389517729034</v>
      </c>
      <c r="B69" s="19">
        <v>2.1297483533753234</v>
      </c>
      <c r="C69" s="16"/>
      <c r="D69" s="18">
        <f t="array" ref="D69:E69">LINEST(B$59:B$62,E$59:E$62,1,1)</f>
        <v>1.068584037659994</v>
      </c>
      <c r="E69" s="19">
        <v>9.5794537303953153E-2</v>
      </c>
      <c r="F69" s="16"/>
      <c r="G69" s="16"/>
      <c r="H69" s="14" t="s">
        <v>13</v>
      </c>
      <c r="I69" s="4">
        <f>ABS((I68-F31))/ABS(I68)*100</f>
        <v>79.630149136472525</v>
      </c>
    </row>
    <row r="70" spans="1:9" ht="15" thickBot="1" x14ac:dyDescent="0.35">
      <c r="A70" s="20">
        <f t="array" ref="A70:B70">LINEST(C62:F62,C$58:F$58,1,1)</f>
        <v>1.3567953248584612</v>
      </c>
      <c r="B70" s="21">
        <v>0.61653578729613789</v>
      </c>
      <c r="C70" s="16"/>
      <c r="D70" s="20">
        <f t="array" ref="D70:E70">LINEST(B$59:B$62,F$60:F$63,1,1)</f>
        <v>0.29988001002969306</v>
      </c>
      <c r="E70" s="21">
        <v>-0.75315645842095957</v>
      </c>
      <c r="F70" s="16"/>
      <c r="G70" s="16"/>
      <c r="H70" s="16"/>
      <c r="I70" s="16"/>
    </row>
    <row r="71" spans="1:9" x14ac:dyDescent="0.3">
      <c r="A71" s="16"/>
      <c r="B71" s="16"/>
      <c r="C71" s="16"/>
      <c r="D71" s="48"/>
      <c r="E71" s="48"/>
      <c r="F71" s="16"/>
      <c r="G71" s="16"/>
      <c r="H71" s="16"/>
      <c r="I71" s="16"/>
    </row>
  </sheetData>
  <mergeCells count="3">
    <mergeCell ref="B30:K30"/>
    <mergeCell ref="A66:B66"/>
    <mergeCell ref="D66:E66"/>
  </mergeCells>
  <conditionalFormatting sqref="L31:L54">
    <cfRule type="cellIs" dxfId="0" priority="3" operator="lessThan">
      <formula>$N$30</formula>
    </cfRule>
  </conditionalFormatting>
  <conditionalFormatting sqref="Q56 G55:K55">
    <cfRule type="cellIs" dxfId="2" priority="2" operator="greaterThan">
      <formula>$N$55</formula>
    </cfRule>
  </conditionalFormatting>
  <conditionalFormatting sqref="B55:E55">
    <cfRule type="cellIs" dxfId="1" priority="1" operator="greaterThan">
      <formula>$N$55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Метод Бартлетта</vt:lpstr>
      <vt:lpstr>Алгоритм ZET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2020-06-01T17:30:43Z</dcterms:modified>
</cp:coreProperties>
</file>