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cilities Summary" sheetId="1" r:id="rId4"/>
    <sheet state="visible" name="Data Summary" sheetId="2" r:id="rId5"/>
    <sheet state="visible" name="RE Inputs &amp; Assumptions" sheetId="3" r:id="rId6"/>
  </sheets>
  <externalReferences>
    <externalReference r:id="rId7"/>
    <externalReference r:id="rId8"/>
    <externalReference r:id="rId9"/>
    <externalReference r:id="rId10"/>
  </externalReferences>
  <definedNames/>
  <calcPr/>
  <extLst>
    <ext uri="GoogleSheetsCustomDataVersion2">
      <go:sheetsCustomData xmlns:go="http://customooxmlschemas.google.com/" r:id="rId11" roundtripDataChecksum="cSWKZEzcSPu1/8nZ+GQ/WJJviOrT0c2rjsEHForgzvk="/>
    </ext>
  </extLst>
</workbook>
</file>

<file path=xl/sharedStrings.xml><?xml version="1.0" encoding="utf-8"?>
<sst xmlns="http://schemas.openxmlformats.org/spreadsheetml/2006/main" count="109" uniqueCount="89">
  <si>
    <t>Desalination / Water Treatment Facilities - Water Flow and Energy Usage Summary</t>
  </si>
  <si>
    <t>Unit</t>
  </si>
  <si>
    <t>Tampa Bay Desalination Plant, FL</t>
  </si>
  <si>
    <t>San Antonio (SAWS), TX</t>
  </si>
  <si>
    <t>Alameda County Water District, CA</t>
  </si>
  <si>
    <t>Kay Bailey Hutchison, TX</t>
  </si>
  <si>
    <t>Millwood Water Treatment Plant, NY</t>
  </si>
  <si>
    <t>Aurora (Binney Water Purification Facility), CO</t>
  </si>
  <si>
    <t>Type</t>
  </si>
  <si>
    <t>Desal</t>
  </si>
  <si>
    <t>Surface WT</t>
  </si>
  <si>
    <t>Address</t>
  </si>
  <si>
    <t>13041 Wyandotte Road, Gibsonton, Florida</t>
  </si>
  <si>
    <t>Bexar County, San Antonio, Texas</t>
  </si>
  <si>
    <t>Cherry and Central Avenue in Newark, CA</t>
  </si>
  <si>
    <t>10751 Montana Ave, El Paso, TX</t>
  </si>
  <si>
    <t xml:space="preserve">4 Station Place, Millwood, NY </t>
  </si>
  <si>
    <t>5070 S Robertsdale Way, Aurora, CO</t>
  </si>
  <si>
    <t>GPS Coordinates</t>
  </si>
  <si>
    <t>27.799439, -82.398325</t>
  </si>
  <si>
    <t>29.458155, -98.479944</t>
  </si>
  <si>
    <t>37.505864, -121.960745</t>
  </si>
  <si>
    <t>31.804710, -106.326839</t>
  </si>
  <si>
    <t>41.184305, -73.803287</t>
  </si>
  <si>
    <t>39.623147, -104.668341</t>
  </si>
  <si>
    <t>Utility</t>
  </si>
  <si>
    <t>TECO Tampa Electric</t>
  </si>
  <si>
    <t>CPS Energy</t>
  </si>
  <si>
    <t>PG&amp;E</t>
  </si>
  <si>
    <t>TXU Energy</t>
  </si>
  <si>
    <t>ConEd</t>
  </si>
  <si>
    <t>Xcel Energy</t>
  </si>
  <si>
    <t>Net Metering</t>
  </si>
  <si>
    <t>MGD</t>
  </si>
  <si>
    <t>Yes</t>
  </si>
  <si>
    <t>Time of Use</t>
  </si>
  <si>
    <t>?</t>
  </si>
  <si>
    <t>No</t>
  </si>
  <si>
    <t>Raw TDS</t>
  </si>
  <si>
    <t>MG/L</t>
  </si>
  <si>
    <t>[35,000]</t>
  </si>
  <si>
    <t>1250-1400</t>
  </si>
  <si>
    <t>Average Treated TDS</t>
  </si>
  <si>
    <t>Average Treated Turbidity</t>
  </si>
  <si>
    <t>NTU</t>
  </si>
  <si>
    <t>Permitted Max. Production Capacity</t>
  </si>
  <si>
    <t>2022 Max. Daily Water Production</t>
  </si>
  <si>
    <t>2022 Avg. Water Production</t>
  </si>
  <si>
    <t>2022 Total Water Production</t>
  </si>
  <si>
    <t>MG</t>
  </si>
  <si>
    <t>m3</t>
  </si>
  <si>
    <t xml:space="preserve">2022 Total Electricity Usage </t>
  </si>
  <si>
    <t>kWh</t>
  </si>
  <si>
    <t>2022 Electricity Usage / Water Production</t>
  </si>
  <si>
    <t>kWh/m3</t>
  </si>
  <si>
    <t>2022 Electricity Cost</t>
  </si>
  <si>
    <t>$</t>
  </si>
  <si>
    <t>2022 Electricity Cost / kWh</t>
  </si>
  <si>
    <t>$/kWh</t>
  </si>
  <si>
    <t>Storage</t>
  </si>
  <si>
    <t>Gallons</t>
  </si>
  <si>
    <t>5MG</t>
  </si>
  <si>
    <t>3MG &amp; 7.5MG tanks</t>
  </si>
  <si>
    <t>156000</t>
  </si>
  <si>
    <t>Variable vs. Fixed Speed Pumps (Yes/No)</t>
  </si>
  <si>
    <t>Emmisions (of Electricity Generation)</t>
  </si>
  <si>
    <t>Age of Infastructure (Years) - Punps</t>
  </si>
  <si>
    <t>Desalination / Water Treatment Facilities - Data Summary</t>
  </si>
  <si>
    <t>Tampa Bay Desalination Facility, FL</t>
  </si>
  <si>
    <t>Alameda - Newark Desalination Plant, CA</t>
  </si>
  <si>
    <t>Aurora, CO</t>
  </si>
  <si>
    <t>Millwood Water Treatment Plant:</t>
  </si>
  <si>
    <t>Daily Electricity Usage (kWh)</t>
  </si>
  <si>
    <t>Start Date</t>
  </si>
  <si>
    <t>End Date</t>
  </si>
  <si>
    <t>Monthly Electricity Usage ($ &amp; kWh)</t>
  </si>
  <si>
    <t>Daily Water Flow (MGD)</t>
  </si>
  <si>
    <t>Other Key Metrics</t>
  </si>
  <si>
    <t xml:space="preserve">Raw Turbidity, Treated Turbidity, pH, Temperature, Water Flow, </t>
  </si>
  <si>
    <t>Raw and treated TDS and Turbidity</t>
  </si>
  <si>
    <t>TDS</t>
  </si>
  <si>
    <t>Raw and treated TDS and Turbidity, Raw Flow</t>
  </si>
  <si>
    <t>Raw and Treated Turbidity, Temperature, Water Flow</t>
  </si>
  <si>
    <t>Other Data or Reports</t>
  </si>
  <si>
    <t>Clean Energy Plan (71 Page); considering fuel cell for backup power</t>
  </si>
  <si>
    <t>Missing Data</t>
  </si>
  <si>
    <t>Raw TDS; Site Map</t>
  </si>
  <si>
    <t>Site Map</t>
  </si>
  <si>
    <t>Raw TDS, Site Map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</si>
</sst>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"/>
    <numFmt numFmtId="165" formatCode="&quot;$&quot;#,##0"/>
    <numFmt numFmtId="166" formatCode="&quot;$&quot;#,##0.00"/>
    <numFmt numFmtId="167" formatCode="_(* #,##0_);_(* \(#,##0\);_(* &quot;-&quot;??_);_(@_)"/>
    <numFmt numFmtId="168" formatCode="_(* #,##0.00_);_(* \(#,##0.00\);_(* &quot;-&quot;??_);_(@_)"/>
  </numFmts>
  <fonts count="7">
    <font>
      <sz val="11.0"/>
      <color theme="1"/>
      <name val="Calibri"/>
      <scheme val="minor"/>
    </font>
    <font>
      <b/>
      <sz val="18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b/>
      <sz val="14.0"/>
      <color theme="1"/>
      <name val="Calibri"/>
    </font>
    <font>
      <u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99"/>
        <bgColor rgb="FFFFFF99"/>
      </patternFill>
    </fill>
  </fills>
  <borders count="12">
    <border/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2" fillId="2" fontId="2" numFmtId="0" xfId="0" applyAlignment="1" applyBorder="1" applyFont="1">
      <alignment vertical="top"/>
    </xf>
    <xf borderId="2" fillId="2" fontId="2" numFmtId="0" xfId="0" applyAlignment="1" applyBorder="1" applyFont="1">
      <alignment horizontal="center" shrinkToFit="0" vertical="top" wrapText="1"/>
    </xf>
    <xf borderId="3" fillId="2" fontId="2" numFmtId="0" xfId="0" applyAlignment="1" applyBorder="1" applyFont="1">
      <alignment horizontal="center" shrinkToFit="0" vertical="top" wrapText="1"/>
    </xf>
    <xf borderId="0" fillId="0" fontId="2" numFmtId="0" xfId="0" applyFont="1"/>
    <xf borderId="4" fillId="0" fontId="3" numFmtId="0" xfId="0" applyBorder="1" applyFont="1"/>
    <xf borderId="0" fillId="0" fontId="3" numFmtId="0" xfId="0" applyAlignment="1" applyFont="1">
      <alignment horizontal="center"/>
    </xf>
    <xf borderId="5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 shrinkToFit="0" vertical="top" wrapText="1"/>
    </xf>
    <xf borderId="5" fillId="0" fontId="3" numFmtId="0" xfId="0" applyAlignment="1" applyBorder="1" applyFont="1">
      <alignment horizontal="center" shrinkToFit="0" vertical="top" wrapText="1"/>
    </xf>
    <xf borderId="0" fillId="0" fontId="3" numFmtId="0" xfId="0" applyAlignment="1" applyFont="1">
      <alignment horizontal="center" shrinkToFit="0" wrapText="1"/>
    </xf>
    <xf borderId="0" fillId="0" fontId="4" numFmtId="0" xfId="0" applyFont="1"/>
    <xf quotePrefix="1" borderId="0" fillId="0" fontId="3" numFmtId="0" xfId="0" applyAlignment="1" applyFont="1">
      <alignment horizontal="center"/>
    </xf>
    <xf borderId="0" fillId="0" fontId="3" numFmtId="3" xfId="0" applyAlignment="1" applyFont="1" applyNumberFormat="1">
      <alignment horizontal="center"/>
    </xf>
    <xf borderId="0" fillId="0" fontId="3" numFmtId="164" xfId="0" applyAlignment="1" applyFont="1" applyNumberFormat="1">
      <alignment horizontal="center"/>
    </xf>
    <xf borderId="4" fillId="0" fontId="2" numFmtId="0" xfId="0" applyBorder="1" applyFont="1"/>
    <xf borderId="0" fillId="0" fontId="2" numFmtId="164" xfId="0" applyAlignment="1" applyFont="1" applyNumberFormat="1">
      <alignment horizontal="center"/>
    </xf>
    <xf borderId="5" fillId="0" fontId="2" numFmtId="164" xfId="0" applyAlignment="1" applyBorder="1" applyFont="1" applyNumberFormat="1">
      <alignment horizontal="center"/>
    </xf>
    <xf borderId="0" fillId="0" fontId="2" numFmtId="3" xfId="0" applyAlignment="1" applyFont="1" applyNumberFormat="1">
      <alignment horizontal="center"/>
    </xf>
    <xf borderId="5" fillId="0" fontId="2" numFmtId="3" xfId="0" applyAlignment="1" applyBorder="1" applyFont="1" applyNumberFormat="1">
      <alignment horizontal="center"/>
    </xf>
    <xf borderId="6" fillId="3" fontId="2" numFmtId="0" xfId="0" applyBorder="1" applyFill="1" applyFont="1"/>
    <xf borderId="7" fillId="3" fontId="2" numFmtId="0" xfId="0" applyBorder="1" applyFont="1"/>
    <xf borderId="7" fillId="3" fontId="2" numFmtId="3" xfId="0" applyAlignment="1" applyBorder="1" applyFont="1" applyNumberFormat="1">
      <alignment horizontal="center"/>
    </xf>
    <xf borderId="8" fillId="3" fontId="2" numFmtId="3" xfId="0" applyAlignment="1" applyBorder="1" applyFont="1" applyNumberFormat="1">
      <alignment horizontal="center"/>
    </xf>
    <xf borderId="0" fillId="0" fontId="3" numFmtId="165" xfId="0" applyAlignment="1" applyFont="1" applyNumberFormat="1">
      <alignment horizontal="center"/>
    </xf>
    <xf borderId="5" fillId="0" fontId="3" numFmtId="165" xfId="0" applyAlignment="1" applyBorder="1" applyFont="1" applyNumberFormat="1">
      <alignment horizontal="center"/>
    </xf>
    <xf borderId="0" fillId="0" fontId="3" numFmtId="166" xfId="0" applyAlignment="1" applyFont="1" applyNumberFormat="1">
      <alignment horizontal="center"/>
    </xf>
    <xf borderId="5" fillId="0" fontId="3" numFmtId="166" xfId="0" applyAlignment="1" applyBorder="1" applyFont="1" applyNumberFormat="1">
      <alignment horizontal="center"/>
    </xf>
    <xf borderId="9" fillId="0" fontId="3" numFmtId="0" xfId="0" applyBorder="1" applyFont="1"/>
    <xf borderId="10" fillId="0" fontId="3" numFmtId="0" xfId="0" applyBorder="1" applyFont="1"/>
    <xf borderId="10" fillId="0" fontId="3" numFmtId="167" xfId="0" applyAlignment="1" applyBorder="1" applyFont="1" applyNumberFormat="1">
      <alignment horizontal="center"/>
    </xf>
    <xf borderId="10" fillId="0" fontId="3" numFmtId="0" xfId="0" applyAlignment="1" applyBorder="1" applyFont="1">
      <alignment horizontal="center"/>
    </xf>
    <xf quotePrefix="1" borderId="10" fillId="0" fontId="3" numFmtId="167" xfId="0" applyAlignment="1" applyBorder="1" applyFont="1" applyNumberFormat="1">
      <alignment horizontal="center"/>
    </xf>
    <xf borderId="11" fillId="0" fontId="3" numFmtId="0" xfId="0" applyAlignment="1" applyBorder="1" applyFont="1">
      <alignment horizontal="center"/>
    </xf>
    <xf borderId="0" fillId="0" fontId="4" numFmtId="0" xfId="0" applyAlignment="1" applyFont="1">
      <alignment readingOrder="0"/>
    </xf>
    <xf borderId="0" fillId="0" fontId="3" numFmtId="168" xfId="0" applyFont="1" applyNumberFormat="1"/>
    <xf borderId="0" fillId="0" fontId="5" numFmtId="0" xfId="0" applyFont="1"/>
    <xf borderId="1" fillId="2" fontId="2" numFmtId="0" xfId="0" applyAlignment="1" applyBorder="1" applyFont="1">
      <alignment shrinkToFit="0" wrapText="1"/>
    </xf>
    <xf borderId="2" fillId="2" fontId="2" numFmtId="0" xfId="0" applyAlignment="1" applyBorder="1" applyFont="1">
      <alignment shrinkToFit="0" wrapText="1"/>
    </xf>
    <xf borderId="2" fillId="2" fontId="2" numFmtId="0" xfId="0" applyAlignment="1" applyBorder="1" applyFont="1">
      <alignment horizontal="center" shrinkToFit="0" wrapText="1"/>
    </xf>
    <xf borderId="2" fillId="2" fontId="2" numFmtId="0" xfId="0" applyAlignment="1" applyBorder="1" applyFont="1">
      <alignment horizontal="center"/>
    </xf>
    <xf borderId="3" fillId="2" fontId="2" numFmtId="0" xfId="0" applyAlignment="1" applyBorder="1" applyFont="1">
      <alignment horizontal="center" shrinkToFit="0" wrapText="1"/>
    </xf>
    <xf borderId="0" fillId="0" fontId="2" numFmtId="0" xfId="0" applyAlignment="1" applyFont="1">
      <alignment shrinkToFit="0" wrapText="1"/>
    </xf>
    <xf borderId="0" fillId="0" fontId="3" numFmtId="14" xfId="0" applyAlignment="1" applyFont="1" applyNumberFormat="1">
      <alignment horizontal="center"/>
    </xf>
    <xf borderId="5" fillId="0" fontId="3" numFmtId="14" xfId="0" applyAlignment="1" applyBorder="1" applyFont="1" applyNumberFormat="1">
      <alignment horizontal="center"/>
    </xf>
    <xf borderId="4" fillId="0" fontId="3" numFmtId="0" xfId="0" applyAlignment="1" applyBorder="1" applyFont="1">
      <alignment vertical="top"/>
    </xf>
    <xf borderId="0" fillId="0" fontId="3" numFmtId="0" xfId="0" applyAlignment="1" applyFont="1">
      <alignment vertical="top"/>
    </xf>
    <xf borderId="0" fillId="0" fontId="3" numFmtId="14" xfId="0" applyAlignment="1" applyFont="1" applyNumberFormat="1">
      <alignment horizontal="center" vertical="top"/>
    </xf>
    <xf borderId="5" fillId="0" fontId="3" numFmtId="0" xfId="0" applyAlignment="1" applyBorder="1" applyFont="1">
      <alignment horizontal="center" shrinkToFit="0" wrapText="1"/>
    </xf>
    <xf borderId="10" fillId="0" fontId="3" numFmtId="0" xfId="0" applyAlignment="1" applyBorder="1" applyFont="1">
      <alignment horizontal="center" shrinkToFit="0" wrapText="1"/>
    </xf>
    <xf borderId="0" fillId="0" fontId="6" numFmtId="0" xfId="0" applyFont="1"/>
    <xf borderId="0" fillId="0" fontId="3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externalLink" Target="externalLinks/externalLink4.xml"/><Relationship Id="rId9" Type="http://schemas.openxmlformats.org/officeDocument/2006/relationships/externalLink" Target="externalLinks/externalLink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SAWS/2-3_SAWS_BGD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0000000%20Millwood/Millwood%20Data.xlsx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openxmlformats.org/officeDocument/2006/relationships/externalLinkPath" Target="SAWS/1_Desalination_Monthly_KWH_and_COST.xlsx" TargetMode="External"/></Relationships>
</file>

<file path=xl/externalLinks/_rels/externalLink4.xml.rels><?xml version="1.0" encoding="UTF-8" standalone="yes"?><Relationships xmlns="http://schemas.openxmlformats.org/package/2006/relationships"><Relationship Id="rId1" Type="http://schemas.openxmlformats.org/officeDocument/2006/relationships/externalLinkPath" Target="Alameda%20CA/2023-07-10%20Desal%20Electrical%20Info%20r1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Energy Consumption"/>
      <sheetName val="Water Production"/>
      <sheetName val="Turbidity"/>
      <sheetName val="Temperature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ESAL KWH and COST 2017 - 2022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ower Usage"/>
      <sheetName val="General Info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38.0"/>
    <col customWidth="1" min="2" max="2" width="8.71"/>
    <col customWidth="1" min="3" max="8" width="25.71"/>
    <col customWidth="1" min="9" max="26" width="8.71"/>
  </cols>
  <sheetData>
    <row r="1" ht="14.25" customHeight="1">
      <c r="A1" s="1" t="s">
        <v>0</v>
      </c>
    </row>
    <row r="2" ht="14.25" customHeight="1"/>
    <row r="3" ht="14.25" customHeight="1">
      <c r="A3" s="2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5" t="s">
        <v>7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4.25" customHeight="1">
      <c r="A4" s="7"/>
      <c r="C4" s="8"/>
      <c r="D4" s="8"/>
      <c r="E4" s="8"/>
      <c r="F4" s="8"/>
      <c r="G4" s="8"/>
      <c r="H4" s="9"/>
    </row>
    <row r="5" ht="14.25" customHeight="1">
      <c r="A5" s="7" t="s">
        <v>8</v>
      </c>
      <c r="C5" s="8" t="s">
        <v>9</v>
      </c>
      <c r="D5" s="8" t="s">
        <v>9</v>
      </c>
      <c r="E5" s="8" t="s">
        <v>9</v>
      </c>
      <c r="F5" s="8" t="s">
        <v>9</v>
      </c>
      <c r="G5" s="8" t="s">
        <v>10</v>
      </c>
      <c r="H5" s="9" t="s">
        <v>10</v>
      </c>
    </row>
    <row r="6" ht="29.25" customHeight="1">
      <c r="A6" s="7" t="s">
        <v>11</v>
      </c>
      <c r="C6" s="10" t="s">
        <v>12</v>
      </c>
      <c r="D6" s="10" t="s">
        <v>13</v>
      </c>
      <c r="E6" s="10" t="s">
        <v>14</v>
      </c>
      <c r="F6" s="10" t="s">
        <v>15</v>
      </c>
      <c r="G6" s="10" t="s">
        <v>16</v>
      </c>
      <c r="H6" s="11" t="s">
        <v>17</v>
      </c>
    </row>
    <row r="7" ht="14.25" customHeight="1">
      <c r="A7" s="7"/>
      <c r="C7" s="8"/>
      <c r="D7" s="8"/>
      <c r="E7" s="8"/>
      <c r="F7" s="8"/>
      <c r="G7" s="8"/>
      <c r="H7" s="9"/>
    </row>
    <row r="8" ht="14.25" customHeight="1">
      <c r="A8" s="7" t="s">
        <v>18</v>
      </c>
      <c r="C8" s="8" t="s">
        <v>19</v>
      </c>
      <c r="D8" s="8" t="s">
        <v>20</v>
      </c>
      <c r="E8" s="8" t="s">
        <v>21</v>
      </c>
      <c r="F8" s="8" t="s">
        <v>22</v>
      </c>
      <c r="G8" s="8" t="s">
        <v>23</v>
      </c>
      <c r="H8" s="9" t="s">
        <v>24</v>
      </c>
    </row>
    <row r="9" ht="14.25" customHeight="1">
      <c r="A9" s="7"/>
      <c r="C9" s="8"/>
      <c r="D9" s="8"/>
      <c r="E9" s="8"/>
      <c r="F9" s="8"/>
      <c r="G9" s="8"/>
      <c r="H9" s="9"/>
    </row>
    <row r="10" ht="29.25" customHeight="1">
      <c r="A10" s="7" t="s">
        <v>25</v>
      </c>
      <c r="C10" s="8" t="s">
        <v>26</v>
      </c>
      <c r="D10" s="8" t="s">
        <v>27</v>
      </c>
      <c r="E10" s="12" t="s">
        <v>28</v>
      </c>
      <c r="F10" s="12" t="s">
        <v>29</v>
      </c>
      <c r="G10" s="8" t="s">
        <v>30</v>
      </c>
      <c r="H10" s="9" t="s">
        <v>31</v>
      </c>
    </row>
    <row r="11" ht="14.25" customHeight="1">
      <c r="A11" s="7" t="s">
        <v>32</v>
      </c>
      <c r="B11" s="13" t="s">
        <v>33</v>
      </c>
      <c r="C11" s="8" t="s">
        <v>34</v>
      </c>
      <c r="D11" s="8"/>
      <c r="E11" s="8" t="s">
        <v>34</v>
      </c>
      <c r="F11" s="8"/>
      <c r="G11" s="8" t="s">
        <v>34</v>
      </c>
      <c r="H11" s="9"/>
    </row>
    <row r="12" ht="14.25" customHeight="1">
      <c r="A12" s="7" t="s">
        <v>35</v>
      </c>
      <c r="B12" s="13" t="s">
        <v>36</v>
      </c>
      <c r="C12" s="8"/>
      <c r="D12" s="8"/>
      <c r="E12" s="8"/>
      <c r="F12" s="8"/>
      <c r="G12" s="8" t="s">
        <v>37</v>
      </c>
      <c r="H12" s="9"/>
    </row>
    <row r="13" ht="14.25" customHeight="1">
      <c r="A13" s="7" t="s">
        <v>38</v>
      </c>
      <c r="B13" s="13" t="s">
        <v>39</v>
      </c>
      <c r="C13" s="8" t="s">
        <v>40</v>
      </c>
      <c r="D13" s="14" t="s">
        <v>41</v>
      </c>
      <c r="E13" s="15">
        <v>1111.0</v>
      </c>
      <c r="F13" s="8"/>
      <c r="G13" s="8"/>
      <c r="H13" s="9"/>
    </row>
    <row r="14" ht="14.25" customHeight="1">
      <c r="A14" s="7" t="s">
        <v>42</v>
      </c>
      <c r="B14" s="13" t="s">
        <v>39</v>
      </c>
      <c r="C14" s="8"/>
      <c r="D14" s="8">
        <v>128.0</v>
      </c>
      <c r="E14" s="8">
        <v>179.0</v>
      </c>
      <c r="F14" s="8"/>
      <c r="G14" s="8"/>
      <c r="H14" s="9"/>
    </row>
    <row r="15" ht="14.25" customHeight="1">
      <c r="A15" s="7" t="s">
        <v>43</v>
      </c>
      <c r="B15" s="13" t="s">
        <v>44</v>
      </c>
      <c r="C15" s="8"/>
      <c r="D15" s="8">
        <v>0.17</v>
      </c>
      <c r="E15" s="8"/>
      <c r="F15" s="8"/>
      <c r="G15" s="8"/>
      <c r="H15" s="9"/>
    </row>
    <row r="16" ht="14.25" customHeight="1">
      <c r="A16" s="7" t="s">
        <v>45</v>
      </c>
      <c r="B16" s="13" t="s">
        <v>33</v>
      </c>
      <c r="C16" s="8">
        <v>25.0</v>
      </c>
      <c r="D16" s="8"/>
      <c r="E16" s="8">
        <v>10.0</v>
      </c>
      <c r="F16" s="8"/>
      <c r="G16" s="8"/>
      <c r="H16" s="9"/>
    </row>
    <row r="17" ht="14.25" customHeight="1">
      <c r="A17" s="7" t="s">
        <v>46</v>
      </c>
      <c r="B17" s="13" t="s">
        <v>33</v>
      </c>
      <c r="C17" s="8"/>
      <c r="D17" s="8">
        <v>10.6</v>
      </c>
      <c r="E17" s="8"/>
      <c r="F17" s="8"/>
      <c r="G17" s="16">
        <v>8.162</v>
      </c>
      <c r="H17" s="9"/>
    </row>
    <row r="18" ht="14.25" customHeight="1">
      <c r="A18" s="17" t="s">
        <v>47</v>
      </c>
      <c r="B18" s="6" t="s">
        <v>33</v>
      </c>
      <c r="C18" s="18">
        <f>2982.325/365</f>
        <v>8.170753425</v>
      </c>
      <c r="D18" s="18" t="str">
        <f>SUM([1]Sheet1!$B$1880:$B$2244)/365</f>
        <v>#ERROR!</v>
      </c>
      <c r="E18" s="18">
        <f>2430.24/365</f>
        <v>6.658191781</v>
      </c>
      <c r="F18" s="18"/>
      <c r="G18" s="18" t="str">
        <f>'[2]Energy Consumption'!$P$14/365/1000000</f>
        <v>#REF!</v>
      </c>
      <c r="H18" s="19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4.25" customHeight="1">
      <c r="A19" s="17" t="s">
        <v>48</v>
      </c>
      <c r="B19" s="6" t="s">
        <v>49</v>
      </c>
      <c r="C19" s="20">
        <f t="shared" ref="C19:E19" si="1">C18*365</f>
        <v>2982.325</v>
      </c>
      <c r="D19" s="20" t="str">
        <f t="shared" si="1"/>
        <v>#ERROR!</v>
      </c>
      <c r="E19" s="20">
        <f t="shared" si="1"/>
        <v>2430.24</v>
      </c>
      <c r="F19" s="20"/>
      <c r="G19" s="20" t="str">
        <f t="shared" ref="G19:H19" si="2">G18*365</f>
        <v>#REF!</v>
      </c>
      <c r="H19" s="21">
        <f t="shared" si="2"/>
        <v>0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4.25" customHeight="1">
      <c r="A20" s="17" t="s">
        <v>48</v>
      </c>
      <c r="B20" s="6" t="s">
        <v>50</v>
      </c>
      <c r="C20" s="20">
        <f>2982325000/264.2</f>
        <v>11288133.99</v>
      </c>
      <c r="D20" s="20" t="str">
        <f>(D18*1000000)/264.2*365</f>
        <v>#ERROR!</v>
      </c>
      <c r="E20" s="20">
        <f>2430240000/264.2</f>
        <v>9198485.995</v>
      </c>
      <c r="F20" s="20"/>
      <c r="G20" s="20" t="str">
        <f>'[2]Energy Consumption'!$Q$14</f>
        <v>#REF!</v>
      </c>
      <c r="H20" s="21">
        <f>(H18*1000000)/264.2*365</f>
        <v>0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4.25" customHeight="1">
      <c r="A21" s="22" t="s">
        <v>51</v>
      </c>
      <c r="B21" s="23" t="s">
        <v>52</v>
      </c>
      <c r="C21" s="24">
        <v>4.302368E7</v>
      </c>
      <c r="D21" s="24">
        <v>5019000.0</v>
      </c>
      <c r="E21" s="24">
        <v>4205916.0</v>
      </c>
      <c r="F21" s="24"/>
      <c r="G21" s="24">
        <v>3283862.5031677936</v>
      </c>
      <c r="H21" s="25">
        <v>6081885.0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4.25" customHeight="1">
      <c r="A22" s="17" t="s">
        <v>53</v>
      </c>
      <c r="B22" s="6" t="s">
        <v>54</v>
      </c>
      <c r="C22" s="18">
        <f t="shared" ref="C22:E22" si="3">C21/C20</f>
        <v>3.811407629</v>
      </c>
      <c r="D22" s="18" t="str">
        <f t="shared" si="3"/>
        <v>#ERROR!</v>
      </c>
      <c r="E22" s="18">
        <f t="shared" si="3"/>
        <v>0.4572400286</v>
      </c>
      <c r="F22" s="18"/>
      <c r="G22" s="18" t="str">
        <f t="shared" ref="G22:H22" si="4">G21/G20</f>
        <v>#REF!</v>
      </c>
      <c r="H22" s="19" t="str">
        <f t="shared" si="4"/>
        <v>#DIV/0!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4.25" customHeight="1">
      <c r="A23" s="7" t="s">
        <v>55</v>
      </c>
      <c r="B23" s="13" t="s">
        <v>56</v>
      </c>
      <c r="C23" s="26">
        <v>3121471.5</v>
      </c>
      <c r="D23" s="26" t="str">
        <f>SUM('[3]DESAL KWH and COST 2017 - 2022'!$D$64:$D$75)</f>
        <v>#REF!</v>
      </c>
      <c r="E23" s="26" t="str">
        <f>SUM('[4]Power Usage'!$B$23:$B$34)</f>
        <v>#REF!</v>
      </c>
      <c r="F23" s="26"/>
      <c r="G23" s="26" t="str">
        <f>'[2]Energy Consumption'!$N$14</f>
        <v>#REF!</v>
      </c>
      <c r="H23" s="27"/>
    </row>
    <row r="24" ht="14.25" customHeight="1">
      <c r="A24" s="7" t="s">
        <v>57</v>
      </c>
      <c r="B24" s="13" t="s">
        <v>58</v>
      </c>
      <c r="C24" s="28">
        <f t="shared" ref="C24:E24" si="5">C23/C21</f>
        <v>0.07255240602</v>
      </c>
      <c r="D24" s="28" t="str">
        <f t="shared" si="5"/>
        <v>#REF!</v>
      </c>
      <c r="E24" s="28" t="str">
        <f t="shared" si="5"/>
        <v>#REF!</v>
      </c>
      <c r="F24" s="28"/>
      <c r="G24" s="28" t="str">
        <f>G23/G21</f>
        <v>#REF!</v>
      </c>
      <c r="H24" s="29"/>
    </row>
    <row r="25" ht="14.25" customHeight="1">
      <c r="A25" s="30" t="s">
        <v>59</v>
      </c>
      <c r="B25" s="31" t="s">
        <v>60</v>
      </c>
      <c r="C25" s="32" t="s">
        <v>61</v>
      </c>
      <c r="D25" s="33" t="s">
        <v>62</v>
      </c>
      <c r="E25" s="34" t="s">
        <v>63</v>
      </c>
      <c r="F25" s="32"/>
      <c r="G25" s="33"/>
      <c r="H25" s="35"/>
    </row>
    <row r="26" ht="14.25" customHeight="1">
      <c r="A26" s="36" t="s">
        <v>64</v>
      </c>
    </row>
    <row r="27" ht="14.25" customHeight="1">
      <c r="A27" s="36" t="s">
        <v>65</v>
      </c>
      <c r="C27" s="37"/>
      <c r="D27" s="37"/>
    </row>
    <row r="28" ht="14.25" customHeight="1">
      <c r="A28" s="36" t="s">
        <v>66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3" right="0.3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31.71"/>
    <col customWidth="1" min="2" max="2" width="11.14"/>
    <col customWidth="1" min="3" max="7" width="15.71"/>
    <col customWidth="1" min="8" max="26" width="8.71"/>
  </cols>
  <sheetData>
    <row r="1" ht="14.25" customHeight="1">
      <c r="A1" s="38" t="s">
        <v>67</v>
      </c>
    </row>
    <row r="2" ht="14.25" customHeight="1"/>
    <row r="3" ht="14.25" customHeight="1">
      <c r="A3" s="39"/>
      <c r="B3" s="40"/>
      <c r="C3" s="41" t="s">
        <v>68</v>
      </c>
      <c r="D3" s="41" t="s">
        <v>3</v>
      </c>
      <c r="E3" s="41" t="s">
        <v>69</v>
      </c>
      <c r="F3" s="42" t="s">
        <v>70</v>
      </c>
      <c r="G3" s="43" t="s">
        <v>71</v>
      </c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ht="14.25" customHeight="1">
      <c r="A4" s="7"/>
      <c r="C4" s="8"/>
      <c r="D4" s="8"/>
      <c r="E4" s="8"/>
      <c r="F4" s="8"/>
      <c r="G4" s="9"/>
    </row>
    <row r="5" ht="14.25" customHeight="1">
      <c r="A5" s="7" t="s">
        <v>72</v>
      </c>
      <c r="B5" s="13" t="s">
        <v>73</v>
      </c>
      <c r="C5" s="45">
        <v>44320.0</v>
      </c>
      <c r="D5" s="8"/>
      <c r="E5" s="8"/>
      <c r="F5" s="8"/>
      <c r="G5" s="9"/>
    </row>
    <row r="6" ht="14.25" customHeight="1">
      <c r="A6" s="7"/>
      <c r="B6" s="13" t="s">
        <v>74</v>
      </c>
      <c r="C6" s="45">
        <v>45076.0</v>
      </c>
      <c r="D6" s="8"/>
      <c r="E6" s="8"/>
      <c r="F6" s="8"/>
      <c r="G6" s="9"/>
    </row>
    <row r="7" ht="14.25" customHeight="1">
      <c r="A7" s="7"/>
      <c r="C7" s="45"/>
      <c r="D7" s="8"/>
      <c r="E7" s="8"/>
      <c r="F7" s="8"/>
      <c r="G7" s="9"/>
    </row>
    <row r="8" ht="14.25" customHeight="1">
      <c r="A8" s="7" t="s">
        <v>75</v>
      </c>
      <c r="B8" s="13" t="s">
        <v>73</v>
      </c>
      <c r="C8" s="45">
        <v>41183.0</v>
      </c>
      <c r="D8" s="45">
        <v>42736.0</v>
      </c>
      <c r="E8" s="45">
        <v>42614.0</v>
      </c>
      <c r="F8" s="45">
        <v>40179.0</v>
      </c>
      <c r="G8" s="46">
        <v>40544.0</v>
      </c>
    </row>
    <row r="9" ht="14.25" customHeight="1">
      <c r="A9" s="7"/>
      <c r="B9" s="13" t="s">
        <v>74</v>
      </c>
      <c r="C9" s="45">
        <v>45076.0</v>
      </c>
      <c r="D9" s="45">
        <v>45107.0</v>
      </c>
      <c r="E9" s="45">
        <v>45107.0</v>
      </c>
      <c r="F9" s="45">
        <v>44926.0</v>
      </c>
      <c r="G9" s="46">
        <v>45107.0</v>
      </c>
    </row>
    <row r="10" ht="14.25" customHeight="1">
      <c r="A10" s="7"/>
      <c r="C10" s="45"/>
      <c r="D10" s="45"/>
      <c r="E10" s="45"/>
      <c r="F10" s="45"/>
      <c r="G10" s="9"/>
    </row>
    <row r="11" ht="14.25" customHeight="1">
      <c r="A11" s="7" t="s">
        <v>76</v>
      </c>
      <c r="B11" s="13" t="s">
        <v>73</v>
      </c>
      <c r="C11" s="45">
        <v>42736.0</v>
      </c>
      <c r="D11" s="45">
        <v>42684.0</v>
      </c>
      <c r="E11" s="45">
        <v>41447.0</v>
      </c>
      <c r="F11" s="45">
        <v>40179.0</v>
      </c>
      <c r="G11" s="46">
        <v>44562.0</v>
      </c>
    </row>
    <row r="12" ht="14.25" customHeight="1">
      <c r="A12" s="7"/>
      <c r="B12" s="13" t="s">
        <v>74</v>
      </c>
      <c r="C12" s="45">
        <v>45076.0</v>
      </c>
      <c r="D12" s="45">
        <v>45118.0</v>
      </c>
      <c r="E12" s="45">
        <v>45098.0</v>
      </c>
      <c r="F12" s="45">
        <v>44926.0</v>
      </c>
      <c r="G12" s="46">
        <v>45107.0</v>
      </c>
    </row>
    <row r="13" ht="5.25" customHeight="1">
      <c r="A13" s="7"/>
      <c r="C13" s="45"/>
      <c r="D13" s="45"/>
      <c r="E13" s="45"/>
      <c r="F13" s="45"/>
      <c r="G13" s="46"/>
    </row>
    <row r="14" ht="14.25" customHeight="1">
      <c r="A14" s="47" t="s">
        <v>77</v>
      </c>
      <c r="B14" s="48"/>
      <c r="C14" s="10" t="s">
        <v>78</v>
      </c>
      <c r="D14" s="10" t="s">
        <v>79</v>
      </c>
      <c r="E14" s="49" t="s">
        <v>80</v>
      </c>
      <c r="F14" s="10" t="s">
        <v>81</v>
      </c>
      <c r="G14" s="50" t="s">
        <v>82</v>
      </c>
    </row>
    <row r="15" ht="14.25" customHeight="1">
      <c r="A15" s="7"/>
      <c r="B15" s="13" t="s">
        <v>73</v>
      </c>
      <c r="C15" s="45">
        <v>42736.0</v>
      </c>
      <c r="D15" s="45">
        <v>42684.0</v>
      </c>
      <c r="E15" s="45">
        <v>43101.0</v>
      </c>
      <c r="F15" s="8"/>
      <c r="G15" s="9"/>
    </row>
    <row r="16" ht="14.25" customHeight="1">
      <c r="A16" s="7"/>
      <c r="B16" s="13" t="s">
        <v>74</v>
      </c>
      <c r="C16" s="45">
        <v>45076.0</v>
      </c>
      <c r="D16" s="45">
        <v>45118.0</v>
      </c>
      <c r="E16" s="45">
        <v>45131.0</v>
      </c>
      <c r="F16" s="8"/>
      <c r="G16" s="9"/>
    </row>
    <row r="17" ht="5.25" customHeight="1">
      <c r="A17" s="7"/>
      <c r="C17" s="45"/>
      <c r="D17" s="45"/>
      <c r="E17" s="45"/>
      <c r="F17" s="45"/>
      <c r="G17" s="46"/>
    </row>
    <row r="18" ht="14.25" customHeight="1">
      <c r="A18" s="7" t="s">
        <v>83</v>
      </c>
      <c r="C18" s="8"/>
      <c r="D18" s="8"/>
      <c r="E18" s="12" t="s">
        <v>84</v>
      </c>
      <c r="F18" s="8"/>
      <c r="G18" s="9"/>
    </row>
    <row r="19" ht="28.5" customHeight="1">
      <c r="A19" s="30" t="s">
        <v>85</v>
      </c>
      <c r="B19" s="31"/>
      <c r="C19" s="51" t="s">
        <v>86</v>
      </c>
      <c r="D19" s="33" t="s">
        <v>87</v>
      </c>
      <c r="E19" s="33" t="s">
        <v>87</v>
      </c>
      <c r="F19" s="33" t="s">
        <v>88</v>
      </c>
      <c r="G19" s="35" t="s">
        <v>88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>
      <c r="A26" s="52"/>
      <c r="B26" s="52"/>
    </row>
    <row r="27" ht="14.25" customHeight="1">
      <c r="D27" s="53"/>
      <c r="F27" s="53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4" width="8.71"/>
    <col customWidth="1" min="5" max="5" width="10.29"/>
    <col customWidth="1" min="6" max="26" width="8.71"/>
  </cols>
  <sheetData>
    <row r="1" ht="14.25" customHeight="1"/>
    <row r="2" ht="14.25" customHeight="1"/>
    <row r="3" ht="14.25" customHeight="1"/>
    <row r="4" ht="14.25" customHeight="1">
      <c r="D4" s="53"/>
      <c r="E4" s="53"/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2023-07-16T04:34:54Z</dcterms:created>
  <dc:creator>Shivani Khurana</dc:creator>
</cp:coreProperties>
</file>