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sanan/Downloads/"/>
    </mc:Choice>
  </mc:AlternateContent>
  <xr:revisionPtr revIDLastSave="0" documentId="8_{F65D0222-86C8-3F43-A576-843AAC5596E1}" xr6:coauthVersionLast="47" xr6:coauthVersionMax="47" xr10:uidLastSave="{00000000-0000-0000-0000-000000000000}"/>
  <bookViews>
    <workbookView xWindow="1500" yWindow="1320" windowWidth="27640" windowHeight="16940" xr2:uid="{5B7EFF6D-2013-1C40-A4AB-3FD25C47A8B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62" i="1"/>
  <c r="D63" i="1" s="1"/>
  <c r="D19" i="1" s="1"/>
  <c r="D37" i="1"/>
  <c r="D23" i="1"/>
  <c r="C23" i="1"/>
  <c r="C24" i="1" s="1"/>
  <c r="D24" i="1" s="1"/>
  <c r="B23" i="1"/>
  <c r="B19" i="1"/>
  <c r="D18" i="1"/>
  <c r="C18" i="1"/>
  <c r="B18" i="1"/>
  <c r="D17" i="1"/>
  <c r="D15" i="1"/>
  <c r="C15" i="1"/>
  <c r="B15" i="1"/>
  <c r="F13" i="1"/>
  <c r="D12" i="1"/>
  <c r="D13" i="1" s="1"/>
  <c r="B12" i="1"/>
  <c r="B17" i="1" s="1"/>
  <c r="C11" i="1"/>
  <c r="C10" i="1"/>
  <c r="C9" i="1"/>
  <c r="C8" i="1"/>
  <c r="C12" i="1" s="1"/>
  <c r="C7" i="1"/>
  <c r="D52" i="1" s="1"/>
  <c r="C19" i="1" s="1"/>
  <c r="C6" i="1"/>
  <c r="C5" i="1"/>
  <c r="C4" i="1"/>
  <c r="C17" i="1" l="1"/>
  <c r="C13" i="1"/>
  <c r="B13" i="1"/>
</calcChain>
</file>

<file path=xl/sharedStrings.xml><?xml version="1.0" encoding="utf-8"?>
<sst xmlns="http://schemas.openxmlformats.org/spreadsheetml/2006/main" count="123" uniqueCount="97">
  <si>
    <t>Tampa</t>
  </si>
  <si>
    <t>Ppv</t>
  </si>
  <si>
    <t>Pw</t>
  </si>
  <si>
    <t xml:space="preserve">Pcsp </t>
  </si>
  <si>
    <t>Utility</t>
  </si>
  <si>
    <t>Power Rating (kW) / unit</t>
  </si>
  <si>
    <t>Class 2</t>
  </si>
  <si>
    <t>Class 9</t>
  </si>
  <si>
    <t>CAPEX ($/kW)</t>
  </si>
  <si>
    <t>FOH ($/kW-yr)</t>
  </si>
  <si>
    <t>VOH ($/MWh)</t>
  </si>
  <si>
    <t>CF</t>
  </si>
  <si>
    <t>CRF</t>
  </si>
  <si>
    <t>CFF</t>
  </si>
  <si>
    <t>PFF</t>
  </si>
  <si>
    <t>Years</t>
  </si>
  <si>
    <t>LCOE ($/MWh)</t>
  </si>
  <si>
    <t>LCOE ($/kWh)</t>
  </si>
  <si>
    <t>CO2 / kWh</t>
  </si>
  <si>
    <t>3-Yr Energy (kWh) / unit</t>
  </si>
  <si>
    <t>Avg. Annual Energy (kWh) / unit</t>
  </si>
  <si>
    <t>LCOE / unit</t>
  </si>
  <si>
    <t>CO2 / Unit</t>
  </si>
  <si>
    <t>LCOE = (CAPEX * CRF * CRF * PFF + FO&amp;M) / (CF * 8760) + VO&amp;M</t>
  </si>
  <si>
    <t>DNI</t>
  </si>
  <si>
    <t>Wind Speed</t>
  </si>
  <si>
    <t>Temperature</t>
  </si>
  <si>
    <t>PV:</t>
  </si>
  <si>
    <t>Unit</t>
  </si>
  <si>
    <t>Value</t>
  </si>
  <si>
    <r>
      <t>P</t>
    </r>
    <r>
      <rPr>
        <b/>
        <vertAlign val="subscript"/>
        <sz val="11"/>
        <color theme="1"/>
        <rFont val="Times New Roman"/>
        <family val="1"/>
      </rPr>
      <t>pv</t>
    </r>
    <r>
      <rPr>
        <b/>
        <sz val="11"/>
        <color theme="1"/>
        <rFont val="Times New Roman"/>
        <family val="1"/>
      </rPr>
      <t xml:space="preserve"> = ηinv · ηB · ηr · Tc · A</t>
    </r>
    <r>
      <rPr>
        <b/>
        <vertAlign val="subscript"/>
        <sz val="11"/>
        <color theme="1"/>
        <rFont val="Times New Roman"/>
        <family val="1"/>
      </rPr>
      <t>PV</t>
    </r>
    <r>
      <rPr>
        <b/>
        <sz val="11"/>
        <color theme="1"/>
        <rFont val="Times New Roman"/>
        <family val="1"/>
      </rPr>
      <t xml:space="preserve"> · I</t>
    </r>
  </si>
  <si>
    <r>
      <t>P</t>
    </r>
    <r>
      <rPr>
        <b/>
        <vertAlign val="subscript"/>
        <sz val="11"/>
        <color theme="1"/>
        <rFont val="Times New Roman"/>
        <family val="1"/>
      </rPr>
      <t>TPV</t>
    </r>
    <r>
      <rPr>
        <b/>
        <sz val="11"/>
        <color theme="1"/>
        <rFont val="Times New Roman"/>
        <family val="1"/>
      </rPr>
      <t xml:space="preserve"> = N</t>
    </r>
    <r>
      <rPr>
        <b/>
        <vertAlign val="subscript"/>
        <sz val="11"/>
        <color theme="1"/>
        <rFont val="Times New Roman"/>
        <family val="1"/>
      </rPr>
      <t>pv</t>
    </r>
    <r>
      <rPr>
        <b/>
        <sz val="11"/>
        <color theme="1"/>
        <rFont val="Times New Roman"/>
        <family val="1"/>
      </rPr>
      <t xml:space="preserve"> * P</t>
    </r>
    <r>
      <rPr>
        <b/>
        <vertAlign val="subscript"/>
        <sz val="11"/>
        <color theme="1"/>
        <rFont val="Times New Roman"/>
        <family val="1"/>
      </rPr>
      <t>pv</t>
    </r>
  </si>
  <si>
    <t>Tc = (1 - β * (Tcell - 25) )</t>
  </si>
  <si>
    <t>°C</t>
  </si>
  <si>
    <t>Tcell = Ta + I * (NOCT-20)/800</t>
  </si>
  <si>
    <r>
      <t>P</t>
    </r>
    <r>
      <rPr>
        <vertAlign val="subscript"/>
        <sz val="11"/>
        <color theme="1"/>
        <rFont val="Times New Roman"/>
        <family val="1"/>
      </rPr>
      <t>pv</t>
    </r>
    <r>
      <rPr>
        <sz val="11"/>
        <color theme="1"/>
        <rFont val="Times New Roman"/>
        <family val="1"/>
      </rPr>
      <t xml:space="preserve"> = Power output of a photovoltaic (PV) panel</t>
    </r>
  </si>
  <si>
    <t>kWh</t>
  </si>
  <si>
    <t>Assumptions:</t>
  </si>
  <si>
    <t>kwh</t>
  </si>
  <si>
    <t xml:space="preserve">     Power rating of a PV panel</t>
  </si>
  <si>
    <t>W</t>
  </si>
  <si>
    <r>
      <t>η</t>
    </r>
    <r>
      <rPr>
        <vertAlign val="subscript"/>
        <sz val="11"/>
        <color theme="1"/>
        <rFont val="Times New Roman"/>
        <family val="1"/>
      </rPr>
      <t>inv</t>
    </r>
    <r>
      <rPr>
        <sz val="11"/>
        <color theme="1"/>
        <rFont val="Times New Roman"/>
        <family val="1"/>
      </rPr>
      <t xml:space="preserve"> = Inverter efficiency</t>
    </r>
  </si>
  <si>
    <t>%</t>
  </si>
  <si>
    <r>
      <t>η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 xml:space="preserve"> = Battery efficiency</t>
    </r>
  </si>
  <si>
    <r>
      <t>η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 xml:space="preserve"> = Rated solar cell efficiency</t>
    </r>
  </si>
  <si>
    <t>β = Temperature Coefficient of Efficiency</t>
  </si>
  <si>
    <r>
      <t>A</t>
    </r>
    <r>
      <rPr>
        <vertAlign val="subscript"/>
        <sz val="11"/>
        <color theme="1"/>
        <rFont val="Times New Roman"/>
        <family val="1"/>
      </rPr>
      <t>pv</t>
    </r>
    <r>
      <rPr>
        <sz val="11"/>
        <color theme="1"/>
        <rFont val="Times New Roman"/>
        <family val="1"/>
      </rPr>
      <t xml:space="preserve"> = Area of each module </t>
    </r>
  </si>
  <si>
    <t>m2</t>
  </si>
  <si>
    <t>I = Average daily solar irradiance</t>
  </si>
  <si>
    <t>kWh/m2/day</t>
  </si>
  <si>
    <t>varies</t>
  </si>
  <si>
    <t>Ta = Ambient Temperature</t>
  </si>
  <si>
    <t>NOCT (Nominal Operating Cell Temperature)</t>
  </si>
  <si>
    <t>Wind:</t>
  </si>
  <si>
    <r>
      <t>P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 xml:space="preserve"> = (0.5 * ρ * A * v³ * C</t>
    </r>
    <r>
      <rPr>
        <b/>
        <vertAlign val="subscript"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)/1000</t>
    </r>
  </si>
  <si>
    <r>
      <t>P</t>
    </r>
    <r>
      <rPr>
        <b/>
        <vertAlign val="subscript"/>
        <sz val="11"/>
        <color theme="1"/>
        <rFont val="Times New Roman"/>
        <family val="1"/>
      </rPr>
      <t>TW</t>
    </r>
    <r>
      <rPr>
        <b/>
        <sz val="11"/>
        <color theme="1"/>
        <rFont val="Times New Roman"/>
        <family val="1"/>
      </rPr>
      <t xml:space="preserve"> = Nw * P</t>
    </r>
    <r>
      <rPr>
        <b/>
        <vertAlign val="subscript"/>
        <sz val="11"/>
        <color theme="1"/>
        <rFont val="Times New Roman"/>
        <family val="1"/>
      </rPr>
      <t>w</t>
    </r>
  </si>
  <si>
    <r>
      <t>P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= Wind turbine power generation</t>
    </r>
  </si>
  <si>
    <t>Option 2: 1,500 kW; Swept Area = 3,904; Hub Height: 100</t>
  </si>
  <si>
    <t>Option 1:</t>
  </si>
  <si>
    <t xml:space="preserve">     Power rating of a wind turbine</t>
  </si>
  <si>
    <t>kW</t>
  </si>
  <si>
    <t xml:space="preserve">ρ = Air density </t>
  </si>
  <si>
    <t>kg/m³</t>
  </si>
  <si>
    <t xml:space="preserve">A = Rotor swept area </t>
  </si>
  <si>
    <t>m²</t>
  </si>
  <si>
    <t xml:space="preserve">v = Wind speed </t>
  </si>
  <si>
    <t>m/s</t>
  </si>
  <si>
    <r>
      <t>C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= Power coefficient</t>
    </r>
  </si>
  <si>
    <t>CSP:</t>
  </si>
  <si>
    <r>
      <t>P</t>
    </r>
    <r>
      <rPr>
        <b/>
        <vertAlign val="subscript"/>
        <sz val="11"/>
        <color theme="1"/>
        <rFont val="Times New Roman"/>
        <family val="1"/>
      </rPr>
      <t>cs</t>
    </r>
    <r>
      <rPr>
        <b/>
        <sz val="11"/>
        <color theme="1"/>
        <rFont val="Times New Roman"/>
        <family val="1"/>
      </rPr>
      <t xml:space="preserve"> = A * I * η</t>
    </r>
    <r>
      <rPr>
        <b/>
        <vertAlign val="subscript"/>
        <sz val="11"/>
        <color theme="1"/>
        <rFont val="Times New Roman"/>
        <family val="1"/>
      </rPr>
      <t>sc</t>
    </r>
    <r>
      <rPr>
        <b/>
        <sz val="11"/>
        <color theme="1"/>
        <rFont val="Times New Roman"/>
        <family val="1"/>
      </rPr>
      <t xml:space="preserve"> * CF</t>
    </r>
  </si>
  <si>
    <r>
      <t>P</t>
    </r>
    <r>
      <rPr>
        <b/>
        <vertAlign val="subscript"/>
        <sz val="11"/>
        <color theme="1"/>
        <rFont val="Times New Roman"/>
        <family val="1"/>
      </rPr>
      <t>TCS</t>
    </r>
    <r>
      <rPr>
        <b/>
        <sz val="11"/>
        <color theme="1"/>
        <rFont val="Times New Roman"/>
        <family val="1"/>
      </rPr>
      <t xml:space="preserve"> = Ncs * Pcs</t>
    </r>
  </si>
  <si>
    <r>
      <t>P</t>
    </r>
    <r>
      <rPr>
        <vertAlign val="subscript"/>
        <sz val="11"/>
        <color theme="1"/>
        <rFont val="Times New Roman"/>
        <family val="1"/>
      </rPr>
      <t>cs</t>
    </r>
    <r>
      <rPr>
        <sz val="11"/>
        <color theme="1"/>
        <rFont val="Times New Roman"/>
        <family val="1"/>
      </rPr>
      <t xml:space="preserve"> is the power output by Concentrated Solar Collectors</t>
    </r>
  </si>
  <si>
    <t>Unit Type</t>
  </si>
  <si>
    <t>Power Tower w/ 10 hour storage</t>
  </si>
  <si>
    <t>Power Output Capacity</t>
  </si>
  <si>
    <t>A is the area of the solar collector,</t>
  </si>
  <si>
    <t>acres</t>
  </si>
  <si>
    <t>I is the solar radiation incident on the collector (also known as solar irradiance),</t>
  </si>
  <si>
    <r>
      <t>η</t>
    </r>
    <r>
      <rPr>
        <vertAlign val="subscript"/>
        <sz val="11"/>
        <color theme="1"/>
        <rFont val="Times New Roman"/>
        <family val="1"/>
      </rPr>
      <t>sc</t>
    </r>
    <r>
      <rPr>
        <sz val="11"/>
        <color theme="1"/>
        <rFont val="Times New Roman"/>
        <family val="1"/>
      </rPr>
      <t xml:space="preserve"> is the efficiency of the solar collector,</t>
    </r>
  </si>
  <si>
    <t>CF is the capacity factor, which takes into account the system's operational hours &amp; downtime.</t>
  </si>
  <si>
    <t>Hydro</t>
  </si>
  <si>
    <r>
      <t>P</t>
    </r>
    <r>
      <rPr>
        <b/>
        <vertAlign val="subscript"/>
        <sz val="11"/>
        <color rgb="FF000000"/>
        <rFont val="Calibri"/>
        <family val="2"/>
      </rPr>
      <t>h</t>
    </r>
    <r>
      <rPr>
        <b/>
        <sz val="11"/>
        <color indexed="8"/>
        <rFont val="Calibri"/>
        <family val="2"/>
      </rPr>
      <t xml:space="preserve"> = η * ρ * g * h * Q / 1000</t>
    </r>
  </si>
  <si>
    <r>
      <t>P</t>
    </r>
    <r>
      <rPr>
        <b/>
        <vertAlign val="sub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= N</t>
    </r>
    <r>
      <rPr>
        <b/>
        <vertAlign val="subscript"/>
        <sz val="11"/>
        <color theme="1"/>
        <rFont val="Times New Roman"/>
        <family val="1"/>
      </rPr>
      <t>h</t>
    </r>
    <r>
      <rPr>
        <b/>
        <sz val="11"/>
        <color theme="1"/>
        <rFont val="Times New Roman"/>
        <family val="1"/>
      </rPr>
      <t xml:space="preserve"> * P</t>
    </r>
    <r>
      <rPr>
        <b/>
        <vertAlign val="subscript"/>
        <sz val="11"/>
        <color theme="1"/>
        <rFont val="Times New Roman"/>
        <family val="1"/>
      </rPr>
      <t>h</t>
    </r>
  </si>
  <si>
    <r>
      <t>P</t>
    </r>
    <r>
      <rPr>
        <vertAlign val="subscript"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 xml:space="preserve"> is the power output from a small hydro plant,</t>
    </r>
  </si>
  <si>
    <t xml:space="preserve">     System Sizing: Power rating</t>
  </si>
  <si>
    <t>η is the efficiency of the turbine &amp; generator (typical Francis turbine),</t>
  </si>
  <si>
    <t>Estimated</t>
  </si>
  <si>
    <t>ρ is the density of water,</t>
  </si>
  <si>
    <t>g is the acceleration due to gravity,</t>
  </si>
  <si>
    <t>m/s²</t>
  </si>
  <si>
    <t>h is the height of the water column (hydraulic head),</t>
  </si>
  <si>
    <t>m</t>
  </si>
  <si>
    <t>Estimated, varies</t>
  </si>
  <si>
    <t>Q is the flow rate of the water.</t>
  </si>
  <si>
    <t>m³/s</t>
  </si>
  <si>
    <t>CF is the capacity factor</t>
  </si>
  <si>
    <t>NREL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</si>
</sst>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&quot; &quot;;\(&quot;$&quot;#,##0\)"/>
    <numFmt numFmtId="166" formatCode="0.0%"/>
    <numFmt numFmtId="167" formatCode="0.0"/>
    <numFmt numFmtId="168" formatCode="0.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Times New Roman"/>
      <family val="1"/>
    </font>
    <font>
      <u/>
      <sz val="11"/>
      <color indexed="8"/>
      <name val="Calibri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vertAlign val="subscript"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/>
    <xf numFmtId="49" fontId="2" fillId="2" borderId="2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3" borderId="1" xfId="0" applyFont="1" applyFill="1" applyBorder="1"/>
    <xf numFmtId="164" fontId="2" fillId="3" borderId="1" xfId="1" applyNumberFormat="1" applyFont="1" applyFill="1" applyBorder="1"/>
    <xf numFmtId="0" fontId="0" fillId="0" borderId="1" xfId="0" applyBorder="1"/>
    <xf numFmtId="0" fontId="4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/>
    <xf numFmtId="165" fontId="0" fillId="0" borderId="1" xfId="0" applyNumberFormat="1" applyBorder="1"/>
    <xf numFmtId="5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0" fillId="0" borderId="1" xfId="0" applyNumberFormat="1" applyBorder="1"/>
    <xf numFmtId="164" fontId="0" fillId="4" borderId="3" xfId="1" applyNumberFormat="1" applyFont="1" applyFill="1" applyBorder="1"/>
    <xf numFmtId="164" fontId="0" fillId="4" borderId="1" xfId="0" applyNumberFormat="1" applyFill="1" applyBorder="1"/>
    <xf numFmtId="49" fontId="5" fillId="0" borderId="1" xfId="0" applyNumberFormat="1" applyFont="1" applyBorder="1"/>
    <xf numFmtId="0" fontId="0" fillId="0" borderId="4" xfId="0" applyBorder="1"/>
    <xf numFmtId="0" fontId="2" fillId="3" borderId="5" xfId="0" applyFont="1" applyFill="1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9" xfId="0" applyBorder="1"/>
    <xf numFmtId="0" fontId="0" fillId="3" borderId="10" xfId="0" applyFill="1" applyBorder="1"/>
    <xf numFmtId="43" fontId="0" fillId="3" borderId="11" xfId="0" applyNumberFormat="1" applyFill="1" applyBorder="1"/>
    <xf numFmtId="43" fontId="0" fillId="3" borderId="12" xfId="0" applyNumberFormat="1" applyFill="1" applyBorder="1"/>
    <xf numFmtId="0" fontId="0" fillId="0" borderId="3" xfId="0" applyBorder="1"/>
    <xf numFmtId="167" fontId="0" fillId="0" borderId="3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4" fontId="9" fillId="0" borderId="0" xfId="1" applyNumberFormat="1" applyFont="1" applyFill="1" applyBorder="1" applyAlignment="1">
      <alignment horizontal="center"/>
    </xf>
    <xf numFmtId="9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9" fontId="9" fillId="6" borderId="0" xfId="2" applyFont="1" applyFill="1" applyBorder="1" applyAlignment="1">
      <alignment horizontal="center"/>
    </xf>
    <xf numFmtId="0" fontId="2" fillId="5" borderId="1" xfId="0" applyFont="1" applyFill="1" applyBorder="1"/>
    <xf numFmtId="0" fontId="7" fillId="0" borderId="0" xfId="0" applyFont="1" applyAlignment="1">
      <alignment horizontal="left" vertical="center" indent="4"/>
    </xf>
    <xf numFmtId="0" fontId="9" fillId="0" borderId="0" xfId="0" applyFont="1" applyAlignment="1">
      <alignment horizontal="left" vertical="center" indent="4"/>
    </xf>
    <xf numFmtId="164" fontId="9" fillId="0" borderId="0" xfId="0" applyNumberFormat="1" applyFont="1" applyAlignment="1">
      <alignment vertical="center"/>
    </xf>
    <xf numFmtId="9" fontId="9" fillId="0" borderId="0" xfId="2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left"/>
    </xf>
    <xf numFmtId="167" fontId="9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ivaniKhurana/Documents/000000%20NREL/LCOE%20RE/LCOE%20-%20NREL%20ATB%20Workbook_07_20_23%20v10.xlsx" TargetMode="External"/><Relationship Id="rId1" Type="http://schemas.openxmlformats.org/officeDocument/2006/relationships/externalLinkPath" Target="file:///C:/Users/ShivaniKhurana/Documents/000000%20NREL/LCOE%20RE/LCOE%20-%20NREL%20ATB%20Workbook_07_20_23%20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LCOE Summary"/>
      <sheetName val="Unit Specs"/>
      <sheetName val="LCOE"/>
      <sheetName val="Summary RE"/>
      <sheetName val="RE calc"/>
      <sheetName val="RE calc (2)"/>
      <sheetName val="CO2 Emissions"/>
      <sheetName val="Solar - PV Dist. Comm"/>
      <sheetName val="Land-Based Wind"/>
      <sheetName val="Solar - CSP"/>
      <sheetName val="Hydropower"/>
      <sheetName val="Geothermal"/>
      <sheetName val="Commercial Battery Storage"/>
      <sheetName val="CO2 Emissions (2)"/>
      <sheetName val="Sheet1"/>
      <sheetName val="Data ----&gt;&gt;"/>
      <sheetName val="Pumped Storage Hydropower"/>
      <sheetName val="Preface and Contents"/>
      <sheetName val="Financial Definitions"/>
      <sheetName val="Financial and CRP Inputs"/>
      <sheetName val="Offshore Wind"/>
      <sheetName val="Distributed Wind"/>
      <sheetName val="Solar - Utility PV"/>
      <sheetName val="Solar - PV Dist. Res"/>
      <sheetName val="Nuclear"/>
      <sheetName val="Biopower"/>
      <sheetName val="Coal_FE"/>
      <sheetName val="Natural Gas_FE"/>
      <sheetName val="Natural Gas Fuel Cell_FE"/>
      <sheetName val="Coal_Retrofits"/>
      <sheetName val="Natural Gas_Retrofits"/>
      <sheetName val="Utility-Scale Battery Storage"/>
      <sheetName val="Residential Battery Storage"/>
      <sheetName val="Utility-Scale PV-Plus-Battery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9">
          <cell r="O29">
            <v>30</v>
          </cell>
        </row>
        <row r="68">
          <cell r="Q68">
            <v>5.7592011585631264E-2</v>
          </cell>
        </row>
        <row r="100">
          <cell r="Q100">
            <v>0.350517901234567</v>
          </cell>
        </row>
        <row r="228">
          <cell r="Q228">
            <v>1256.35220685574</v>
          </cell>
        </row>
        <row r="260">
          <cell r="Q260">
            <v>34.6835089027891</v>
          </cell>
        </row>
        <row r="292">
          <cell r="Q292">
            <v>0</v>
          </cell>
        </row>
        <row r="377">
          <cell r="Q377">
            <v>1.0552497657432331</v>
          </cell>
        </row>
        <row r="403">
          <cell r="Q403">
            <v>1.0616231875074542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3DB8-CAFA-204A-BFBB-88F388A5764E}">
  <dimension ref="A1:F80"/>
  <sheetViews>
    <sheetView tabSelected="1" workbookViewId="0">
      <selection activeCell="K20" sqref="K20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4"/>
      <c r="F1" s="5" t="s">
        <v>4</v>
      </c>
    </row>
    <row r="2" spans="1:6" x14ac:dyDescent="0.2">
      <c r="A2" s="6" t="s">
        <v>5</v>
      </c>
      <c r="B2" s="6">
        <v>0.7</v>
      </c>
      <c r="C2" s="7">
        <v>2500</v>
      </c>
      <c r="D2" s="6">
        <v>200</v>
      </c>
      <c r="E2" s="6"/>
      <c r="F2" s="8"/>
    </row>
    <row r="3" spans="1:6" x14ac:dyDescent="0.2">
      <c r="A3" s="9"/>
      <c r="B3" s="10" t="s">
        <v>6</v>
      </c>
      <c r="C3" s="10" t="s">
        <v>7</v>
      </c>
      <c r="D3" s="10" t="s">
        <v>7</v>
      </c>
      <c r="E3" s="10"/>
      <c r="F3" s="8"/>
    </row>
    <row r="4" spans="1:6" x14ac:dyDescent="0.2">
      <c r="A4" s="11" t="s">
        <v>8</v>
      </c>
      <c r="B4" s="12">
        <v>1605.48373738281</v>
      </c>
      <c r="C4" s="13">
        <f>'[1]Land-Based Wind'!$Q$228</f>
        <v>1256.35220685574</v>
      </c>
      <c r="D4" s="12">
        <v>5487.9225576020799</v>
      </c>
      <c r="E4" s="12"/>
      <c r="F4" s="8"/>
    </row>
    <row r="5" spans="1:6" x14ac:dyDescent="0.2">
      <c r="A5" s="11" t="s">
        <v>9</v>
      </c>
      <c r="B5" s="12">
        <v>17.0359351188585</v>
      </c>
      <c r="C5" s="13">
        <f>'[1]Land-Based Wind'!$Q$260</f>
        <v>34.6835089027891</v>
      </c>
      <c r="D5" s="8">
        <v>58.39</v>
      </c>
      <c r="E5" s="8"/>
      <c r="F5" s="8"/>
    </row>
    <row r="6" spans="1:6" x14ac:dyDescent="0.2">
      <c r="A6" s="11" t="s">
        <v>10</v>
      </c>
      <c r="B6" s="8">
        <v>0</v>
      </c>
      <c r="C6" s="8">
        <f>'[1]Land-Based Wind'!$Q$292</f>
        <v>0</v>
      </c>
      <c r="D6" s="14">
        <v>3.3291666666666702</v>
      </c>
      <c r="E6" s="14"/>
      <c r="F6" s="8"/>
    </row>
    <row r="7" spans="1:6" x14ac:dyDescent="0.2">
      <c r="A7" s="15" t="s">
        <v>11</v>
      </c>
      <c r="B7" s="16">
        <v>0.18863301241719399</v>
      </c>
      <c r="C7" s="16">
        <f>'[1]Land-Based Wind'!$Q$100</f>
        <v>0.350517901234567</v>
      </c>
      <c r="D7" s="16">
        <v>0.51400000000000001</v>
      </c>
      <c r="E7" s="16"/>
      <c r="F7" s="8"/>
    </row>
    <row r="8" spans="1:6" x14ac:dyDescent="0.2">
      <c r="A8" s="15" t="s">
        <v>12</v>
      </c>
      <c r="B8" s="16">
        <v>5.63002810993413E-2</v>
      </c>
      <c r="C8" s="16">
        <f>'[1]Land-Based Wind'!$Q$68</f>
        <v>5.7592011585631264E-2</v>
      </c>
      <c r="D8" s="16">
        <v>5.9835920076866903E-2</v>
      </c>
      <c r="E8" s="16"/>
      <c r="F8" s="8"/>
    </row>
    <row r="9" spans="1:6" x14ac:dyDescent="0.2">
      <c r="A9" s="15" t="s">
        <v>13</v>
      </c>
      <c r="B9" s="14">
        <v>1.0370617358281899</v>
      </c>
      <c r="C9" s="14">
        <f>'[1]Land-Based Wind'!$Q$403</f>
        <v>1.0616231875074542</v>
      </c>
      <c r="D9" s="14">
        <v>1.0632922572124801</v>
      </c>
      <c r="E9" s="14"/>
      <c r="F9" s="8"/>
    </row>
    <row r="10" spans="1:6" x14ac:dyDescent="0.2">
      <c r="A10" s="15" t="s">
        <v>14</v>
      </c>
      <c r="B10" s="14">
        <v>1.0538603155186399</v>
      </c>
      <c r="C10" s="14">
        <f>'[1]Land-Based Wind'!$Q$377</f>
        <v>1.0552497657432331</v>
      </c>
      <c r="D10" s="14">
        <v>1.05760291576523</v>
      </c>
      <c r="E10" s="14"/>
      <c r="F10" s="8"/>
    </row>
    <row r="11" spans="1:6" x14ac:dyDescent="0.2">
      <c r="A11" s="15" t="s">
        <v>15</v>
      </c>
      <c r="B11" s="17">
        <v>30</v>
      </c>
      <c r="C11" s="17">
        <f>'[1]Land-Based Wind'!$O$29</f>
        <v>30</v>
      </c>
      <c r="D11" s="17">
        <v>30</v>
      </c>
      <c r="E11" s="17"/>
      <c r="F11" s="8"/>
    </row>
    <row r="12" spans="1:6" x14ac:dyDescent="0.2">
      <c r="A12" s="5" t="s">
        <v>16</v>
      </c>
      <c r="B12" s="18">
        <f>(B4*B8*B9*B10+B5)/(B7*8760)*1000</f>
        <v>70.093292447930054</v>
      </c>
      <c r="C12" s="18">
        <f>(C4*C8*C9*C10+C5)/(C7*8760)*1000</f>
        <v>37.694434642646613</v>
      </c>
      <c r="D12" s="18">
        <f>(D4*D8*D9*D10+D5)/(D7*8760)*1000</f>
        <v>94.980062948005369</v>
      </c>
      <c r="E12" s="18"/>
      <c r="F12" s="18">
        <v>72.552406023845506</v>
      </c>
    </row>
    <row r="13" spans="1:6" x14ac:dyDescent="0.2">
      <c r="A13" s="5" t="s">
        <v>17</v>
      </c>
      <c r="B13" s="19">
        <f>B12/1000</f>
        <v>7.0093292447930056E-2</v>
      </c>
      <c r="C13" s="19">
        <f>C12/1000</f>
        <v>3.7694434642646615E-2</v>
      </c>
      <c r="D13" s="19">
        <f>D12/1000</f>
        <v>9.4980062948005373E-2</v>
      </c>
      <c r="E13" s="19"/>
      <c r="F13" s="19">
        <f>F12/1000</f>
        <v>7.2552406023845509E-2</v>
      </c>
    </row>
    <row r="14" spans="1:6" x14ac:dyDescent="0.2">
      <c r="A14" s="5" t="s">
        <v>18</v>
      </c>
      <c r="B14" s="18">
        <v>43</v>
      </c>
      <c r="C14" s="18">
        <v>13</v>
      </c>
      <c r="D14" s="18">
        <v>28</v>
      </c>
      <c r="E14" s="18"/>
      <c r="F14" s="18">
        <v>430</v>
      </c>
    </row>
    <row r="15" spans="1:6" x14ac:dyDescent="0.2">
      <c r="A15" s="20" t="s">
        <v>19</v>
      </c>
      <c r="B15" s="21" t="e">
        <f>#REF!</f>
        <v>#REF!</v>
      </c>
      <c r="C15" s="21" t="e">
        <f>#REF!</f>
        <v>#REF!</v>
      </c>
      <c r="D15" s="21" t="e">
        <f>#REF!</f>
        <v>#REF!</v>
      </c>
      <c r="E15" s="21"/>
      <c r="F15" s="8"/>
    </row>
    <row r="16" spans="1:6" x14ac:dyDescent="0.2">
      <c r="A16" s="6" t="s">
        <v>20</v>
      </c>
      <c r="B16" s="7">
        <v>1436.5431994504945</v>
      </c>
      <c r="C16" s="7">
        <v>8831674.4194358829</v>
      </c>
      <c r="D16" s="7">
        <v>1222751.2338255958</v>
      </c>
      <c r="E16" s="7"/>
      <c r="F16" s="8"/>
    </row>
    <row r="17" spans="1:6" x14ac:dyDescent="0.2">
      <c r="A17" s="20" t="s">
        <v>21</v>
      </c>
      <c r="B17" s="22">
        <f>B16*B12</f>
        <v>100692.04259316862</v>
      </c>
      <c r="C17" s="22">
        <f>C16*C12</f>
        <v>332904974.18855983</v>
      </c>
      <c r="D17" s="22">
        <f>D16*D12</f>
        <v>116136989.15850632</v>
      </c>
      <c r="E17" s="22"/>
      <c r="F17" s="8"/>
    </row>
    <row r="18" spans="1:6" x14ac:dyDescent="0.2">
      <c r="A18" s="5" t="s">
        <v>22</v>
      </c>
      <c r="B18" s="22">
        <f>B14*B16</f>
        <v>61771.357576371265</v>
      </c>
      <c r="C18" s="22">
        <f>C14*C16</f>
        <v>114811767.45266648</v>
      </c>
      <c r="D18" s="22">
        <f>D14*D16</f>
        <v>34237034.547116682</v>
      </c>
      <c r="E18" s="22"/>
      <c r="F18" s="8"/>
    </row>
    <row r="19" spans="1:6" x14ac:dyDescent="0.2">
      <c r="A19" s="8"/>
      <c r="B19" s="23" t="e">
        <f>B23*$X$33*$X$35*$X$37*(1-$X$36*((D23+B23*($X$40-20)/800)-25))*365</f>
        <v>#REF!</v>
      </c>
      <c r="C19" s="24" t="e">
        <f>0.5*D49*D50*D52*C23^3/1000*8760</f>
        <v>#REF!</v>
      </c>
      <c r="D19" s="24" t="e">
        <f>D63*B23*D65*D66*365</f>
        <v>#REF!</v>
      </c>
      <c r="E19" s="24"/>
      <c r="F19" s="8"/>
    </row>
    <row r="20" spans="1:6" x14ac:dyDescent="0.2">
      <c r="A20" s="25" t="s">
        <v>23</v>
      </c>
      <c r="B20" s="8"/>
      <c r="C20" s="8"/>
      <c r="D20" s="8"/>
      <c r="E20" s="8"/>
      <c r="F20" s="8"/>
    </row>
    <row r="21" spans="1:6" x14ac:dyDescent="0.2">
      <c r="A21" s="26"/>
      <c r="B21" s="26"/>
      <c r="C21" s="26"/>
      <c r="D21" s="26"/>
      <c r="E21" s="26"/>
      <c r="F21" s="8"/>
    </row>
    <row r="22" spans="1:6" x14ac:dyDescent="0.2">
      <c r="A22" s="27" t="s">
        <v>0</v>
      </c>
      <c r="B22" s="28" t="s">
        <v>24</v>
      </c>
      <c r="C22" s="28" t="s">
        <v>25</v>
      </c>
      <c r="D22" s="29" t="s">
        <v>26</v>
      </c>
      <c r="E22" s="30"/>
      <c r="F22" s="31"/>
    </row>
    <row r="23" spans="1:6" x14ac:dyDescent="0.2">
      <c r="A23" s="32"/>
      <c r="B23" s="33" t="e">
        <f>#REF!</f>
        <v>#REF!</v>
      </c>
      <c r="C23" s="33" t="e">
        <f>#REF!</f>
        <v>#REF!</v>
      </c>
      <c r="D23" s="33" t="e">
        <f>#REF!</f>
        <v>#REF!</v>
      </c>
      <c r="E23" s="34"/>
      <c r="F23" s="31"/>
    </row>
    <row r="24" spans="1:6" x14ac:dyDescent="0.2">
      <c r="A24" s="8"/>
      <c r="B24" s="35"/>
      <c r="C24" s="36" t="e">
        <f>C23*2.2369</f>
        <v>#REF!</v>
      </c>
      <c r="D24" s="36" t="e">
        <f>C24/1.8</f>
        <v>#REF!</v>
      </c>
      <c r="E24" s="36"/>
      <c r="F24" s="8"/>
    </row>
    <row r="25" spans="1:6" x14ac:dyDescent="0.2">
      <c r="A25" s="37" t="s">
        <v>27</v>
      </c>
      <c r="B25" s="38"/>
      <c r="C25" s="39" t="s">
        <v>28</v>
      </c>
      <c r="D25" s="39" t="s">
        <v>29</v>
      </c>
      <c r="E25" s="40"/>
      <c r="F25" s="8"/>
    </row>
    <row r="26" spans="1:6" ht="18" x14ac:dyDescent="0.2">
      <c r="A26" s="41" t="s">
        <v>30</v>
      </c>
      <c r="B26" s="8"/>
      <c r="C26" s="42"/>
      <c r="D26" s="43"/>
      <c r="E26" s="43"/>
      <c r="F26" s="8"/>
    </row>
    <row r="27" spans="1:6" ht="18" x14ac:dyDescent="0.2">
      <c r="A27" s="44" t="s">
        <v>31</v>
      </c>
      <c r="B27" s="8"/>
      <c r="C27" s="42"/>
      <c r="D27" s="45"/>
      <c r="E27" s="45"/>
      <c r="F27" s="8"/>
    </row>
    <row r="28" spans="1:6" x14ac:dyDescent="0.2">
      <c r="A28" s="46" t="s">
        <v>32</v>
      </c>
      <c r="B28" s="8"/>
      <c r="C28" s="47" t="s">
        <v>33</v>
      </c>
      <c r="D28" s="8"/>
      <c r="E28" s="8"/>
      <c r="F28" s="8"/>
    </row>
    <row r="29" spans="1:6" x14ac:dyDescent="0.2">
      <c r="A29" s="46" t="s">
        <v>34</v>
      </c>
      <c r="B29" s="8"/>
      <c r="C29" s="47" t="s">
        <v>33</v>
      </c>
      <c r="D29" s="8"/>
      <c r="E29" s="8"/>
      <c r="F29" s="8"/>
    </row>
    <row r="30" spans="1:6" ht="18" x14ac:dyDescent="0.2">
      <c r="A30" s="48" t="s">
        <v>35</v>
      </c>
      <c r="B30" s="8"/>
      <c r="C30" s="47" t="s">
        <v>36</v>
      </c>
      <c r="D30" s="49"/>
      <c r="E30" s="49"/>
      <c r="F30" s="8"/>
    </row>
    <row r="31" spans="1:6" x14ac:dyDescent="0.2">
      <c r="A31" s="50" t="s">
        <v>37</v>
      </c>
      <c r="B31" s="8"/>
      <c r="C31" s="51"/>
      <c r="D31" s="51" t="s">
        <v>38</v>
      </c>
      <c r="E31" s="51"/>
      <c r="F31" s="8"/>
    </row>
    <row r="32" spans="1:6" x14ac:dyDescent="0.2">
      <c r="A32" s="48" t="s">
        <v>39</v>
      </c>
      <c r="B32" s="8"/>
      <c r="C32" s="47" t="s">
        <v>40</v>
      </c>
      <c r="D32" s="47">
        <v>700</v>
      </c>
      <c r="E32" s="47"/>
      <c r="F32" s="8"/>
    </row>
    <row r="33" spans="1:6" ht="18" x14ac:dyDescent="0.2">
      <c r="A33" s="48" t="s">
        <v>41</v>
      </c>
      <c r="B33" s="8"/>
      <c r="C33" s="47" t="s">
        <v>42</v>
      </c>
      <c r="D33" s="52">
        <v>0.95</v>
      </c>
      <c r="E33" s="52"/>
      <c r="F33" s="8"/>
    </row>
    <row r="34" spans="1:6" ht="18" x14ac:dyDescent="0.2">
      <c r="A34" s="48" t="s">
        <v>43</v>
      </c>
      <c r="B34" s="8"/>
      <c r="C34" s="47" t="s">
        <v>42</v>
      </c>
      <c r="D34" s="52">
        <v>1</v>
      </c>
      <c r="E34" s="52"/>
      <c r="F34" s="8"/>
    </row>
    <row r="35" spans="1:6" ht="18" x14ac:dyDescent="0.2">
      <c r="A35" s="48" t="s">
        <v>44</v>
      </c>
      <c r="B35" s="8"/>
      <c r="C35" s="47" t="s">
        <v>42</v>
      </c>
      <c r="D35" s="53">
        <v>0.22500000000000001</v>
      </c>
      <c r="E35" s="53"/>
      <c r="F35" s="8"/>
    </row>
    <row r="36" spans="1:6" x14ac:dyDescent="0.2">
      <c r="A36" s="48" t="s">
        <v>45</v>
      </c>
      <c r="B36" s="8"/>
      <c r="C36" s="47"/>
      <c r="D36" s="53">
        <v>-3.7000000000000002E-3</v>
      </c>
      <c r="E36" s="53"/>
      <c r="F36" s="8"/>
    </row>
    <row r="37" spans="1:6" ht="18" x14ac:dyDescent="0.2">
      <c r="A37" s="48" t="s">
        <v>46</v>
      </c>
      <c r="B37" s="8"/>
      <c r="C37" s="47" t="s">
        <v>47</v>
      </c>
      <c r="D37" s="54">
        <f>2.384*1.303</f>
        <v>3.1063519999999998</v>
      </c>
      <c r="E37" s="54"/>
      <c r="F37" s="8"/>
    </row>
    <row r="38" spans="1:6" x14ac:dyDescent="0.2">
      <c r="A38" s="48" t="s">
        <v>48</v>
      </c>
      <c r="B38" s="8"/>
      <c r="C38" s="47" t="s">
        <v>49</v>
      </c>
      <c r="D38" s="47" t="s">
        <v>50</v>
      </c>
      <c r="E38" s="47"/>
      <c r="F38" s="8"/>
    </row>
    <row r="39" spans="1:6" x14ac:dyDescent="0.2">
      <c r="A39" s="48" t="s">
        <v>51</v>
      </c>
      <c r="B39" s="8"/>
      <c r="C39" s="47" t="s">
        <v>33</v>
      </c>
      <c r="D39" s="47" t="s">
        <v>50</v>
      </c>
      <c r="E39" s="47"/>
      <c r="F39" s="8"/>
    </row>
    <row r="40" spans="1:6" x14ac:dyDescent="0.2">
      <c r="A40" s="48" t="s">
        <v>52</v>
      </c>
      <c r="B40" s="8"/>
      <c r="C40" s="47" t="s">
        <v>33</v>
      </c>
      <c r="D40" s="47">
        <v>44</v>
      </c>
      <c r="E40" s="47"/>
      <c r="F40" s="8"/>
    </row>
    <row r="41" spans="1:6" x14ac:dyDescent="0.2">
      <c r="A41" s="8"/>
      <c r="B41" s="8"/>
      <c r="C41" s="8"/>
      <c r="D41" s="8"/>
      <c r="E41" s="8"/>
      <c r="F41" s="8"/>
    </row>
    <row r="42" spans="1:6" x14ac:dyDescent="0.2">
      <c r="A42" s="8"/>
      <c r="B42" s="8"/>
      <c r="C42" s="8"/>
      <c r="D42" s="8"/>
      <c r="E42" s="8"/>
      <c r="F42" s="8"/>
    </row>
    <row r="43" spans="1:6" x14ac:dyDescent="0.2">
      <c r="A43" s="37" t="s">
        <v>53</v>
      </c>
      <c r="B43" s="8"/>
      <c r="C43" s="39" t="s">
        <v>28</v>
      </c>
      <c r="D43" s="39" t="s">
        <v>29</v>
      </c>
      <c r="E43" s="40"/>
      <c r="F43" s="8"/>
    </row>
    <row r="44" spans="1:6" ht="18" x14ac:dyDescent="0.2">
      <c r="A44" s="41" t="s">
        <v>54</v>
      </c>
      <c r="B44" s="8"/>
      <c r="C44" s="42"/>
      <c r="D44" s="42"/>
      <c r="E44" s="42"/>
      <c r="F44" s="8"/>
    </row>
    <row r="45" spans="1:6" ht="18" x14ac:dyDescent="0.2">
      <c r="A45" s="44" t="s">
        <v>55</v>
      </c>
      <c r="B45" s="8"/>
      <c r="C45" s="42"/>
      <c r="D45" s="42"/>
      <c r="E45" s="42"/>
      <c r="F45" s="8"/>
    </row>
    <row r="46" spans="1:6" ht="18" x14ac:dyDescent="0.2">
      <c r="A46" s="48" t="s">
        <v>56</v>
      </c>
      <c r="B46" s="8"/>
      <c r="C46" s="47" t="s">
        <v>36</v>
      </c>
      <c r="D46" s="47"/>
      <c r="E46" s="47"/>
      <c r="F46" s="55" t="s">
        <v>57</v>
      </c>
    </row>
    <row r="47" spans="1:6" x14ac:dyDescent="0.2">
      <c r="A47" s="50" t="s">
        <v>37</v>
      </c>
      <c r="B47" s="8"/>
      <c r="C47" s="51"/>
      <c r="D47" s="49" t="s">
        <v>58</v>
      </c>
      <c r="E47" s="49"/>
      <c r="F47" s="8"/>
    </row>
    <row r="48" spans="1:6" x14ac:dyDescent="0.2">
      <c r="A48" s="48" t="s">
        <v>59</v>
      </c>
      <c r="B48" s="8"/>
      <c r="C48" s="47" t="s">
        <v>60</v>
      </c>
      <c r="D48" s="49">
        <v>2500</v>
      </c>
      <c r="E48" s="49"/>
      <c r="F48" s="8"/>
    </row>
    <row r="49" spans="1:6" x14ac:dyDescent="0.2">
      <c r="A49" s="48" t="s">
        <v>61</v>
      </c>
      <c r="B49" s="8"/>
      <c r="C49" s="47" t="s">
        <v>62</v>
      </c>
      <c r="D49" s="49">
        <v>1.2250000000000001</v>
      </c>
      <c r="E49" s="49"/>
      <c r="F49" s="8"/>
    </row>
    <row r="50" spans="1:6" x14ac:dyDescent="0.2">
      <c r="A50" s="48" t="s">
        <v>63</v>
      </c>
      <c r="B50" s="8"/>
      <c r="C50" s="47" t="s">
        <v>64</v>
      </c>
      <c r="D50" s="56">
        <v>11310</v>
      </c>
      <c r="E50" s="56"/>
      <c r="F50" s="8"/>
    </row>
    <row r="51" spans="1:6" x14ac:dyDescent="0.2">
      <c r="A51" s="48" t="s">
        <v>65</v>
      </c>
      <c r="B51" s="8"/>
      <c r="C51" s="47" t="s">
        <v>66</v>
      </c>
      <c r="D51" s="49" t="s">
        <v>50</v>
      </c>
      <c r="E51" s="49"/>
      <c r="F51" s="8"/>
    </row>
    <row r="52" spans="1:6" ht="18" x14ac:dyDescent="0.2">
      <c r="A52" s="48" t="s">
        <v>67</v>
      </c>
      <c r="B52" s="8"/>
      <c r="C52" s="47"/>
      <c r="D52" s="57">
        <f>C7</f>
        <v>0.350517901234567</v>
      </c>
      <c r="E52" s="57"/>
      <c r="F52" s="8"/>
    </row>
    <row r="53" spans="1:6" x14ac:dyDescent="0.2">
      <c r="A53" s="8"/>
      <c r="B53" s="8"/>
      <c r="C53" s="8"/>
      <c r="D53" s="8"/>
      <c r="E53" s="8"/>
      <c r="F53" s="8"/>
    </row>
    <row r="54" spans="1:6" x14ac:dyDescent="0.2">
      <c r="A54" s="8"/>
      <c r="B54" s="8"/>
      <c r="C54" s="8"/>
      <c r="D54" s="8"/>
      <c r="E54" s="8"/>
      <c r="F54" s="8"/>
    </row>
    <row r="55" spans="1:6" x14ac:dyDescent="0.2">
      <c r="A55" s="1" t="s">
        <v>68</v>
      </c>
      <c r="B55" s="8"/>
      <c r="C55" s="8"/>
      <c r="D55" s="8"/>
      <c r="E55" s="8"/>
      <c r="F55" s="8"/>
    </row>
    <row r="56" spans="1:6" ht="18" x14ac:dyDescent="0.2">
      <c r="A56" s="41" t="s">
        <v>69</v>
      </c>
      <c r="B56" s="42"/>
      <c r="C56" s="8"/>
      <c r="D56" s="8"/>
      <c r="E56" s="8"/>
      <c r="F56" s="8"/>
    </row>
    <row r="57" spans="1:6" ht="18" x14ac:dyDescent="0.2">
      <c r="A57" s="44" t="s">
        <v>70</v>
      </c>
      <c r="B57" s="42"/>
      <c r="C57" s="8"/>
      <c r="D57" s="8"/>
      <c r="E57" s="8"/>
      <c r="F57" s="8"/>
    </row>
    <row r="58" spans="1:6" ht="18" x14ac:dyDescent="0.2">
      <c r="A58" s="48" t="s">
        <v>71</v>
      </c>
      <c r="B58" s="47"/>
      <c r="C58" s="8"/>
      <c r="D58" s="8"/>
      <c r="E58" s="8"/>
      <c r="F58" s="8"/>
    </row>
    <row r="59" spans="1:6" x14ac:dyDescent="0.2">
      <c r="A59" s="50" t="s">
        <v>37</v>
      </c>
      <c r="B59" s="8"/>
      <c r="C59" s="49"/>
      <c r="D59" s="49"/>
      <c r="E59" s="49"/>
      <c r="F59" s="8"/>
    </row>
    <row r="60" spans="1:6" x14ac:dyDescent="0.2">
      <c r="A60" s="48" t="s">
        <v>72</v>
      </c>
      <c r="B60" s="8"/>
      <c r="C60" s="49" t="s">
        <v>73</v>
      </c>
      <c r="D60" s="47"/>
      <c r="E60" s="47"/>
      <c r="F60" s="8"/>
    </row>
    <row r="61" spans="1:6" x14ac:dyDescent="0.2">
      <c r="A61" s="48" t="s">
        <v>74</v>
      </c>
      <c r="B61" s="8"/>
      <c r="C61" s="47" t="s">
        <v>60</v>
      </c>
      <c r="D61" s="58">
        <v>200</v>
      </c>
      <c r="E61" s="58"/>
      <c r="F61" s="8"/>
    </row>
    <row r="62" spans="1:6" x14ac:dyDescent="0.2">
      <c r="A62" s="48" t="s">
        <v>75</v>
      </c>
      <c r="B62" s="8"/>
      <c r="C62" s="47" t="s">
        <v>76</v>
      </c>
      <c r="D62" s="58">
        <f>D61/1000*5</f>
        <v>1</v>
      </c>
      <c r="E62" s="58"/>
      <c r="F62" s="8"/>
    </row>
    <row r="63" spans="1:6" x14ac:dyDescent="0.2">
      <c r="A63" s="48" t="s">
        <v>75</v>
      </c>
      <c r="B63" s="8"/>
      <c r="C63" s="47" t="s">
        <v>47</v>
      </c>
      <c r="D63" s="56">
        <f>D62*4046.856</f>
        <v>4046.8560000000002</v>
      </c>
      <c r="E63" s="56"/>
      <c r="F63" s="8"/>
    </row>
    <row r="64" spans="1:6" ht="105" x14ac:dyDescent="0.2">
      <c r="A64" s="59" t="s">
        <v>77</v>
      </c>
      <c r="B64" s="8"/>
      <c r="C64" s="47" t="s">
        <v>49</v>
      </c>
      <c r="D64" s="49" t="s">
        <v>50</v>
      </c>
      <c r="E64" s="49"/>
      <c r="F64" s="8"/>
    </row>
    <row r="65" spans="1:6" ht="64" x14ac:dyDescent="0.2">
      <c r="A65" s="59" t="s">
        <v>78</v>
      </c>
      <c r="B65" s="8"/>
      <c r="C65" s="60"/>
      <c r="D65" s="61">
        <v>0.3</v>
      </c>
      <c r="E65" s="61"/>
      <c r="F65" s="8"/>
    </row>
    <row r="66" spans="1:6" ht="135" x14ac:dyDescent="0.2">
      <c r="A66" s="59" t="s">
        <v>79</v>
      </c>
      <c r="B66" s="8"/>
      <c r="C66" s="60"/>
      <c r="D66" s="62">
        <v>0.45</v>
      </c>
      <c r="E66" s="62"/>
      <c r="F66" s="8"/>
    </row>
    <row r="67" spans="1:6" x14ac:dyDescent="0.2">
      <c r="A67" s="8"/>
      <c r="B67" s="8"/>
      <c r="C67" s="8"/>
      <c r="D67" s="8"/>
      <c r="E67" s="8"/>
      <c r="F67" s="8"/>
    </row>
    <row r="68" spans="1:6" x14ac:dyDescent="0.2">
      <c r="A68" s="8"/>
      <c r="B68" s="8"/>
      <c r="C68" s="8"/>
      <c r="D68" s="8"/>
      <c r="E68" s="8"/>
      <c r="F68" s="8"/>
    </row>
    <row r="69" spans="1:6" x14ac:dyDescent="0.2">
      <c r="A69" s="1" t="s">
        <v>80</v>
      </c>
      <c r="B69" s="8"/>
      <c r="C69" s="8"/>
      <c r="D69" s="8"/>
      <c r="E69" s="8"/>
      <c r="F69" s="8"/>
    </row>
    <row r="70" spans="1:6" ht="17" x14ac:dyDescent="0.25">
      <c r="A70" s="63" t="s">
        <v>81</v>
      </c>
      <c r="B70" s="8"/>
      <c r="C70" s="8"/>
      <c r="D70" s="8"/>
      <c r="E70" s="8"/>
      <c r="F70" s="8"/>
    </row>
    <row r="71" spans="1:6" ht="18" x14ac:dyDescent="0.2">
      <c r="A71" s="64" t="s">
        <v>82</v>
      </c>
      <c r="B71" s="42"/>
      <c r="C71" s="8"/>
      <c r="D71" s="42"/>
      <c r="E71" s="42"/>
      <c r="F71" s="49"/>
    </row>
    <row r="72" spans="1:6" ht="18" x14ac:dyDescent="0.2">
      <c r="A72" s="65" t="s">
        <v>83</v>
      </c>
      <c r="B72" s="8"/>
      <c r="C72" s="47" t="s">
        <v>60</v>
      </c>
      <c r="D72" s="47"/>
      <c r="E72" s="47"/>
      <c r="F72" s="49"/>
    </row>
    <row r="73" spans="1:6" x14ac:dyDescent="0.2">
      <c r="A73" s="50" t="s">
        <v>37</v>
      </c>
      <c r="B73" s="8"/>
      <c r="C73" s="51"/>
      <c r="D73" s="51"/>
      <c r="E73" s="51"/>
      <c r="F73" s="49"/>
    </row>
    <row r="74" spans="1:6" x14ac:dyDescent="0.2">
      <c r="A74" s="48" t="s">
        <v>84</v>
      </c>
      <c r="B74" s="8"/>
      <c r="C74" s="47" t="s">
        <v>60</v>
      </c>
      <c r="D74" s="66" t="e">
        <f>D76*D77*D78*D79/1000</f>
        <v>#VALUE!</v>
      </c>
      <c r="E74" s="66"/>
      <c r="F74" s="49"/>
    </row>
    <row r="75" spans="1:6" x14ac:dyDescent="0.2">
      <c r="A75" s="48" t="s">
        <v>85</v>
      </c>
      <c r="B75" s="8"/>
      <c r="C75" s="47"/>
      <c r="D75" s="67">
        <v>0.85</v>
      </c>
      <c r="E75" s="67"/>
      <c r="F75" s="68" t="s">
        <v>86</v>
      </c>
    </row>
    <row r="76" spans="1:6" x14ac:dyDescent="0.2">
      <c r="A76" s="48" t="s">
        <v>87</v>
      </c>
      <c r="B76" s="8"/>
      <c r="C76" s="47" t="s">
        <v>62</v>
      </c>
      <c r="D76" s="49">
        <v>1000</v>
      </c>
      <c r="E76" s="49"/>
      <c r="F76" s="49"/>
    </row>
    <row r="77" spans="1:6" x14ac:dyDescent="0.2">
      <c r="A77" s="48" t="s">
        <v>88</v>
      </c>
      <c r="B77" s="8"/>
      <c r="C77" s="47" t="s">
        <v>89</v>
      </c>
      <c r="D77" s="49">
        <v>9.81</v>
      </c>
      <c r="E77" s="49"/>
      <c r="F77" s="49"/>
    </row>
    <row r="78" spans="1:6" x14ac:dyDescent="0.2">
      <c r="A78" s="48" t="s">
        <v>90</v>
      </c>
      <c r="B78" s="8"/>
      <c r="C78" s="47" t="s">
        <v>91</v>
      </c>
      <c r="D78" s="69" t="s">
        <v>50</v>
      </c>
      <c r="E78" s="69"/>
      <c r="F78" s="55" t="s">
        <v>92</v>
      </c>
    </row>
    <row r="79" spans="1:6" x14ac:dyDescent="0.2">
      <c r="A79" s="48" t="s">
        <v>93</v>
      </c>
      <c r="B79" s="8"/>
      <c r="C79" s="47" t="s">
        <v>94</v>
      </c>
      <c r="D79" s="69" t="s">
        <v>50</v>
      </c>
      <c r="E79" s="69"/>
      <c r="F79" s="55" t="s">
        <v>92</v>
      </c>
    </row>
    <row r="80" spans="1:6" x14ac:dyDescent="0.2">
      <c r="A80" s="48" t="s">
        <v>95</v>
      </c>
      <c r="B80" s="47"/>
      <c r="C80" s="8"/>
      <c r="D80" s="67">
        <v>0.66</v>
      </c>
      <c r="E80" s="67"/>
      <c r="F80" s="5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Sanan</dc:creator>
  <cp:lastModifiedBy>Om Sanan</cp:lastModifiedBy>
  <dcterms:created xsi:type="dcterms:W3CDTF">2024-02-26T16:08:41Z</dcterms:created>
  <dcterms:modified xsi:type="dcterms:W3CDTF">2024-02-26T16:09:24Z</dcterms:modified>
</cp:coreProperties>
</file>