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beehive-sensor\docs\"/>
    </mc:Choice>
  </mc:AlternateContent>
  <xr:revisionPtr revIDLastSave="0" documentId="13_ncr:1_{66FB2FD1-EAC3-4620-96DE-7E82C8490944}" xr6:coauthVersionLast="45" xr6:coauthVersionMax="45" xr10:uidLastSave="{00000000-0000-0000-0000-000000000000}"/>
  <bookViews>
    <workbookView xWindow="-98" yWindow="-98" windowWidth="28996" windowHeight="15796" xr2:uid="{8B69D70C-2B63-46EE-9209-063377342C58}"/>
  </bookViews>
  <sheets>
    <sheet name="Sheet1" sheetId="4" r:id="rId1"/>
    <sheet name="Messungen" sheetId="3" r:id="rId2"/>
    <sheet name="Auswertu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3" l="1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H38" i="4"/>
  <c r="H39" i="4" s="1"/>
  <c r="H40" i="4" s="1"/>
  <c r="G38" i="4"/>
  <c r="C38" i="4"/>
  <c r="B38" i="4"/>
  <c r="E38" i="4"/>
  <c r="E39" i="4" s="1"/>
  <c r="E40" i="4" s="1"/>
  <c r="D38" i="4"/>
  <c r="D42" i="4" s="1"/>
  <c r="C39" i="4" l="1"/>
  <c r="C40" i="4" s="1"/>
  <c r="D43" i="4" s="1"/>
  <c r="D44" i="4" s="1"/>
  <c r="M5" i="2"/>
  <c r="M6" i="2" s="1"/>
  <c r="D59" i="3" l="1"/>
  <c r="D67" i="3"/>
  <c r="D75" i="3"/>
  <c r="D61" i="3"/>
  <c r="D77" i="3"/>
  <c r="D62" i="3"/>
  <c r="D70" i="3"/>
  <c r="D63" i="3"/>
  <c r="D56" i="3"/>
  <c r="D72" i="3"/>
  <c r="D65" i="3"/>
  <c r="D58" i="3"/>
  <c r="D66" i="3"/>
  <c r="D60" i="3"/>
  <c r="D68" i="3"/>
  <c r="D76" i="3"/>
  <c r="D53" i="3"/>
  <c r="D69" i="3"/>
  <c r="D54" i="3"/>
  <c r="D55" i="3"/>
  <c r="D71" i="3"/>
  <c r="D64" i="3"/>
  <c r="D57" i="3"/>
  <c r="D73" i="3"/>
  <c r="D74" i="3"/>
  <c r="D28" i="3"/>
  <c r="D31" i="3"/>
  <c r="D34" i="3"/>
  <c r="D52" i="3"/>
  <c r="D24" i="3"/>
  <c r="D37" i="3"/>
  <c r="D40" i="3"/>
  <c r="D46" i="3"/>
  <c r="D49" i="3"/>
  <c r="D27" i="3"/>
  <c r="D29" i="3"/>
  <c r="D32" i="3"/>
  <c r="D43" i="3"/>
  <c r="D22" i="3"/>
  <c r="D36" i="3"/>
  <c r="D23" i="3"/>
  <c r="D38" i="3"/>
  <c r="D50" i="3"/>
  <c r="D26" i="3"/>
  <c r="D51" i="3"/>
  <c r="D39" i="3"/>
  <c r="D45" i="3"/>
  <c r="D30" i="3"/>
  <c r="D35" i="3"/>
  <c r="D44" i="3"/>
  <c r="D47" i="3"/>
  <c r="D25" i="3"/>
  <c r="D41" i="3"/>
  <c r="D33" i="3"/>
  <c r="D48" i="3"/>
  <c r="D42" i="3"/>
  <c r="D16" i="3"/>
  <c r="D17" i="3"/>
  <c r="D18" i="3"/>
  <c r="D19" i="3"/>
  <c r="D20" i="3"/>
  <c r="D21" i="3"/>
  <c r="D14" i="3"/>
  <c r="D15" i="3"/>
  <c r="D6" i="3"/>
  <c r="D3" i="3"/>
  <c r="D10" i="3"/>
  <c r="D7" i="3"/>
  <c r="D4" i="3"/>
  <c r="D8" i="3"/>
  <c r="D5" i="3"/>
  <c r="D12" i="3"/>
  <c r="D9" i="3"/>
  <c r="D13" i="3"/>
  <c r="D11" i="3"/>
  <c r="E65" i="3" l="1"/>
  <c r="F65" i="3"/>
  <c r="G65" i="3" s="1"/>
  <c r="E67" i="3"/>
  <c r="F67" i="3"/>
  <c r="G67" i="3" s="1"/>
  <c r="E74" i="3"/>
  <c r="F74" i="3"/>
  <c r="G74" i="3" s="1"/>
  <c r="E59" i="3"/>
  <c r="F59" i="3"/>
  <c r="G59" i="3" s="1"/>
  <c r="E76" i="3"/>
  <c r="F76" i="3"/>
  <c r="G76" i="3" s="1"/>
  <c r="E57" i="3"/>
  <c r="F57" i="3"/>
  <c r="G57" i="3" s="1"/>
  <c r="E68" i="3"/>
  <c r="F68" i="3"/>
  <c r="G68" i="3" s="1"/>
  <c r="E70" i="3"/>
  <c r="F70" i="3"/>
  <c r="G70" i="3" s="1"/>
  <c r="E75" i="3"/>
  <c r="F75" i="3"/>
  <c r="G75" i="3" s="1"/>
  <c r="E69" i="3"/>
  <c r="F69" i="3"/>
  <c r="G69" i="3" s="1"/>
  <c r="E53" i="3"/>
  <c r="F53" i="3"/>
  <c r="G53" i="3" s="1"/>
  <c r="E56" i="3"/>
  <c r="F56" i="3"/>
  <c r="G56" i="3" s="1"/>
  <c r="E73" i="3"/>
  <c r="F73" i="3"/>
  <c r="G73" i="3" s="1"/>
  <c r="E63" i="3"/>
  <c r="F63" i="3"/>
  <c r="G63" i="3" s="1"/>
  <c r="E64" i="3"/>
  <c r="F64" i="3"/>
  <c r="G64" i="3" s="1"/>
  <c r="E60" i="3"/>
  <c r="F60" i="3"/>
  <c r="G60" i="3" s="1"/>
  <c r="E62" i="3"/>
  <c r="F62" i="3"/>
  <c r="G62" i="3" s="1"/>
  <c r="E54" i="3"/>
  <c r="F54" i="3"/>
  <c r="G54" i="3" s="1"/>
  <c r="E72" i="3"/>
  <c r="F72" i="3"/>
  <c r="G72" i="3" s="1"/>
  <c r="E71" i="3"/>
  <c r="F71" i="3"/>
  <c r="G71" i="3" s="1"/>
  <c r="E66" i="3"/>
  <c r="F66" i="3"/>
  <c r="G66" i="3" s="1"/>
  <c r="E77" i="3"/>
  <c r="F77" i="3"/>
  <c r="G77" i="3" s="1"/>
  <c r="E55" i="3"/>
  <c r="F55" i="3"/>
  <c r="G55" i="3" s="1"/>
  <c r="E58" i="3"/>
  <c r="F58" i="3"/>
  <c r="G58" i="3" s="1"/>
  <c r="E61" i="3"/>
  <c r="F61" i="3"/>
  <c r="G61" i="3" s="1"/>
  <c r="E27" i="3"/>
  <c r="F27" i="3"/>
  <c r="G27" i="3" s="1"/>
  <c r="F49" i="3"/>
  <c r="G49" i="3" s="1"/>
  <c r="E49" i="3"/>
  <c r="F35" i="3"/>
  <c r="G35" i="3" s="1"/>
  <c r="E35" i="3"/>
  <c r="E30" i="3"/>
  <c r="F30" i="3"/>
  <c r="G30" i="3" s="1"/>
  <c r="E40" i="3"/>
  <c r="F40" i="3"/>
  <c r="G40" i="3" s="1"/>
  <c r="E26" i="3"/>
  <c r="F26" i="3"/>
  <c r="G26" i="3" s="1"/>
  <c r="E50" i="3"/>
  <c r="F50" i="3"/>
  <c r="G50" i="3" s="1"/>
  <c r="E28" i="3"/>
  <c r="F28" i="3"/>
  <c r="G28" i="3" s="1"/>
  <c r="E46" i="3"/>
  <c r="F46" i="3"/>
  <c r="G46" i="3" s="1"/>
  <c r="E42" i="3"/>
  <c r="F42" i="3"/>
  <c r="G42" i="3" s="1"/>
  <c r="E48" i="3"/>
  <c r="F48" i="3"/>
  <c r="G48" i="3" s="1"/>
  <c r="F45" i="3"/>
  <c r="G45" i="3" s="1"/>
  <c r="E45" i="3"/>
  <c r="F22" i="3"/>
  <c r="G22" i="3" s="1"/>
  <c r="E22" i="3"/>
  <c r="F37" i="3"/>
  <c r="G37" i="3" s="1"/>
  <c r="E37" i="3"/>
  <c r="F29" i="3"/>
  <c r="G29" i="3" s="1"/>
  <c r="E29" i="3"/>
  <c r="F47" i="3"/>
  <c r="G47" i="3" s="1"/>
  <c r="E47" i="3"/>
  <c r="F38" i="3"/>
  <c r="G38" i="3" s="1"/>
  <c r="E38" i="3"/>
  <c r="E23" i="3"/>
  <c r="F23" i="3"/>
  <c r="G23" i="3" s="1"/>
  <c r="E36" i="3"/>
  <c r="F36" i="3"/>
  <c r="G36" i="3" s="1"/>
  <c r="F33" i="3"/>
  <c r="G33" i="3" s="1"/>
  <c r="E33" i="3"/>
  <c r="F39" i="3"/>
  <c r="G39" i="3" s="1"/>
  <c r="E39" i="3"/>
  <c r="F43" i="3"/>
  <c r="G43" i="3" s="1"/>
  <c r="E43" i="3"/>
  <c r="E24" i="3"/>
  <c r="F24" i="3"/>
  <c r="G24" i="3" s="1"/>
  <c r="F41" i="3"/>
  <c r="G41" i="3" s="1"/>
  <c r="E41" i="3"/>
  <c r="F51" i="3"/>
  <c r="G51" i="3" s="1"/>
  <c r="E51" i="3"/>
  <c r="E32" i="3"/>
  <c r="F32" i="3"/>
  <c r="G32" i="3" s="1"/>
  <c r="E52" i="3"/>
  <c r="F52" i="3"/>
  <c r="G52" i="3" s="1"/>
  <c r="E25" i="3"/>
  <c r="F25" i="3"/>
  <c r="G25" i="3" s="1"/>
  <c r="E34" i="3"/>
  <c r="F34" i="3"/>
  <c r="G34" i="3" s="1"/>
  <c r="F31" i="3"/>
  <c r="G31" i="3" s="1"/>
  <c r="E31" i="3"/>
  <c r="E44" i="3"/>
  <c r="F44" i="3"/>
  <c r="G44" i="3" s="1"/>
  <c r="E16" i="3"/>
  <c r="F16" i="3"/>
  <c r="G16" i="3" s="1"/>
  <c r="F14" i="3"/>
  <c r="G14" i="3" s="1"/>
  <c r="E14" i="3"/>
  <c r="F21" i="3"/>
  <c r="G21" i="3" s="1"/>
  <c r="E21" i="3"/>
  <c r="F19" i="3"/>
  <c r="G19" i="3" s="1"/>
  <c r="E19" i="3"/>
  <c r="F15" i="3"/>
  <c r="G15" i="3" s="1"/>
  <c r="E15" i="3"/>
  <c r="E20" i="3"/>
  <c r="F20" i="3"/>
  <c r="G20" i="3" s="1"/>
  <c r="E18" i="3"/>
  <c r="F18" i="3"/>
  <c r="G18" i="3" s="1"/>
  <c r="F17" i="3"/>
  <c r="G17" i="3" s="1"/>
  <c r="E17" i="3"/>
  <c r="E4" i="3"/>
  <c r="F4" i="3"/>
  <c r="G4" i="3" s="1"/>
  <c r="E7" i="3"/>
  <c r="F7" i="3"/>
  <c r="G7" i="3" s="1"/>
  <c r="E8" i="3"/>
  <c r="F8" i="3"/>
  <c r="G8" i="3" s="1"/>
  <c r="E6" i="3"/>
  <c r="F6" i="3"/>
  <c r="G6" i="3" s="1"/>
  <c r="E10" i="3"/>
  <c r="F10" i="3"/>
  <c r="G10" i="3" s="1"/>
  <c r="E3" i="3"/>
  <c r="F3" i="3"/>
  <c r="G3" i="3" s="1"/>
  <c r="E13" i="3"/>
  <c r="F13" i="3"/>
  <c r="G13" i="3" s="1"/>
  <c r="E9" i="3"/>
  <c r="F9" i="3"/>
  <c r="G9" i="3" s="1"/>
  <c r="E11" i="3"/>
  <c r="F11" i="3"/>
  <c r="G11" i="3" s="1"/>
  <c r="F12" i="3"/>
  <c r="G12" i="3" s="1"/>
  <c r="E12" i="3"/>
  <c r="E5" i="3"/>
  <c r="F5" i="3"/>
  <c r="G5" i="3" s="1"/>
</calcChain>
</file>

<file path=xl/sharedStrings.xml><?xml version="1.0" encoding="utf-8"?>
<sst xmlns="http://schemas.openxmlformats.org/spreadsheetml/2006/main" count="32" uniqueCount="30">
  <si>
    <t>Cell Reading</t>
  </si>
  <si>
    <t>Temperatur</t>
  </si>
  <si>
    <t>Soll-Gewicht</t>
  </si>
  <si>
    <t>Offset</t>
  </si>
  <si>
    <t>Divider</t>
  </si>
  <si>
    <t>1. Faktoren für Soll-Gewicht berechnen</t>
  </si>
  <si>
    <t>2. Kompensation für Temperatur berechnen</t>
  </si>
  <si>
    <t>Fehler</t>
  </si>
  <si>
    <t xml:space="preserve">Es bleiben Fehler, aber die Trendlinie des Fehlers </t>
  </si>
  <si>
    <t>Berechnet</t>
  </si>
  <si>
    <t>Drift</t>
  </si>
  <si>
    <t>Kompensiert</t>
  </si>
  <si>
    <t>(Messungen mit verschiedenen Temperaturen und Gewichten in gelbe Felder eintragen)</t>
  </si>
  <si>
    <t>M-Factor</t>
  </si>
  <si>
    <t>M-Offset</t>
  </si>
  <si>
    <t>T-Factor</t>
  </si>
  <si>
    <t>T-Offset</t>
  </si>
  <si>
    <t>sollte nahe bei 0 liegen.</t>
  </si>
  <si>
    <t>Label der Trendlinie: y = {M-Factor}x + {M-Offset}</t>
  </si>
  <si>
    <t>Aus dem Chart in gelbe Felder übertragen.</t>
  </si>
  <si>
    <t>Label der Trendlinie: y = {T-Factor}x + {T-Offset}</t>
  </si>
  <si>
    <t>Zelle 1</t>
  </si>
  <si>
    <t>Zelle</t>
  </si>
  <si>
    <t>Mittelwert</t>
  </si>
  <si>
    <t>Zelle 2</t>
  </si>
  <si>
    <t>Delta Raw</t>
  </si>
  <si>
    <t>Average Offset</t>
  </si>
  <si>
    <t>Average Divider</t>
  </si>
  <si>
    <t>Kombiniert</t>
  </si>
  <si>
    <t>Half 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</si>
</sst>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E+00"/>
    <numFmt numFmtId="166" formatCode="0.000\ &quot;kg&quot;"/>
    <numFmt numFmtId="167" formatCode="0.00\ &quot;⁰C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1" xfId="0" applyBorder="1"/>
    <xf numFmtId="165" fontId="0" fillId="2" borderId="0" xfId="0" applyNumberFormat="1" applyFill="1"/>
    <xf numFmtId="0" fontId="1" fillId="3" borderId="0" xfId="0" applyFont="1" applyFill="1"/>
    <xf numFmtId="166" fontId="0" fillId="0" borderId="0" xfId="0" applyNumberFormat="1"/>
    <xf numFmtId="0" fontId="0" fillId="0" borderId="0" xfId="0"/>
    <xf numFmtId="164" fontId="0" fillId="0" borderId="0" xfId="0" applyNumberFormat="1"/>
    <xf numFmtId="3" fontId="0" fillId="2" borderId="0" xfId="0" applyNumberFormat="1" applyFill="1" applyBorder="1"/>
    <xf numFmtId="3" fontId="0" fillId="2" borderId="0" xfId="0" applyNumberFormat="1" applyFill="1"/>
    <xf numFmtId="0" fontId="1" fillId="3" borderId="0" xfId="0" applyFont="1" applyFill="1"/>
    <xf numFmtId="166" fontId="0" fillId="2" borderId="0" xfId="0" applyNumberFormat="1" applyFill="1"/>
    <xf numFmtId="166" fontId="0" fillId="0" borderId="0" xfId="0" applyNumberFormat="1"/>
    <xf numFmtId="167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1. Soll-Gewicht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Messungen!$C$2</c:f>
              <c:strCache>
                <c:ptCount val="1"/>
                <c:pt idx="0">
                  <c:v>Soll-Gewicht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708223972003504E-2"/>
                  <c:y val="-6.148804316127150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Messungen!$A$3:$A$85</c:f>
              <c:numCache>
                <c:formatCode>#,##0</c:formatCode>
                <c:ptCount val="83"/>
                <c:pt idx="0">
                  <c:v>17725</c:v>
                </c:pt>
                <c:pt idx="1">
                  <c:v>17653</c:v>
                </c:pt>
                <c:pt idx="2">
                  <c:v>17754</c:v>
                </c:pt>
                <c:pt idx="3">
                  <c:v>17694</c:v>
                </c:pt>
                <c:pt idx="4">
                  <c:v>17708</c:v>
                </c:pt>
                <c:pt idx="5">
                  <c:v>17696</c:v>
                </c:pt>
                <c:pt idx="6">
                  <c:v>17614</c:v>
                </c:pt>
                <c:pt idx="7">
                  <c:v>17539</c:v>
                </c:pt>
                <c:pt idx="8">
                  <c:v>17540</c:v>
                </c:pt>
                <c:pt idx="9">
                  <c:v>17590</c:v>
                </c:pt>
                <c:pt idx="10">
                  <c:v>17678</c:v>
                </c:pt>
                <c:pt idx="11">
                  <c:v>17743</c:v>
                </c:pt>
                <c:pt idx="12">
                  <c:v>17752</c:v>
                </c:pt>
                <c:pt idx="13">
                  <c:v>17721</c:v>
                </c:pt>
                <c:pt idx="14">
                  <c:v>17712</c:v>
                </c:pt>
                <c:pt idx="15">
                  <c:v>17768</c:v>
                </c:pt>
                <c:pt idx="16">
                  <c:v>17826</c:v>
                </c:pt>
                <c:pt idx="17">
                  <c:v>17834</c:v>
                </c:pt>
                <c:pt idx="18">
                  <c:v>17877</c:v>
                </c:pt>
                <c:pt idx="19">
                  <c:v>17851</c:v>
                </c:pt>
                <c:pt idx="20">
                  <c:v>17840</c:v>
                </c:pt>
                <c:pt idx="21">
                  <c:v>17933</c:v>
                </c:pt>
                <c:pt idx="22">
                  <c:v>17961</c:v>
                </c:pt>
                <c:pt idx="23">
                  <c:v>17888</c:v>
                </c:pt>
                <c:pt idx="24">
                  <c:v>17868</c:v>
                </c:pt>
                <c:pt idx="25">
                  <c:v>63903</c:v>
                </c:pt>
                <c:pt idx="26">
                  <c:v>63915</c:v>
                </c:pt>
                <c:pt idx="27">
                  <c:v>63873</c:v>
                </c:pt>
                <c:pt idx="28">
                  <c:v>63942</c:v>
                </c:pt>
                <c:pt idx="29">
                  <c:v>64075</c:v>
                </c:pt>
                <c:pt idx="30">
                  <c:v>63963</c:v>
                </c:pt>
                <c:pt idx="31">
                  <c:v>63898</c:v>
                </c:pt>
                <c:pt idx="32">
                  <c:v>63952</c:v>
                </c:pt>
                <c:pt idx="33">
                  <c:v>63987</c:v>
                </c:pt>
                <c:pt idx="34">
                  <c:v>63947</c:v>
                </c:pt>
                <c:pt idx="35">
                  <c:v>63949</c:v>
                </c:pt>
                <c:pt idx="36">
                  <c:v>63832</c:v>
                </c:pt>
                <c:pt idx="37">
                  <c:v>63967</c:v>
                </c:pt>
                <c:pt idx="38">
                  <c:v>63995</c:v>
                </c:pt>
                <c:pt idx="39">
                  <c:v>63920</c:v>
                </c:pt>
                <c:pt idx="40">
                  <c:v>63985</c:v>
                </c:pt>
                <c:pt idx="41">
                  <c:v>64122</c:v>
                </c:pt>
                <c:pt idx="42">
                  <c:v>63996</c:v>
                </c:pt>
                <c:pt idx="43">
                  <c:v>64139</c:v>
                </c:pt>
                <c:pt idx="44">
                  <c:v>64077</c:v>
                </c:pt>
                <c:pt idx="45">
                  <c:v>64135</c:v>
                </c:pt>
                <c:pt idx="46">
                  <c:v>64032</c:v>
                </c:pt>
                <c:pt idx="47">
                  <c:v>64080</c:v>
                </c:pt>
                <c:pt idx="48">
                  <c:v>63932</c:v>
                </c:pt>
                <c:pt idx="49">
                  <c:v>64026</c:v>
                </c:pt>
                <c:pt idx="50">
                  <c:v>72439</c:v>
                </c:pt>
                <c:pt idx="51">
                  <c:v>72407</c:v>
                </c:pt>
                <c:pt idx="52">
                  <c:v>72478</c:v>
                </c:pt>
                <c:pt idx="53">
                  <c:v>72378</c:v>
                </c:pt>
                <c:pt idx="54">
                  <c:v>72272</c:v>
                </c:pt>
                <c:pt idx="55">
                  <c:v>72292</c:v>
                </c:pt>
                <c:pt idx="56">
                  <c:v>72486</c:v>
                </c:pt>
                <c:pt idx="57">
                  <c:v>72511</c:v>
                </c:pt>
                <c:pt idx="58">
                  <c:v>72389</c:v>
                </c:pt>
                <c:pt idx="59">
                  <c:v>72537</c:v>
                </c:pt>
                <c:pt idx="60">
                  <c:v>72612</c:v>
                </c:pt>
                <c:pt idx="61">
                  <c:v>72387</c:v>
                </c:pt>
                <c:pt idx="62">
                  <c:v>72531</c:v>
                </c:pt>
                <c:pt idx="63">
                  <c:v>72490</c:v>
                </c:pt>
                <c:pt idx="64">
                  <c:v>72523</c:v>
                </c:pt>
                <c:pt idx="65">
                  <c:v>72238</c:v>
                </c:pt>
                <c:pt idx="66">
                  <c:v>72302</c:v>
                </c:pt>
                <c:pt idx="67">
                  <c:v>72459</c:v>
                </c:pt>
                <c:pt idx="68">
                  <c:v>72438</c:v>
                </c:pt>
                <c:pt idx="69">
                  <c:v>72359</c:v>
                </c:pt>
                <c:pt idx="70">
                  <c:v>72239</c:v>
                </c:pt>
                <c:pt idx="71">
                  <c:v>72152</c:v>
                </c:pt>
                <c:pt idx="72">
                  <c:v>72084</c:v>
                </c:pt>
                <c:pt idx="73">
                  <c:v>72025</c:v>
                </c:pt>
                <c:pt idx="74">
                  <c:v>71925</c:v>
                </c:pt>
              </c:numCache>
            </c:numRef>
          </c:xVal>
          <c:yVal>
            <c:numRef>
              <c:f>Messungen!$C$3:$C$85</c:f>
              <c:numCache>
                <c:formatCode>0.000\ "kg"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4.4400000000000004</c:v>
                </c:pt>
                <c:pt idx="26">
                  <c:v>4.4400000000000004</c:v>
                </c:pt>
                <c:pt idx="27">
                  <c:v>4.4400000000000004</c:v>
                </c:pt>
                <c:pt idx="28">
                  <c:v>4.4400000000000004</c:v>
                </c:pt>
                <c:pt idx="29">
                  <c:v>4.4400000000000004</c:v>
                </c:pt>
                <c:pt idx="30">
                  <c:v>4.4400000000000004</c:v>
                </c:pt>
                <c:pt idx="31">
                  <c:v>4.4400000000000004</c:v>
                </c:pt>
                <c:pt idx="32">
                  <c:v>4.4400000000000004</c:v>
                </c:pt>
                <c:pt idx="33">
                  <c:v>4.4400000000000004</c:v>
                </c:pt>
                <c:pt idx="34">
                  <c:v>4.4400000000000004</c:v>
                </c:pt>
                <c:pt idx="35">
                  <c:v>4.4400000000000004</c:v>
                </c:pt>
                <c:pt idx="36">
                  <c:v>4.4400000000000004</c:v>
                </c:pt>
                <c:pt idx="37">
                  <c:v>4.4400000000000004</c:v>
                </c:pt>
                <c:pt idx="38">
                  <c:v>4.4400000000000004</c:v>
                </c:pt>
                <c:pt idx="39">
                  <c:v>4.4400000000000004</c:v>
                </c:pt>
                <c:pt idx="40">
                  <c:v>4.4400000000000004</c:v>
                </c:pt>
                <c:pt idx="41">
                  <c:v>4.4400000000000004</c:v>
                </c:pt>
                <c:pt idx="42">
                  <c:v>4.4400000000000004</c:v>
                </c:pt>
                <c:pt idx="43">
                  <c:v>4.4400000000000004</c:v>
                </c:pt>
                <c:pt idx="44">
                  <c:v>4.4400000000000004</c:v>
                </c:pt>
                <c:pt idx="45">
                  <c:v>4.4400000000000004</c:v>
                </c:pt>
                <c:pt idx="46">
                  <c:v>4.4400000000000004</c:v>
                </c:pt>
                <c:pt idx="47">
                  <c:v>4.4400000000000004</c:v>
                </c:pt>
                <c:pt idx="48">
                  <c:v>4.4400000000000004</c:v>
                </c:pt>
                <c:pt idx="49">
                  <c:v>4.4400000000000004</c:v>
                </c:pt>
                <c:pt idx="50">
                  <c:v>5.36</c:v>
                </c:pt>
                <c:pt idx="51">
                  <c:v>5.36</c:v>
                </c:pt>
                <c:pt idx="52">
                  <c:v>5.36</c:v>
                </c:pt>
                <c:pt idx="53">
                  <c:v>5.36</c:v>
                </c:pt>
                <c:pt idx="54">
                  <c:v>5.36</c:v>
                </c:pt>
                <c:pt idx="55">
                  <c:v>5.36</c:v>
                </c:pt>
                <c:pt idx="56">
                  <c:v>5.36</c:v>
                </c:pt>
                <c:pt idx="57">
                  <c:v>5.36</c:v>
                </c:pt>
                <c:pt idx="58">
                  <c:v>5.36</c:v>
                </c:pt>
                <c:pt idx="59">
                  <c:v>5.36</c:v>
                </c:pt>
                <c:pt idx="60">
                  <c:v>5.36</c:v>
                </c:pt>
                <c:pt idx="61">
                  <c:v>5.36</c:v>
                </c:pt>
                <c:pt idx="62">
                  <c:v>5.36</c:v>
                </c:pt>
                <c:pt idx="63">
                  <c:v>5.36</c:v>
                </c:pt>
                <c:pt idx="64">
                  <c:v>5.36</c:v>
                </c:pt>
                <c:pt idx="65">
                  <c:v>5.36</c:v>
                </c:pt>
                <c:pt idx="66">
                  <c:v>5.36</c:v>
                </c:pt>
                <c:pt idx="67">
                  <c:v>5.36</c:v>
                </c:pt>
                <c:pt idx="68">
                  <c:v>5.36</c:v>
                </c:pt>
                <c:pt idx="69">
                  <c:v>5.36</c:v>
                </c:pt>
                <c:pt idx="70">
                  <c:v>5.36</c:v>
                </c:pt>
                <c:pt idx="71">
                  <c:v>5.36</c:v>
                </c:pt>
                <c:pt idx="72">
                  <c:v>5.36</c:v>
                </c:pt>
                <c:pt idx="73">
                  <c:v>5.36</c:v>
                </c:pt>
                <c:pt idx="74">
                  <c:v>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E-4C71-B8C8-FFA43F48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23440"/>
        <c:axId val="1314623768"/>
      </c:scatterChart>
      <c:valAx>
        <c:axId val="13146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Cell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768"/>
        <c:crosses val="autoZero"/>
        <c:crossBetween val="midCat"/>
      </c:valAx>
      <c:valAx>
        <c:axId val="13146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\ &quot;kg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62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2.</a:t>
            </a:r>
            <a:r>
              <a:rPr lang="de-CH" baseline="0"/>
              <a:t> Temperaturkompensation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Messungen!$E$2</c:f>
              <c:strCache>
                <c:ptCount val="1"/>
                <c:pt idx="0">
                  <c:v>Drift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102799650043747E-2"/>
                  <c:y val="-0.1689668999708369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Messungen!$B$3:$B$85</c:f>
              <c:numCache>
                <c:formatCode>0.00\ "⁰C"</c:formatCode>
                <c:ptCount val="83"/>
                <c:pt idx="0">
                  <c:v>21.43</c:v>
                </c:pt>
                <c:pt idx="1">
                  <c:v>21.43</c:v>
                </c:pt>
                <c:pt idx="2">
                  <c:v>21.43</c:v>
                </c:pt>
                <c:pt idx="3">
                  <c:v>21.5</c:v>
                </c:pt>
                <c:pt idx="4">
                  <c:v>21.43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21.43</c:v>
                </c:pt>
                <c:pt idx="10">
                  <c:v>21.5</c:v>
                </c:pt>
                <c:pt idx="11">
                  <c:v>21.43</c:v>
                </c:pt>
                <c:pt idx="12">
                  <c:v>21.43</c:v>
                </c:pt>
                <c:pt idx="13">
                  <c:v>21.43</c:v>
                </c:pt>
                <c:pt idx="14">
                  <c:v>21.43</c:v>
                </c:pt>
                <c:pt idx="15">
                  <c:v>21.5</c:v>
                </c:pt>
                <c:pt idx="16">
                  <c:v>21.43</c:v>
                </c:pt>
                <c:pt idx="17">
                  <c:v>21.5</c:v>
                </c:pt>
                <c:pt idx="18">
                  <c:v>21.43</c:v>
                </c:pt>
                <c:pt idx="19">
                  <c:v>21.43</c:v>
                </c:pt>
                <c:pt idx="20">
                  <c:v>21.43</c:v>
                </c:pt>
                <c:pt idx="21">
                  <c:v>21.43</c:v>
                </c:pt>
                <c:pt idx="22">
                  <c:v>21.5</c:v>
                </c:pt>
                <c:pt idx="23">
                  <c:v>21.5</c:v>
                </c:pt>
                <c:pt idx="24">
                  <c:v>21.43</c:v>
                </c:pt>
                <c:pt idx="25">
                  <c:v>21.81</c:v>
                </c:pt>
                <c:pt idx="26">
                  <c:v>21.87</c:v>
                </c:pt>
                <c:pt idx="27">
                  <c:v>21.87</c:v>
                </c:pt>
                <c:pt idx="28">
                  <c:v>21.87</c:v>
                </c:pt>
                <c:pt idx="29">
                  <c:v>21.81</c:v>
                </c:pt>
                <c:pt idx="30">
                  <c:v>21.81</c:v>
                </c:pt>
                <c:pt idx="31">
                  <c:v>21.81</c:v>
                </c:pt>
                <c:pt idx="32">
                  <c:v>21.81</c:v>
                </c:pt>
                <c:pt idx="33">
                  <c:v>21.81</c:v>
                </c:pt>
                <c:pt idx="34">
                  <c:v>21.81</c:v>
                </c:pt>
                <c:pt idx="35">
                  <c:v>21.81</c:v>
                </c:pt>
                <c:pt idx="36">
                  <c:v>21.81</c:v>
                </c:pt>
                <c:pt idx="37">
                  <c:v>21.81</c:v>
                </c:pt>
                <c:pt idx="38">
                  <c:v>21.81</c:v>
                </c:pt>
                <c:pt idx="39">
                  <c:v>21.81</c:v>
                </c:pt>
                <c:pt idx="40">
                  <c:v>21.75</c:v>
                </c:pt>
                <c:pt idx="41">
                  <c:v>21.75</c:v>
                </c:pt>
                <c:pt idx="42">
                  <c:v>21.75</c:v>
                </c:pt>
                <c:pt idx="43">
                  <c:v>21.75</c:v>
                </c:pt>
                <c:pt idx="44">
                  <c:v>21.75</c:v>
                </c:pt>
                <c:pt idx="45">
                  <c:v>21.75</c:v>
                </c:pt>
                <c:pt idx="46">
                  <c:v>21.75</c:v>
                </c:pt>
                <c:pt idx="47">
                  <c:v>21.75</c:v>
                </c:pt>
                <c:pt idx="48">
                  <c:v>21.75</c:v>
                </c:pt>
                <c:pt idx="49">
                  <c:v>21.75</c:v>
                </c:pt>
                <c:pt idx="50">
                  <c:v>21.87</c:v>
                </c:pt>
                <c:pt idx="51">
                  <c:v>21.87</c:v>
                </c:pt>
                <c:pt idx="52">
                  <c:v>21.81</c:v>
                </c:pt>
                <c:pt idx="53">
                  <c:v>21.81</c:v>
                </c:pt>
                <c:pt idx="54">
                  <c:v>21.81</c:v>
                </c:pt>
                <c:pt idx="55">
                  <c:v>21.81</c:v>
                </c:pt>
                <c:pt idx="56">
                  <c:v>21.87</c:v>
                </c:pt>
                <c:pt idx="57">
                  <c:v>21.87</c:v>
                </c:pt>
                <c:pt idx="58">
                  <c:v>21.81</c:v>
                </c:pt>
                <c:pt idx="59">
                  <c:v>21.87</c:v>
                </c:pt>
                <c:pt idx="60">
                  <c:v>21.87</c:v>
                </c:pt>
                <c:pt idx="61">
                  <c:v>21.87</c:v>
                </c:pt>
                <c:pt idx="62">
                  <c:v>21.87</c:v>
                </c:pt>
                <c:pt idx="63">
                  <c:v>21.87</c:v>
                </c:pt>
                <c:pt idx="64">
                  <c:v>21.81</c:v>
                </c:pt>
                <c:pt idx="65">
                  <c:v>21.87</c:v>
                </c:pt>
                <c:pt idx="66">
                  <c:v>21.87</c:v>
                </c:pt>
                <c:pt idx="67">
                  <c:v>21.87</c:v>
                </c:pt>
                <c:pt idx="68">
                  <c:v>21.87</c:v>
                </c:pt>
                <c:pt idx="69">
                  <c:v>21.87</c:v>
                </c:pt>
                <c:pt idx="70">
                  <c:v>21.87</c:v>
                </c:pt>
                <c:pt idx="71">
                  <c:v>21.81</c:v>
                </c:pt>
                <c:pt idx="72">
                  <c:v>21.87</c:v>
                </c:pt>
                <c:pt idx="73">
                  <c:v>21.87</c:v>
                </c:pt>
                <c:pt idx="74">
                  <c:v>21.87</c:v>
                </c:pt>
              </c:numCache>
            </c:numRef>
          </c:xVal>
          <c:yVal>
            <c:numRef>
              <c:f>Messungen!$E$3:$E$85</c:f>
              <c:numCache>
                <c:formatCode>0.000</c:formatCode>
                <c:ptCount val="83"/>
                <c:pt idx="0">
                  <c:v>-1.1046900000000151E-2</c:v>
                </c:pt>
                <c:pt idx="1">
                  <c:v>-1.806229200000015E-2</c:v>
                </c:pt>
                <c:pt idx="2">
                  <c:v>-8.2212560000001506E-3</c:v>
                </c:pt>
                <c:pt idx="3">
                  <c:v>-1.4067416000000152E-2</c:v>
                </c:pt>
                <c:pt idx="4">
                  <c:v>-1.2703312000000151E-2</c:v>
                </c:pt>
                <c:pt idx="5">
                  <c:v>-1.3872544000000151E-2</c:v>
                </c:pt>
                <c:pt idx="6">
                  <c:v>-2.1862296000000152E-2</c:v>
                </c:pt>
                <c:pt idx="7">
                  <c:v>-2.9169996000000149E-2</c:v>
                </c:pt>
                <c:pt idx="8">
                  <c:v>-2.907256000000015E-2</c:v>
                </c:pt>
                <c:pt idx="9">
                  <c:v>-2.4200760000000151E-2</c:v>
                </c:pt>
                <c:pt idx="10">
                  <c:v>-1.5626392000000152E-2</c:v>
                </c:pt>
                <c:pt idx="11">
                  <c:v>-9.2930520000001522E-3</c:v>
                </c:pt>
                <c:pt idx="12">
                  <c:v>-8.4161280000001511E-3</c:v>
                </c:pt>
                <c:pt idx="13">
                  <c:v>-1.1436644000000152E-2</c:v>
                </c:pt>
                <c:pt idx="14">
                  <c:v>-1.2313568000000151E-2</c:v>
                </c:pt>
                <c:pt idx="15">
                  <c:v>-6.8571520000001518E-3</c:v>
                </c:pt>
                <c:pt idx="16">
                  <c:v>-1.2058640000001516E-3</c:v>
                </c:pt>
                <c:pt idx="17">
                  <c:v>-4.2637600000015153E-4</c:v>
                </c:pt>
                <c:pt idx="18">
                  <c:v>3.7633719999998483E-3</c:v>
                </c:pt>
                <c:pt idx="19">
                  <c:v>1.2300359999998483E-3</c:v>
                </c:pt>
                <c:pt idx="20">
                  <c:v>1.5823999999984843E-4</c:v>
                </c:pt>
                <c:pt idx="21">
                  <c:v>9.2197879999998487E-3</c:v>
                </c:pt>
                <c:pt idx="22">
                  <c:v>1.1947995999999848E-2</c:v>
                </c:pt>
                <c:pt idx="23">
                  <c:v>4.8351679999998481E-3</c:v>
                </c:pt>
                <c:pt idx="24">
                  <c:v>2.8864479999998484E-3</c:v>
                </c:pt>
                <c:pt idx="25">
                  <c:v>4.8352707999999467E-2</c:v>
                </c:pt>
                <c:pt idx="26">
                  <c:v>4.9521939999999987E-2</c:v>
                </c:pt>
                <c:pt idx="27">
                  <c:v>4.5429627999999944E-2</c:v>
                </c:pt>
                <c:pt idx="28">
                  <c:v>5.2152711999999823E-2</c:v>
                </c:pt>
                <c:pt idx="29">
                  <c:v>6.5111700000000106E-2</c:v>
                </c:pt>
                <c:pt idx="30">
                  <c:v>5.4198867999999401E-2</c:v>
                </c:pt>
                <c:pt idx="31">
                  <c:v>4.7865527999999991E-2</c:v>
                </c:pt>
                <c:pt idx="32">
                  <c:v>5.3127071999999664E-2</c:v>
                </c:pt>
                <c:pt idx="33">
                  <c:v>5.6537331999999552E-2</c:v>
                </c:pt>
                <c:pt idx="34">
                  <c:v>5.26398919999993E-2</c:v>
                </c:pt>
                <c:pt idx="35">
                  <c:v>5.2834763999999979E-2</c:v>
                </c:pt>
                <c:pt idx="36">
                  <c:v>4.1434751999999797E-2</c:v>
                </c:pt>
                <c:pt idx="37">
                  <c:v>5.458861199999987E-2</c:v>
                </c:pt>
                <c:pt idx="38">
                  <c:v>5.7316819999999602E-2</c:v>
                </c:pt>
                <c:pt idx="39">
                  <c:v>5.0009119999999463E-2</c:v>
                </c:pt>
                <c:pt idx="40">
                  <c:v>5.6342459999999761E-2</c:v>
                </c:pt>
                <c:pt idx="41">
                  <c:v>6.9691191999999624E-2</c:v>
                </c:pt>
                <c:pt idx="42">
                  <c:v>5.7414255999999497E-2</c:v>
                </c:pt>
                <c:pt idx="43">
                  <c:v>7.134760399999962E-2</c:v>
                </c:pt>
                <c:pt idx="44">
                  <c:v>6.5306571999999896E-2</c:v>
                </c:pt>
                <c:pt idx="45">
                  <c:v>7.0957860000000039E-2</c:v>
                </c:pt>
                <c:pt idx="46">
                  <c:v>6.0921952000000168E-2</c:v>
                </c:pt>
                <c:pt idx="47">
                  <c:v>6.5598879999999582E-2</c:v>
                </c:pt>
                <c:pt idx="48">
                  <c:v>5.1178351999999983E-2</c:v>
                </c:pt>
                <c:pt idx="49">
                  <c:v>6.0337335999999908E-2</c:v>
                </c:pt>
                <c:pt idx="50">
                  <c:v>-3.9933596000000016E-2</c:v>
                </c:pt>
                <c:pt idx="51">
                  <c:v>-4.3051548000000217E-2</c:v>
                </c:pt>
                <c:pt idx="52">
                  <c:v>-3.6133592000000547E-2</c:v>
                </c:pt>
                <c:pt idx="53">
                  <c:v>-4.5877191999999845E-2</c:v>
                </c:pt>
                <c:pt idx="54">
                  <c:v>-5.620540800000029E-2</c:v>
                </c:pt>
                <c:pt idx="55">
                  <c:v>-5.4256688000000608E-2</c:v>
                </c:pt>
                <c:pt idx="56">
                  <c:v>-3.5354104000000497E-2</c:v>
                </c:pt>
                <c:pt idx="57">
                  <c:v>-3.2918204000000451E-2</c:v>
                </c:pt>
                <c:pt idx="58">
                  <c:v>-4.4805396000000108E-2</c:v>
                </c:pt>
                <c:pt idx="59">
                  <c:v>-3.0384868000000509E-2</c:v>
                </c:pt>
                <c:pt idx="60">
                  <c:v>-2.307716800000037E-2</c:v>
                </c:pt>
                <c:pt idx="61">
                  <c:v>-4.5000267999999899E-2</c:v>
                </c:pt>
                <c:pt idx="62">
                  <c:v>-3.0969483999999881E-2</c:v>
                </c:pt>
                <c:pt idx="63">
                  <c:v>-3.4964360000000028E-2</c:v>
                </c:pt>
                <c:pt idx="64">
                  <c:v>-3.1748971999999931E-2</c:v>
                </c:pt>
                <c:pt idx="65">
                  <c:v>-5.9518232000000282E-2</c:v>
                </c:pt>
                <c:pt idx="66">
                  <c:v>-5.3282327999999879E-2</c:v>
                </c:pt>
                <c:pt idx="67">
                  <c:v>-3.7984876000000334E-2</c:v>
                </c:pt>
                <c:pt idx="68">
                  <c:v>-4.0031031999999911E-2</c:v>
                </c:pt>
                <c:pt idx="69">
                  <c:v>-4.7728476000000519E-2</c:v>
                </c:pt>
                <c:pt idx="70">
                  <c:v>-5.9420796000000387E-2</c:v>
                </c:pt>
                <c:pt idx="71">
                  <c:v>-6.7897728000000157E-2</c:v>
                </c:pt>
                <c:pt idx="72">
                  <c:v>-7.4523376000000141E-2</c:v>
                </c:pt>
                <c:pt idx="73">
                  <c:v>-8.0272100000000179E-2</c:v>
                </c:pt>
                <c:pt idx="74">
                  <c:v>-9.0015700000000365E-2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4-4D4A-B421-4193898F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61216"/>
        <c:axId val="492661544"/>
      </c:scatterChart>
      <c:valAx>
        <c:axId val="4926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544"/>
        <c:crosses val="autoZero"/>
        <c:crossBetween val="midCat"/>
      </c:valAx>
      <c:valAx>
        <c:axId val="4926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Drift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Messungen!$G$2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Messungen!$B$3:$B$85</c:f>
              <c:numCache>
                <c:formatCode>0.00\ "⁰C"</c:formatCode>
                <c:ptCount val="83"/>
                <c:pt idx="0">
                  <c:v>21.43</c:v>
                </c:pt>
                <c:pt idx="1">
                  <c:v>21.43</c:v>
                </c:pt>
                <c:pt idx="2">
                  <c:v>21.43</c:v>
                </c:pt>
                <c:pt idx="3">
                  <c:v>21.5</c:v>
                </c:pt>
                <c:pt idx="4">
                  <c:v>21.43</c:v>
                </c:pt>
                <c:pt idx="5">
                  <c:v>21.43</c:v>
                </c:pt>
                <c:pt idx="6">
                  <c:v>21.43</c:v>
                </c:pt>
                <c:pt idx="7">
                  <c:v>21.43</c:v>
                </c:pt>
                <c:pt idx="8">
                  <c:v>21.43</c:v>
                </c:pt>
                <c:pt idx="9">
                  <c:v>21.43</c:v>
                </c:pt>
                <c:pt idx="10">
                  <c:v>21.5</c:v>
                </c:pt>
                <c:pt idx="11">
                  <c:v>21.43</c:v>
                </c:pt>
                <c:pt idx="12">
                  <c:v>21.43</c:v>
                </c:pt>
                <c:pt idx="13">
                  <c:v>21.43</c:v>
                </c:pt>
                <c:pt idx="14">
                  <c:v>21.43</c:v>
                </c:pt>
                <c:pt idx="15">
                  <c:v>21.5</c:v>
                </c:pt>
                <c:pt idx="16">
                  <c:v>21.43</c:v>
                </c:pt>
                <c:pt idx="17">
                  <c:v>21.5</c:v>
                </c:pt>
                <c:pt idx="18">
                  <c:v>21.43</c:v>
                </c:pt>
                <c:pt idx="19">
                  <c:v>21.43</c:v>
                </c:pt>
                <c:pt idx="20">
                  <c:v>21.43</c:v>
                </c:pt>
                <c:pt idx="21">
                  <c:v>21.43</c:v>
                </c:pt>
                <c:pt idx="22">
                  <c:v>21.5</c:v>
                </c:pt>
                <c:pt idx="23">
                  <c:v>21.5</c:v>
                </c:pt>
                <c:pt idx="24">
                  <c:v>21.43</c:v>
                </c:pt>
                <c:pt idx="25">
                  <c:v>21.81</c:v>
                </c:pt>
                <c:pt idx="26">
                  <c:v>21.87</c:v>
                </c:pt>
                <c:pt idx="27">
                  <c:v>21.87</c:v>
                </c:pt>
                <c:pt idx="28">
                  <c:v>21.87</c:v>
                </c:pt>
                <c:pt idx="29">
                  <c:v>21.81</c:v>
                </c:pt>
                <c:pt idx="30">
                  <c:v>21.81</c:v>
                </c:pt>
                <c:pt idx="31">
                  <c:v>21.81</c:v>
                </c:pt>
                <c:pt idx="32">
                  <c:v>21.81</c:v>
                </c:pt>
                <c:pt idx="33">
                  <c:v>21.81</c:v>
                </c:pt>
                <c:pt idx="34">
                  <c:v>21.81</c:v>
                </c:pt>
                <c:pt idx="35">
                  <c:v>21.81</c:v>
                </c:pt>
                <c:pt idx="36">
                  <c:v>21.81</c:v>
                </c:pt>
                <c:pt idx="37">
                  <c:v>21.81</c:v>
                </c:pt>
                <c:pt idx="38">
                  <c:v>21.81</c:v>
                </c:pt>
                <c:pt idx="39">
                  <c:v>21.81</c:v>
                </c:pt>
                <c:pt idx="40">
                  <c:v>21.75</c:v>
                </c:pt>
                <c:pt idx="41">
                  <c:v>21.75</c:v>
                </c:pt>
                <c:pt idx="42">
                  <c:v>21.75</c:v>
                </c:pt>
                <c:pt idx="43">
                  <c:v>21.75</c:v>
                </c:pt>
                <c:pt idx="44">
                  <c:v>21.75</c:v>
                </c:pt>
                <c:pt idx="45">
                  <c:v>21.75</c:v>
                </c:pt>
                <c:pt idx="46">
                  <c:v>21.75</c:v>
                </c:pt>
                <c:pt idx="47">
                  <c:v>21.75</c:v>
                </c:pt>
                <c:pt idx="48">
                  <c:v>21.75</c:v>
                </c:pt>
                <c:pt idx="49">
                  <c:v>21.75</c:v>
                </c:pt>
                <c:pt idx="50">
                  <c:v>21.87</c:v>
                </c:pt>
                <c:pt idx="51">
                  <c:v>21.87</c:v>
                </c:pt>
                <c:pt idx="52">
                  <c:v>21.81</c:v>
                </c:pt>
                <c:pt idx="53">
                  <c:v>21.81</c:v>
                </c:pt>
                <c:pt idx="54">
                  <c:v>21.81</c:v>
                </c:pt>
                <c:pt idx="55">
                  <c:v>21.81</c:v>
                </c:pt>
                <c:pt idx="56">
                  <c:v>21.87</c:v>
                </c:pt>
                <c:pt idx="57">
                  <c:v>21.87</c:v>
                </c:pt>
                <c:pt idx="58">
                  <c:v>21.81</c:v>
                </c:pt>
                <c:pt idx="59">
                  <c:v>21.87</c:v>
                </c:pt>
                <c:pt idx="60">
                  <c:v>21.87</c:v>
                </c:pt>
                <c:pt idx="61">
                  <c:v>21.87</c:v>
                </c:pt>
                <c:pt idx="62">
                  <c:v>21.87</c:v>
                </c:pt>
                <c:pt idx="63">
                  <c:v>21.87</c:v>
                </c:pt>
                <c:pt idx="64">
                  <c:v>21.81</c:v>
                </c:pt>
                <c:pt idx="65">
                  <c:v>21.87</c:v>
                </c:pt>
                <c:pt idx="66">
                  <c:v>21.87</c:v>
                </c:pt>
                <c:pt idx="67">
                  <c:v>21.87</c:v>
                </c:pt>
                <c:pt idx="68">
                  <c:v>21.87</c:v>
                </c:pt>
                <c:pt idx="69">
                  <c:v>21.87</c:v>
                </c:pt>
                <c:pt idx="70">
                  <c:v>21.87</c:v>
                </c:pt>
                <c:pt idx="71">
                  <c:v>21.81</c:v>
                </c:pt>
                <c:pt idx="72">
                  <c:v>21.87</c:v>
                </c:pt>
                <c:pt idx="73">
                  <c:v>21.87</c:v>
                </c:pt>
                <c:pt idx="74">
                  <c:v>21.87</c:v>
                </c:pt>
              </c:numCache>
            </c:numRef>
          </c:xVal>
          <c:yVal>
            <c:numRef>
              <c:f>Messungen!$G$3:$G$85</c:f>
              <c:numCache>
                <c:formatCode>0.000</c:formatCode>
                <c:ptCount val="83"/>
                <c:pt idx="0">
                  <c:v>-1.1046900000000151E-2</c:v>
                </c:pt>
                <c:pt idx="1">
                  <c:v>-1.806229200000015E-2</c:v>
                </c:pt>
                <c:pt idx="2">
                  <c:v>-8.2212560000001506E-3</c:v>
                </c:pt>
                <c:pt idx="3">
                  <c:v>-1.4067416000000152E-2</c:v>
                </c:pt>
                <c:pt idx="4">
                  <c:v>-1.2703312000000151E-2</c:v>
                </c:pt>
                <c:pt idx="5">
                  <c:v>-1.3872544000000151E-2</c:v>
                </c:pt>
                <c:pt idx="6">
                  <c:v>-2.1862296000000152E-2</c:v>
                </c:pt>
                <c:pt idx="7">
                  <c:v>-2.9169996000000149E-2</c:v>
                </c:pt>
                <c:pt idx="8">
                  <c:v>-2.907256000000015E-2</c:v>
                </c:pt>
                <c:pt idx="9">
                  <c:v>-2.4200760000000151E-2</c:v>
                </c:pt>
                <c:pt idx="10">
                  <c:v>-1.5626392000000152E-2</c:v>
                </c:pt>
                <c:pt idx="11">
                  <c:v>-9.2930520000001522E-3</c:v>
                </c:pt>
                <c:pt idx="12">
                  <c:v>-8.4161280000001511E-3</c:v>
                </c:pt>
                <c:pt idx="13">
                  <c:v>-1.1436644000000152E-2</c:v>
                </c:pt>
                <c:pt idx="14">
                  <c:v>-1.2313568000000151E-2</c:v>
                </c:pt>
                <c:pt idx="15">
                  <c:v>-6.8571520000001518E-3</c:v>
                </c:pt>
                <c:pt idx="16">
                  <c:v>-1.2058640000001516E-3</c:v>
                </c:pt>
                <c:pt idx="17">
                  <c:v>-4.2637600000015153E-4</c:v>
                </c:pt>
                <c:pt idx="18">
                  <c:v>3.7633719999998483E-3</c:v>
                </c:pt>
                <c:pt idx="19">
                  <c:v>1.2300359999998483E-3</c:v>
                </c:pt>
                <c:pt idx="20">
                  <c:v>1.5823999999984843E-4</c:v>
                </c:pt>
                <c:pt idx="21">
                  <c:v>9.2197879999998487E-3</c:v>
                </c:pt>
                <c:pt idx="22">
                  <c:v>1.1947995999999848E-2</c:v>
                </c:pt>
                <c:pt idx="23">
                  <c:v>4.8351679999998481E-3</c:v>
                </c:pt>
                <c:pt idx="24">
                  <c:v>2.8864479999998484E-3</c:v>
                </c:pt>
                <c:pt idx="25">
                  <c:v>4.8352707999999467E-2</c:v>
                </c:pt>
                <c:pt idx="26">
                  <c:v>4.9521939999999987E-2</c:v>
                </c:pt>
                <c:pt idx="27">
                  <c:v>4.5429627999999944E-2</c:v>
                </c:pt>
                <c:pt idx="28">
                  <c:v>5.2152711999999823E-2</c:v>
                </c:pt>
                <c:pt idx="29">
                  <c:v>6.5111700000000106E-2</c:v>
                </c:pt>
                <c:pt idx="30">
                  <c:v>5.4198867999999401E-2</c:v>
                </c:pt>
                <c:pt idx="31">
                  <c:v>4.7865527999999991E-2</c:v>
                </c:pt>
                <c:pt idx="32">
                  <c:v>5.3127071999999664E-2</c:v>
                </c:pt>
                <c:pt idx="33">
                  <c:v>5.6537331999999552E-2</c:v>
                </c:pt>
                <c:pt idx="34">
                  <c:v>5.26398919999993E-2</c:v>
                </c:pt>
                <c:pt idx="35">
                  <c:v>5.2834763999999979E-2</c:v>
                </c:pt>
                <c:pt idx="36">
                  <c:v>4.1434751999999797E-2</c:v>
                </c:pt>
                <c:pt idx="37">
                  <c:v>5.458861199999987E-2</c:v>
                </c:pt>
                <c:pt idx="38">
                  <c:v>5.7316819999999602E-2</c:v>
                </c:pt>
                <c:pt idx="39">
                  <c:v>5.0009119999999463E-2</c:v>
                </c:pt>
                <c:pt idx="40">
                  <c:v>5.6342459999999761E-2</c:v>
                </c:pt>
                <c:pt idx="41">
                  <c:v>6.9691191999999624E-2</c:v>
                </c:pt>
                <c:pt idx="42">
                  <c:v>5.7414255999999497E-2</c:v>
                </c:pt>
                <c:pt idx="43">
                  <c:v>7.134760399999962E-2</c:v>
                </c:pt>
                <c:pt idx="44">
                  <c:v>6.5306571999999896E-2</c:v>
                </c:pt>
                <c:pt idx="45">
                  <c:v>7.0957860000000039E-2</c:v>
                </c:pt>
                <c:pt idx="46">
                  <c:v>6.0921952000000168E-2</c:v>
                </c:pt>
                <c:pt idx="47">
                  <c:v>6.5598879999999582E-2</c:v>
                </c:pt>
                <c:pt idx="48">
                  <c:v>5.1178351999999983E-2</c:v>
                </c:pt>
                <c:pt idx="49">
                  <c:v>6.0337335999999908E-2</c:v>
                </c:pt>
                <c:pt idx="50">
                  <c:v>-3.9933596000000016E-2</c:v>
                </c:pt>
                <c:pt idx="51">
                  <c:v>-4.3051548000000217E-2</c:v>
                </c:pt>
                <c:pt idx="52">
                  <c:v>-3.6133592000000547E-2</c:v>
                </c:pt>
                <c:pt idx="53">
                  <c:v>-4.5877191999999845E-2</c:v>
                </c:pt>
                <c:pt idx="54">
                  <c:v>-5.620540800000029E-2</c:v>
                </c:pt>
                <c:pt idx="55">
                  <c:v>-5.4256688000000608E-2</c:v>
                </c:pt>
                <c:pt idx="56">
                  <c:v>-3.5354104000000497E-2</c:v>
                </c:pt>
                <c:pt idx="57">
                  <c:v>-3.2918204000000451E-2</c:v>
                </c:pt>
                <c:pt idx="58">
                  <c:v>-4.4805396000000108E-2</c:v>
                </c:pt>
                <c:pt idx="59">
                  <c:v>-3.0384868000000509E-2</c:v>
                </c:pt>
                <c:pt idx="60">
                  <c:v>-2.307716800000037E-2</c:v>
                </c:pt>
                <c:pt idx="61">
                  <c:v>-4.5000267999999899E-2</c:v>
                </c:pt>
                <c:pt idx="62">
                  <c:v>-3.0969483999999881E-2</c:v>
                </c:pt>
                <c:pt idx="63">
                  <c:v>-3.4964360000000028E-2</c:v>
                </c:pt>
                <c:pt idx="64">
                  <c:v>-3.1748971999999931E-2</c:v>
                </c:pt>
                <c:pt idx="65">
                  <c:v>-5.9518232000000282E-2</c:v>
                </c:pt>
                <c:pt idx="66">
                  <c:v>-5.3282327999999879E-2</c:v>
                </c:pt>
                <c:pt idx="67">
                  <c:v>-3.7984876000000334E-2</c:v>
                </c:pt>
                <c:pt idx="68">
                  <c:v>-4.0031031999999911E-2</c:v>
                </c:pt>
                <c:pt idx="69">
                  <c:v>-4.7728476000000519E-2</c:v>
                </c:pt>
                <c:pt idx="70">
                  <c:v>-5.9420796000000387E-2</c:v>
                </c:pt>
                <c:pt idx="71">
                  <c:v>-6.7897728000000157E-2</c:v>
                </c:pt>
                <c:pt idx="72">
                  <c:v>-7.4523376000000141E-2</c:v>
                </c:pt>
                <c:pt idx="73">
                  <c:v>-8.0272100000000179E-2</c:v>
                </c:pt>
                <c:pt idx="74">
                  <c:v>-9.0015700000000365E-2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D-41E9-9C66-5D8687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07264"/>
        <c:axId val="837703984"/>
      </c:scatterChart>
      <c:valAx>
        <c:axId val="8377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Temperatur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\ &quot;⁰C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3984"/>
        <c:crosses val="autoZero"/>
        <c:crossBetween val="midCat"/>
      </c:valAx>
      <c:valAx>
        <c:axId val="8377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Gewicht Messfehler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7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</xdr:rowOff>
    </xdr:from>
    <xdr:to>
      <xdr:col>8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F6BE-B4E6-4771-9BA6-77AE41D45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16</xdr:row>
      <xdr:rowOff>4762</xdr:rowOff>
    </xdr:from>
    <xdr:to>
      <xdr:col>8</xdr:col>
      <xdr:colOff>309562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8930B-E08E-41D6-86BD-F3015937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</xdr:colOff>
      <xdr:row>31</xdr:row>
      <xdr:rowOff>4762</xdr:rowOff>
    </xdr:from>
    <xdr:to>
      <xdr:col>8</xdr:col>
      <xdr:colOff>309562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4139BC-8EC8-480A-9772-046F45A9F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FE46-6FC0-4A51-A64E-4990F17C1E38}">
  <dimension ref="A1:O44"/>
  <sheetViews>
    <sheetView tabSelected="1" workbookViewId="0">
      <selection activeCell="Q49" sqref="Q49"/>
    </sheetView>
  </sheetViews>
  <sheetFormatPr defaultRowHeight="14.25" x14ac:dyDescent="0.45"/>
  <sheetData>
    <row r="1" spans="1:15" x14ac:dyDescent="0.45">
      <c r="A1" t="s">
        <v>22</v>
      </c>
      <c r="B1" t="s">
        <v>21</v>
      </c>
      <c r="C1">
        <v>4.4400000000000004</v>
      </c>
      <c r="D1" t="s">
        <v>24</v>
      </c>
      <c r="E1">
        <v>4.4400000000000004</v>
      </c>
      <c r="G1" t="s">
        <v>28</v>
      </c>
      <c r="H1">
        <v>4.4400000000000004</v>
      </c>
    </row>
    <row r="2" spans="1:15" x14ac:dyDescent="0.45">
      <c r="B2">
        <v>171133</v>
      </c>
      <c r="C2">
        <v>255468</v>
      </c>
      <c r="D2">
        <v>-132263</v>
      </c>
      <c r="E2">
        <v>-40271</v>
      </c>
      <c r="G2" s="6">
        <v>17628</v>
      </c>
      <c r="H2">
        <v>63608</v>
      </c>
    </row>
    <row r="3" spans="1:15" x14ac:dyDescent="0.45">
      <c r="B3">
        <v>171225</v>
      </c>
      <c r="C3">
        <v>255405</v>
      </c>
      <c r="D3">
        <v>-132226</v>
      </c>
      <c r="E3">
        <v>-40111</v>
      </c>
      <c r="G3" s="6">
        <v>17679</v>
      </c>
      <c r="H3">
        <v>63701</v>
      </c>
    </row>
    <row r="4" spans="1:15" x14ac:dyDescent="0.45">
      <c r="B4">
        <v>171272</v>
      </c>
      <c r="C4">
        <v>255420</v>
      </c>
      <c r="D4">
        <v>-132259</v>
      </c>
      <c r="E4">
        <v>-40048</v>
      </c>
      <c r="G4" s="6">
        <v>17719</v>
      </c>
      <c r="H4">
        <v>63818</v>
      </c>
    </row>
    <row r="5" spans="1:15" x14ac:dyDescent="0.45">
      <c r="B5">
        <v>171336</v>
      </c>
      <c r="C5">
        <v>255497</v>
      </c>
      <c r="D5">
        <v>-132318</v>
      </c>
      <c r="E5">
        <v>-40060</v>
      </c>
      <c r="G5" s="6">
        <v>17633</v>
      </c>
      <c r="H5">
        <v>63835</v>
      </c>
    </row>
    <row r="6" spans="1:15" x14ac:dyDescent="0.45">
      <c r="B6">
        <v>171327</v>
      </c>
      <c r="C6">
        <v>255543</v>
      </c>
      <c r="D6">
        <v>-132160</v>
      </c>
      <c r="E6">
        <v>-40033</v>
      </c>
      <c r="G6" s="6">
        <v>17730</v>
      </c>
      <c r="H6">
        <v>63903</v>
      </c>
    </row>
    <row r="7" spans="1:15" x14ac:dyDescent="0.45">
      <c r="B7">
        <v>171157</v>
      </c>
      <c r="C7">
        <v>255674</v>
      </c>
      <c r="D7">
        <v>-132038</v>
      </c>
      <c r="E7">
        <v>-40075</v>
      </c>
      <c r="G7" s="6">
        <v>17725</v>
      </c>
      <c r="H7">
        <v>63915</v>
      </c>
      <c r="J7">
        <v>17725</v>
      </c>
      <c r="K7">
        <v>21.43</v>
      </c>
      <c r="L7">
        <v>63903</v>
      </c>
      <c r="M7">
        <v>21.81</v>
      </c>
      <c r="N7">
        <v>72439</v>
      </c>
      <c r="O7">
        <v>21.87</v>
      </c>
    </row>
    <row r="8" spans="1:15" x14ac:dyDescent="0.45">
      <c r="B8">
        <v>171204</v>
      </c>
      <c r="C8">
        <v>255764</v>
      </c>
      <c r="D8">
        <v>-132087</v>
      </c>
      <c r="E8">
        <v>-40139</v>
      </c>
      <c r="G8" s="6">
        <v>17653</v>
      </c>
      <c r="H8">
        <v>63873</v>
      </c>
      <c r="J8">
        <v>17653</v>
      </c>
      <c r="K8">
        <v>21.43</v>
      </c>
      <c r="L8">
        <v>63915</v>
      </c>
      <c r="M8">
        <v>21.87</v>
      </c>
      <c r="N8">
        <v>72407</v>
      </c>
      <c r="O8">
        <v>21.87</v>
      </c>
    </row>
    <row r="9" spans="1:15" x14ac:dyDescent="0.45">
      <c r="B9">
        <v>171278</v>
      </c>
      <c r="C9">
        <v>255790</v>
      </c>
      <c r="D9">
        <v>-132184</v>
      </c>
      <c r="E9">
        <v>-40229</v>
      </c>
      <c r="G9" s="6">
        <v>17754</v>
      </c>
      <c r="H9">
        <v>63942</v>
      </c>
      <c r="J9">
        <v>17754</v>
      </c>
      <c r="K9">
        <v>21.43</v>
      </c>
      <c r="L9">
        <v>63873</v>
      </c>
      <c r="M9">
        <v>21.87</v>
      </c>
      <c r="N9">
        <v>72478</v>
      </c>
      <c r="O9">
        <v>21.81</v>
      </c>
    </row>
    <row r="10" spans="1:15" x14ac:dyDescent="0.45">
      <c r="B10">
        <v>171267</v>
      </c>
      <c r="C10">
        <v>255772</v>
      </c>
      <c r="D10">
        <v>-132159</v>
      </c>
      <c r="E10">
        <v>-40256</v>
      </c>
      <c r="G10" s="6">
        <v>17694</v>
      </c>
      <c r="H10">
        <v>64075</v>
      </c>
      <c r="J10">
        <v>17694</v>
      </c>
      <c r="K10">
        <v>21.5</v>
      </c>
      <c r="L10">
        <v>63942</v>
      </c>
      <c r="M10">
        <v>21.87</v>
      </c>
      <c r="N10">
        <v>72378</v>
      </c>
      <c r="O10">
        <v>21.81</v>
      </c>
    </row>
    <row r="11" spans="1:15" x14ac:dyDescent="0.45">
      <c r="B11">
        <v>171221</v>
      </c>
      <c r="C11">
        <v>255756</v>
      </c>
      <c r="D11">
        <v>-132165</v>
      </c>
      <c r="E11">
        <v>-40295</v>
      </c>
      <c r="G11" s="6">
        <v>17708</v>
      </c>
      <c r="H11">
        <v>63963</v>
      </c>
      <c r="J11">
        <v>17708</v>
      </c>
      <c r="K11">
        <v>21.43</v>
      </c>
      <c r="L11">
        <v>64075</v>
      </c>
      <c r="M11">
        <v>21.81</v>
      </c>
      <c r="N11">
        <v>72272</v>
      </c>
      <c r="O11">
        <v>21.81</v>
      </c>
    </row>
    <row r="12" spans="1:15" x14ac:dyDescent="0.45">
      <c r="B12">
        <v>171193</v>
      </c>
      <c r="C12">
        <v>255730</v>
      </c>
      <c r="D12">
        <v>-132174</v>
      </c>
      <c r="E12">
        <v>-40333</v>
      </c>
      <c r="G12" s="6">
        <v>17696</v>
      </c>
      <c r="H12">
        <v>63898</v>
      </c>
      <c r="J12">
        <v>17696</v>
      </c>
      <c r="K12">
        <v>21.43</v>
      </c>
      <c r="L12">
        <v>63963</v>
      </c>
      <c r="M12">
        <v>21.81</v>
      </c>
      <c r="N12">
        <v>72292</v>
      </c>
      <c r="O12">
        <v>21.81</v>
      </c>
    </row>
    <row r="13" spans="1:15" x14ac:dyDescent="0.45">
      <c r="B13">
        <v>171197</v>
      </c>
      <c r="C13">
        <v>255689</v>
      </c>
      <c r="D13">
        <v>-132200</v>
      </c>
      <c r="E13">
        <v>-40410</v>
      </c>
      <c r="G13" s="6">
        <v>17614</v>
      </c>
      <c r="H13">
        <v>63952</v>
      </c>
      <c r="J13">
        <v>17614</v>
      </c>
      <c r="K13">
        <v>21.43</v>
      </c>
      <c r="L13">
        <v>63898</v>
      </c>
      <c r="M13">
        <v>21.81</v>
      </c>
      <c r="N13">
        <v>72486</v>
      </c>
      <c r="O13">
        <v>21.87</v>
      </c>
    </row>
    <row r="14" spans="1:15" x14ac:dyDescent="0.45">
      <c r="B14">
        <v>171273</v>
      </c>
      <c r="C14">
        <v>255572</v>
      </c>
      <c r="D14">
        <v>-132221</v>
      </c>
      <c r="E14">
        <v>-40423</v>
      </c>
      <c r="G14" s="6">
        <v>17539</v>
      </c>
      <c r="H14">
        <v>63987</v>
      </c>
      <c r="J14">
        <v>17539</v>
      </c>
      <c r="K14">
        <v>21.43</v>
      </c>
      <c r="L14">
        <v>63952</v>
      </c>
      <c r="M14">
        <v>21.81</v>
      </c>
      <c r="N14">
        <v>72511</v>
      </c>
      <c r="O14">
        <v>21.87</v>
      </c>
    </row>
    <row r="15" spans="1:15" x14ac:dyDescent="0.45">
      <c r="B15">
        <v>171241</v>
      </c>
      <c r="C15">
        <v>255521</v>
      </c>
      <c r="D15">
        <v>-132316</v>
      </c>
      <c r="E15">
        <v>-40412</v>
      </c>
      <c r="G15" s="6">
        <v>17540</v>
      </c>
      <c r="H15">
        <v>63947</v>
      </c>
      <c r="J15">
        <v>17540</v>
      </c>
      <c r="K15">
        <v>21.43</v>
      </c>
      <c r="L15">
        <v>63987</v>
      </c>
      <c r="M15">
        <v>21.81</v>
      </c>
      <c r="N15">
        <v>72389</v>
      </c>
      <c r="O15">
        <v>21.81</v>
      </c>
    </row>
    <row r="16" spans="1:15" x14ac:dyDescent="0.45">
      <c r="B16">
        <v>171234</v>
      </c>
      <c r="C16">
        <v>255552</v>
      </c>
      <c r="D16">
        <v>-132376</v>
      </c>
      <c r="E16">
        <v>-40396</v>
      </c>
      <c r="G16" s="6">
        <v>17590</v>
      </c>
      <c r="H16">
        <v>63949</v>
      </c>
      <c r="J16">
        <v>17590</v>
      </c>
      <c r="K16">
        <v>21.43</v>
      </c>
      <c r="L16">
        <v>63947</v>
      </c>
      <c r="M16">
        <v>21.81</v>
      </c>
      <c r="N16">
        <v>72537</v>
      </c>
      <c r="O16">
        <v>21.87</v>
      </c>
    </row>
    <row r="17" spans="1:15" x14ac:dyDescent="0.45">
      <c r="B17">
        <v>171215</v>
      </c>
      <c r="C17">
        <v>255532</v>
      </c>
      <c r="D17">
        <v>-132423</v>
      </c>
      <c r="E17">
        <v>-40419</v>
      </c>
      <c r="G17" s="6">
        <v>17678</v>
      </c>
      <c r="H17">
        <v>63887</v>
      </c>
      <c r="J17">
        <v>17678</v>
      </c>
      <c r="K17">
        <v>21.5</v>
      </c>
      <c r="L17">
        <v>63949</v>
      </c>
      <c r="M17">
        <v>21.81</v>
      </c>
      <c r="N17">
        <v>72612</v>
      </c>
      <c r="O17">
        <v>21.87</v>
      </c>
    </row>
    <row r="18" spans="1:15" x14ac:dyDescent="0.45">
      <c r="B18">
        <v>171269</v>
      </c>
      <c r="C18">
        <v>255517</v>
      </c>
      <c r="D18">
        <v>-132414</v>
      </c>
      <c r="E18">
        <v>-40422</v>
      </c>
      <c r="G18" s="6">
        <v>17743</v>
      </c>
      <c r="H18">
        <v>63832</v>
      </c>
      <c r="J18">
        <v>17743</v>
      </c>
      <c r="K18">
        <v>21.43</v>
      </c>
      <c r="L18">
        <v>63832</v>
      </c>
      <c r="M18">
        <v>21.81</v>
      </c>
      <c r="N18">
        <v>72387</v>
      </c>
      <c r="O18">
        <v>21.87</v>
      </c>
    </row>
    <row r="19" spans="1:15" x14ac:dyDescent="0.45">
      <c r="B19">
        <v>171388</v>
      </c>
      <c r="C19">
        <v>255557</v>
      </c>
      <c r="D19">
        <v>-132376</v>
      </c>
      <c r="E19">
        <v>-40440</v>
      </c>
      <c r="G19" s="6">
        <v>17752</v>
      </c>
      <c r="H19">
        <v>63967</v>
      </c>
      <c r="J19">
        <v>17752</v>
      </c>
      <c r="K19">
        <v>21.43</v>
      </c>
      <c r="L19">
        <v>63967</v>
      </c>
      <c r="M19">
        <v>21.81</v>
      </c>
      <c r="N19">
        <v>72531</v>
      </c>
      <c r="O19">
        <v>21.87</v>
      </c>
    </row>
    <row r="20" spans="1:15" x14ac:dyDescent="0.45">
      <c r="B20">
        <v>171546</v>
      </c>
      <c r="D20">
        <v>-132301</v>
      </c>
      <c r="E20">
        <v>-40475</v>
      </c>
      <c r="G20" s="6">
        <v>17721</v>
      </c>
      <c r="H20">
        <v>63995</v>
      </c>
      <c r="J20">
        <v>17721</v>
      </c>
      <c r="K20">
        <v>21.43</v>
      </c>
      <c r="L20">
        <v>63995</v>
      </c>
      <c r="M20">
        <v>21.81</v>
      </c>
      <c r="N20">
        <v>72490</v>
      </c>
      <c r="O20">
        <v>21.87</v>
      </c>
    </row>
    <row r="21" spans="1:15" x14ac:dyDescent="0.45">
      <c r="B21">
        <v>171634</v>
      </c>
      <c r="E21">
        <v>-40454</v>
      </c>
      <c r="G21" s="6">
        <v>17712</v>
      </c>
      <c r="H21">
        <v>63920</v>
      </c>
      <c r="J21">
        <v>17712</v>
      </c>
      <c r="K21">
        <v>21.43</v>
      </c>
      <c r="L21">
        <v>63920</v>
      </c>
      <c r="M21">
        <v>21.81</v>
      </c>
      <c r="N21">
        <v>72523</v>
      </c>
      <c r="O21">
        <v>21.81</v>
      </c>
    </row>
    <row r="22" spans="1:15" x14ac:dyDescent="0.45">
      <c r="B22">
        <v>171747</v>
      </c>
      <c r="E22">
        <v>-40501</v>
      </c>
      <c r="G22" s="6">
        <v>17768</v>
      </c>
      <c r="H22">
        <v>63985</v>
      </c>
      <c r="J22">
        <v>17768</v>
      </c>
      <c r="K22">
        <v>21.5</v>
      </c>
      <c r="L22">
        <v>63985</v>
      </c>
      <c r="M22">
        <v>21.75</v>
      </c>
      <c r="N22">
        <v>72238</v>
      </c>
      <c r="O22">
        <v>21.87</v>
      </c>
    </row>
    <row r="23" spans="1:15" x14ac:dyDescent="0.45">
      <c r="B23">
        <v>171766</v>
      </c>
      <c r="E23">
        <v>-40507</v>
      </c>
      <c r="G23" s="6">
        <v>17826</v>
      </c>
      <c r="H23">
        <v>64122</v>
      </c>
      <c r="J23">
        <v>17826</v>
      </c>
      <c r="K23">
        <v>21.43</v>
      </c>
      <c r="L23">
        <v>64122</v>
      </c>
      <c r="M23">
        <v>21.75</v>
      </c>
      <c r="N23">
        <v>72302</v>
      </c>
      <c r="O23">
        <v>21.87</v>
      </c>
    </row>
    <row r="24" spans="1:15" x14ac:dyDescent="0.45">
      <c r="B24">
        <v>171782</v>
      </c>
      <c r="E24">
        <v>-40523</v>
      </c>
      <c r="G24" s="6">
        <v>17834</v>
      </c>
      <c r="H24">
        <v>63996</v>
      </c>
      <c r="J24">
        <v>17834</v>
      </c>
      <c r="K24">
        <v>21.5</v>
      </c>
      <c r="L24">
        <v>63996</v>
      </c>
      <c r="M24">
        <v>21.75</v>
      </c>
      <c r="N24">
        <v>72459</v>
      </c>
      <c r="O24">
        <v>21.87</v>
      </c>
    </row>
    <row r="25" spans="1:15" x14ac:dyDescent="0.45">
      <c r="B25">
        <v>171708</v>
      </c>
      <c r="G25" s="6">
        <v>17877</v>
      </c>
      <c r="H25">
        <v>64139</v>
      </c>
      <c r="J25">
        <v>17877</v>
      </c>
      <c r="K25">
        <v>21.43</v>
      </c>
      <c r="L25">
        <v>64139</v>
      </c>
      <c r="M25">
        <v>21.75</v>
      </c>
      <c r="N25">
        <v>72438</v>
      </c>
      <c r="O25">
        <v>21.87</v>
      </c>
    </row>
    <row r="26" spans="1:15" x14ac:dyDescent="0.45">
      <c r="A26" s="6"/>
      <c r="B26" s="6"/>
      <c r="C26" s="6"/>
      <c r="D26" s="6"/>
      <c r="E26" s="6"/>
      <c r="F26" s="6"/>
      <c r="G26" s="6">
        <v>17851</v>
      </c>
      <c r="H26">
        <v>64077</v>
      </c>
      <c r="J26">
        <v>17851</v>
      </c>
      <c r="K26">
        <v>21.43</v>
      </c>
      <c r="L26">
        <v>64077</v>
      </c>
      <c r="M26">
        <v>21.75</v>
      </c>
      <c r="N26">
        <v>72359</v>
      </c>
      <c r="O26">
        <v>21.87</v>
      </c>
    </row>
    <row r="27" spans="1:15" x14ac:dyDescent="0.45">
      <c r="A27" s="6"/>
      <c r="B27" s="6"/>
      <c r="C27" s="6"/>
      <c r="D27" s="6"/>
      <c r="E27" s="6"/>
      <c r="F27" s="6"/>
      <c r="G27" s="6">
        <v>17840</v>
      </c>
      <c r="H27">
        <v>64135</v>
      </c>
      <c r="J27">
        <v>17840</v>
      </c>
      <c r="K27">
        <v>21.43</v>
      </c>
      <c r="L27">
        <v>64135</v>
      </c>
      <c r="M27">
        <v>21.75</v>
      </c>
      <c r="N27">
        <v>72239</v>
      </c>
      <c r="O27">
        <v>21.87</v>
      </c>
    </row>
    <row r="28" spans="1:15" x14ac:dyDescent="0.45">
      <c r="A28" s="6"/>
      <c r="B28" s="6"/>
      <c r="C28" s="6"/>
      <c r="D28" s="6"/>
      <c r="E28" s="6"/>
      <c r="F28" s="6"/>
      <c r="G28" s="6">
        <v>17933</v>
      </c>
      <c r="H28">
        <v>64032</v>
      </c>
      <c r="J28">
        <v>17933</v>
      </c>
      <c r="K28">
        <v>21.43</v>
      </c>
      <c r="L28">
        <v>64032</v>
      </c>
      <c r="M28">
        <v>21.75</v>
      </c>
      <c r="N28">
        <v>72152</v>
      </c>
      <c r="O28">
        <v>21.81</v>
      </c>
    </row>
    <row r="29" spans="1:15" x14ac:dyDescent="0.45">
      <c r="A29" s="6"/>
      <c r="B29" s="6"/>
      <c r="C29" s="6"/>
      <c r="D29" s="6"/>
      <c r="E29" s="6"/>
      <c r="F29" s="6"/>
      <c r="G29" s="6">
        <v>17961</v>
      </c>
      <c r="H29">
        <v>64080</v>
      </c>
      <c r="J29">
        <v>17961</v>
      </c>
      <c r="K29">
        <v>21.5</v>
      </c>
      <c r="L29">
        <v>64080</v>
      </c>
      <c r="M29">
        <v>21.75</v>
      </c>
      <c r="N29">
        <v>72084</v>
      </c>
      <c r="O29">
        <v>21.87</v>
      </c>
    </row>
    <row r="30" spans="1:15" x14ac:dyDescent="0.45">
      <c r="A30" s="6"/>
      <c r="B30" s="6"/>
      <c r="C30" s="6"/>
      <c r="D30" s="6"/>
      <c r="E30" s="6"/>
      <c r="F30" s="6"/>
      <c r="G30" s="6">
        <v>17888</v>
      </c>
      <c r="H30">
        <v>63932</v>
      </c>
      <c r="J30">
        <v>17888</v>
      </c>
      <c r="K30">
        <v>21.5</v>
      </c>
      <c r="L30">
        <v>63932</v>
      </c>
      <c r="M30">
        <v>21.75</v>
      </c>
      <c r="N30">
        <v>72025</v>
      </c>
      <c r="O30">
        <v>21.87</v>
      </c>
    </row>
    <row r="31" spans="1:15" x14ac:dyDescent="0.45">
      <c r="A31" s="6"/>
      <c r="B31" s="6"/>
      <c r="C31" s="6"/>
      <c r="D31" s="6"/>
      <c r="E31" s="6"/>
      <c r="F31" s="6"/>
      <c r="G31" s="6">
        <v>17868</v>
      </c>
      <c r="H31">
        <v>64026</v>
      </c>
      <c r="J31">
        <v>17868</v>
      </c>
      <c r="K31">
        <v>21.43</v>
      </c>
      <c r="L31">
        <v>64026</v>
      </c>
      <c r="M31">
        <v>21.75</v>
      </c>
      <c r="N31">
        <v>71925</v>
      </c>
      <c r="O31">
        <v>21.87</v>
      </c>
    </row>
    <row r="32" spans="1:15" x14ac:dyDescent="0.45">
      <c r="A32" s="6"/>
      <c r="B32" s="6"/>
      <c r="C32" s="6"/>
      <c r="D32" s="6"/>
      <c r="E32" s="6"/>
      <c r="F32" s="6"/>
      <c r="G32" s="6">
        <v>17933</v>
      </c>
      <c r="H32">
        <v>64032</v>
      </c>
    </row>
    <row r="33" spans="1:8" x14ac:dyDescent="0.45">
      <c r="A33" s="6"/>
      <c r="B33" s="6"/>
      <c r="C33" s="6"/>
      <c r="D33" s="6"/>
      <c r="E33" s="6"/>
      <c r="F33" s="6"/>
      <c r="G33" s="6">
        <v>17851</v>
      </c>
      <c r="H33">
        <v>64237</v>
      </c>
    </row>
    <row r="34" spans="1:8" x14ac:dyDescent="0.45">
      <c r="A34" s="6"/>
      <c r="B34" s="6"/>
      <c r="C34" s="6"/>
      <c r="D34" s="6"/>
      <c r="E34" s="6"/>
      <c r="F34" s="6"/>
      <c r="G34" s="6">
        <v>17864</v>
      </c>
      <c r="H34">
        <v>64089</v>
      </c>
    </row>
    <row r="35" spans="1:8" x14ac:dyDescent="0.45">
      <c r="A35" s="6"/>
      <c r="B35" s="6"/>
      <c r="C35" s="6"/>
      <c r="D35" s="6"/>
      <c r="E35" s="6"/>
      <c r="F35" s="6"/>
      <c r="G35" s="6">
        <v>18020</v>
      </c>
      <c r="H35">
        <v>64064</v>
      </c>
    </row>
    <row r="36" spans="1:8" x14ac:dyDescent="0.45">
      <c r="A36" s="6"/>
      <c r="B36" s="6"/>
      <c r="C36" s="6"/>
      <c r="D36" s="6"/>
      <c r="E36" s="6"/>
      <c r="F36" s="6"/>
      <c r="G36" s="6">
        <v>17996</v>
      </c>
      <c r="H36">
        <v>64035</v>
      </c>
    </row>
    <row r="38" spans="1:8" x14ac:dyDescent="0.45">
      <c r="A38" t="s">
        <v>23</v>
      </c>
      <c r="B38">
        <f>ROUND(AVERAGE(B2:B25),0)</f>
        <v>171359</v>
      </c>
      <c r="C38" s="6">
        <f>ROUND(AVERAGE(C2:C25),0)</f>
        <v>255598</v>
      </c>
      <c r="D38" s="6">
        <f>ROUND(AVERAGE(D2:D25),0)</f>
        <v>-132245</v>
      </c>
      <c r="E38" s="6">
        <f>ROUND(AVERAGE(E2:E25),0)</f>
        <v>-40314</v>
      </c>
      <c r="G38" s="6">
        <f>ROUND(AVERAGE(G2:G36),0)</f>
        <v>17766</v>
      </c>
      <c r="H38" s="6">
        <f>ROUND(AVERAGE(H2:H36),0)</f>
        <v>63970</v>
      </c>
    </row>
    <row r="39" spans="1:8" x14ac:dyDescent="0.45">
      <c r="A39" t="s">
        <v>25</v>
      </c>
      <c r="C39" s="6">
        <f>C38-B38</f>
        <v>84239</v>
      </c>
      <c r="E39">
        <f>E38-D38</f>
        <v>91931</v>
      </c>
      <c r="H39" s="6">
        <f>H38-G38</f>
        <v>46204</v>
      </c>
    </row>
    <row r="40" spans="1:8" x14ac:dyDescent="0.45">
      <c r="A40" t="s">
        <v>4</v>
      </c>
      <c r="C40" s="6">
        <f>ROUND(C39/C1,0)</f>
        <v>18973</v>
      </c>
      <c r="E40">
        <f>ROUND(E39/E1,0)</f>
        <v>20705</v>
      </c>
      <c r="H40" s="6">
        <f>ROUND(H39/H1,0)</f>
        <v>10406</v>
      </c>
    </row>
    <row r="42" spans="1:8" x14ac:dyDescent="0.45">
      <c r="A42" t="s">
        <v>26</v>
      </c>
      <c r="D42">
        <f>AVERAGE(D38,B38)</f>
        <v>19557</v>
      </c>
    </row>
    <row r="43" spans="1:8" x14ac:dyDescent="0.45">
      <c r="A43" t="s">
        <v>27</v>
      </c>
      <c r="D43">
        <f>AVERAGE(C40,E40)</f>
        <v>19839</v>
      </c>
    </row>
    <row r="44" spans="1:8" x14ac:dyDescent="0.45">
      <c r="A44" t="s">
        <v>29</v>
      </c>
      <c r="D44">
        <f>ROUND(D43/2,0)</f>
        <v>9920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EFBE-8999-4967-8E5C-A2958F6E5E70}">
  <dimension ref="A1:O77"/>
  <sheetViews>
    <sheetView topLeftCell="A36" zoomScale="96" zoomScaleNormal="96" workbookViewId="0">
      <selection activeCell="I74" sqref="I74"/>
    </sheetView>
  </sheetViews>
  <sheetFormatPr defaultRowHeight="14.25" x14ac:dyDescent="0.45"/>
  <cols>
    <col min="2" max="2" width="10.59765625" bestFit="1" customWidth="1"/>
    <col min="4" max="4" width="11.265625" bestFit="1" customWidth="1"/>
  </cols>
  <sheetData>
    <row r="1" spans="1:15" x14ac:dyDescent="0.45">
      <c r="A1" s="4" t="s">
        <v>12</v>
      </c>
      <c r="B1" s="4"/>
      <c r="C1" s="4"/>
      <c r="D1" s="4"/>
      <c r="E1" s="4"/>
      <c r="F1" s="4"/>
      <c r="G1" s="4"/>
    </row>
    <row r="2" spans="1:15" x14ac:dyDescent="0.45">
      <c r="A2" s="2" t="s">
        <v>0</v>
      </c>
      <c r="B2" s="2" t="s">
        <v>1</v>
      </c>
      <c r="C2" s="2" t="s">
        <v>2</v>
      </c>
      <c r="D2" s="2" t="s">
        <v>9</v>
      </c>
      <c r="E2" s="2" t="s">
        <v>10</v>
      </c>
      <c r="F2" s="2" t="s">
        <v>11</v>
      </c>
      <c r="G2" s="2" t="s">
        <v>7</v>
      </c>
    </row>
    <row r="3" spans="1:15" x14ac:dyDescent="0.45">
      <c r="A3" s="9">
        <v>17725</v>
      </c>
      <c r="B3" s="13">
        <v>21.43</v>
      </c>
      <c r="C3" s="11">
        <v>0</v>
      </c>
      <c r="D3" s="5">
        <f>(A3-Auswertung!$M$6)/Auswertung!$M$5</f>
        <v>-1.1046900000000151E-2</v>
      </c>
      <c r="E3" s="1">
        <f t="shared" ref="E3:E12" si="0">D3-C3</f>
        <v>-1.1046900000000151E-2</v>
      </c>
      <c r="F3" s="5">
        <f>D3-Auswertung!$K$20*B3-Auswertung!$K$21</f>
        <v>-1.1046900000000151E-2</v>
      </c>
      <c r="G3" s="1">
        <f t="shared" ref="G3:G12" si="1">F3-C3</f>
        <v>-1.1046900000000151E-2</v>
      </c>
    </row>
    <row r="4" spans="1:15" x14ac:dyDescent="0.45">
      <c r="A4" s="9">
        <v>17653</v>
      </c>
      <c r="B4" s="13">
        <v>21.43</v>
      </c>
      <c r="C4" s="11">
        <v>0</v>
      </c>
      <c r="D4" s="5">
        <f>(A4-Auswertung!$M$6)/Auswertung!$M$5</f>
        <v>-1.806229200000015E-2</v>
      </c>
      <c r="E4" s="1">
        <f t="shared" si="0"/>
        <v>-1.806229200000015E-2</v>
      </c>
      <c r="F4" s="5">
        <f>D4-Auswertung!$K$20*B4-Auswertung!$K$21</f>
        <v>-1.806229200000015E-2</v>
      </c>
      <c r="G4" s="1">
        <f t="shared" si="1"/>
        <v>-1.806229200000015E-2</v>
      </c>
    </row>
    <row r="5" spans="1:15" x14ac:dyDescent="0.45">
      <c r="A5" s="9">
        <v>17754</v>
      </c>
      <c r="B5" s="13">
        <v>21.43</v>
      </c>
      <c r="C5" s="11">
        <v>0</v>
      </c>
      <c r="D5" s="5">
        <f>(A5-Auswertung!$M$6)/Auswertung!$M$5</f>
        <v>-8.2212560000001506E-3</v>
      </c>
      <c r="E5" s="1">
        <f t="shared" si="0"/>
        <v>-8.2212560000001506E-3</v>
      </c>
      <c r="F5" s="5">
        <f>D5-Auswertung!$K$20*B5-Auswertung!$K$21</f>
        <v>-8.2212560000001506E-3</v>
      </c>
      <c r="G5" s="1">
        <f t="shared" si="1"/>
        <v>-8.2212560000001506E-3</v>
      </c>
    </row>
    <row r="6" spans="1:15" x14ac:dyDescent="0.45">
      <c r="A6" s="9">
        <v>17694</v>
      </c>
      <c r="B6" s="13">
        <v>21.5</v>
      </c>
      <c r="C6" s="11">
        <v>0</v>
      </c>
      <c r="D6" s="5">
        <f>(A6-Auswertung!$M$6)/Auswertung!$M$5</f>
        <v>-1.4067416000000152E-2</v>
      </c>
      <c r="E6" s="1">
        <f t="shared" si="0"/>
        <v>-1.4067416000000152E-2</v>
      </c>
      <c r="F6" s="5">
        <f>D6-Auswertung!$K$20*B6-Auswertung!$K$21</f>
        <v>-1.4067416000000152E-2</v>
      </c>
      <c r="G6" s="1">
        <f t="shared" si="1"/>
        <v>-1.4067416000000152E-2</v>
      </c>
    </row>
    <row r="7" spans="1:15" x14ac:dyDescent="0.45">
      <c r="A7" s="9">
        <v>17708</v>
      </c>
      <c r="B7" s="13">
        <v>21.43</v>
      </c>
      <c r="C7" s="11">
        <v>0</v>
      </c>
      <c r="D7" s="12">
        <f>(A7-Auswertung!$M$6)/Auswertung!$M$5</f>
        <v>-1.2703312000000151E-2</v>
      </c>
      <c r="E7" s="7">
        <f t="shared" si="0"/>
        <v>-1.2703312000000151E-2</v>
      </c>
      <c r="F7" s="12">
        <f>D7-Auswertung!$K$20*B7-Auswertung!$K$21</f>
        <v>-1.2703312000000151E-2</v>
      </c>
      <c r="G7" s="7">
        <f t="shared" si="1"/>
        <v>-1.2703312000000151E-2</v>
      </c>
    </row>
    <row r="8" spans="1:15" x14ac:dyDescent="0.45">
      <c r="A8" s="9">
        <v>17696</v>
      </c>
      <c r="B8" s="13">
        <v>21.43</v>
      </c>
      <c r="C8" s="11">
        <v>0</v>
      </c>
      <c r="D8" s="12">
        <f>(A8-Auswertung!$M$6)/Auswertung!$M$5</f>
        <v>-1.3872544000000151E-2</v>
      </c>
      <c r="E8" s="7">
        <f t="shared" si="0"/>
        <v>-1.3872544000000151E-2</v>
      </c>
      <c r="F8" s="12">
        <f>D8-Auswertung!$K$20*B8-Auswertung!$K$21</f>
        <v>-1.3872544000000151E-2</v>
      </c>
      <c r="G8" s="7">
        <f t="shared" si="1"/>
        <v>-1.3872544000000151E-2</v>
      </c>
    </row>
    <row r="9" spans="1:15" x14ac:dyDescent="0.45">
      <c r="A9" s="9">
        <v>17614</v>
      </c>
      <c r="B9" s="13">
        <v>21.43</v>
      </c>
      <c r="C9" s="11">
        <v>0</v>
      </c>
      <c r="D9" s="12">
        <f>(A9-Auswertung!$M$6)/Auswertung!$M$5</f>
        <v>-2.1862296000000152E-2</v>
      </c>
      <c r="E9" s="7">
        <f t="shared" si="0"/>
        <v>-2.1862296000000152E-2</v>
      </c>
      <c r="F9" s="12">
        <f>D9-Auswertung!$K$20*B9-Auswertung!$K$21</f>
        <v>-2.1862296000000152E-2</v>
      </c>
      <c r="G9" s="7">
        <f t="shared" si="1"/>
        <v>-2.1862296000000152E-2</v>
      </c>
    </row>
    <row r="10" spans="1:15" x14ac:dyDescent="0.45">
      <c r="A10" s="9">
        <v>17539</v>
      </c>
      <c r="B10" s="13">
        <v>21.43</v>
      </c>
      <c r="C10" s="11">
        <v>0</v>
      </c>
      <c r="D10" s="12">
        <f>(A10-Auswertung!$M$6)/Auswertung!$M$5</f>
        <v>-2.9169996000000149E-2</v>
      </c>
      <c r="E10" s="7">
        <f t="shared" si="0"/>
        <v>-2.9169996000000149E-2</v>
      </c>
      <c r="F10" s="12">
        <f>D10-Auswertung!$K$20*B10-Auswertung!$K$21</f>
        <v>-2.9169996000000149E-2</v>
      </c>
      <c r="G10" s="7">
        <f t="shared" si="1"/>
        <v>-2.9169996000000149E-2</v>
      </c>
    </row>
    <row r="11" spans="1:15" x14ac:dyDescent="0.45">
      <c r="A11" s="9">
        <v>17540</v>
      </c>
      <c r="B11" s="13">
        <v>21.43</v>
      </c>
      <c r="C11" s="11">
        <v>0</v>
      </c>
      <c r="D11" s="12">
        <f>(A11-Auswertung!$M$6)/Auswertung!$M$5</f>
        <v>-2.907256000000015E-2</v>
      </c>
      <c r="E11" s="7">
        <f t="shared" si="0"/>
        <v>-2.907256000000015E-2</v>
      </c>
      <c r="F11" s="12">
        <f>D11-Auswertung!$K$20*B11-Auswertung!$K$21</f>
        <v>-2.907256000000015E-2</v>
      </c>
      <c r="G11" s="7">
        <f t="shared" si="1"/>
        <v>-2.907256000000015E-2</v>
      </c>
    </row>
    <row r="12" spans="1:15" x14ac:dyDescent="0.45">
      <c r="A12" s="9">
        <v>17590</v>
      </c>
      <c r="B12" s="13">
        <v>21.43</v>
      </c>
      <c r="C12" s="11">
        <v>0</v>
      </c>
      <c r="D12" s="12">
        <f>(A12-Auswertung!$M$6)/Auswertung!$M$5</f>
        <v>-2.4200760000000151E-2</v>
      </c>
      <c r="E12" s="7">
        <f t="shared" si="0"/>
        <v>-2.4200760000000151E-2</v>
      </c>
      <c r="F12" s="12">
        <f>D12-Auswertung!$K$20*B12-Auswertung!$K$21</f>
        <v>-2.4200760000000151E-2</v>
      </c>
      <c r="G12" s="7">
        <f t="shared" si="1"/>
        <v>-2.4200760000000151E-2</v>
      </c>
    </row>
    <row r="13" spans="1:15" x14ac:dyDescent="0.45">
      <c r="A13" s="8">
        <v>17678</v>
      </c>
      <c r="B13" s="13">
        <v>21.5</v>
      </c>
      <c r="C13" s="11">
        <v>0</v>
      </c>
      <c r="D13" s="12">
        <f>(A13-Auswertung!$M$6)/Auswertung!$M$5</f>
        <v>-1.5626392000000152E-2</v>
      </c>
      <c r="E13" s="7">
        <f>D13-C13</f>
        <v>-1.5626392000000152E-2</v>
      </c>
      <c r="F13" s="12">
        <f>D13-Auswertung!$K$20*B13-Auswertung!$K$21</f>
        <v>-1.5626392000000152E-2</v>
      </c>
      <c r="G13" s="7">
        <f>F13-C13</f>
        <v>-1.5626392000000152E-2</v>
      </c>
    </row>
    <row r="14" spans="1:15" x14ac:dyDescent="0.45">
      <c r="A14" s="8">
        <v>17743</v>
      </c>
      <c r="B14" s="13">
        <v>21.43</v>
      </c>
      <c r="C14" s="11">
        <v>0</v>
      </c>
      <c r="D14" s="12">
        <f>(A14-Auswertung!$M$6)/Auswertung!$M$5</f>
        <v>-9.2930520000001522E-3</v>
      </c>
      <c r="E14" s="7">
        <f>D14-C14</f>
        <v>-9.2930520000001522E-3</v>
      </c>
      <c r="F14" s="12">
        <f>D14-Auswertung!$K$20*B14-Auswertung!$K$21</f>
        <v>-9.2930520000001522E-3</v>
      </c>
      <c r="G14" s="7">
        <f>F14-C14</f>
        <v>-9.2930520000001522E-3</v>
      </c>
      <c r="I14" s="6"/>
      <c r="J14" s="6"/>
      <c r="K14" s="6"/>
      <c r="L14" s="6"/>
      <c r="M14" s="6"/>
      <c r="N14" s="6"/>
      <c r="O14" s="6"/>
    </row>
    <row r="15" spans="1:15" x14ac:dyDescent="0.45">
      <c r="A15" s="8">
        <v>17752</v>
      </c>
      <c r="B15" s="13">
        <v>21.43</v>
      </c>
      <c r="C15" s="11">
        <v>0</v>
      </c>
      <c r="D15" s="12">
        <f>(A15-Auswertung!$M$6)/Auswertung!$M$5</f>
        <v>-8.4161280000001511E-3</v>
      </c>
      <c r="E15" s="7">
        <f t="shared" ref="E15:E21" si="2">D15-C15</f>
        <v>-8.4161280000001511E-3</v>
      </c>
      <c r="F15" s="12">
        <f>D15-Auswertung!$K$20*B15-Auswertung!$K$21</f>
        <v>-8.4161280000001511E-3</v>
      </c>
      <c r="G15" s="7">
        <f t="shared" ref="G15:G21" si="3">F15-C15</f>
        <v>-8.4161280000001511E-3</v>
      </c>
    </row>
    <row r="16" spans="1:15" x14ac:dyDescent="0.45">
      <c r="A16" s="8">
        <v>17721</v>
      </c>
      <c r="B16" s="13">
        <v>21.43</v>
      </c>
      <c r="C16" s="11">
        <v>0</v>
      </c>
      <c r="D16" s="12">
        <f>(A16-Auswertung!$M$6)/Auswertung!$M$5</f>
        <v>-1.1436644000000152E-2</v>
      </c>
      <c r="E16" s="7">
        <f t="shared" si="2"/>
        <v>-1.1436644000000152E-2</v>
      </c>
      <c r="F16" s="12">
        <f>D16-Auswertung!$K$20*B16-Auswertung!$K$21</f>
        <v>-1.1436644000000152E-2</v>
      </c>
      <c r="G16" s="7">
        <f t="shared" si="3"/>
        <v>-1.1436644000000152E-2</v>
      </c>
    </row>
    <row r="17" spans="1:7" x14ac:dyDescent="0.45">
      <c r="A17" s="8">
        <v>17712</v>
      </c>
      <c r="B17" s="13">
        <v>21.43</v>
      </c>
      <c r="C17" s="11">
        <v>0</v>
      </c>
      <c r="D17" s="12">
        <f>(A17-Auswertung!$M$6)/Auswertung!$M$5</f>
        <v>-1.2313568000000151E-2</v>
      </c>
      <c r="E17" s="7">
        <f t="shared" si="2"/>
        <v>-1.2313568000000151E-2</v>
      </c>
      <c r="F17" s="12">
        <f>D17-Auswertung!$K$20*B17-Auswertung!$K$21</f>
        <v>-1.2313568000000151E-2</v>
      </c>
      <c r="G17" s="7">
        <f t="shared" si="3"/>
        <v>-1.2313568000000151E-2</v>
      </c>
    </row>
    <row r="18" spans="1:7" x14ac:dyDescent="0.45">
      <c r="A18" s="8">
        <v>17768</v>
      </c>
      <c r="B18" s="13">
        <v>21.5</v>
      </c>
      <c r="C18" s="11">
        <v>0</v>
      </c>
      <c r="D18" s="12">
        <f>(A18-Auswertung!$M$6)/Auswertung!$M$5</f>
        <v>-6.8571520000001518E-3</v>
      </c>
      <c r="E18" s="7">
        <f t="shared" si="2"/>
        <v>-6.8571520000001518E-3</v>
      </c>
      <c r="F18" s="12">
        <f>D18-Auswertung!$K$20*B18-Auswertung!$K$21</f>
        <v>-6.8571520000001518E-3</v>
      </c>
      <c r="G18" s="7">
        <f t="shared" si="3"/>
        <v>-6.8571520000001518E-3</v>
      </c>
    </row>
    <row r="19" spans="1:7" x14ac:dyDescent="0.45">
      <c r="A19" s="8">
        <v>17826</v>
      </c>
      <c r="B19" s="13">
        <v>21.43</v>
      </c>
      <c r="C19" s="11">
        <v>0</v>
      </c>
      <c r="D19" s="12">
        <f>(A19-Auswertung!$M$6)/Auswertung!$M$5</f>
        <v>-1.2058640000001516E-3</v>
      </c>
      <c r="E19" s="7">
        <f t="shared" si="2"/>
        <v>-1.2058640000001516E-3</v>
      </c>
      <c r="F19" s="12">
        <f>D19-Auswertung!$K$20*B19-Auswertung!$K$21</f>
        <v>-1.2058640000001516E-3</v>
      </c>
      <c r="G19" s="7">
        <f t="shared" si="3"/>
        <v>-1.2058640000001516E-3</v>
      </c>
    </row>
    <row r="20" spans="1:7" x14ac:dyDescent="0.45">
      <c r="A20" s="8">
        <v>17834</v>
      </c>
      <c r="B20" s="13">
        <v>21.5</v>
      </c>
      <c r="C20" s="11">
        <v>0</v>
      </c>
      <c r="D20" s="12">
        <f>(A20-Auswertung!$M$6)/Auswertung!$M$5</f>
        <v>-4.2637600000015153E-4</v>
      </c>
      <c r="E20" s="7">
        <f t="shared" si="2"/>
        <v>-4.2637600000015153E-4</v>
      </c>
      <c r="F20" s="12">
        <f>D20-Auswertung!$K$20*B20-Auswertung!$K$21</f>
        <v>-4.2637600000015153E-4</v>
      </c>
      <c r="G20" s="7">
        <f t="shared" si="3"/>
        <v>-4.2637600000015153E-4</v>
      </c>
    </row>
    <row r="21" spans="1:7" x14ac:dyDescent="0.45">
      <c r="A21" s="8">
        <v>17877</v>
      </c>
      <c r="B21" s="13">
        <v>21.43</v>
      </c>
      <c r="C21" s="11">
        <v>0</v>
      </c>
      <c r="D21" s="12">
        <f>(A21-Auswertung!$M$6)/Auswertung!$M$5</f>
        <v>3.7633719999998483E-3</v>
      </c>
      <c r="E21" s="7">
        <f t="shared" si="2"/>
        <v>3.7633719999998483E-3</v>
      </c>
      <c r="F21" s="12">
        <f>D21-Auswertung!$K$20*B21-Auswertung!$K$21</f>
        <v>3.7633719999998483E-3</v>
      </c>
      <c r="G21" s="7">
        <f t="shared" si="3"/>
        <v>3.7633719999998483E-3</v>
      </c>
    </row>
    <row r="22" spans="1:7" x14ac:dyDescent="0.45">
      <c r="A22" s="8">
        <v>17851</v>
      </c>
      <c r="B22" s="13">
        <v>21.43</v>
      </c>
      <c r="C22" s="11">
        <v>0</v>
      </c>
      <c r="D22" s="12">
        <f>(A22-Auswertung!$M$6)/Auswertung!$M$5</f>
        <v>1.2300359999998483E-3</v>
      </c>
      <c r="E22" s="7">
        <f t="shared" ref="E22:E27" si="4">D22-C22</f>
        <v>1.2300359999998483E-3</v>
      </c>
      <c r="F22" s="12">
        <f>D22-Auswertung!$K$20*B22-Auswertung!$K$21</f>
        <v>1.2300359999998483E-3</v>
      </c>
      <c r="G22" s="7">
        <f t="shared" ref="G22:G27" si="5">F22-C22</f>
        <v>1.2300359999998483E-3</v>
      </c>
    </row>
    <row r="23" spans="1:7" x14ac:dyDescent="0.45">
      <c r="A23" s="8">
        <v>17840</v>
      </c>
      <c r="B23" s="13">
        <v>21.43</v>
      </c>
      <c r="C23" s="11">
        <v>0</v>
      </c>
      <c r="D23" s="12">
        <f>(A23-Auswertung!$M$6)/Auswertung!$M$5</f>
        <v>1.5823999999984843E-4</v>
      </c>
      <c r="E23" s="7">
        <f t="shared" si="4"/>
        <v>1.5823999999984843E-4</v>
      </c>
      <c r="F23" s="12">
        <f>D23-Auswertung!$K$20*B23-Auswertung!$K$21</f>
        <v>1.5823999999984843E-4</v>
      </c>
      <c r="G23" s="7">
        <f t="shared" si="5"/>
        <v>1.5823999999984843E-4</v>
      </c>
    </row>
    <row r="24" spans="1:7" x14ac:dyDescent="0.45">
      <c r="A24" s="8">
        <v>17933</v>
      </c>
      <c r="B24" s="13">
        <v>21.43</v>
      </c>
      <c r="C24" s="11">
        <v>0</v>
      </c>
      <c r="D24" s="12">
        <f>(A24-Auswertung!$M$6)/Auswertung!$M$5</f>
        <v>9.2197879999998487E-3</v>
      </c>
      <c r="E24" s="7">
        <f t="shared" si="4"/>
        <v>9.2197879999998487E-3</v>
      </c>
      <c r="F24" s="12">
        <f>D24-Auswertung!$K$20*B24-Auswertung!$K$21</f>
        <v>9.2197879999998487E-3</v>
      </c>
      <c r="G24" s="7">
        <f t="shared" si="5"/>
        <v>9.2197879999998487E-3</v>
      </c>
    </row>
    <row r="25" spans="1:7" x14ac:dyDescent="0.45">
      <c r="A25" s="8">
        <v>17961</v>
      </c>
      <c r="B25" s="13">
        <v>21.5</v>
      </c>
      <c r="C25" s="11">
        <v>0</v>
      </c>
      <c r="D25" s="12">
        <f>(A25-Auswertung!$M$6)/Auswertung!$M$5</f>
        <v>1.1947995999999848E-2</v>
      </c>
      <c r="E25" s="7">
        <f t="shared" si="4"/>
        <v>1.1947995999999848E-2</v>
      </c>
      <c r="F25" s="12">
        <f>D25-Auswertung!$K$20*B25-Auswertung!$K$21</f>
        <v>1.1947995999999848E-2</v>
      </c>
      <c r="G25" s="7">
        <f t="shared" si="5"/>
        <v>1.1947995999999848E-2</v>
      </c>
    </row>
    <row r="26" spans="1:7" x14ac:dyDescent="0.45">
      <c r="A26" s="8">
        <v>17888</v>
      </c>
      <c r="B26" s="13">
        <v>21.5</v>
      </c>
      <c r="C26" s="11">
        <v>0</v>
      </c>
      <c r="D26" s="12">
        <f>(A26-Auswertung!$M$6)/Auswertung!$M$5</f>
        <v>4.8351679999998481E-3</v>
      </c>
      <c r="E26" s="7">
        <f t="shared" si="4"/>
        <v>4.8351679999998481E-3</v>
      </c>
      <c r="F26" s="12">
        <f>D26-Auswertung!$K$20*B26-Auswertung!$K$21</f>
        <v>4.8351679999998481E-3</v>
      </c>
      <c r="G26" s="7">
        <f t="shared" si="5"/>
        <v>4.8351679999998481E-3</v>
      </c>
    </row>
    <row r="27" spans="1:7" x14ac:dyDescent="0.45">
      <c r="A27" s="8">
        <v>17868</v>
      </c>
      <c r="B27" s="13">
        <v>21.43</v>
      </c>
      <c r="C27" s="11">
        <v>0</v>
      </c>
      <c r="D27" s="12">
        <f>(A27-Auswertung!$M$6)/Auswertung!$M$5</f>
        <v>2.8864479999998484E-3</v>
      </c>
      <c r="E27" s="7">
        <f t="shared" si="4"/>
        <v>2.8864479999998484E-3</v>
      </c>
      <c r="F27" s="12">
        <f>D27-Auswertung!$K$20*B27-Auswertung!$K$21</f>
        <v>2.8864479999998484E-3</v>
      </c>
      <c r="G27" s="7">
        <f t="shared" si="5"/>
        <v>2.8864479999998484E-3</v>
      </c>
    </row>
    <row r="28" spans="1:7" x14ac:dyDescent="0.45">
      <c r="A28" s="8">
        <v>63903</v>
      </c>
      <c r="B28" s="13">
        <v>21.81</v>
      </c>
      <c r="C28" s="11">
        <v>4.4400000000000004</v>
      </c>
      <c r="D28" s="12">
        <f>(A28-Auswertung!$M$6)/Auswertung!$M$5</f>
        <v>4.4883527079999999</v>
      </c>
      <c r="E28" s="7">
        <f t="shared" ref="E28:E52" si="6">D28-C28</f>
        <v>4.8352707999999467E-2</v>
      </c>
      <c r="F28" s="12">
        <f>D28-Auswertung!$K$20*B28-Auswertung!$K$21</f>
        <v>4.4883527079999999</v>
      </c>
      <c r="G28" s="7">
        <f t="shared" ref="G28:G52" si="7">F28-C28</f>
        <v>4.8352707999999467E-2</v>
      </c>
    </row>
    <row r="29" spans="1:7" x14ac:dyDescent="0.45">
      <c r="A29" s="8">
        <v>63915</v>
      </c>
      <c r="B29" s="13">
        <v>21.87</v>
      </c>
      <c r="C29" s="11">
        <v>4.4400000000000004</v>
      </c>
      <c r="D29" s="12">
        <f>(A29-Auswertung!$M$6)/Auswertung!$M$5</f>
        <v>4.4895219400000004</v>
      </c>
      <c r="E29" s="7">
        <f t="shared" si="6"/>
        <v>4.9521939999999987E-2</v>
      </c>
      <c r="F29" s="12">
        <f>D29-Auswertung!$K$20*B29-Auswertung!$K$21</f>
        <v>4.4895219400000004</v>
      </c>
      <c r="G29" s="7">
        <f t="shared" si="7"/>
        <v>4.9521939999999987E-2</v>
      </c>
    </row>
    <row r="30" spans="1:7" x14ac:dyDescent="0.45">
      <c r="A30" s="8">
        <v>63873</v>
      </c>
      <c r="B30" s="13">
        <v>21.87</v>
      </c>
      <c r="C30" s="11">
        <v>4.4400000000000004</v>
      </c>
      <c r="D30" s="12">
        <f>(A30-Auswertung!$M$6)/Auswertung!$M$5</f>
        <v>4.4854296280000003</v>
      </c>
      <c r="E30" s="7">
        <f t="shared" si="6"/>
        <v>4.5429627999999944E-2</v>
      </c>
      <c r="F30" s="12">
        <f>D30-Auswertung!$K$20*B30-Auswertung!$K$21</f>
        <v>4.4854296280000003</v>
      </c>
      <c r="G30" s="7">
        <f t="shared" si="7"/>
        <v>4.5429627999999944E-2</v>
      </c>
    </row>
    <row r="31" spans="1:7" x14ac:dyDescent="0.45">
      <c r="A31" s="8">
        <v>63942</v>
      </c>
      <c r="B31" s="13">
        <v>21.87</v>
      </c>
      <c r="C31" s="11">
        <v>4.4400000000000004</v>
      </c>
      <c r="D31" s="12">
        <f>(A31-Auswertung!$M$6)/Auswertung!$M$5</f>
        <v>4.4921527120000002</v>
      </c>
      <c r="E31" s="7">
        <f t="shared" si="6"/>
        <v>5.2152711999999823E-2</v>
      </c>
      <c r="F31" s="12">
        <f>D31-Auswertung!$K$20*B31-Auswertung!$K$21</f>
        <v>4.4921527120000002</v>
      </c>
      <c r="G31" s="7">
        <f t="shared" si="7"/>
        <v>5.2152711999999823E-2</v>
      </c>
    </row>
    <row r="32" spans="1:7" x14ac:dyDescent="0.45">
      <c r="A32" s="8">
        <v>64075</v>
      </c>
      <c r="B32" s="13">
        <v>21.81</v>
      </c>
      <c r="C32" s="11">
        <v>4.4400000000000004</v>
      </c>
      <c r="D32" s="12">
        <f>(A32-Auswertung!$M$6)/Auswertung!$M$5</f>
        <v>4.5051117000000005</v>
      </c>
      <c r="E32" s="7">
        <f t="shared" si="6"/>
        <v>6.5111700000000106E-2</v>
      </c>
      <c r="F32" s="12">
        <f>D32-Auswertung!$K$20*B32-Auswertung!$K$21</f>
        <v>4.5051117000000005</v>
      </c>
      <c r="G32" s="7">
        <f t="shared" si="7"/>
        <v>6.5111700000000106E-2</v>
      </c>
    </row>
    <row r="33" spans="1:7" x14ac:dyDescent="0.45">
      <c r="A33" s="8">
        <v>63963</v>
      </c>
      <c r="B33" s="13">
        <v>21.81</v>
      </c>
      <c r="C33" s="11">
        <v>4.4400000000000004</v>
      </c>
      <c r="D33" s="12">
        <f>(A33-Auswertung!$M$6)/Auswertung!$M$5</f>
        <v>4.4941988679999998</v>
      </c>
      <c r="E33" s="7">
        <f t="shared" si="6"/>
        <v>5.4198867999999401E-2</v>
      </c>
      <c r="F33" s="12">
        <f>D33-Auswertung!$K$20*B33-Auswertung!$K$21</f>
        <v>4.4941988679999998</v>
      </c>
      <c r="G33" s="7">
        <f t="shared" si="7"/>
        <v>5.4198867999999401E-2</v>
      </c>
    </row>
    <row r="34" spans="1:7" x14ac:dyDescent="0.45">
      <c r="A34" s="8">
        <v>63898</v>
      </c>
      <c r="B34" s="13">
        <v>21.81</v>
      </c>
      <c r="C34" s="11">
        <v>4.4400000000000004</v>
      </c>
      <c r="D34" s="12">
        <f>(A34-Auswertung!$M$6)/Auswertung!$M$5</f>
        <v>4.4878655280000004</v>
      </c>
      <c r="E34" s="7">
        <f t="shared" si="6"/>
        <v>4.7865527999999991E-2</v>
      </c>
      <c r="F34" s="12">
        <f>D34-Auswertung!$K$20*B34-Auswertung!$K$21</f>
        <v>4.4878655280000004</v>
      </c>
      <c r="G34" s="7">
        <f t="shared" si="7"/>
        <v>4.7865527999999991E-2</v>
      </c>
    </row>
    <row r="35" spans="1:7" x14ac:dyDescent="0.45">
      <c r="A35" s="8">
        <v>63952</v>
      </c>
      <c r="B35" s="13">
        <v>21.81</v>
      </c>
      <c r="C35" s="11">
        <v>4.4400000000000004</v>
      </c>
      <c r="D35" s="12">
        <f>(A35-Auswertung!$M$6)/Auswertung!$M$5</f>
        <v>4.4931270720000001</v>
      </c>
      <c r="E35" s="7">
        <f t="shared" si="6"/>
        <v>5.3127071999999664E-2</v>
      </c>
      <c r="F35" s="12">
        <f>D35-Auswertung!$K$20*B35-Auswertung!$K$21</f>
        <v>4.4931270720000001</v>
      </c>
      <c r="G35" s="7">
        <f t="shared" si="7"/>
        <v>5.3127071999999664E-2</v>
      </c>
    </row>
    <row r="36" spans="1:7" x14ac:dyDescent="0.45">
      <c r="A36" s="8">
        <v>63987</v>
      </c>
      <c r="B36" s="13">
        <v>21.81</v>
      </c>
      <c r="C36" s="11">
        <v>4.4400000000000004</v>
      </c>
      <c r="D36" s="12">
        <f>(A36-Auswertung!$M$6)/Auswertung!$M$5</f>
        <v>4.4965373319999999</v>
      </c>
      <c r="E36" s="7">
        <f t="shared" si="6"/>
        <v>5.6537331999999552E-2</v>
      </c>
      <c r="F36" s="12">
        <f>D36-Auswertung!$K$20*B36-Auswertung!$K$21</f>
        <v>4.4965373319999999</v>
      </c>
      <c r="G36" s="7">
        <f t="shared" si="7"/>
        <v>5.6537331999999552E-2</v>
      </c>
    </row>
    <row r="37" spans="1:7" x14ac:dyDescent="0.45">
      <c r="A37" s="8">
        <v>63947</v>
      </c>
      <c r="B37" s="13">
        <v>21.81</v>
      </c>
      <c r="C37" s="11">
        <v>4.4400000000000004</v>
      </c>
      <c r="D37" s="12">
        <f>(A37-Auswertung!$M$6)/Auswertung!$M$5</f>
        <v>4.4926398919999997</v>
      </c>
      <c r="E37" s="7">
        <f t="shared" si="6"/>
        <v>5.26398919999993E-2</v>
      </c>
      <c r="F37" s="12">
        <f>D37-Auswertung!$K$20*B37-Auswertung!$K$21</f>
        <v>4.4926398919999997</v>
      </c>
      <c r="G37" s="7">
        <f t="shared" si="7"/>
        <v>5.26398919999993E-2</v>
      </c>
    </row>
    <row r="38" spans="1:7" x14ac:dyDescent="0.45">
      <c r="A38" s="8">
        <v>63949</v>
      </c>
      <c r="B38" s="13">
        <v>21.81</v>
      </c>
      <c r="C38" s="11">
        <v>4.4400000000000004</v>
      </c>
      <c r="D38" s="12">
        <f>(A38-Auswertung!$M$6)/Auswertung!$M$5</f>
        <v>4.4928347640000004</v>
      </c>
      <c r="E38" s="7">
        <f t="shared" si="6"/>
        <v>5.2834763999999979E-2</v>
      </c>
      <c r="F38" s="12">
        <f>D38-Auswertung!$K$20*B38-Auswertung!$K$21</f>
        <v>4.4928347640000004</v>
      </c>
      <c r="G38" s="7">
        <f t="shared" si="7"/>
        <v>5.2834763999999979E-2</v>
      </c>
    </row>
    <row r="39" spans="1:7" x14ac:dyDescent="0.45">
      <c r="A39" s="8">
        <v>63832</v>
      </c>
      <c r="B39" s="13">
        <v>21.81</v>
      </c>
      <c r="C39" s="11">
        <v>4.4400000000000004</v>
      </c>
      <c r="D39" s="12">
        <f>(A39-Auswertung!$M$6)/Auswertung!$M$5</f>
        <v>4.4814347520000002</v>
      </c>
      <c r="E39" s="7">
        <f t="shared" si="6"/>
        <v>4.1434751999999797E-2</v>
      </c>
      <c r="F39" s="12">
        <f>D39-Auswertung!$K$20*B39-Auswertung!$K$21</f>
        <v>4.4814347520000002</v>
      </c>
      <c r="G39" s="7">
        <f t="shared" si="7"/>
        <v>4.1434751999999797E-2</v>
      </c>
    </row>
    <row r="40" spans="1:7" x14ac:dyDescent="0.45">
      <c r="A40" s="8">
        <v>63967</v>
      </c>
      <c r="B40" s="13">
        <v>21.81</v>
      </c>
      <c r="C40" s="11">
        <v>4.4400000000000004</v>
      </c>
      <c r="D40" s="12">
        <f>(A40-Auswertung!$M$6)/Auswertung!$M$5</f>
        <v>4.4945886120000003</v>
      </c>
      <c r="E40" s="7">
        <f t="shared" si="6"/>
        <v>5.458861199999987E-2</v>
      </c>
      <c r="F40" s="12">
        <f>D40-Auswertung!$K$20*B40-Auswertung!$K$21</f>
        <v>4.4945886120000003</v>
      </c>
      <c r="G40" s="7">
        <f t="shared" si="7"/>
        <v>5.458861199999987E-2</v>
      </c>
    </row>
    <row r="41" spans="1:7" x14ac:dyDescent="0.45">
      <c r="A41" s="8">
        <v>63995</v>
      </c>
      <c r="B41" s="13">
        <v>21.81</v>
      </c>
      <c r="C41" s="11">
        <v>4.4400000000000004</v>
      </c>
      <c r="D41" s="12">
        <f>(A41-Auswertung!$M$6)/Auswertung!$M$5</f>
        <v>4.49731682</v>
      </c>
      <c r="E41" s="7">
        <f t="shared" si="6"/>
        <v>5.7316819999999602E-2</v>
      </c>
      <c r="F41" s="12">
        <f>D41-Auswertung!$K$20*B41-Auswertung!$K$21</f>
        <v>4.49731682</v>
      </c>
      <c r="G41" s="7">
        <f t="shared" si="7"/>
        <v>5.7316819999999602E-2</v>
      </c>
    </row>
    <row r="42" spans="1:7" x14ac:dyDescent="0.45">
      <c r="A42" s="8">
        <v>63920</v>
      </c>
      <c r="B42" s="13">
        <v>21.81</v>
      </c>
      <c r="C42" s="11">
        <v>4.4400000000000004</v>
      </c>
      <c r="D42" s="12">
        <f>(A42-Auswertung!$M$6)/Auswertung!$M$5</f>
        <v>4.4900091199999999</v>
      </c>
      <c r="E42" s="7">
        <f t="shared" si="6"/>
        <v>5.0009119999999463E-2</v>
      </c>
      <c r="F42" s="12">
        <f>D42-Auswertung!$K$20*B42-Auswertung!$K$21</f>
        <v>4.4900091199999999</v>
      </c>
      <c r="G42" s="7">
        <f t="shared" si="7"/>
        <v>5.0009119999999463E-2</v>
      </c>
    </row>
    <row r="43" spans="1:7" x14ac:dyDescent="0.45">
      <c r="A43" s="8">
        <v>63985</v>
      </c>
      <c r="B43" s="13">
        <v>21.75</v>
      </c>
      <c r="C43" s="11">
        <v>4.4400000000000004</v>
      </c>
      <c r="D43" s="12">
        <f>(A43-Auswertung!$M$6)/Auswertung!$M$5</f>
        <v>4.4963424600000002</v>
      </c>
      <c r="E43" s="7">
        <f t="shared" si="6"/>
        <v>5.6342459999999761E-2</v>
      </c>
      <c r="F43" s="12">
        <f>D43-Auswertung!$K$20*B43-Auswertung!$K$21</f>
        <v>4.4963424600000002</v>
      </c>
      <c r="G43" s="7">
        <f t="shared" si="7"/>
        <v>5.6342459999999761E-2</v>
      </c>
    </row>
    <row r="44" spans="1:7" x14ac:dyDescent="0.45">
      <c r="A44" s="8">
        <v>64122</v>
      </c>
      <c r="B44" s="13">
        <v>21.75</v>
      </c>
      <c r="C44" s="11">
        <v>4.4400000000000004</v>
      </c>
      <c r="D44" s="12">
        <f>(A44-Auswertung!$M$6)/Auswertung!$M$5</f>
        <v>4.509691192</v>
      </c>
      <c r="E44" s="7">
        <f t="shared" si="6"/>
        <v>6.9691191999999624E-2</v>
      </c>
      <c r="F44" s="12">
        <f>D44-Auswertung!$K$20*B44-Auswertung!$K$21</f>
        <v>4.509691192</v>
      </c>
      <c r="G44" s="7">
        <f t="shared" si="7"/>
        <v>6.9691191999999624E-2</v>
      </c>
    </row>
    <row r="45" spans="1:7" x14ac:dyDescent="0.45">
      <c r="A45" s="8">
        <v>63996</v>
      </c>
      <c r="B45" s="13">
        <v>21.75</v>
      </c>
      <c r="C45" s="11">
        <v>4.4400000000000004</v>
      </c>
      <c r="D45" s="12">
        <f>(A45-Auswertung!$M$6)/Auswertung!$M$5</f>
        <v>4.4974142559999999</v>
      </c>
      <c r="E45" s="7">
        <f t="shared" si="6"/>
        <v>5.7414255999999497E-2</v>
      </c>
      <c r="F45" s="12">
        <f>D45-Auswertung!$K$20*B45-Auswertung!$K$21</f>
        <v>4.4974142559999999</v>
      </c>
      <c r="G45" s="7">
        <f t="shared" si="7"/>
        <v>5.7414255999999497E-2</v>
      </c>
    </row>
    <row r="46" spans="1:7" x14ac:dyDescent="0.45">
      <c r="A46" s="8">
        <v>64139</v>
      </c>
      <c r="B46" s="13">
        <v>21.75</v>
      </c>
      <c r="C46" s="11">
        <v>4.4400000000000004</v>
      </c>
      <c r="D46" s="12">
        <f>(A46-Auswertung!$M$6)/Auswertung!$M$5</f>
        <v>4.511347604</v>
      </c>
      <c r="E46" s="7">
        <f t="shared" si="6"/>
        <v>7.134760399999962E-2</v>
      </c>
      <c r="F46" s="12">
        <f>D46-Auswertung!$K$20*B46-Auswertung!$K$21</f>
        <v>4.511347604</v>
      </c>
      <c r="G46" s="7">
        <f t="shared" si="7"/>
        <v>7.134760399999962E-2</v>
      </c>
    </row>
    <row r="47" spans="1:7" x14ac:dyDescent="0.45">
      <c r="A47" s="8">
        <v>64077</v>
      </c>
      <c r="B47" s="13">
        <v>21.75</v>
      </c>
      <c r="C47" s="11">
        <v>4.4400000000000004</v>
      </c>
      <c r="D47" s="12">
        <f>(A47-Auswertung!$M$6)/Auswertung!$M$5</f>
        <v>4.5053065720000003</v>
      </c>
      <c r="E47" s="7">
        <f t="shared" si="6"/>
        <v>6.5306571999999896E-2</v>
      </c>
      <c r="F47" s="12">
        <f>D47-Auswertung!$K$20*B47-Auswertung!$K$21</f>
        <v>4.5053065720000003</v>
      </c>
      <c r="G47" s="7">
        <f t="shared" si="7"/>
        <v>6.5306571999999896E-2</v>
      </c>
    </row>
    <row r="48" spans="1:7" x14ac:dyDescent="0.45">
      <c r="A48" s="8">
        <v>64135</v>
      </c>
      <c r="B48" s="13">
        <v>21.75</v>
      </c>
      <c r="C48" s="11">
        <v>4.4400000000000004</v>
      </c>
      <c r="D48" s="12">
        <f>(A48-Auswertung!$M$6)/Auswertung!$M$5</f>
        <v>4.5109578600000004</v>
      </c>
      <c r="E48" s="7">
        <f t="shared" si="6"/>
        <v>7.0957860000000039E-2</v>
      </c>
      <c r="F48" s="12">
        <f>D48-Auswertung!$K$20*B48-Auswertung!$K$21</f>
        <v>4.5109578600000004</v>
      </c>
      <c r="G48" s="7">
        <f t="shared" si="7"/>
        <v>7.0957860000000039E-2</v>
      </c>
    </row>
    <row r="49" spans="1:7" x14ac:dyDescent="0.45">
      <c r="A49" s="8">
        <v>64032</v>
      </c>
      <c r="B49" s="13">
        <v>21.75</v>
      </c>
      <c r="C49" s="11">
        <v>4.4400000000000004</v>
      </c>
      <c r="D49" s="12">
        <f>(A49-Auswertung!$M$6)/Auswertung!$M$5</f>
        <v>4.5009219520000006</v>
      </c>
      <c r="E49" s="7">
        <f t="shared" si="6"/>
        <v>6.0921952000000168E-2</v>
      </c>
      <c r="F49" s="12">
        <f>D49-Auswertung!$K$20*B49-Auswertung!$K$21</f>
        <v>4.5009219520000006</v>
      </c>
      <c r="G49" s="7">
        <f t="shared" si="7"/>
        <v>6.0921952000000168E-2</v>
      </c>
    </row>
    <row r="50" spans="1:7" x14ac:dyDescent="0.45">
      <c r="A50" s="8">
        <v>64080</v>
      </c>
      <c r="B50" s="13">
        <v>21.75</v>
      </c>
      <c r="C50" s="11">
        <v>4.4400000000000004</v>
      </c>
      <c r="D50" s="12">
        <f>(A50-Auswertung!$M$6)/Auswertung!$M$5</f>
        <v>4.50559888</v>
      </c>
      <c r="E50" s="7">
        <f t="shared" si="6"/>
        <v>6.5598879999999582E-2</v>
      </c>
      <c r="F50" s="12">
        <f>D50-Auswertung!$K$20*B50-Auswertung!$K$21</f>
        <v>4.50559888</v>
      </c>
      <c r="G50" s="7">
        <f t="shared" si="7"/>
        <v>6.5598879999999582E-2</v>
      </c>
    </row>
    <row r="51" spans="1:7" x14ac:dyDescent="0.45">
      <c r="A51" s="8">
        <v>63932</v>
      </c>
      <c r="B51" s="13">
        <v>21.75</v>
      </c>
      <c r="C51" s="11">
        <v>4.4400000000000004</v>
      </c>
      <c r="D51" s="12">
        <f>(A51-Auswertung!$M$6)/Auswertung!$M$5</f>
        <v>4.4911783520000004</v>
      </c>
      <c r="E51" s="7">
        <f t="shared" si="6"/>
        <v>5.1178351999999983E-2</v>
      </c>
      <c r="F51" s="12">
        <f>D51-Auswertung!$K$20*B51-Auswertung!$K$21</f>
        <v>4.4911783520000004</v>
      </c>
      <c r="G51" s="7">
        <f t="shared" si="7"/>
        <v>5.1178351999999983E-2</v>
      </c>
    </row>
    <row r="52" spans="1:7" x14ac:dyDescent="0.45">
      <c r="A52" s="8">
        <v>64026</v>
      </c>
      <c r="B52" s="13">
        <v>21.75</v>
      </c>
      <c r="C52" s="11">
        <v>4.4400000000000004</v>
      </c>
      <c r="D52" s="12">
        <f>(A52-Auswertung!$M$6)/Auswertung!$M$5</f>
        <v>4.5003373360000003</v>
      </c>
      <c r="E52" s="7">
        <f t="shared" si="6"/>
        <v>6.0337335999999908E-2</v>
      </c>
      <c r="F52" s="12">
        <f>D52-Auswertung!$K$20*B52-Auswertung!$K$21</f>
        <v>4.5003373360000003</v>
      </c>
      <c r="G52" s="7">
        <f t="shared" si="7"/>
        <v>6.0337335999999908E-2</v>
      </c>
    </row>
    <row r="53" spans="1:7" x14ac:dyDescent="0.45">
      <c r="A53" s="8">
        <v>72439</v>
      </c>
      <c r="B53" s="13">
        <v>21.87</v>
      </c>
      <c r="C53" s="11">
        <f>4.44+0.92</f>
        <v>5.36</v>
      </c>
      <c r="D53" s="12">
        <f>(A53-Auswertung!$M$6)/Auswertung!$M$5</f>
        <v>5.3200664040000003</v>
      </c>
      <c r="E53" s="7">
        <f t="shared" ref="E53:E77" si="8">D53-C53</f>
        <v>-3.9933596000000016E-2</v>
      </c>
      <c r="F53" s="12">
        <f>D53-Auswertung!$K$20*B53-Auswertung!$K$21</f>
        <v>5.3200664040000003</v>
      </c>
      <c r="G53" s="7">
        <f t="shared" ref="G53:G77" si="9">F53-C53</f>
        <v>-3.9933596000000016E-2</v>
      </c>
    </row>
    <row r="54" spans="1:7" x14ac:dyDescent="0.45">
      <c r="A54" s="8">
        <v>72407</v>
      </c>
      <c r="B54" s="13">
        <v>21.87</v>
      </c>
      <c r="C54" s="11">
        <f t="shared" ref="C54:C77" si="10">4.44+0.92</f>
        <v>5.36</v>
      </c>
      <c r="D54" s="12">
        <f>(A54-Auswertung!$M$6)/Auswertung!$M$5</f>
        <v>5.3169484520000001</v>
      </c>
      <c r="E54" s="7">
        <f t="shared" si="8"/>
        <v>-4.3051548000000217E-2</v>
      </c>
      <c r="F54" s="12">
        <f>D54-Auswertung!$K$20*B54-Auswertung!$K$21</f>
        <v>5.3169484520000001</v>
      </c>
      <c r="G54" s="7">
        <f t="shared" si="9"/>
        <v>-4.3051548000000217E-2</v>
      </c>
    </row>
    <row r="55" spans="1:7" x14ac:dyDescent="0.45">
      <c r="A55" s="8">
        <v>72478</v>
      </c>
      <c r="B55" s="13">
        <v>21.81</v>
      </c>
      <c r="C55" s="11">
        <f t="shared" si="10"/>
        <v>5.36</v>
      </c>
      <c r="D55" s="12">
        <f>(A55-Auswertung!$M$6)/Auswertung!$M$5</f>
        <v>5.3238664079999998</v>
      </c>
      <c r="E55" s="7">
        <f t="shared" si="8"/>
        <v>-3.6133592000000547E-2</v>
      </c>
      <c r="F55" s="12">
        <f>D55-Auswertung!$K$20*B55-Auswertung!$K$21</f>
        <v>5.3238664079999998</v>
      </c>
      <c r="G55" s="7">
        <f t="shared" si="9"/>
        <v>-3.6133592000000547E-2</v>
      </c>
    </row>
    <row r="56" spans="1:7" x14ac:dyDescent="0.45">
      <c r="A56" s="8">
        <v>72378</v>
      </c>
      <c r="B56" s="13">
        <v>21.81</v>
      </c>
      <c r="C56" s="11">
        <f t="shared" si="10"/>
        <v>5.36</v>
      </c>
      <c r="D56" s="12">
        <f>(A56-Auswertung!$M$6)/Auswertung!$M$5</f>
        <v>5.3141228080000005</v>
      </c>
      <c r="E56" s="7">
        <f t="shared" si="8"/>
        <v>-4.5877191999999845E-2</v>
      </c>
      <c r="F56" s="12">
        <f>D56-Auswertung!$K$20*B56-Auswertung!$K$21</f>
        <v>5.3141228080000005</v>
      </c>
      <c r="G56" s="7">
        <f t="shared" si="9"/>
        <v>-4.5877191999999845E-2</v>
      </c>
    </row>
    <row r="57" spans="1:7" x14ac:dyDescent="0.45">
      <c r="A57" s="8">
        <v>72272</v>
      </c>
      <c r="B57" s="13">
        <v>21.81</v>
      </c>
      <c r="C57" s="11">
        <f t="shared" si="10"/>
        <v>5.36</v>
      </c>
      <c r="D57" s="12">
        <f>(A57-Auswertung!$M$6)/Auswertung!$M$5</f>
        <v>5.303794592</v>
      </c>
      <c r="E57" s="7">
        <f t="shared" si="8"/>
        <v>-5.620540800000029E-2</v>
      </c>
      <c r="F57" s="12">
        <f>D57-Auswertung!$K$20*B57-Auswertung!$K$21</f>
        <v>5.303794592</v>
      </c>
      <c r="G57" s="7">
        <f t="shared" si="9"/>
        <v>-5.620540800000029E-2</v>
      </c>
    </row>
    <row r="58" spans="1:7" x14ac:dyDescent="0.45">
      <c r="A58" s="8">
        <v>72292</v>
      </c>
      <c r="B58" s="13">
        <v>21.81</v>
      </c>
      <c r="C58" s="11">
        <f t="shared" si="10"/>
        <v>5.36</v>
      </c>
      <c r="D58" s="12">
        <f>(A58-Auswertung!$M$6)/Auswertung!$M$5</f>
        <v>5.3057433119999997</v>
      </c>
      <c r="E58" s="7">
        <f t="shared" si="8"/>
        <v>-5.4256688000000608E-2</v>
      </c>
      <c r="F58" s="12">
        <f>D58-Auswertung!$K$20*B58-Auswertung!$K$21</f>
        <v>5.3057433119999997</v>
      </c>
      <c r="G58" s="7">
        <f t="shared" si="9"/>
        <v>-5.4256688000000608E-2</v>
      </c>
    </row>
    <row r="59" spans="1:7" x14ac:dyDescent="0.45">
      <c r="A59" s="8">
        <v>72486</v>
      </c>
      <c r="B59" s="13">
        <v>21.87</v>
      </c>
      <c r="C59" s="11">
        <f t="shared" si="10"/>
        <v>5.36</v>
      </c>
      <c r="D59" s="12">
        <f>(A59-Auswertung!$M$6)/Auswertung!$M$5</f>
        <v>5.3246458959999998</v>
      </c>
      <c r="E59" s="7">
        <f t="shared" si="8"/>
        <v>-3.5354104000000497E-2</v>
      </c>
      <c r="F59" s="12">
        <f>D59-Auswertung!$K$20*B59-Auswertung!$K$21</f>
        <v>5.3246458959999998</v>
      </c>
      <c r="G59" s="7">
        <f t="shared" si="9"/>
        <v>-3.5354104000000497E-2</v>
      </c>
    </row>
    <row r="60" spans="1:7" x14ac:dyDescent="0.45">
      <c r="A60" s="8">
        <v>72511</v>
      </c>
      <c r="B60" s="13">
        <v>21.87</v>
      </c>
      <c r="C60" s="11">
        <f t="shared" si="10"/>
        <v>5.36</v>
      </c>
      <c r="D60" s="12">
        <f>(A60-Auswertung!$M$6)/Auswertung!$M$5</f>
        <v>5.3270817959999999</v>
      </c>
      <c r="E60" s="7">
        <f t="shared" si="8"/>
        <v>-3.2918204000000451E-2</v>
      </c>
      <c r="F60" s="12">
        <f>D60-Auswertung!$K$20*B60-Auswertung!$K$21</f>
        <v>5.3270817959999999</v>
      </c>
      <c r="G60" s="7">
        <f t="shared" si="9"/>
        <v>-3.2918204000000451E-2</v>
      </c>
    </row>
    <row r="61" spans="1:7" x14ac:dyDescent="0.45">
      <c r="A61" s="8">
        <v>72389</v>
      </c>
      <c r="B61" s="13">
        <v>21.81</v>
      </c>
      <c r="C61" s="11">
        <f t="shared" si="10"/>
        <v>5.36</v>
      </c>
      <c r="D61" s="12">
        <f>(A61-Auswertung!$M$6)/Auswertung!$M$5</f>
        <v>5.3151946040000002</v>
      </c>
      <c r="E61" s="7">
        <f t="shared" si="8"/>
        <v>-4.4805396000000108E-2</v>
      </c>
      <c r="F61" s="12">
        <f>D61-Auswertung!$K$20*B61-Auswertung!$K$21</f>
        <v>5.3151946040000002</v>
      </c>
      <c r="G61" s="7">
        <f t="shared" si="9"/>
        <v>-4.4805396000000108E-2</v>
      </c>
    </row>
    <row r="62" spans="1:7" x14ac:dyDescent="0.45">
      <c r="A62" s="8">
        <v>72537</v>
      </c>
      <c r="B62" s="13">
        <v>21.87</v>
      </c>
      <c r="C62" s="11">
        <f t="shared" si="10"/>
        <v>5.36</v>
      </c>
      <c r="D62" s="12">
        <f>(A62-Auswertung!$M$6)/Auswertung!$M$5</f>
        <v>5.3296151319999998</v>
      </c>
      <c r="E62" s="7">
        <f t="shared" si="8"/>
        <v>-3.0384868000000509E-2</v>
      </c>
      <c r="F62" s="12">
        <f>D62-Auswertung!$K$20*B62-Auswertung!$K$21</f>
        <v>5.3296151319999998</v>
      </c>
      <c r="G62" s="7">
        <f t="shared" si="9"/>
        <v>-3.0384868000000509E-2</v>
      </c>
    </row>
    <row r="63" spans="1:7" x14ac:dyDescent="0.45">
      <c r="A63" s="8">
        <v>72612</v>
      </c>
      <c r="B63" s="13">
        <v>21.87</v>
      </c>
      <c r="C63" s="11">
        <f t="shared" si="10"/>
        <v>5.36</v>
      </c>
      <c r="D63" s="12">
        <f>(A63-Auswertung!$M$6)/Auswertung!$M$5</f>
        <v>5.3369228319999999</v>
      </c>
      <c r="E63" s="7">
        <f t="shared" si="8"/>
        <v>-2.307716800000037E-2</v>
      </c>
      <c r="F63" s="12">
        <f>D63-Auswertung!$K$20*B63-Auswertung!$K$21</f>
        <v>5.3369228319999999</v>
      </c>
      <c r="G63" s="7">
        <f t="shared" si="9"/>
        <v>-2.307716800000037E-2</v>
      </c>
    </row>
    <row r="64" spans="1:7" x14ac:dyDescent="0.45">
      <c r="A64" s="8">
        <v>72387</v>
      </c>
      <c r="B64" s="13">
        <v>21.87</v>
      </c>
      <c r="C64" s="11">
        <f t="shared" si="10"/>
        <v>5.36</v>
      </c>
      <c r="D64" s="12">
        <f>(A64-Auswertung!$M$6)/Auswertung!$M$5</f>
        <v>5.3149997320000004</v>
      </c>
      <c r="E64" s="7">
        <f t="shared" si="8"/>
        <v>-4.5000267999999899E-2</v>
      </c>
      <c r="F64" s="12">
        <f>D64-Auswertung!$K$20*B64-Auswertung!$K$21</f>
        <v>5.3149997320000004</v>
      </c>
      <c r="G64" s="7">
        <f t="shared" si="9"/>
        <v>-4.5000267999999899E-2</v>
      </c>
    </row>
    <row r="65" spans="1:7" x14ac:dyDescent="0.45">
      <c r="A65" s="8">
        <v>72531</v>
      </c>
      <c r="B65" s="13">
        <v>21.87</v>
      </c>
      <c r="C65" s="11">
        <f t="shared" si="10"/>
        <v>5.36</v>
      </c>
      <c r="D65" s="12">
        <f>(A65-Auswertung!$M$6)/Auswertung!$M$5</f>
        <v>5.3290305160000004</v>
      </c>
      <c r="E65" s="7">
        <f t="shared" si="8"/>
        <v>-3.0969483999999881E-2</v>
      </c>
      <c r="F65" s="12">
        <f>D65-Auswertung!$K$20*B65-Auswertung!$K$21</f>
        <v>5.3290305160000004</v>
      </c>
      <c r="G65" s="7">
        <f t="shared" si="9"/>
        <v>-3.0969483999999881E-2</v>
      </c>
    </row>
    <row r="66" spans="1:7" x14ac:dyDescent="0.45">
      <c r="A66" s="8">
        <v>72490</v>
      </c>
      <c r="B66" s="13">
        <v>21.87</v>
      </c>
      <c r="C66" s="11">
        <f t="shared" si="10"/>
        <v>5.36</v>
      </c>
      <c r="D66" s="12">
        <f>(A66-Auswertung!$M$6)/Auswertung!$M$5</f>
        <v>5.3250356400000003</v>
      </c>
      <c r="E66" s="7">
        <f t="shared" si="8"/>
        <v>-3.4964360000000028E-2</v>
      </c>
      <c r="F66" s="12">
        <f>D66-Auswertung!$K$20*B66-Auswertung!$K$21</f>
        <v>5.3250356400000003</v>
      </c>
      <c r="G66" s="7">
        <f t="shared" si="9"/>
        <v>-3.4964360000000028E-2</v>
      </c>
    </row>
    <row r="67" spans="1:7" x14ac:dyDescent="0.45">
      <c r="A67" s="8">
        <v>72523</v>
      </c>
      <c r="B67" s="13">
        <v>21.81</v>
      </c>
      <c r="C67" s="11">
        <f t="shared" si="10"/>
        <v>5.36</v>
      </c>
      <c r="D67" s="12">
        <f>(A67-Auswertung!$M$6)/Auswertung!$M$5</f>
        <v>5.3282510280000004</v>
      </c>
      <c r="E67" s="7">
        <f t="shared" si="8"/>
        <v>-3.1748971999999931E-2</v>
      </c>
      <c r="F67" s="12">
        <f>D67-Auswertung!$K$20*B67-Auswertung!$K$21</f>
        <v>5.3282510280000004</v>
      </c>
      <c r="G67" s="7">
        <f t="shared" si="9"/>
        <v>-3.1748971999999931E-2</v>
      </c>
    </row>
    <row r="68" spans="1:7" x14ac:dyDescent="0.45">
      <c r="A68" s="8">
        <v>72238</v>
      </c>
      <c r="B68" s="13">
        <v>21.87</v>
      </c>
      <c r="C68" s="11">
        <f t="shared" si="10"/>
        <v>5.36</v>
      </c>
      <c r="D68" s="12">
        <f>(A68-Auswertung!$M$6)/Auswertung!$M$5</f>
        <v>5.300481768</v>
      </c>
      <c r="E68" s="7">
        <f t="shared" si="8"/>
        <v>-5.9518232000000282E-2</v>
      </c>
      <c r="F68" s="12">
        <f>D68-Auswertung!$K$20*B68-Auswertung!$K$21</f>
        <v>5.300481768</v>
      </c>
      <c r="G68" s="7">
        <f t="shared" si="9"/>
        <v>-5.9518232000000282E-2</v>
      </c>
    </row>
    <row r="69" spans="1:7" x14ac:dyDescent="0.45">
      <c r="A69" s="8">
        <v>72302</v>
      </c>
      <c r="B69" s="13">
        <v>21.87</v>
      </c>
      <c r="C69" s="11">
        <f t="shared" si="10"/>
        <v>5.36</v>
      </c>
      <c r="D69" s="12">
        <f>(A69-Auswertung!$M$6)/Auswertung!$M$5</f>
        <v>5.3067176720000004</v>
      </c>
      <c r="E69" s="7">
        <f t="shared" si="8"/>
        <v>-5.3282327999999879E-2</v>
      </c>
      <c r="F69" s="12">
        <f>D69-Auswertung!$K$20*B69-Auswertung!$K$21</f>
        <v>5.3067176720000004</v>
      </c>
      <c r="G69" s="7">
        <f t="shared" si="9"/>
        <v>-5.3282327999999879E-2</v>
      </c>
    </row>
    <row r="70" spans="1:7" x14ac:dyDescent="0.45">
      <c r="A70" s="8">
        <v>72459</v>
      </c>
      <c r="B70" s="13">
        <v>21.87</v>
      </c>
      <c r="C70" s="11">
        <f t="shared" si="10"/>
        <v>5.36</v>
      </c>
      <c r="D70" s="12">
        <f>(A70-Auswertung!$M$6)/Auswertung!$M$5</f>
        <v>5.322015124</v>
      </c>
      <c r="E70" s="7">
        <f t="shared" si="8"/>
        <v>-3.7984876000000334E-2</v>
      </c>
      <c r="F70" s="12">
        <f>D70-Auswertung!$K$20*B70-Auswertung!$K$21</f>
        <v>5.322015124</v>
      </c>
      <c r="G70" s="7">
        <f t="shared" si="9"/>
        <v>-3.7984876000000334E-2</v>
      </c>
    </row>
    <row r="71" spans="1:7" x14ac:dyDescent="0.45">
      <c r="A71" s="8">
        <v>72438</v>
      </c>
      <c r="B71" s="13">
        <v>21.87</v>
      </c>
      <c r="C71" s="11">
        <f t="shared" si="10"/>
        <v>5.36</v>
      </c>
      <c r="D71" s="12">
        <f>(A71-Auswertung!$M$6)/Auswertung!$M$5</f>
        <v>5.3199689680000004</v>
      </c>
      <c r="E71" s="7">
        <f t="shared" si="8"/>
        <v>-4.0031031999999911E-2</v>
      </c>
      <c r="F71" s="12">
        <f>D71-Auswertung!$K$20*B71-Auswertung!$K$21</f>
        <v>5.3199689680000004</v>
      </c>
      <c r="G71" s="7">
        <f t="shared" si="9"/>
        <v>-4.0031031999999911E-2</v>
      </c>
    </row>
    <row r="72" spans="1:7" x14ac:dyDescent="0.45">
      <c r="A72" s="8">
        <v>72359</v>
      </c>
      <c r="B72" s="13">
        <v>21.87</v>
      </c>
      <c r="C72" s="11">
        <f t="shared" si="10"/>
        <v>5.36</v>
      </c>
      <c r="D72" s="12">
        <f>(A72-Auswertung!$M$6)/Auswertung!$M$5</f>
        <v>5.3122715239999998</v>
      </c>
      <c r="E72" s="7">
        <f t="shared" si="8"/>
        <v>-4.7728476000000519E-2</v>
      </c>
      <c r="F72" s="12">
        <f>D72-Auswertung!$K$20*B72-Auswertung!$K$21</f>
        <v>5.3122715239999998</v>
      </c>
      <c r="G72" s="7">
        <f t="shared" si="9"/>
        <v>-4.7728476000000519E-2</v>
      </c>
    </row>
    <row r="73" spans="1:7" x14ac:dyDescent="0.45">
      <c r="A73" s="8">
        <v>72239</v>
      </c>
      <c r="B73" s="13">
        <v>21.87</v>
      </c>
      <c r="C73" s="11">
        <f t="shared" si="10"/>
        <v>5.36</v>
      </c>
      <c r="D73" s="12">
        <f>(A73-Auswertung!$M$6)/Auswertung!$M$5</f>
        <v>5.3005792039999999</v>
      </c>
      <c r="E73" s="7">
        <f t="shared" si="8"/>
        <v>-5.9420796000000387E-2</v>
      </c>
      <c r="F73" s="12">
        <f>D73-Auswertung!$K$20*B73-Auswertung!$K$21</f>
        <v>5.3005792039999999</v>
      </c>
      <c r="G73" s="7">
        <f t="shared" si="9"/>
        <v>-5.9420796000000387E-2</v>
      </c>
    </row>
    <row r="74" spans="1:7" x14ac:dyDescent="0.45">
      <c r="A74" s="8">
        <v>72152</v>
      </c>
      <c r="B74" s="13">
        <v>21.81</v>
      </c>
      <c r="C74" s="11">
        <f t="shared" si="10"/>
        <v>5.36</v>
      </c>
      <c r="D74" s="12">
        <f>(A74-Auswertung!$M$6)/Auswertung!$M$5</f>
        <v>5.2921022720000002</v>
      </c>
      <c r="E74" s="7">
        <f t="shared" si="8"/>
        <v>-6.7897728000000157E-2</v>
      </c>
      <c r="F74" s="12">
        <f>D74-Auswertung!$K$20*B74-Auswertung!$K$21</f>
        <v>5.2921022720000002</v>
      </c>
      <c r="G74" s="7">
        <f t="shared" si="9"/>
        <v>-6.7897728000000157E-2</v>
      </c>
    </row>
    <row r="75" spans="1:7" x14ac:dyDescent="0.45">
      <c r="A75" s="8">
        <v>72084</v>
      </c>
      <c r="B75" s="13">
        <v>21.87</v>
      </c>
      <c r="C75" s="11">
        <f t="shared" si="10"/>
        <v>5.36</v>
      </c>
      <c r="D75" s="12">
        <f>(A75-Auswertung!$M$6)/Auswertung!$M$5</f>
        <v>5.2854766240000002</v>
      </c>
      <c r="E75" s="7">
        <f t="shared" si="8"/>
        <v>-7.4523376000000141E-2</v>
      </c>
      <c r="F75" s="12">
        <f>D75-Auswertung!$K$20*B75-Auswertung!$K$21</f>
        <v>5.2854766240000002</v>
      </c>
      <c r="G75" s="7">
        <f t="shared" si="9"/>
        <v>-7.4523376000000141E-2</v>
      </c>
    </row>
    <row r="76" spans="1:7" x14ac:dyDescent="0.45">
      <c r="A76" s="8">
        <v>72025</v>
      </c>
      <c r="B76" s="13">
        <v>21.87</v>
      </c>
      <c r="C76" s="11">
        <f t="shared" si="10"/>
        <v>5.36</v>
      </c>
      <c r="D76" s="12">
        <f>(A76-Auswertung!$M$6)/Auswertung!$M$5</f>
        <v>5.2797279000000001</v>
      </c>
      <c r="E76" s="7">
        <f t="shared" si="8"/>
        <v>-8.0272100000000179E-2</v>
      </c>
      <c r="F76" s="12">
        <f>D76-Auswertung!$K$20*B76-Auswertung!$K$21</f>
        <v>5.2797279000000001</v>
      </c>
      <c r="G76" s="7">
        <f t="shared" si="9"/>
        <v>-8.0272100000000179E-2</v>
      </c>
    </row>
    <row r="77" spans="1:7" x14ac:dyDescent="0.45">
      <c r="A77" s="8">
        <v>71925</v>
      </c>
      <c r="B77" s="13">
        <v>21.87</v>
      </c>
      <c r="C77" s="11">
        <f t="shared" si="10"/>
        <v>5.36</v>
      </c>
      <c r="D77" s="12">
        <f>(A77-Auswertung!$M$6)/Auswertung!$M$5</f>
        <v>5.2699843</v>
      </c>
      <c r="E77" s="7">
        <f t="shared" si="8"/>
        <v>-9.0015700000000365E-2</v>
      </c>
      <c r="F77" s="12">
        <f>D77-Auswertung!$K$20*B77-Auswertung!$K$21</f>
        <v>5.2699843</v>
      </c>
      <c r="G77" s="7">
        <f t="shared" si="9"/>
        <v>-9.0015700000000365E-2</v>
      </c>
    </row>
  </sheetData>
  <sortState xmlns:xlrd2="http://schemas.microsoft.com/office/spreadsheetml/2017/richdata2" ref="A3:G13">
    <sortCondition ref="G3:G13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E8A5-5FE3-40A5-93F7-0F18B64AB58A}">
  <dimension ref="A2:M33"/>
  <sheetViews>
    <sheetView workbookViewId="0">
      <selection activeCell="R13" sqref="R13"/>
    </sheetView>
  </sheetViews>
  <sheetFormatPr defaultRowHeight="14.25" x14ac:dyDescent="0.45"/>
  <cols>
    <col min="11" max="11" width="11.265625" bestFit="1" customWidth="1"/>
  </cols>
  <sheetData>
    <row r="2" spans="1:13" x14ac:dyDescent="0.45">
      <c r="A2" s="1"/>
      <c r="J2" t="s">
        <v>5</v>
      </c>
    </row>
    <row r="3" spans="1:13" x14ac:dyDescent="0.45">
      <c r="J3" s="4" t="s">
        <v>19</v>
      </c>
      <c r="K3" s="4"/>
      <c r="L3" s="4"/>
      <c r="M3" s="4"/>
    </row>
    <row r="4" spans="1:13" x14ac:dyDescent="0.45">
      <c r="J4" s="10" t="s">
        <v>18</v>
      </c>
      <c r="K4" s="10"/>
      <c r="L4" s="10"/>
      <c r="M4" s="10"/>
    </row>
    <row r="5" spans="1:13" x14ac:dyDescent="0.45">
      <c r="J5" t="s">
        <v>13</v>
      </c>
      <c r="K5" s="3">
        <v>9.7435999999999993E-5</v>
      </c>
      <c r="L5" t="s">
        <v>4</v>
      </c>
      <c r="M5" s="14">
        <f>1/K5</f>
        <v>10263.147091424114</v>
      </c>
    </row>
    <row r="6" spans="1:13" x14ac:dyDescent="0.45">
      <c r="J6" t="s">
        <v>14</v>
      </c>
      <c r="K6" s="3">
        <v>-1.7381</v>
      </c>
      <c r="L6" t="s">
        <v>3</v>
      </c>
      <c r="M6" s="14">
        <f>-M5*K6</f>
        <v>17838.375959604255</v>
      </c>
    </row>
    <row r="17" spans="10:13" x14ac:dyDescent="0.45">
      <c r="J17" t="s">
        <v>6</v>
      </c>
    </row>
    <row r="18" spans="10:13" x14ac:dyDescent="0.45">
      <c r="J18" s="10" t="s">
        <v>19</v>
      </c>
      <c r="K18" s="4"/>
      <c r="L18" s="4"/>
      <c r="M18" s="4"/>
    </row>
    <row r="19" spans="10:13" x14ac:dyDescent="0.45">
      <c r="J19" s="10" t="s">
        <v>20</v>
      </c>
      <c r="K19" s="10"/>
      <c r="L19" s="10"/>
      <c r="M19" s="10"/>
    </row>
    <row r="20" spans="10:13" x14ac:dyDescent="0.45">
      <c r="J20" t="s">
        <v>15</v>
      </c>
      <c r="K20" s="3">
        <v>0</v>
      </c>
    </row>
    <row r="21" spans="10:13" x14ac:dyDescent="0.45">
      <c r="J21" t="s">
        <v>16</v>
      </c>
      <c r="K21" s="3">
        <v>0</v>
      </c>
    </row>
    <row r="32" spans="10:13" x14ac:dyDescent="0.45">
      <c r="J32" t="s">
        <v>8</v>
      </c>
    </row>
    <row r="33" spans="10:10" x14ac:dyDescent="0.45">
      <c r="J33" t="s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Messungen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Keller, Joerg</dc:creator>
  <cp:lastModifiedBy>Keller, Joerg</cp:lastModifiedBy>
  <dcterms:created xsi:type="dcterms:W3CDTF">2019-11-02T14:33:17Z</dcterms:created>
  <dcterms:modified xsi:type="dcterms:W3CDTF">2020-05-04T21:50:42Z</dcterms:modified>
</cp:coreProperties>
</file>