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060" tabRatio="500" firstSheet="17" activeTab="18"/>
  </bookViews>
  <sheets>
    <sheet name="Raw Data" sheetId="1" r:id="rId1"/>
    <sheet name="Summary Statistics" sheetId="2" r:id="rId2"/>
    <sheet name="Correlation Analysis" sheetId="3" r:id="rId3"/>
    <sheet name="Time" sheetId="4" r:id="rId4"/>
    <sheet name="Error" sheetId="5" r:id="rId5"/>
    <sheet name="Cost" sheetId="6" r:id="rId6"/>
    <sheet name="cost benefit analysis sheet" sheetId="7" r:id="rId7"/>
    <sheet name="AI vs Non-AI Analysis" sheetId="8" r:id="rId8"/>
    <sheet name="Yearly Performance Trend" sheetId="9" r:id="rId9"/>
    <sheet name="Industry Affected " sheetId="10" r:id="rId10"/>
    <sheet name="Firm Performance" sheetId="11" r:id="rId11"/>
    <sheet name="Performance" sheetId="12" r:id="rId12"/>
    <sheet name="KPI cards " sheetId="13" r:id="rId13"/>
    <sheet name="Yearly Performance Trends" sheetId="14" r:id="rId14"/>
    <sheet name="Dashboard" sheetId="15" r:id="rId15"/>
    <sheet name="Executive Summary" sheetId="16" r:id="rId16"/>
    <sheet name="AI Impact Analysis" sheetId="17" r:id="rId17"/>
    <sheet name="Industry Analysis" sheetId="18" r:id="rId18"/>
    <sheet name="Firm Comparison" sheetId="19" r:id="rId19"/>
  </sheets>
  <calcPr calcId="191029"/>
  <pivotCaches>
    <pivotCache cacheId="0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<sst xmlns="http://schemas.openxmlformats.org/spreadsheetml/2006/main" count="580" uniqueCount="156">
  <si>
    <t>Year</t>
  </si>
  <si>
    <t>Firm_Name</t>
  </si>
  <si>
    <t>Total_Audit_Engagements</t>
  </si>
  <si>
    <t>High_Risk_Cases</t>
  </si>
  <si>
    <t>Compliance_Violations</t>
  </si>
  <si>
    <t>Fraud_Cases_Detected</t>
  </si>
  <si>
    <t>Industry_Affected</t>
  </si>
  <si>
    <t>Total_Revenue_Impact</t>
  </si>
  <si>
    <t>AI_Used_for_Auditing</t>
  </si>
  <si>
    <t>Employee_Workload</t>
  </si>
  <si>
    <t>Audit_Effectiveness_Score</t>
  </si>
  <si>
    <t>Client_Satisfaction_Score</t>
  </si>
  <si>
    <t>PwC</t>
  </si>
  <si>
    <t>Healthcare</t>
  </si>
  <si>
    <t>No</t>
  </si>
  <si>
    <t>Deloitte</t>
  </si>
  <si>
    <t>Yes</t>
  </si>
  <si>
    <t>Finance</t>
  </si>
  <si>
    <t>Retail</t>
  </si>
  <si>
    <t>Tech</t>
  </si>
  <si>
    <t>Ernst &amp; Young</t>
  </si>
  <si>
    <t>KPMG</t>
  </si>
  <si>
    <t>count</t>
  </si>
  <si>
    <t>mean</t>
  </si>
  <si>
    <t>std</t>
  </si>
  <si>
    <t>min</t>
  </si>
  <si>
    <t>25%</t>
  </si>
  <si>
    <t>50%</t>
  </si>
  <si>
    <t>75%</t>
  </si>
  <si>
    <t>max</t>
  </si>
  <si>
    <t>Audit Type</t>
  </si>
  <si>
    <t>Small Firm (≤ 100 employees)</t>
  </si>
  <si>
    <t>Medium Firm (100–1000 employees)</t>
  </si>
  <si>
    <t>Large Firm (&gt; 1000 employees)</t>
  </si>
  <si>
    <t>Traditional Auditing</t>
  </si>
  <si>
    <t>4–6 weeks</t>
  </si>
  <si>
    <t>8–12 weeks</t>
  </si>
  <si>
    <t>12–16+ weeks</t>
  </si>
  <si>
    <t>AI-Powered Auditing</t>
  </si>
  <si>
    <t>1–2 weeks</t>
  </si>
  <si>
    <t>3–6 weeks</t>
  </si>
  <si>
    <t>6–8 weeks</t>
  </si>
  <si>
    <t>Time Savings (%)</t>
  </si>
  <si>
    <t>50–75% reduction</t>
  </si>
  <si>
    <t>40–60% reduction</t>
  </si>
  <si>
    <t>30–50% reduction</t>
  </si>
  <si>
    <t>Audit Function</t>
  </si>
  <si>
    <t>Traditional Audit Error Rate (%)</t>
  </si>
  <si>
    <t>AI-Powered Audit Error Rate (%)</t>
  </si>
  <si>
    <t>Error Reduction (%)</t>
  </si>
  <si>
    <t>Overall Audit Error Rate</t>
  </si>
  <si>
    <t>10% – 15%</t>
  </si>
  <si>
    <t>2% – 5%</t>
  </si>
  <si>
    <t>50% – 80%</t>
  </si>
  <si>
    <t>Transaction Sampling Errors</t>
  </si>
  <si>
    <t>8% – 12%</t>
  </si>
  <si>
    <t>1% – 3%</t>
  </si>
  <si>
    <t>75%+</t>
  </si>
  <si>
    <t>Fraud Detection Errors</t>
  </si>
  <si>
    <t>15% – 20%</t>
  </si>
  <si>
    <t>3% – 6%</t>
  </si>
  <si>
    <t>70%+</t>
  </si>
  <si>
    <t>Compliance &amp; Regulatory Errors</t>
  </si>
  <si>
    <t>10% – 14%</t>
  </si>
  <si>
    <t>60%+</t>
  </si>
  <si>
    <t>Financial Misstatement Detection</t>
  </si>
  <si>
    <t>12% – 18%</t>
  </si>
  <si>
    <t>4% – 7%</t>
  </si>
  <si>
    <t>55%+</t>
  </si>
  <si>
    <t>Data Entry &amp; Human Oversight Errors</t>
  </si>
  <si>
    <t>Missed Fraudulent Transactions</t>
  </si>
  <si>
    <t>Misclassification of Accounts</t>
  </si>
  <si>
    <t>Incorrect Anomaly Detection</t>
  </si>
  <si>
    <t>Cost Factor</t>
  </si>
  <si>
    <t>Traditional Audit Cost (USD)</t>
  </si>
  <si>
    <t>AI-Powered Audit Cost (USD)</t>
  </si>
  <si>
    <t>Cost Reduction (%)</t>
  </si>
  <si>
    <t>Labor Costs (Audit Team Salaries)</t>
  </si>
  <si>
    <t>$100K – $500K per audit</t>
  </si>
  <si>
    <t>$50K – $200K per audit</t>
  </si>
  <si>
    <t>50%+</t>
  </si>
  <si>
    <t>Software &amp; Tools</t>
  </si>
  <si>
    <t>$20K – $100K per year</t>
  </si>
  <si>
    <t>$50K – $200K (AI investment)</t>
  </si>
  <si>
    <t>Long-term savings</t>
  </si>
  <si>
    <t>Audit Delays (Extended Timelines)</t>
  </si>
  <si>
    <t>$10K – $50K</t>
  </si>
  <si>
    <t>Regulatory Penalties (Compliance Errors &amp; Delays)</t>
  </si>
  <si>
    <t>$100K – $1M+</t>
  </si>
  <si>
    <t>$20K – $200K</t>
  </si>
  <si>
    <t>80%+</t>
  </si>
  <si>
    <t>Total Cost per Audit (Avg.)</t>
  </si>
  <si>
    <t>$300K – $1.5M+</t>
  </si>
  <si>
    <t>$100K – $500K</t>
  </si>
  <si>
    <t>50% – 80% savings</t>
  </si>
  <si>
    <t>Time Saved</t>
  </si>
  <si>
    <t>Cost Saved</t>
  </si>
  <si>
    <t>ROI(Return on Investment)</t>
  </si>
  <si>
    <t>Compliance Score</t>
  </si>
  <si>
    <r>
      <rPr>
        <b/>
        <sz val="11"/>
        <color theme="1"/>
        <rFont val="Calibri"/>
        <charset val="1"/>
      </rPr>
      <t>Total Audit</t>
    </r>
    <r>
      <rPr>
        <sz val="11"/>
        <color theme="1"/>
        <rFont val="Calibri"/>
        <charset val="1"/>
      </rPr>
      <t xml:space="preserve"> </t>
    </r>
    <r>
      <rPr>
        <b/>
        <sz val="11"/>
        <color theme="1"/>
        <rFont val="Calibri"/>
        <charset val="1"/>
      </rPr>
      <t>Engagements</t>
    </r>
  </si>
  <si>
    <t>High Risk Cases</t>
  </si>
  <si>
    <t xml:space="preserve">Fraud Cases Detected </t>
  </si>
  <si>
    <t>Employee workload</t>
  </si>
  <si>
    <t>(empty)</t>
  </si>
  <si>
    <t>Total Result</t>
  </si>
  <si>
    <t>Average - Client_Satisfaction_Score</t>
  </si>
  <si>
    <t>Average - Audit_Effectiveness_Score</t>
  </si>
  <si>
    <t>Count - AI_Used_for_Auditing*</t>
  </si>
  <si>
    <t>Percentage (When AI used for Auditing)</t>
  </si>
  <si>
    <t>Count - Compliance_Violations</t>
  </si>
  <si>
    <t>Average - Total_Revenue_Impact</t>
  </si>
  <si>
    <t>Average - High_Risk_Cases</t>
  </si>
  <si>
    <t>Performance Metric</t>
  </si>
  <si>
    <t>AI-Driven Auditing</t>
  </si>
  <si>
    <t>Improvement (%)</t>
  </si>
  <si>
    <t>Audit Completion Time</t>
  </si>
  <si>
    <t>8 – 16 weeks</t>
  </si>
  <si>
    <t>2 – 8 weeks</t>
  </si>
  <si>
    <t>50% – 75% Faster</t>
  </si>
  <si>
    <t>Error Rate</t>
  </si>
  <si>
    <t>50% – 80% Lower</t>
  </si>
  <si>
    <t>Fraud Detection Accuracy</t>
  </si>
  <si>
    <t>40% – 60% (Sampling-Based)</t>
  </si>
  <si>
    <t>85% – 95% (AI-Powered Anomaly Detection)</t>
  </si>
  <si>
    <t>50%+ More Accurate</t>
  </si>
  <si>
    <t>Regulatory Compliance Issues</t>
  </si>
  <si>
    <t>High (Manual Checks, Risk of Oversights)</t>
  </si>
  <si>
    <t>Low (Automated Checks &amp; Alerts)</t>
  </si>
  <si>
    <t>60%+ Reduction</t>
  </si>
  <si>
    <t>Labor Costs</t>
  </si>
  <si>
    <t>50%+ Savings</t>
  </si>
  <si>
    <t>Software &amp; Tech Costs</t>
  </si>
  <si>
    <t>$50K – $200K (Initial AI Investment)</t>
  </si>
  <si>
    <t>Higher Upfront, Lower Long-Term</t>
  </si>
  <si>
    <t>Delays &amp; Compliance Penalties</t>
  </si>
  <si>
    <t>$100K – $1M+ (Due to Late Filings)</t>
  </si>
  <si>
    <t>$20K – $200K (Minimal Delays)</t>
  </si>
  <si>
    <t>80%+ Reduction</t>
  </si>
  <si>
    <t>Audit Scope</t>
  </si>
  <si>
    <t>Limited (Manual Sampling)</t>
  </si>
  <si>
    <t>Full Dataset Analysis</t>
  </si>
  <si>
    <t>More Comprehensive</t>
  </si>
  <si>
    <t>Scalability &amp; Automation</t>
  </si>
  <si>
    <t>Low (Labor-Intensive)</t>
  </si>
  <si>
    <t>High (Automated Workflows &amp; AI Models)</t>
  </si>
  <si>
    <t>Major Scalability Gains</t>
  </si>
  <si>
    <t>KPI</t>
  </si>
  <si>
    <t>Value</t>
  </si>
  <si>
    <t>ROI</t>
  </si>
  <si>
    <t>383%</t>
  </si>
  <si>
    <t>Time Saved (weeks)</t>
  </si>
  <si>
    <t>Cost Saved ($)</t>
  </si>
  <si>
    <t>80%</t>
  </si>
  <si>
    <t>Audit Effectiveness score</t>
  </si>
  <si>
    <t xml:space="preserve">Client  Satisfaction Score </t>
  </si>
  <si>
    <t>Total Audit Engagements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</si>
</sst>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"/>
    </font>
    <font>
      <b/>
      <sz val="11"/>
      <color theme="1"/>
      <name val="Calibri"/>
      <charset val="1"/>
    </font>
    <font>
      <b/>
      <sz val="11"/>
      <color rgb="FF000000"/>
      <name val="Calibri"/>
      <charset val="1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3" fillId="0" borderId="0" applyBorder="0" applyAlignment="0" applyProtection="0"/>
    <xf numFmtId="44" fontId="3" fillId="0" borderId="0" applyBorder="0" applyAlignment="0" applyProtection="0"/>
    <xf numFmtId="9" fontId="3" fillId="0" borderId="0" applyBorder="0" applyAlignment="0" applyProtection="0"/>
    <xf numFmtId="41" fontId="3" fillId="0" borderId="0" applyBorder="0" applyAlignment="0" applyProtection="0"/>
    <xf numFmtId="42" fontId="3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2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30" applyNumberFormat="0" applyAlignment="0" applyProtection="0">
      <alignment vertical="center"/>
    </xf>
    <xf numFmtId="0" fontId="14" fillId="4" borderId="31" applyNumberFormat="0" applyAlignment="0" applyProtection="0">
      <alignment vertical="center"/>
    </xf>
    <xf numFmtId="0" fontId="15" fillId="4" borderId="30" applyNumberFormat="0" applyAlignment="0" applyProtection="0">
      <alignment vertical="center"/>
    </xf>
    <xf numFmtId="0" fontId="16" fillId="5" borderId="32" applyNumberFormat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0" fillId="0" borderId="0" applyBorder="0" applyProtection="0">
      <alignment horizontal="left"/>
    </xf>
    <xf numFmtId="0" fontId="0" fillId="0" borderId="0" applyBorder="0" applyProtection="0"/>
    <xf numFmtId="0" fontId="0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0" fillId="0" borderId="0" applyBorder="0" applyProtection="0"/>
  </cellStyleXfs>
  <cellXfs count="90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/>
    <xf numFmtId="4" fontId="0" fillId="0" borderId="0" xfId="0" applyNumberFormat="1" applyAlignment="1" applyProtection="1"/>
    <xf numFmtId="0" fontId="1" fillId="0" borderId="0" xfId="0" applyFont="1" applyAlignment="1" applyProtection="1">
      <alignment horizontal="center" wrapText="1"/>
    </xf>
    <xf numFmtId="0" fontId="0" fillId="0" borderId="0" xfId="0" applyFont="1" applyAlignment="1" applyProtection="1">
      <alignment wrapText="1"/>
    </xf>
    <xf numFmtId="49" fontId="0" fillId="0" borderId="0" xfId="0" applyNumberFormat="1" applyFont="1" applyAlignment="1" applyProtection="1">
      <alignment horizontal="center" wrapText="1"/>
    </xf>
    <xf numFmtId="0" fontId="0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horizontal="center" vertical="center" wrapText="1"/>
    </xf>
    <xf numFmtId="0" fontId="1" fillId="0" borderId="0" xfId="0" applyFont="1" applyAlignment="1" applyProtection="1">
      <alignment vertical="center" wrapText="1"/>
    </xf>
    <xf numFmtId="0" fontId="0" fillId="0" borderId="0" xfId="0" applyFont="1" applyAlignment="1" applyProtection="1">
      <alignment vertical="center" wrapText="1"/>
    </xf>
    <xf numFmtId="0" fontId="0" fillId="0" borderId="1" xfId="51" applyFont="1" applyBorder="1"/>
    <xf numFmtId="0" fontId="0" fillId="0" borderId="2" xfId="50" applyBorder="1"/>
    <xf numFmtId="0" fontId="0" fillId="0" borderId="3" xfId="50" applyBorder="1"/>
    <xf numFmtId="0" fontId="0" fillId="0" borderId="4" xfId="49" applyFont="1" applyBorder="1">
      <alignment horizontal="left"/>
    </xf>
    <xf numFmtId="0" fontId="0" fillId="0" borderId="5" xfId="49" applyFont="1" applyBorder="1">
      <alignment horizontal="left"/>
    </xf>
    <xf numFmtId="0" fontId="1" fillId="0" borderId="6" xfId="53" applyFont="1" applyBorder="1">
      <alignment horizontal="left"/>
    </xf>
    <xf numFmtId="0" fontId="0" fillId="0" borderId="7" xfId="54" applyBorder="1"/>
    <xf numFmtId="0" fontId="0" fillId="0" borderId="8" xfId="54" applyBorder="1"/>
    <xf numFmtId="0" fontId="1" fillId="0" borderId="9" xfId="52" applyBorder="1"/>
    <xf numFmtId="0" fontId="0" fillId="0" borderId="10" xfId="50" applyFont="1" applyBorder="1" applyAlignment="1" applyProtection="1"/>
    <xf numFmtId="0" fontId="0" fillId="0" borderId="11" xfId="51" applyFont="1" applyBorder="1" applyAlignment="1" applyProtection="1"/>
    <xf numFmtId="0" fontId="0" fillId="0" borderId="2" xfId="50" applyBorder="1" applyAlignment="1" applyProtection="1"/>
    <xf numFmtId="0" fontId="0" fillId="0" borderId="3" xfId="50" applyBorder="1" applyAlignment="1" applyProtection="1"/>
    <xf numFmtId="0" fontId="0" fillId="0" borderId="12" xfId="51" applyFont="1" applyBorder="1" applyAlignment="1" applyProtection="1"/>
    <xf numFmtId="0" fontId="0" fillId="0" borderId="13" xfId="49" applyFont="1" applyBorder="1" applyAlignment="1" applyProtection="1">
      <alignment horizontal="left"/>
    </xf>
    <xf numFmtId="0" fontId="0" fillId="0" borderId="5" xfId="49" applyFont="1" applyBorder="1" applyAlignment="1" applyProtection="1">
      <alignment horizontal="left"/>
    </xf>
    <xf numFmtId="0" fontId="1" fillId="0" borderId="6" xfId="53" applyFont="1" applyBorder="1" applyAlignment="1" applyProtection="1">
      <alignment horizontal="left"/>
    </xf>
    <xf numFmtId="0" fontId="0" fillId="0" borderId="14" xfId="49" applyBorder="1" applyAlignment="1" applyProtection="1">
      <alignment horizontal="left"/>
    </xf>
    <xf numFmtId="4" fontId="0" fillId="0" borderId="15" xfId="54" applyNumberFormat="1" applyBorder="1" applyAlignment="1" applyProtection="1"/>
    <xf numFmtId="4" fontId="0" fillId="0" borderId="16" xfId="54" applyNumberFormat="1" applyBorder="1" applyAlignment="1" applyProtection="1"/>
    <xf numFmtId="4" fontId="1" fillId="0" borderId="17" xfId="52" applyNumberFormat="1" applyBorder="1" applyAlignment="1" applyProtection="1"/>
    <xf numFmtId="0" fontId="0" fillId="0" borderId="18" xfId="49" applyBorder="1" applyAlignment="1" applyProtection="1">
      <alignment horizontal="left"/>
    </xf>
    <xf numFmtId="4" fontId="0" fillId="0" borderId="19" xfId="54" applyNumberFormat="1" applyBorder="1" applyAlignment="1" applyProtection="1"/>
    <xf numFmtId="4" fontId="0" fillId="0" borderId="20" xfId="54" applyNumberFormat="1" applyBorder="1" applyAlignment="1" applyProtection="1"/>
    <xf numFmtId="4" fontId="1" fillId="0" borderId="21" xfId="52" applyNumberFormat="1" applyBorder="1" applyAlignment="1" applyProtection="1"/>
    <xf numFmtId="4" fontId="0" fillId="0" borderId="13" xfId="54" applyNumberFormat="1" applyBorder="1" applyAlignment="1" applyProtection="1"/>
    <xf numFmtId="4" fontId="0" fillId="0" borderId="22" xfId="54" applyNumberFormat="1" applyBorder="1" applyAlignment="1" applyProtection="1"/>
    <xf numFmtId="4" fontId="1" fillId="0" borderId="23" xfId="52" applyNumberFormat="1" applyBorder="1" applyAlignment="1" applyProtection="1"/>
    <xf numFmtId="0" fontId="1" fillId="0" borderId="24" xfId="53" applyFont="1" applyBorder="1" applyAlignment="1" applyProtection="1">
      <alignment horizontal="left"/>
    </xf>
    <xf numFmtId="4" fontId="1" fillId="0" borderId="25" xfId="52" applyNumberFormat="1" applyBorder="1" applyAlignment="1" applyProtection="1"/>
    <xf numFmtId="4" fontId="1" fillId="0" borderId="8" xfId="52" applyNumberFormat="1" applyBorder="1" applyAlignment="1" applyProtection="1"/>
    <xf numFmtId="4" fontId="1" fillId="0" borderId="9" xfId="52" applyNumberFormat="1" applyBorder="1" applyAlignment="1" applyProtection="1"/>
    <xf numFmtId="0" fontId="0" fillId="0" borderId="15" xfId="54" applyBorder="1" applyAlignment="1" applyProtection="1"/>
    <xf numFmtId="0" fontId="0" fillId="0" borderId="16" xfId="54" applyBorder="1" applyAlignment="1" applyProtection="1"/>
    <xf numFmtId="0" fontId="1" fillId="0" borderId="17" xfId="52" applyBorder="1" applyAlignment="1" applyProtection="1"/>
    <xf numFmtId="0" fontId="0" fillId="0" borderId="19" xfId="54" applyBorder="1" applyAlignment="1" applyProtection="1"/>
    <xf numFmtId="0" fontId="0" fillId="0" borderId="20" xfId="54" applyBorder="1" applyAlignment="1" applyProtection="1"/>
    <xf numFmtId="0" fontId="1" fillId="0" borderId="21" xfId="52" applyBorder="1" applyAlignment="1" applyProtection="1"/>
    <xf numFmtId="0" fontId="0" fillId="0" borderId="13" xfId="54" applyBorder="1" applyAlignment="1" applyProtection="1"/>
    <xf numFmtId="0" fontId="0" fillId="0" borderId="22" xfId="54" applyBorder="1" applyAlignment="1" applyProtection="1"/>
    <xf numFmtId="0" fontId="1" fillId="0" borderId="23" xfId="52" applyBorder="1" applyAlignment="1" applyProtection="1"/>
    <xf numFmtId="0" fontId="1" fillId="0" borderId="25" xfId="52" applyBorder="1" applyAlignment="1" applyProtection="1"/>
    <xf numFmtId="0" fontId="1" fillId="0" borderId="8" xfId="52" applyBorder="1" applyAlignment="1" applyProtection="1"/>
    <xf numFmtId="0" fontId="1" fillId="0" borderId="9" xfId="52" applyBorder="1" applyAlignment="1" applyProtection="1"/>
    <xf numFmtId="0" fontId="0" fillId="0" borderId="10" xfId="50" applyFont="1" applyBorder="1"/>
    <xf numFmtId="0" fontId="0" fillId="0" borderId="11" xfId="51" applyFont="1" applyBorder="1"/>
    <xf numFmtId="0" fontId="0" fillId="0" borderId="12" xfId="51" applyFont="1" applyBorder="1"/>
    <xf numFmtId="0" fontId="0" fillId="0" borderId="13" xfId="49" applyFont="1" applyBorder="1">
      <alignment horizontal="left"/>
    </xf>
    <xf numFmtId="0" fontId="0" fillId="0" borderId="14" xfId="49" applyBorder="1">
      <alignment horizontal="left"/>
    </xf>
    <xf numFmtId="0" fontId="0" fillId="0" borderId="15" xfId="54" applyBorder="1"/>
    <xf numFmtId="0" fontId="0" fillId="0" borderId="16" xfId="54" applyBorder="1"/>
    <xf numFmtId="0" fontId="1" fillId="0" borderId="17" xfId="52" applyBorder="1"/>
    <xf numFmtId="0" fontId="0" fillId="0" borderId="18" xfId="49" applyBorder="1">
      <alignment horizontal="left"/>
    </xf>
    <xf numFmtId="0" fontId="0" fillId="0" borderId="19" xfId="54" applyBorder="1"/>
    <xf numFmtId="0" fontId="0" fillId="0" borderId="20" xfId="54" applyBorder="1"/>
    <xf numFmtId="0" fontId="1" fillId="0" borderId="21" xfId="52" applyBorder="1"/>
    <xf numFmtId="0" fontId="0" fillId="0" borderId="13" xfId="54" applyBorder="1"/>
    <xf numFmtId="0" fontId="0" fillId="0" borderId="22" xfId="54" applyBorder="1"/>
    <xf numFmtId="0" fontId="1" fillId="0" borderId="23" xfId="52" applyBorder="1"/>
    <xf numFmtId="0" fontId="1" fillId="0" borderId="24" xfId="53" applyFont="1" applyBorder="1">
      <alignment horizontal="left"/>
    </xf>
    <xf numFmtId="0" fontId="1" fillId="0" borderId="25" xfId="52" applyBorder="1"/>
    <xf numFmtId="0" fontId="1" fillId="0" borderId="8" xfId="52" applyBorder="1"/>
    <xf numFmtId="4" fontId="0" fillId="0" borderId="10" xfId="50" applyNumberFormat="1" applyFont="1" applyBorder="1" applyAlignment="1" applyProtection="1"/>
    <xf numFmtId="4" fontId="0" fillId="0" borderId="11" xfId="51" applyNumberFormat="1" applyFont="1" applyBorder="1" applyAlignment="1" applyProtection="1"/>
    <xf numFmtId="4" fontId="0" fillId="0" borderId="2" xfId="50" applyNumberFormat="1" applyBorder="1" applyAlignment="1" applyProtection="1"/>
    <xf numFmtId="4" fontId="0" fillId="0" borderId="3" xfId="50" applyNumberFormat="1" applyBorder="1" applyAlignment="1" applyProtection="1"/>
    <xf numFmtId="4" fontId="0" fillId="0" borderId="12" xfId="51" applyNumberFormat="1" applyFont="1" applyBorder="1" applyAlignment="1" applyProtection="1"/>
    <xf numFmtId="4" fontId="0" fillId="0" borderId="13" xfId="49" applyNumberFormat="1" applyFont="1" applyBorder="1" applyAlignment="1" applyProtection="1">
      <alignment horizontal="left"/>
    </xf>
    <xf numFmtId="4" fontId="0" fillId="0" borderId="5" xfId="49" applyNumberFormat="1" applyFont="1" applyBorder="1" applyAlignment="1" applyProtection="1">
      <alignment horizontal="left"/>
    </xf>
    <xf numFmtId="4" fontId="1" fillId="0" borderId="6" xfId="53" applyNumberFormat="1" applyFont="1" applyBorder="1" applyAlignment="1" applyProtection="1">
      <alignment horizontal="left"/>
    </xf>
    <xf numFmtId="4" fontId="0" fillId="0" borderId="14" xfId="49" applyNumberFormat="1" applyBorder="1" applyAlignment="1" applyProtection="1">
      <alignment horizontal="left"/>
    </xf>
    <xf numFmtId="4" fontId="0" fillId="0" borderId="18" xfId="49" applyNumberFormat="1" applyBorder="1" applyAlignment="1" applyProtection="1">
      <alignment horizontal="left"/>
    </xf>
    <xf numFmtId="4" fontId="1" fillId="0" borderId="24" xfId="53" applyNumberFormat="1" applyFont="1" applyBorder="1" applyAlignment="1" applyProtection="1">
      <alignment horizontal="left"/>
    </xf>
    <xf numFmtId="0" fontId="1" fillId="0" borderId="26" xfId="0" applyFont="1" applyBorder="1" applyAlignment="1" applyProtection="1">
      <alignment horizontal="center"/>
    </xf>
    <xf numFmtId="0" fontId="1" fillId="0" borderId="22" xfId="0" applyFont="1" applyBorder="1" applyAlignment="1" applyProtection="1">
      <alignment horizontal="center"/>
    </xf>
    <xf numFmtId="9" fontId="0" fillId="0" borderId="0" xfId="0" applyNumberFormat="1" applyAlignment="1" applyProtection="1">
      <alignment vertical="center" wrapText="1"/>
    </xf>
    <xf numFmtId="9" fontId="1" fillId="0" borderId="0" xfId="0" applyNumberFormat="1" applyFont="1" applyAlignment="1" applyProtection="1">
      <alignment vertical="center" wrapText="1"/>
    </xf>
    <xf numFmtId="0" fontId="1" fillId="0" borderId="26" xfId="0" applyFont="1" applyBorder="1" applyAlignment="1" applyProtection="1">
      <alignment horizontal="center" vertical="top"/>
    </xf>
    <xf numFmtId="0" fontId="2" fillId="0" borderId="26" xfId="0" applyFont="1" applyBorder="1" applyAlignment="1" applyProtection="1">
      <alignment horizontal="center" vertical="top"/>
    </xf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Pivot Table Category" xfId="49"/>
    <cellStyle name="Pivot Table Corner" xfId="50"/>
    <cellStyle name="Pivot Table Field" xfId="51"/>
    <cellStyle name="Pivot Table Result" xfId="52"/>
    <cellStyle name="Pivot Table Title" xfId="53"/>
    <cellStyle name="Pivot Table Value" xfId="5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tyles" Target="styles.xml"/><Relationship Id="rId22" Type="http://schemas.openxmlformats.org/officeDocument/2006/relationships/sharedStrings" Target="sharedStrings.xml"/><Relationship Id="rId21" Type="http://schemas.openxmlformats.org/officeDocument/2006/relationships/theme" Target="theme/theme1.xml"/><Relationship Id="rId20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'AI vs Non-AI Analysis'!$B$1</c:f>
              <c:strCache>
                <c:ptCount val="1"/>
                <c:pt idx="0">
                  <c:v>Audit_Effectiveness_Score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'AI vs Non-AI Analysis'!$A$2:$A$3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'AI vs Non-AI Analysis'!$B$2:$B$3</c:f>
              <c:numCache>
                <c:formatCode>#,##0.00</c:formatCode>
                <c:ptCount val="2"/>
                <c:pt idx="0">
                  <c:v>7.40363636363636</c:v>
                </c:pt>
                <c:pt idx="1">
                  <c:v>7.59555555555556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1"/>
        </c:dLbls>
        <c:gapWidth val="100"/>
        <c:overlap val="0"/>
        <c:axId val="72983912"/>
        <c:axId val="34198394"/>
      </c:barChart>
      <c:catAx>
        <c:axId val="7298391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300" b="0" i="0" u="none" strike="noStrike" kern="1200" baseline="0">
                    <a:solidFill>
                      <a:schemeClr val="tx1"/>
                    </a:solidFill>
                    <a:uFillTx/>
                    <a:latin typeface="Arial" panose="020B0604020202090204"/>
                    <a:ea typeface="+mn-ea"/>
                    <a:cs typeface="+mn-cs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</a:rPr>
                  <a:t>AI Used for Auditing</a:t>
                </a:r>
                <a:endParaRPr sz="900" b="0" u="none" strike="noStrike">
                  <a:solidFill>
                    <a:srgbClr val="000000"/>
                  </a:solidFill>
                  <a:uFillTx/>
                  <a:latin typeface="Arial" panose="020B0604020202090204"/>
                  <a:ea typeface="DejaVu Sans"/>
                </a:endParaRP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uFillTx/>
                <a:latin typeface="Arial" panose="020B0604020202090204"/>
                <a:ea typeface="DejaVu Sans"/>
                <a:cs typeface="+mn-cs"/>
              </a:defRPr>
            </a:pPr>
          </a:p>
        </c:txPr>
        <c:crossAx val="34198394"/>
        <c:crosses val="autoZero"/>
        <c:auto val="1"/>
        <c:lblAlgn val="ctr"/>
        <c:lblOffset val="100"/>
        <c:noMultiLvlLbl val="0"/>
      </c:catAx>
      <c:valAx>
        <c:axId val="34198394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300" b="0" i="0" u="none" strike="noStrike" kern="1200" baseline="0">
                    <a:solidFill>
                      <a:schemeClr val="tx1"/>
                    </a:solidFill>
                    <a:uFillTx/>
                    <a:latin typeface="Arial" panose="020B0604020202090204"/>
                    <a:ea typeface="+mn-ea"/>
                    <a:cs typeface="+mn-cs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</a:rPr>
                  <a:t>Audit Effectiveness Score</a:t>
                </a:r>
                <a:endParaRPr sz="900" b="0" u="none" strike="noStrike">
                  <a:solidFill>
                    <a:srgbClr val="000000"/>
                  </a:solidFill>
                  <a:uFillTx/>
                  <a:latin typeface="Arial" panose="020B0604020202090204"/>
                  <a:ea typeface="DejaVu Sans"/>
                </a:endParaRP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uFillTx/>
                <a:latin typeface="Arial" panose="020B0604020202090204"/>
                <a:ea typeface="DejaVu Sans"/>
                <a:cs typeface="+mn-cs"/>
              </a:defRPr>
            </a:pPr>
          </a:p>
        </c:txPr>
        <c:crossAx val="729839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uFillTx/>
              <a:latin typeface="Arial" panose="020B0604020202090204"/>
              <a:ea typeface="DejaVu Sans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cb259d7-11ac-42e7-9601-6359beaea428}"/>
      </c:ext>
    </c:extLst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300" b="0" i="0" u="none" strike="noStrike" kern="1200" baseline="0">
                <a:solidFill>
                  <a:schemeClr val="tx1"/>
                </a:solidFill>
                <a:uFillTx/>
                <a:latin typeface="Arial" panose="020B0604020202090204"/>
                <a:ea typeface="+mn-ea"/>
                <a:cs typeface="+mn-cs"/>
              </a:defRPr>
            </a:pPr>
            <a:r>
              <a:rPr sz="1300" b="0" u="none" strike="noStrike">
                <a:solidFill>
                  <a:srgbClr val="000000"/>
                </a:solidFill>
                <a:uFillTx/>
                <a:latin typeface="Arial" panose="020B0604020202090204"/>
                <a:ea typeface="DejaVu Sans"/>
              </a:rPr>
              <a:t>High Risk Cases</a:t>
            </a:r>
            <a:endParaRPr sz="1300" b="0" u="none" strike="noStrike">
              <a:solidFill>
                <a:srgbClr val="000000"/>
              </a:solidFill>
              <a:uFillTx/>
              <a:latin typeface="Arial" panose="020B0604020202090204"/>
              <a:ea typeface="DejaVu Sans"/>
            </a:endParaRPr>
          </a:p>
          <a:p>
            <a:pPr>
              <a:defRPr lang="en-US" sz="1300" b="0" i="0" u="none" strike="noStrike" kern="1200" baseline="0">
                <a:solidFill>
                  <a:schemeClr val="tx1"/>
                </a:solidFill>
                <a:uFillTx/>
                <a:latin typeface="Arial" panose="020B0604020202090204"/>
                <a:ea typeface="+mn-ea"/>
                <a:cs typeface="+mn-cs"/>
              </a:defRPr>
            </a:pPr>
            <a:r>
              <a:rPr sz="1100" b="0" u="none" strike="noStrike">
                <a:solidFill>
                  <a:srgbClr val="000000"/>
                </a:solidFill>
                <a:uFillTx/>
                <a:latin typeface="Arial" panose="020B0604020202090204"/>
                <a:ea typeface="DejaVu Sans"/>
              </a:rPr>
              <a:t>AI Not Used for Auditing</a:t>
            </a:r>
            <a:endParaRPr sz="1100" b="0" u="none" strike="noStrike">
              <a:solidFill>
                <a:srgbClr val="000000"/>
              </a:solidFill>
              <a:uFillTx/>
              <a:latin typeface="Arial" panose="020B0604020202090204"/>
              <a:ea typeface="DejaVu Sans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'Industry Affected '!$B$33:$B$34</c:f>
              <c:strCache>
                <c:ptCount val="1"/>
                <c:pt idx="0">
                  <c:v>AI_Used_for_Auditing No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bubble3D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000000"/>
                      </a:solidFill>
                      <a:uFillTx/>
                      <a:latin typeface="Arial" panose="020B0604020202090204"/>
                      <a:ea typeface="DejaVu Sans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000000"/>
                      </a:solidFill>
                      <a:uFillTx/>
                      <a:latin typeface="Arial" panose="020B0604020202090204"/>
                      <a:ea typeface="DejaVu Sans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000000"/>
                      </a:solidFill>
                      <a:uFillTx/>
                      <a:latin typeface="Arial" panose="020B0604020202090204"/>
                      <a:ea typeface="DejaVu Sans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000000"/>
                      </a:solidFill>
                      <a:uFillTx/>
                      <a:latin typeface="Arial" panose="020B0604020202090204"/>
                      <a:ea typeface="DejaVu Sans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'Industry Affected '!$A$35:$A$38</c:f>
              <c:strCache>
                <c:ptCount val="4"/>
                <c:pt idx="0">
                  <c:v>Finance</c:v>
                </c:pt>
                <c:pt idx="1">
                  <c:v>Healthcare</c:v>
                </c:pt>
                <c:pt idx="2">
                  <c:v>Retail</c:v>
                </c:pt>
                <c:pt idx="3">
                  <c:v>Tech</c:v>
                </c:pt>
              </c:strCache>
            </c:strRef>
          </c:cat>
          <c:val>
            <c:numRef>
              <c:f>'Industry Affected '!$B$35:$B$38</c:f>
              <c:numCache>
                <c:formatCode>#,##0.00</c:formatCode>
                <c:ptCount val="4"/>
                <c:pt idx="0">
                  <c:v>274.285714285714</c:v>
                </c:pt>
                <c:pt idx="1">
                  <c:v>331.933333333333</c:v>
                </c:pt>
                <c:pt idx="2">
                  <c:v>283.5625</c:v>
                </c:pt>
                <c:pt idx="3">
                  <c:v>233.705882352941</c:v>
                </c:pt>
              </c:numCache>
            </c:numRef>
          </c:val>
        </c:ser>
        <c:ser>
          <c:idx val="1"/>
          <c:order val="1"/>
          <c:tx>
            <c:strRef>
              <c:f>'Industry Affected '!$C$33:$C$34</c:f>
              <c:strCache>
                <c:ptCount val="1"/>
                <c:pt idx="0">
                  <c:v>AI_Used_for_Auditing Yes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bubble3D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000000"/>
                      </a:solidFill>
                      <a:uFillTx/>
                      <a:latin typeface="Arial" panose="020B0604020202090204"/>
                      <a:ea typeface="DejaVu Sans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000000"/>
                      </a:solidFill>
                      <a:uFillTx/>
                      <a:latin typeface="Arial" panose="020B0604020202090204"/>
                      <a:ea typeface="DejaVu Sans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000000"/>
                      </a:solidFill>
                      <a:uFillTx/>
                      <a:latin typeface="Arial" panose="020B0604020202090204"/>
                      <a:ea typeface="DejaVu Sans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000000"/>
                      </a:solidFill>
                      <a:uFillTx/>
                      <a:latin typeface="Arial" panose="020B0604020202090204"/>
                      <a:ea typeface="DejaVu Sans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'Industry Affected '!$A$35:$A$38</c:f>
              <c:strCache>
                <c:ptCount val="4"/>
                <c:pt idx="0">
                  <c:v>Finance</c:v>
                </c:pt>
                <c:pt idx="1">
                  <c:v>Healthcare</c:v>
                </c:pt>
                <c:pt idx="2">
                  <c:v>Retail</c:v>
                </c:pt>
                <c:pt idx="3">
                  <c:v>Tech</c:v>
                </c:pt>
              </c:strCache>
            </c:strRef>
          </c:cat>
          <c:val>
            <c:numRef>
              <c:f>'Industry Affected '!$C$35:$C$38</c:f>
              <c:numCache>
                <c:formatCode>#,##0.00</c:formatCode>
                <c:ptCount val="4"/>
                <c:pt idx="0">
                  <c:v>320.384615384615</c:v>
                </c:pt>
                <c:pt idx="1">
                  <c:v>268.444444444444</c:v>
                </c:pt>
                <c:pt idx="2">
                  <c:v>223.909090909091</c:v>
                </c:pt>
                <c:pt idx="3">
                  <c:v>276.666666666667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uFillTx/>
              <a:latin typeface="Arial" panose="020B0604020202090204"/>
              <a:ea typeface="DejaVu Sans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db2bd76d-ee75-4d0d-9210-f5e4b072c18b}"/>
      </c:ext>
    </c:extLst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300" b="0" i="0" u="none" strike="noStrike" kern="1200" baseline="0">
                <a:solidFill>
                  <a:schemeClr val="tx1"/>
                </a:solidFill>
                <a:uFillTx/>
                <a:latin typeface="Arial" panose="020B0604020202090204"/>
                <a:ea typeface="+mn-ea"/>
                <a:cs typeface="+mn-cs"/>
              </a:defRPr>
            </a:pPr>
            <a:r>
              <a:rPr sz="1300" b="0" u="none" strike="noStrike">
                <a:solidFill>
                  <a:srgbClr val="000000"/>
                </a:solidFill>
                <a:uFillTx/>
                <a:latin typeface="Arial" panose="020B0604020202090204"/>
                <a:ea typeface="DejaVu Sans"/>
              </a:rPr>
              <a:t>High Risk Cases </a:t>
            </a:r>
            <a:endParaRPr sz="1300" b="0" u="none" strike="noStrike">
              <a:solidFill>
                <a:srgbClr val="000000"/>
              </a:solidFill>
              <a:uFillTx/>
              <a:latin typeface="Arial" panose="020B0604020202090204"/>
              <a:ea typeface="DejaVu Sans"/>
            </a:endParaRPr>
          </a:p>
          <a:p>
            <a:pPr>
              <a:defRPr lang="en-US" sz="1300" b="0" i="0" u="none" strike="noStrike" kern="1200" baseline="0">
                <a:solidFill>
                  <a:schemeClr val="tx1"/>
                </a:solidFill>
                <a:uFillTx/>
                <a:latin typeface="Arial" panose="020B0604020202090204"/>
                <a:ea typeface="+mn-ea"/>
                <a:cs typeface="+mn-cs"/>
              </a:defRPr>
            </a:pPr>
            <a:r>
              <a:rPr sz="1100" b="0" u="none" strike="noStrike">
                <a:solidFill>
                  <a:srgbClr val="000000"/>
                </a:solidFill>
                <a:uFillTx/>
                <a:latin typeface="Arial" panose="020B0604020202090204"/>
                <a:ea typeface="DejaVu Sans"/>
              </a:rPr>
              <a:t>AI Used for Auditing</a:t>
            </a:r>
            <a:endParaRPr sz="1100" b="0" u="none" strike="noStrike">
              <a:solidFill>
                <a:srgbClr val="000000"/>
              </a:solidFill>
              <a:uFillTx/>
              <a:latin typeface="Arial" panose="020B0604020202090204"/>
              <a:ea typeface="DejaVu Sans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6905002162318"/>
          <c:y val="0.270812292598471"/>
          <c:w val="0.39700158569987"/>
          <c:h val="0.70567017746357"/>
        </c:manualLayout>
      </c:layout>
      <c:pieChart>
        <c:varyColors val="1"/>
        <c:ser>
          <c:idx val="0"/>
          <c:order val="0"/>
          <c:tx>
            <c:strRef>
              <c:f>('Industry Affected '!$A$33:$A$38,'Industry Affected '!$C$34)</c:f>
              <c:strCache>
                <c:ptCount val="1"/>
                <c:pt idx="0">
                  <c:v>Average - High_Risk_Cases Industry_Affected Finance Healthcare Retail Tech Yes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bubble3D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000000"/>
                      </a:solidFill>
                      <a:uFillTx/>
                      <a:latin typeface="Arial" panose="020B0604020202090204"/>
                      <a:ea typeface="DejaVu Sans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000000"/>
                      </a:solidFill>
                      <a:uFillTx/>
                      <a:latin typeface="Arial" panose="020B0604020202090204"/>
                      <a:ea typeface="DejaVu Sans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000000"/>
                      </a:solidFill>
                      <a:uFillTx/>
                      <a:latin typeface="Arial" panose="020B0604020202090204"/>
                      <a:ea typeface="DejaVu Sans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000000"/>
                      </a:solidFill>
                      <a:uFillTx/>
                      <a:latin typeface="Arial" panose="020B0604020202090204"/>
                      <a:ea typeface="DejaVu Sans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val>
            <c:numRef>
              <c:f>'Industry Affected '!$C$35:$C$38</c:f>
              <c:numCache>
                <c:formatCode>#,##0.00</c:formatCode>
                <c:ptCount val="4"/>
                <c:pt idx="0">
                  <c:v>320.384615384615</c:v>
                </c:pt>
                <c:pt idx="1">
                  <c:v>268.444444444444</c:v>
                </c:pt>
                <c:pt idx="2">
                  <c:v>223.909090909091</c:v>
                </c:pt>
                <c:pt idx="3">
                  <c:v>276.666666666667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1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layout/>
      <c:overlay val="0"/>
      <c:spPr>
        <a:solidFill>
          <a:srgbClr val="D9D9D9"/>
        </a:solidFill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uFillTx/>
              <a:latin typeface="Arial" panose="020B0604020202090204"/>
              <a:ea typeface="DejaVu Sans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52c828dc-1887-4a40-a680-2821edf143ef}"/>
      </c:ext>
    </c:extLst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28800" cap="flat" cmpd="sng" algn="ctr">
                      <a:solidFill>
                        <a:srgbClr val="000000"/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numRef>
              <c:f>[0]!categories</c:f>
              <c:numCache>
                <c:ptCount val="0"/>
              </c:numCache>
            </c:numRef>
          </c:cat>
          <c:val>
            <c:numRef>
              <c:f>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28800" cap="flat" cmpd="sng" algn="ctr">
                      <a:solidFill>
                        <a:srgbClr val="000000"/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numRef>
              <c:f>[0]!categories</c:f>
              <c:numCache>
                <c:ptCount val="0"/>
              </c:numCache>
            </c:numRef>
          </c:cat>
          <c: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0" cap="flat" cmpd="sng" algn="ctr">
              <a:noFill/>
              <a:prstDash val="solid"/>
              <a:round/>
            </a:ln>
          </c:spPr>
        </c:hiLowLines>
        <c:marker val="1"/>
        <c:smooth val="0"/>
        <c:axId val="55952090"/>
        <c:axId val="23239039"/>
      </c:lineChart>
      <c:catAx>
        <c:axId val="559520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300" b="0" i="0" u="none" strike="noStrike" kern="1200" baseline="0">
                    <a:solidFill>
                      <a:schemeClr val="tx1"/>
                    </a:solidFill>
                    <a:uFillTx/>
                    <a:latin typeface="Arial" panose="020B0604020202090204"/>
                    <a:ea typeface="+mn-ea"/>
                    <a:cs typeface="+mn-cs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</a:rPr>
                  <a:t>Firm Name</a:t>
                </a:r>
                <a:endParaRPr sz="900" b="0" u="none" strike="noStrike">
                  <a:solidFill>
                    <a:srgbClr val="000000"/>
                  </a:solidFill>
                  <a:uFillTx/>
                  <a:latin typeface="Arial" panose="020B0604020202090204"/>
                  <a:ea typeface="DejaVu Sans"/>
                </a:endParaRP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uFillTx/>
                <a:latin typeface="Arial" panose="020B0604020202090204"/>
                <a:ea typeface="DejaVu Sans"/>
                <a:cs typeface="+mn-cs"/>
              </a:defRPr>
            </a:pPr>
          </a:p>
        </c:txPr>
        <c:crossAx val="23239039"/>
        <c:crosses val="autoZero"/>
        <c:auto val="1"/>
        <c:lblAlgn val="ctr"/>
        <c:lblOffset val="100"/>
        <c:noMultiLvlLbl val="0"/>
      </c:catAx>
      <c:valAx>
        <c:axId val="23239039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300" b="0" i="0" u="none" strike="noStrike" kern="1200" baseline="0">
                    <a:solidFill>
                      <a:schemeClr val="tx1"/>
                    </a:solidFill>
                    <a:uFillTx/>
                    <a:latin typeface="Arial" panose="020B0604020202090204"/>
                    <a:ea typeface="+mn-ea"/>
                    <a:cs typeface="+mn-cs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</a:rPr>
                  <a:t>Client Satisfaction Score</a:t>
                </a:r>
                <a:endParaRPr sz="900" b="0" u="none" strike="noStrike">
                  <a:solidFill>
                    <a:srgbClr val="000000"/>
                  </a:solidFill>
                  <a:uFillTx/>
                  <a:latin typeface="Arial" panose="020B0604020202090204"/>
                  <a:ea typeface="DejaVu Sans"/>
                </a:endParaRP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uFillTx/>
                <a:latin typeface="Arial" panose="020B0604020202090204"/>
                <a:ea typeface="DejaVu Sans"/>
                <a:cs typeface="+mn-cs"/>
              </a:defRPr>
            </a:pPr>
          </a:p>
        </c:txPr>
        <c:crossAx val="559520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uFillTx/>
              <a:latin typeface="Arial" panose="020B0604020202090204"/>
              <a:ea typeface="DejaVu Sans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c9fa8be-6193-4f8d-9299-93811df2c526}"/>
      </c:ext>
    </c:extLst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28800" cap="flat" cmpd="sng" algn="ctr">
                      <a:solidFill>
                        <a:srgbClr val="000000"/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numRef>
              <c:f>[0]!categories</c:f>
              <c:numCache>
                <c:ptCount val="0"/>
              </c:numCache>
            </c:numRef>
          </c:cat>
          <c:val>
            <c:numRef>
              <c:f>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28800" cap="flat" cmpd="sng" algn="ctr">
                      <a:solidFill>
                        <a:srgbClr val="000000"/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numRef>
              <c:f>[0]!categories</c:f>
              <c:numCache>
                <c:ptCount val="0"/>
              </c:numCache>
            </c:numRef>
          </c:cat>
          <c: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0" cap="flat" cmpd="sng" algn="ctr">
              <a:noFill/>
              <a:prstDash val="solid"/>
              <a:round/>
            </a:ln>
          </c:spPr>
        </c:hiLowLines>
        <c:marker val="1"/>
        <c:smooth val="0"/>
        <c:axId val="93412068"/>
        <c:axId val="49753134"/>
      </c:lineChart>
      <c:catAx>
        <c:axId val="934120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300" b="0" i="0" u="none" strike="noStrike" kern="1200" baseline="0">
                    <a:solidFill>
                      <a:schemeClr val="tx1"/>
                    </a:solidFill>
                    <a:uFillTx/>
                    <a:latin typeface="Arial" panose="020B0604020202090204"/>
                    <a:ea typeface="+mn-ea"/>
                    <a:cs typeface="+mn-cs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</a:rPr>
                  <a:t>Firm Name</a:t>
                </a:r>
                <a:endParaRPr sz="900" b="0" u="none" strike="noStrike">
                  <a:solidFill>
                    <a:srgbClr val="000000"/>
                  </a:solidFill>
                  <a:uFillTx/>
                  <a:latin typeface="Arial" panose="020B0604020202090204"/>
                  <a:ea typeface="DejaVu Sans"/>
                </a:endParaRP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uFillTx/>
                <a:latin typeface="Arial" panose="020B0604020202090204"/>
                <a:ea typeface="DejaVu Sans"/>
                <a:cs typeface="+mn-cs"/>
              </a:defRPr>
            </a:pPr>
          </a:p>
        </c:txPr>
        <c:crossAx val="49753134"/>
        <c:crosses val="autoZero"/>
        <c:auto val="1"/>
        <c:lblAlgn val="ctr"/>
        <c:lblOffset val="100"/>
        <c:noMultiLvlLbl val="0"/>
      </c:catAx>
      <c:valAx>
        <c:axId val="49753134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300" b="0" i="0" u="none" strike="noStrike" kern="1200" baseline="0">
                    <a:solidFill>
                      <a:schemeClr val="tx1"/>
                    </a:solidFill>
                    <a:uFillTx/>
                    <a:latin typeface="Arial" panose="020B0604020202090204"/>
                    <a:ea typeface="+mn-ea"/>
                    <a:cs typeface="+mn-cs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</a:rPr>
                  <a:t>Audit Effectiveness Score</a:t>
                </a:r>
                <a:endParaRPr sz="900" b="0" u="none" strike="noStrike">
                  <a:solidFill>
                    <a:srgbClr val="000000"/>
                  </a:solidFill>
                  <a:uFillTx/>
                  <a:latin typeface="Arial" panose="020B0604020202090204"/>
                  <a:ea typeface="DejaVu Sans"/>
                </a:endParaRP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uFillTx/>
                <a:latin typeface="Arial" panose="020B0604020202090204"/>
                <a:ea typeface="DejaVu Sans"/>
                <a:cs typeface="+mn-cs"/>
              </a:defRPr>
            </a:pPr>
          </a:p>
        </c:txPr>
        <c:crossAx val="934120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uFillTx/>
              <a:latin typeface="Arial" panose="020B0604020202090204"/>
              <a:ea typeface="DejaVu Sans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b9d66a0-1abd-41c4-8e2c-05b648bef680}"/>
      </c:ext>
    </c:extLst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'AI vs Non-AI Analysis'!$A$2:$A$3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'AI vs Non-AI Analysis'!$C$2:$C$3</c:f>
              <c:numCache>
                <c:formatCode>#,##0.00</c:formatCode>
                <c:ptCount val="2"/>
                <c:pt idx="0">
                  <c:v>7.31636363636364</c:v>
                </c:pt>
                <c:pt idx="1">
                  <c:v>7.36666666666667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1"/>
        </c:dLbls>
        <c:gapWidth val="100"/>
        <c:overlap val="0"/>
        <c:axId val="90422683"/>
        <c:axId val="83328017"/>
      </c:barChart>
      <c:catAx>
        <c:axId val="9042268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300" b="0" i="0" u="none" strike="noStrike" kern="1200" baseline="0">
                    <a:solidFill>
                      <a:schemeClr val="tx1"/>
                    </a:solidFill>
                    <a:uFillTx/>
                    <a:latin typeface="Arial" panose="020B0604020202090204"/>
                    <a:ea typeface="+mn-ea"/>
                    <a:cs typeface="+mn-cs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</a:rPr>
                  <a:t>AI Used for Auditing</a:t>
                </a:r>
                <a:endParaRPr sz="900" b="0" u="none" strike="noStrike">
                  <a:solidFill>
                    <a:srgbClr val="000000"/>
                  </a:solidFill>
                  <a:uFillTx/>
                  <a:latin typeface="Arial" panose="020B0604020202090204"/>
                  <a:ea typeface="DejaVu Sans"/>
                </a:endParaRP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uFillTx/>
                <a:latin typeface="Arial" panose="020B0604020202090204"/>
                <a:ea typeface="DejaVu Sans"/>
                <a:cs typeface="+mn-cs"/>
              </a:defRPr>
            </a:pPr>
          </a:p>
        </c:txPr>
        <c:crossAx val="83328017"/>
        <c:crosses val="autoZero"/>
        <c:auto val="1"/>
        <c:lblAlgn val="ctr"/>
        <c:lblOffset val="100"/>
        <c:noMultiLvlLbl val="0"/>
      </c:catAx>
      <c:valAx>
        <c:axId val="83328017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300" b="0" i="0" u="none" strike="noStrike" kern="1200" baseline="0">
                    <a:solidFill>
                      <a:schemeClr val="tx1"/>
                    </a:solidFill>
                    <a:uFillTx/>
                    <a:latin typeface="Arial" panose="020B0604020202090204"/>
                    <a:ea typeface="+mn-ea"/>
                    <a:cs typeface="+mn-cs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</a:rPr>
                  <a:t>Client Satisfaction Score</a:t>
                </a:r>
                <a:endParaRPr sz="900" b="0" u="none" strike="noStrike">
                  <a:solidFill>
                    <a:srgbClr val="000000"/>
                  </a:solidFill>
                  <a:uFillTx/>
                  <a:latin typeface="Arial" panose="020B0604020202090204"/>
                  <a:ea typeface="DejaVu Sans"/>
                </a:endParaRP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uFillTx/>
                <a:latin typeface="Arial" panose="020B0604020202090204"/>
                <a:ea typeface="DejaVu Sans"/>
                <a:cs typeface="+mn-cs"/>
              </a:defRPr>
            </a:pPr>
          </a:p>
        </c:txPr>
        <c:crossAx val="9042268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0"/>
    <c:extLst>
      <c:ext uri="{0b15fc19-7d7d-44ad-8c2d-2c3a37ce22c3}">
        <chartProps xmlns="https://web.wps.cn/et/2018/main" chartId="{adf84e52-a84a-4980-8271-f4cf8caff8c3}"/>
      </c:ext>
    </c:extLst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045092838196"/>
          <c:y val="0.192517101773"/>
          <c:w val="0.470026525198939"/>
          <c:h val="0.5637302806086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'AI vs Non-AI Analysis'!$D$1</c:f>
              <c:strCache>
                <c:ptCount val="1"/>
                <c:pt idx="0">
                  <c:v>Total_Revenue_Impact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'AI vs Non-AI Analysis'!$A$2:$A$3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'AI vs Non-AI Analysis'!$D$2:$D$3</c:f>
              <c:numCache>
                <c:formatCode>#,##0.00</c:formatCode>
                <c:ptCount val="2"/>
                <c:pt idx="0">
                  <c:v>292.984181818182</c:v>
                </c:pt>
                <c:pt idx="1">
                  <c:v>247.550444444445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1"/>
        </c:dLbls>
        <c:gapWidth val="100"/>
        <c:overlap val="0"/>
        <c:axId val="62554121"/>
        <c:axId val="21562435"/>
      </c:barChart>
      <c:catAx>
        <c:axId val="6255412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300" b="0" i="0" u="none" strike="noStrike" kern="1200" baseline="0">
                    <a:solidFill>
                      <a:schemeClr val="tx1"/>
                    </a:solidFill>
                    <a:uFillTx/>
                    <a:latin typeface="Arial" panose="020B0604020202090204"/>
                    <a:ea typeface="+mn-ea"/>
                    <a:cs typeface="+mn-cs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</a:rPr>
                  <a:t>AI Used for Auditing</a:t>
                </a:r>
                <a:endParaRPr sz="900" b="0" u="none" strike="noStrike">
                  <a:solidFill>
                    <a:srgbClr val="000000"/>
                  </a:solidFill>
                  <a:uFillTx/>
                  <a:latin typeface="Arial" panose="020B0604020202090204"/>
                  <a:ea typeface="DejaVu Sans"/>
                </a:endParaRP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uFillTx/>
                <a:latin typeface="Arial" panose="020B0604020202090204"/>
                <a:ea typeface="DejaVu Sans"/>
                <a:cs typeface="+mn-cs"/>
              </a:defRPr>
            </a:pPr>
          </a:p>
        </c:txPr>
        <c:crossAx val="21562435"/>
        <c:crosses val="autoZero"/>
        <c:auto val="1"/>
        <c:lblAlgn val="ctr"/>
        <c:lblOffset val="100"/>
        <c:noMultiLvlLbl val="0"/>
      </c:catAx>
      <c:valAx>
        <c:axId val="21562435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300" b="0" i="0" u="none" strike="noStrike" kern="1200" baseline="0">
                    <a:solidFill>
                      <a:schemeClr val="tx1"/>
                    </a:solidFill>
                    <a:uFillTx/>
                    <a:latin typeface="Arial" panose="020B0604020202090204"/>
                    <a:ea typeface="+mn-ea"/>
                    <a:cs typeface="+mn-cs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</a:rPr>
                  <a:t>Total Revenue Impact</a:t>
                </a:r>
                <a:endParaRPr sz="900" b="0" u="none" strike="noStrike">
                  <a:solidFill>
                    <a:srgbClr val="000000"/>
                  </a:solidFill>
                  <a:uFillTx/>
                  <a:latin typeface="Arial" panose="020B0604020202090204"/>
                  <a:ea typeface="DejaVu Sans"/>
                </a:endParaRP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uFillTx/>
                <a:latin typeface="Arial" panose="020B0604020202090204"/>
                <a:ea typeface="DejaVu Sans"/>
                <a:cs typeface="+mn-cs"/>
              </a:defRPr>
            </a:pPr>
          </a:p>
        </c:txPr>
        <c:crossAx val="6255412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18272495755518"/>
          <c:y val="0.285534766824909"/>
          <c:w val="0.267084040747029"/>
          <c:h val="0.174951130969003"/>
        </c:manualLayout>
      </c:layout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uFillTx/>
              <a:latin typeface="Arial" panose="020B0604020202090204"/>
              <a:ea typeface="DejaVu Sans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af1973a-8261-48ef-9865-732814413823}"/>
      </c:ext>
    </c:extLst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7919516304887"/>
          <c:y val="0.0494332493702771"/>
          <c:w val="0.531469917732184"/>
          <c:h val="0.864452141057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'AI vs Non-AI Analysis'!$B$1</c:f>
              <c:strCache>
                <c:ptCount val="1"/>
                <c:pt idx="0">
                  <c:v>Audit_Effectiveness_Score</c:v>
                </c:pt>
              </c:strCache>
            </c:strRef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28800" cap="flat" cmpd="sng" algn="ctr">
                      <a:solidFill>
                        <a:srgbClr val="000000"/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xVal>
            <c:strRef>
              <c:f>'AI vs Non-AI Analysis'!$A$2:$A$3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xVal>
          <c:yVal>
            <c:numRef>
              <c:f>'AI vs Non-AI Analysis'!$B$2:$B$3</c:f>
              <c:numCache>
                <c:formatCode>#,##0.00</c:formatCode>
                <c:ptCount val="2"/>
                <c:pt idx="0">
                  <c:v>7.40363636363636</c:v>
                </c:pt>
                <c:pt idx="1">
                  <c:v>7.59555555555556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'AI vs Non-AI Analysis'!$C$1</c:f>
              <c:strCache>
                <c:ptCount val="1"/>
                <c:pt idx="0">
                  <c:v>Client_Satisfaction_Score</c:v>
                </c:pt>
              </c:strCache>
            </c:strRef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28800" cap="flat" cmpd="sng" algn="ctr">
                      <a:solidFill>
                        <a:srgbClr val="000000"/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xVal>
            <c:strRef>
              <c:f>'AI vs Non-AI Analysis'!$A$2:$A$3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xVal>
          <c:yVal>
            <c:numRef>
              <c:f>'AI vs Non-AI Analysis'!$C$2:$C$3</c:f>
              <c:numCache>
                <c:formatCode>#,##0.00</c:formatCode>
                <c:ptCount val="2"/>
                <c:pt idx="0">
                  <c:v>7.31636363636364</c:v>
                </c:pt>
                <c:pt idx="1">
                  <c:v>7.36666666666667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85485023"/>
        <c:axId val="10592085"/>
      </c:scatterChart>
      <c:valAx>
        <c:axId val="854850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uFillTx/>
                <a:latin typeface="Arial" panose="020B0604020202090204"/>
                <a:ea typeface="DejaVu Sans"/>
                <a:cs typeface="+mn-cs"/>
              </a:defRPr>
            </a:pPr>
          </a:p>
        </c:txPr>
        <c:crossAx val="10592085"/>
        <c:crosses val="autoZero"/>
        <c:crossBetween val="midCat"/>
      </c:valAx>
      <c:valAx>
        <c:axId val="10592085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#,##0.00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uFillTx/>
                <a:latin typeface="Arial" panose="020B0604020202090204"/>
                <a:ea typeface="DejaVu Sans"/>
                <a:cs typeface="+mn-cs"/>
              </a:defRPr>
            </a:pPr>
          </a:p>
        </c:txPr>
        <c:crossAx val="8548502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uFillTx/>
              <a:latin typeface="Arial" panose="020B0604020202090204"/>
              <a:ea typeface="DejaVu Sans"/>
              <a:cs typeface="+mn-cs"/>
            </a:defRPr>
          </a:pPr>
        </a:p>
      </c:txPr>
    </c:legend>
    <c:plotVisOnly val="1"/>
    <c:dispBlanksAs val="span"/>
    <c:showDLblsOverMax val="0"/>
    <c:extLst>
      <c:ext uri="{0b15fc19-7d7d-44ad-8c2d-2c3a37ce22c3}">
        <chartProps xmlns="https://web.wps.cn/et/2018/main" chartId="{4719cfa1-12ee-4e04-a608-b0ec40016085}"/>
      </c:ext>
    </c:extLst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28800" cap="flat" cmpd="sng" algn="ctr">
                      <a:solidFill>
                        <a:srgbClr val="000000"/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numRef>
              <c:f>[0]!categories</c:f>
              <c:numCache>
                <c:ptCount val="0"/>
              </c:numCache>
            </c:numRef>
          </c:cat>
          <c:val>
            <c:numRef>
              <c:f>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28800" cap="flat" cmpd="sng" algn="ctr">
                      <a:solidFill>
                        <a:srgbClr val="000000"/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numRef>
              <c:f>[0]!categories</c:f>
              <c:numCache>
                <c:ptCount val="0"/>
              </c:numCache>
            </c:numRef>
          </c:cat>
          <c: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0" cap="flat" cmpd="sng" algn="ctr">
              <a:noFill/>
              <a:prstDash val="solid"/>
              <a:round/>
            </a:ln>
          </c:spPr>
        </c:hiLowLines>
        <c:marker val="1"/>
        <c:smooth val="0"/>
        <c:axId val="26276980"/>
        <c:axId val="59073425"/>
      </c:lineChart>
      <c:catAx>
        <c:axId val="262769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uFillTx/>
                <a:latin typeface="Arial" panose="020B0604020202090204"/>
                <a:ea typeface="DejaVu Sans"/>
                <a:cs typeface="+mn-cs"/>
              </a:defRPr>
            </a:pPr>
          </a:p>
        </c:txPr>
        <c:crossAx val="59073425"/>
        <c:crosses val="autoZero"/>
        <c:auto val="1"/>
        <c:lblAlgn val="ctr"/>
        <c:lblOffset val="100"/>
        <c:noMultiLvlLbl val="0"/>
      </c:catAx>
      <c:valAx>
        <c:axId val="59073425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300" b="0" i="0" u="none" strike="noStrike" kern="1200" baseline="0">
                    <a:solidFill>
                      <a:schemeClr val="tx1"/>
                    </a:solidFill>
                    <a:uFillTx/>
                    <a:latin typeface="Arial" panose="020B0604020202090204"/>
                    <a:ea typeface="+mn-ea"/>
                    <a:cs typeface="+mn-cs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</a:rPr>
                  <a:t>Audit Effectiveness Score</a:t>
                </a:r>
                <a:endParaRPr sz="900" b="0" u="none" strike="noStrike">
                  <a:solidFill>
                    <a:srgbClr val="000000"/>
                  </a:solidFill>
                  <a:uFillTx/>
                  <a:latin typeface="Arial" panose="020B0604020202090204"/>
                  <a:ea typeface="DejaVu Sans"/>
                </a:endParaRP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uFillTx/>
                <a:latin typeface="Arial" panose="020B0604020202090204"/>
                <a:ea typeface="DejaVu Sans"/>
                <a:cs typeface="+mn-cs"/>
              </a:defRPr>
            </a:pPr>
          </a:p>
        </c:txPr>
        <c:crossAx val="262769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uFillTx/>
              <a:latin typeface="Arial" panose="020B0604020202090204"/>
              <a:ea typeface="DejaVu Sans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e935e8a-58fe-461b-b1d6-bc87c565f4f1}"/>
      </c:ext>
    </c:extLst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28800" cap="flat" cmpd="sng" algn="ctr">
                      <a:solidFill>
                        <a:srgbClr val="000000"/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numRef>
              <c:f>[0]!categories</c:f>
              <c:numCache>
                <c:ptCount val="0"/>
              </c:numCache>
            </c:numRef>
          </c:cat>
          <c:val>
            <c:numRef>
              <c:f>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28800" cap="flat" cmpd="sng" algn="ctr">
                      <a:solidFill>
                        <a:srgbClr val="000000"/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numRef>
              <c:f>[0]!categories</c:f>
              <c:numCache>
                <c:ptCount val="0"/>
              </c:numCache>
            </c:numRef>
          </c:cat>
          <c: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0" cap="flat" cmpd="sng" algn="ctr">
              <a:noFill/>
              <a:prstDash val="solid"/>
              <a:round/>
            </a:ln>
          </c:spPr>
        </c:hiLowLines>
        <c:marker val="1"/>
        <c:smooth val="0"/>
        <c:axId val="9826300"/>
        <c:axId val="29412459"/>
      </c:lineChart>
      <c:catAx>
        <c:axId val="98263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300" b="0" i="0" u="none" strike="noStrike" kern="1200" baseline="0">
                    <a:solidFill>
                      <a:schemeClr val="tx1"/>
                    </a:solidFill>
                    <a:uFillTx/>
                    <a:latin typeface="Arial" panose="020B0604020202090204"/>
                    <a:ea typeface="+mn-ea"/>
                    <a:cs typeface="+mn-cs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</a:rPr>
                  <a:t>Year</a:t>
                </a:r>
                <a:endParaRPr sz="900" b="0" u="none" strike="noStrike">
                  <a:solidFill>
                    <a:srgbClr val="000000"/>
                  </a:solidFill>
                  <a:uFillTx/>
                  <a:latin typeface="Arial" panose="020B0604020202090204"/>
                  <a:ea typeface="DejaVu Sans"/>
                </a:endParaRP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uFillTx/>
                <a:latin typeface="Arial" panose="020B0604020202090204"/>
                <a:ea typeface="DejaVu Sans"/>
                <a:cs typeface="+mn-cs"/>
              </a:defRPr>
            </a:pPr>
          </a:p>
        </c:txPr>
        <c:crossAx val="29412459"/>
        <c:crosses val="autoZero"/>
        <c:auto val="1"/>
        <c:lblAlgn val="ctr"/>
        <c:lblOffset val="100"/>
        <c:noMultiLvlLbl val="0"/>
      </c:catAx>
      <c:valAx>
        <c:axId val="29412459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300" b="0" i="0" u="none" strike="noStrike" kern="1200" baseline="0">
                    <a:solidFill>
                      <a:schemeClr val="tx1"/>
                    </a:solidFill>
                    <a:uFillTx/>
                    <a:latin typeface="Arial" panose="020B0604020202090204"/>
                    <a:ea typeface="+mn-ea"/>
                    <a:cs typeface="+mn-cs"/>
                  </a:defRPr>
                </a:pPr>
                <a:r>
                  <a:rPr sz="900" b="0" u="none" strike="noStrike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</a:rPr>
                  <a:t>Client Satisfaction Score</a:t>
                </a:r>
                <a:endParaRPr sz="900" b="0" u="none" strike="noStrike">
                  <a:solidFill>
                    <a:srgbClr val="000000"/>
                  </a:solidFill>
                  <a:uFillTx/>
                  <a:latin typeface="Arial" panose="020B0604020202090204"/>
                  <a:ea typeface="DejaVu Sans"/>
                </a:endParaRP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uFillTx/>
                <a:latin typeface="Arial" panose="020B0604020202090204"/>
                <a:ea typeface="DejaVu Sans"/>
                <a:cs typeface="+mn-cs"/>
              </a:defRPr>
            </a:pPr>
          </a:p>
        </c:txPr>
        <c:crossAx val="982630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uFillTx/>
              <a:latin typeface="Arial" panose="020B0604020202090204"/>
              <a:ea typeface="DejaVu Sans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b029749-1439-4f5f-a83b-906b2d9fd5ec}"/>
      </c:ext>
    </c:extLst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300" b="0" i="0" u="none" strike="noStrike" kern="1200" baseline="0">
                <a:solidFill>
                  <a:schemeClr val="tx1"/>
                </a:solidFill>
                <a:uFillTx/>
                <a:latin typeface="Arial" panose="020B0604020202090204"/>
                <a:ea typeface="+mn-ea"/>
                <a:cs typeface="+mn-cs"/>
              </a:defRPr>
            </a:pPr>
            <a:r>
              <a:rPr sz="1300" b="0" u="none" strike="noStrike">
                <a:solidFill>
                  <a:srgbClr val="000000"/>
                </a:solidFill>
                <a:uFillTx/>
                <a:latin typeface="Arial" panose="020B0604020202090204"/>
                <a:ea typeface="DejaVu Sans"/>
              </a:rPr>
              <a:t>Compliance Score</a:t>
            </a:r>
            <a:endParaRPr sz="1300" b="0" u="none" strike="noStrike">
              <a:solidFill>
                <a:srgbClr val="000000"/>
              </a:solidFill>
              <a:uFillTx/>
              <a:latin typeface="Arial" panose="020B0604020202090204"/>
              <a:ea typeface="DejaVu Sans"/>
            </a:endParaRPr>
          </a:p>
        </c:rich>
      </c:tx>
      <c:layout>
        <c:manualLayout>
          <c:xMode val="edge"/>
          <c:yMode val="edge"/>
          <c:x val="0.419922480620155"/>
          <c:y val="0.015595757953836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83720930233"/>
          <c:y val="0.0778228321896444"/>
          <c:w val="0.518604651162791"/>
          <c:h val="0.921319401122895"/>
        </c:manualLayout>
      </c:layout>
      <c:pieChart>
        <c:varyColors val="1"/>
        <c:ser>
          <c:idx val="0"/>
          <c:order val="0"/>
          <c:tx>
            <c:strRef>
              <c:f>'AI vs Non-AI Analysis'!$E$1</c:f>
              <c:strCache>
                <c:ptCount val="1"/>
                <c:pt idx="0">
                  <c:v>Compliance Score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bubble3D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000000"/>
                      </a:solidFill>
                      <a:uFillTx/>
                      <a:latin typeface="Arial" panose="020B0604020202090204"/>
                      <a:ea typeface="DejaVu Sans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000000"/>
                      </a:solidFill>
                      <a:uFillTx/>
                      <a:latin typeface="Arial" panose="020B0604020202090204"/>
                      <a:ea typeface="DejaVu Sans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val>
            <c:numRef>
              <c:f>'AI vs Non-AI Analysis'!$E$2:$E$3</c:f>
              <c:numCache>
                <c:formatCode>#,##0.00</c:formatCode>
                <c:ptCount val="2"/>
                <c:pt idx="0">
                  <c:v>111.309090909091</c:v>
                </c:pt>
                <c:pt idx="1">
                  <c:v>98.3555555555556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uFillTx/>
              <a:latin typeface="Arial" panose="020B0604020202090204"/>
              <a:ea typeface="DejaVu Sans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d766752a-4f0e-4ed0-bda7-91bc8bd574ea}"/>
      </c:ext>
    </c:extLst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300" b="0" i="0" u="none" strike="noStrike" kern="1200" baseline="0">
                <a:solidFill>
                  <a:schemeClr val="tx1"/>
                </a:solidFill>
                <a:uFillTx/>
                <a:latin typeface="Arial" panose="020B0604020202090204"/>
                <a:ea typeface="+mn-ea"/>
                <a:cs typeface="+mn-cs"/>
              </a:defRPr>
            </a:pPr>
            <a:r>
              <a:rPr sz="1300" b="0" u="none" strike="noStrike">
                <a:solidFill>
                  <a:srgbClr val="000000"/>
                </a:solidFill>
                <a:uFillTx/>
                <a:latin typeface="Arial" panose="020B0604020202090204"/>
                <a:ea typeface="DejaVu Sans"/>
              </a:rPr>
              <a:t>Total Revenue Impact</a:t>
            </a:r>
            <a:endParaRPr sz="1300" b="0" u="none" strike="noStrike">
              <a:solidFill>
                <a:srgbClr val="000000"/>
              </a:solidFill>
              <a:uFillTx/>
              <a:latin typeface="Arial" panose="020B0604020202090204"/>
              <a:ea typeface="DejaVu Sans"/>
            </a:endParaRPr>
          </a:p>
        </c:rich>
      </c:tx>
      <c:layout>
        <c:manualLayout>
          <c:xMode val="edge"/>
          <c:yMode val="edge"/>
          <c:x val="0.316811260086149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91118121701147"/>
          <c:y val="0.077685170624312"/>
          <c:w val="0.475034884426379"/>
          <c:h val="0.844000629029722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bubble3D val="0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000000"/>
                      </a:solidFill>
                      <a:uFillTx/>
                      <a:latin typeface="Arial" panose="020B0604020202090204"/>
                      <a:ea typeface="DejaVu Sans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numRef>
              <c:f>[0]!categories</c:f>
              <c:numCache>
                <c:ptCount val="0"/>
              </c:numCache>
            </c:numRef>
          </c:cat>
          <c:val>
            <c:numRef>
              <c:f>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1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uFillTx/>
              <a:latin typeface="Arial" panose="020B0604020202090204"/>
              <a:ea typeface="DejaVu Sans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c465b939-36c1-4a16-8640-37a139d86762}"/>
      </c:ext>
    </c:extLst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300" b="0" i="0" u="none" strike="noStrike" kern="1200" baseline="0">
                <a:solidFill>
                  <a:schemeClr val="tx1"/>
                </a:solidFill>
                <a:uFillTx/>
                <a:latin typeface="Arial" panose="020B0604020202090204"/>
                <a:ea typeface="+mn-ea"/>
                <a:cs typeface="+mn-cs"/>
              </a:defRPr>
            </a:pPr>
            <a:r>
              <a:rPr sz="1300" b="0" u="none" strike="noStrike">
                <a:solidFill>
                  <a:srgbClr val="000000"/>
                </a:solidFill>
                <a:uFillTx/>
                <a:latin typeface="Arial" panose="020B0604020202090204"/>
                <a:ea typeface="DejaVu Sans"/>
              </a:rPr>
              <a:t>Audit Effectiveness Score</a:t>
            </a:r>
            <a:endParaRPr sz="1300" b="0" u="none" strike="noStrike">
              <a:solidFill>
                <a:srgbClr val="000000"/>
              </a:solidFill>
              <a:uFillTx/>
              <a:latin typeface="Arial" panose="020B0604020202090204"/>
              <a:ea typeface="DejaVu Sans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30392297744"/>
          <c:y val="0.344054430184011"/>
          <c:w val="0.40034487713752"/>
          <c:h val="0.498221741147364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bubble3D val="0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000000"/>
                      </a:solidFill>
                      <a:uFillTx/>
                      <a:latin typeface="Arial" panose="020B0604020202090204"/>
                      <a:ea typeface="DejaVu Sans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numRef>
              <c:f>[0]!categories</c:f>
              <c:numCache>
                <c:ptCount val="0"/>
              </c:numCache>
            </c:numRef>
          </c:cat>
          <c:val>
            <c:numRef>
              <c:f>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bubble3D val="0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000000"/>
                      </a:solidFill>
                      <a:uFillTx/>
                      <a:latin typeface="Arial" panose="020B0604020202090204"/>
                      <a:ea typeface="DejaVu Sans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uFillTx/>
                    <a:latin typeface="Arial" panose="020B0604020202090204"/>
                    <a:ea typeface="DejaVu Sans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numRef>
              <c:f>[0]!categories</c:f>
              <c:numCache>
                <c:ptCount val="0"/>
              </c:numCache>
            </c:numRef>
          </c:cat>
          <c: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uFillTx/>
              <a:latin typeface="Arial" panose="020B0604020202090204"/>
              <a:ea typeface="DejaVu Sans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b5a990ed-15bc-4b58-bd3f-8667b2331d02}"/>
      </c:ext>
    </c:extLst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796320</xdr:colOff>
      <xdr:row>15</xdr:row>
      <xdr:rowOff>101160</xdr:rowOff>
    </xdr:to>
    <xdr:sp>
      <xdr:nvSpPr>
        <xdr:cNvPr id="2" name="Shape 1"/>
        <xdr:cNvSpPr/>
      </xdr:nvSpPr>
      <xdr:spPr>
        <a:xfrm>
          <a:off x="0" y="0"/>
          <a:ext cx="6423660" cy="3301365"/>
        </a:xfrm>
        <a:prstGeom prst="rect">
          <a:avLst/>
        </a:prstGeom>
        <a:solidFill>
          <a:srgbClr val="168253"/>
        </a:solidFill>
        <a:ln w="0">
          <a:solidFill>
            <a:srgbClr val="168253"/>
          </a:solidFill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0" tIns="0" rIns="0" bIns="0" anchor="ctr">
          <a:noAutofit/>
        </a:bodyPr>
        <a:p>
          <a:pPr algn="ctr">
            <a:lnSpc>
              <a:spcPct val="100000"/>
            </a:lnSpc>
          </a:pPr>
          <a:r>
            <a:rPr lang="en-IN" sz="2400" b="1" u="none" strike="noStrike">
              <a:solidFill>
                <a:srgbClr val="FFFFFF"/>
              </a:solidFill>
              <a:uFillTx/>
              <a:latin typeface="Times New Roman" panose="02020503050405090304" pitchFamily="12"/>
              <a:ea typeface="DejaVu Sans"/>
            </a:rPr>
            <a:t>ROI</a:t>
          </a:r>
          <a:endParaRPr lang="en-IN" sz="2400" b="0" u="none" strike="noStrike">
            <a:uFillTx/>
            <a:latin typeface="Times New Roman" panose="02020503050405090304" pitchFamily="12"/>
          </a:endParaRPr>
        </a:p>
        <a:p>
          <a:pPr algn="ctr">
            <a:lnSpc>
              <a:spcPct val="100000"/>
            </a:lnSpc>
          </a:pPr>
          <a:r>
            <a:rPr lang="en-IN" sz="2400" b="1" u="none" strike="noStrike">
              <a:solidFill>
                <a:srgbClr val="FFFFFF"/>
              </a:solidFill>
              <a:uFillTx/>
              <a:latin typeface="Times New Roman" panose="02020503050405090304" pitchFamily="12"/>
              <a:ea typeface="DejaVu Sans"/>
            </a:rPr>
            <a:t>383%</a:t>
          </a:r>
          <a:endParaRPr lang="en-IN" sz="2400" b="0" u="none" strike="noStrike">
            <a:uFillTx/>
            <a:latin typeface="Times New Roman" panose="02020503050405090304" pitchFamily="12"/>
          </a:endParaRPr>
        </a:p>
      </xdr:txBody>
    </xdr:sp>
    <xdr:clientData/>
  </xdr:twoCellAnchor>
  <xdr:twoCellAnchor editAs="oneCell">
    <xdr:from>
      <xdr:col>6</xdr:col>
      <xdr:colOff>788670</xdr:colOff>
      <xdr:row>0</xdr:row>
      <xdr:rowOff>12700</xdr:rowOff>
    </xdr:from>
    <xdr:to>
      <xdr:col>13</xdr:col>
      <xdr:colOff>310515</xdr:colOff>
      <xdr:row>15</xdr:row>
      <xdr:rowOff>140335</xdr:rowOff>
    </xdr:to>
    <xdr:sp>
      <xdr:nvSpPr>
        <xdr:cNvPr id="3" name="Shape 6"/>
        <xdr:cNvSpPr/>
      </xdr:nvSpPr>
      <xdr:spPr>
        <a:xfrm>
          <a:off x="6416040" y="12700"/>
          <a:ext cx="6087110" cy="3328035"/>
        </a:xfrm>
        <a:prstGeom prst="rect">
          <a:avLst/>
        </a:prstGeom>
        <a:solidFill>
          <a:srgbClr val="2A6099"/>
        </a:solidFill>
        <a:ln w="0">
          <a:solidFill>
            <a:srgbClr val="FFFFFF"/>
          </a:solidFill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0" tIns="0" rIns="0" bIns="0" anchor="ctr">
          <a:noAutofit/>
        </a:bodyPr>
        <a:p>
          <a:pPr algn="ctr">
            <a:lnSpc>
              <a:spcPct val="100000"/>
            </a:lnSpc>
          </a:pPr>
          <a:r>
            <a:rPr lang="en-IN" sz="2400" b="0" u="none" strike="noStrike">
              <a:solidFill>
                <a:srgbClr val="FFFFFF"/>
              </a:solidFill>
              <a:uFillTx/>
              <a:latin typeface="Times New Roman" panose="02020503050405090304" pitchFamily="12"/>
              <a:ea typeface="DejaVu Sans"/>
            </a:rPr>
            <a:t>Time Saved</a:t>
          </a:r>
          <a:endParaRPr lang="en-IN" sz="2400" b="0" u="none" strike="noStrike">
            <a:uFillTx/>
            <a:latin typeface="Times New Roman" panose="02020503050405090304" pitchFamily="12"/>
          </a:endParaRPr>
        </a:p>
        <a:p>
          <a:pPr algn="ctr">
            <a:lnSpc>
              <a:spcPct val="100000"/>
            </a:lnSpc>
          </a:pPr>
          <a:r>
            <a:rPr lang="en-IN" sz="2400" b="0" u="none" strike="noStrike">
              <a:solidFill>
                <a:srgbClr val="FFFFFF"/>
              </a:solidFill>
              <a:uFillTx/>
              <a:latin typeface="Times New Roman" panose="02020503050405090304" pitchFamily="12"/>
              <a:ea typeface="DejaVu Sans"/>
            </a:rPr>
            <a:t>8 Weeks</a:t>
          </a:r>
          <a:endParaRPr lang="en-IN" sz="2400" b="0" u="none" strike="noStrike">
            <a:uFillTx/>
            <a:latin typeface="Times New Roman" panose="02020503050405090304" pitchFamily="12"/>
          </a:endParaRPr>
        </a:p>
      </xdr:txBody>
    </xdr:sp>
    <xdr:clientData/>
  </xdr:twoCellAnchor>
  <xdr:twoCellAnchor editAs="oneCell">
    <xdr:from>
      <xdr:col>0</xdr:col>
      <xdr:colOff>0</xdr:colOff>
      <xdr:row>15</xdr:row>
      <xdr:rowOff>118080</xdr:rowOff>
    </xdr:from>
    <xdr:to>
      <xdr:col>6</xdr:col>
      <xdr:colOff>788400</xdr:colOff>
      <xdr:row>28</xdr:row>
      <xdr:rowOff>42120</xdr:rowOff>
    </xdr:to>
    <xdr:sp>
      <xdr:nvSpPr>
        <xdr:cNvPr id="4" name="Shape 7"/>
        <xdr:cNvSpPr/>
      </xdr:nvSpPr>
      <xdr:spPr>
        <a:xfrm>
          <a:off x="0" y="3317875"/>
          <a:ext cx="6415405" cy="2698115"/>
        </a:xfrm>
        <a:prstGeom prst="rect">
          <a:avLst/>
        </a:prstGeom>
        <a:solidFill>
          <a:srgbClr val="FFBF00"/>
        </a:solidFill>
        <a:ln w="0">
          <a:solidFill>
            <a:srgbClr val="FFFFFF"/>
          </a:solidFill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0" tIns="0" rIns="0" bIns="0" anchor="ctr">
          <a:noAutofit/>
        </a:bodyPr>
        <a:p>
          <a:pPr algn="ctr">
            <a:lnSpc>
              <a:spcPct val="100000"/>
            </a:lnSpc>
          </a:pPr>
          <a:r>
            <a:rPr lang="en-IN" sz="2400" b="1" u="none" strike="noStrike">
              <a:solidFill>
                <a:srgbClr val="FFFFFF"/>
              </a:solidFill>
              <a:uFillTx/>
              <a:latin typeface="Times New Roman" panose="02020503050405090304" pitchFamily="12"/>
              <a:ea typeface="DejaVu Sans"/>
            </a:rPr>
            <a:t>Cost saved</a:t>
          </a:r>
          <a:endParaRPr lang="en-IN" sz="2400" b="0" u="none" strike="noStrike">
            <a:uFillTx/>
            <a:latin typeface="Times New Roman" panose="02020503050405090304" pitchFamily="12"/>
          </a:endParaRPr>
        </a:p>
        <a:p>
          <a:pPr algn="ctr">
            <a:lnSpc>
              <a:spcPct val="100000"/>
            </a:lnSpc>
          </a:pPr>
          <a:r>
            <a:rPr lang="en-IN" sz="2400" b="1" u="none" strike="noStrike">
              <a:solidFill>
                <a:srgbClr val="FFFFFF"/>
              </a:solidFill>
              <a:uFillTx/>
              <a:latin typeface="Times New Roman" panose="02020503050405090304" pitchFamily="12"/>
              <a:ea typeface="DejaVu Sans"/>
            </a:rPr>
            <a:t>700,000</a:t>
          </a:r>
          <a:endParaRPr lang="en-IN" sz="2400" b="0" u="none" strike="noStrike">
            <a:uFillTx/>
            <a:latin typeface="Times New Roman" panose="02020503050405090304" pitchFamily="12"/>
          </a:endParaRPr>
        </a:p>
      </xdr:txBody>
    </xdr:sp>
    <xdr:clientData/>
  </xdr:twoCellAnchor>
  <xdr:twoCellAnchor editAs="oneCell">
    <xdr:from>
      <xdr:col>6</xdr:col>
      <xdr:colOff>804545</xdr:colOff>
      <xdr:row>15</xdr:row>
      <xdr:rowOff>106680</xdr:rowOff>
    </xdr:from>
    <xdr:to>
      <xdr:col>13</xdr:col>
      <xdr:colOff>298450</xdr:colOff>
      <xdr:row>28</xdr:row>
      <xdr:rowOff>38735</xdr:rowOff>
    </xdr:to>
    <xdr:sp>
      <xdr:nvSpPr>
        <xdr:cNvPr id="5" name="Shape 8"/>
        <xdr:cNvSpPr/>
      </xdr:nvSpPr>
      <xdr:spPr>
        <a:xfrm>
          <a:off x="6431915" y="3307080"/>
          <a:ext cx="6059170" cy="2705735"/>
        </a:xfrm>
        <a:prstGeom prst="rect">
          <a:avLst/>
        </a:prstGeom>
        <a:gradFill rotWithShape="0">
          <a:gsLst>
            <a:gs pos="0">
              <a:srgbClr val="FF0000"/>
            </a:gs>
            <a:gs pos="100000">
              <a:srgbClr val="00A933"/>
            </a:gs>
          </a:gsLst>
          <a:lin ang="3600000"/>
        </a:gradFill>
        <a:ln w="0">
          <a:solidFill>
            <a:srgbClr val="FFFFFF"/>
          </a:solidFill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wrap="none" lIns="0" tIns="0" rIns="0" bIns="0" anchor="ctr">
          <a:noAutofit/>
        </a:bodyPr>
        <a:p>
          <a:pPr algn="ctr">
            <a:lnSpc>
              <a:spcPct val="100000"/>
            </a:lnSpc>
          </a:pPr>
          <a:r>
            <a:rPr lang="en-IN" sz="2400" b="1" u="none" strike="noStrike">
              <a:solidFill>
                <a:srgbClr val="FFFFFF"/>
              </a:solidFill>
              <a:uFillTx/>
              <a:latin typeface="Times New Roman" panose="02020503050405090304" pitchFamily="12"/>
              <a:ea typeface="DejaVu Sans"/>
            </a:rPr>
            <a:t>Error Reduction</a:t>
          </a:r>
          <a:endParaRPr lang="en-IN" sz="2400" b="0" u="none" strike="noStrike">
            <a:uFillTx/>
            <a:latin typeface="Times New Roman" panose="02020503050405090304" pitchFamily="12"/>
          </a:endParaRPr>
        </a:p>
        <a:p>
          <a:pPr algn="ctr">
            <a:lnSpc>
              <a:spcPct val="100000"/>
            </a:lnSpc>
          </a:pPr>
          <a:r>
            <a:rPr lang="en-IN" sz="2400" b="1" u="none" strike="noStrike">
              <a:solidFill>
                <a:srgbClr val="FFFFFF"/>
              </a:solidFill>
              <a:uFillTx/>
              <a:latin typeface="Times New Roman" panose="02020503050405090304" pitchFamily="12"/>
              <a:ea typeface="DejaVu Sans"/>
            </a:rPr>
            <a:t>80%</a:t>
          </a:r>
          <a:endParaRPr lang="en-IN" sz="2400" b="0" u="none" strike="noStrike">
            <a:uFillTx/>
            <a:latin typeface="Times New Roman" panose="02020503050405090304" pitchFamily="1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8280</xdr:rowOff>
    </xdr:from>
    <xdr:to>
      <xdr:col>4</xdr:col>
      <xdr:colOff>379440</xdr:colOff>
      <xdr:row>14</xdr:row>
      <xdr:rowOff>91080</xdr:rowOff>
    </xdr:to>
    <xdr:graphicFrame>
      <xdr:nvGraphicFramePr>
        <xdr:cNvPr id="4" name="Chart 3"/>
        <xdr:cNvGraphicFramePr/>
      </xdr:nvGraphicFramePr>
      <xdr:xfrm>
        <a:off x="0" y="8255"/>
        <a:ext cx="4130675" cy="3069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286560</xdr:colOff>
      <xdr:row>0</xdr:row>
      <xdr:rowOff>52920</xdr:rowOff>
    </xdr:from>
    <xdr:to>
      <xdr:col>8</xdr:col>
      <xdr:colOff>677880</xdr:colOff>
      <xdr:row>15</xdr:row>
      <xdr:rowOff>7560</xdr:rowOff>
    </xdr:to>
    <xdr:graphicFrame>
      <xdr:nvGraphicFramePr>
        <xdr:cNvPr id="5" name="Chart 4"/>
        <xdr:cNvGraphicFramePr/>
      </xdr:nvGraphicFramePr>
      <xdr:xfrm>
        <a:off x="4037965" y="52705"/>
        <a:ext cx="4142740" cy="315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47520</xdr:colOff>
      <xdr:row>14</xdr:row>
      <xdr:rowOff>58320</xdr:rowOff>
    </xdr:from>
    <xdr:to>
      <xdr:col>4</xdr:col>
      <xdr:colOff>134280</xdr:colOff>
      <xdr:row>27</xdr:row>
      <xdr:rowOff>167040</xdr:rowOff>
    </xdr:to>
    <xdr:graphicFrame>
      <xdr:nvGraphicFramePr>
        <xdr:cNvPr id="6" name="Chart 5"/>
        <xdr:cNvGraphicFramePr/>
      </xdr:nvGraphicFramePr>
      <xdr:xfrm>
        <a:off x="46990" y="3044825"/>
        <a:ext cx="3838575" cy="288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110520</xdr:colOff>
      <xdr:row>15</xdr:row>
      <xdr:rowOff>16200</xdr:rowOff>
    </xdr:from>
    <xdr:to>
      <xdr:col>8</xdr:col>
      <xdr:colOff>575280</xdr:colOff>
      <xdr:row>28</xdr:row>
      <xdr:rowOff>24480</xdr:rowOff>
    </xdr:to>
    <xdr:graphicFrame>
      <xdr:nvGraphicFramePr>
        <xdr:cNvPr id="7" name="Chart 6"/>
        <xdr:cNvGraphicFramePr/>
      </xdr:nvGraphicFramePr>
      <xdr:xfrm>
        <a:off x="3862070" y="3216275"/>
        <a:ext cx="4215765" cy="278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635400</xdr:colOff>
      <xdr:row>0</xdr:row>
      <xdr:rowOff>0</xdr:rowOff>
    </xdr:from>
    <xdr:to>
      <xdr:col>13</xdr:col>
      <xdr:colOff>516600</xdr:colOff>
      <xdr:row>14</xdr:row>
      <xdr:rowOff>81360</xdr:rowOff>
    </xdr:to>
    <xdr:graphicFrame>
      <xdr:nvGraphicFramePr>
        <xdr:cNvPr id="8" name="Chart 7"/>
        <xdr:cNvGraphicFramePr/>
      </xdr:nvGraphicFramePr>
      <xdr:xfrm>
        <a:off x="8138160" y="0"/>
        <a:ext cx="4570730" cy="306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481680</xdr:colOff>
      <xdr:row>14</xdr:row>
      <xdr:rowOff>150120</xdr:rowOff>
    </xdr:from>
    <xdr:to>
      <xdr:col>13</xdr:col>
      <xdr:colOff>536040</xdr:colOff>
      <xdr:row>28</xdr:row>
      <xdr:rowOff>20160</xdr:rowOff>
    </xdr:to>
    <xdr:graphicFrame>
      <xdr:nvGraphicFramePr>
        <xdr:cNvPr id="9" name="Chart 8"/>
        <xdr:cNvGraphicFramePr/>
      </xdr:nvGraphicFramePr>
      <xdr:xfrm>
        <a:off x="7984490" y="3136900"/>
        <a:ext cx="4744085" cy="2856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464400</xdr:colOff>
      <xdr:row>0</xdr:row>
      <xdr:rowOff>0</xdr:rowOff>
    </xdr:from>
    <xdr:to>
      <xdr:col>19</xdr:col>
      <xdr:colOff>231120</xdr:colOff>
      <xdr:row>26</xdr:row>
      <xdr:rowOff>59400</xdr:rowOff>
    </xdr:to>
    <xdr:graphicFrame>
      <xdr:nvGraphicFramePr>
        <xdr:cNvPr id="10" name="Chart 9"/>
        <xdr:cNvGraphicFramePr/>
      </xdr:nvGraphicFramePr>
      <xdr:xfrm>
        <a:off x="12656820" y="0"/>
        <a:ext cx="5393690" cy="5606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22320</xdr:rowOff>
    </xdr:from>
    <xdr:to>
      <xdr:col>7</xdr:col>
      <xdr:colOff>244080</xdr:colOff>
      <xdr:row>13</xdr:row>
      <xdr:rowOff>32760</xdr:rowOff>
    </xdr:to>
    <xdr:graphicFrame>
      <xdr:nvGraphicFramePr>
        <xdr:cNvPr id="11" name="Chart 10"/>
        <xdr:cNvGraphicFramePr/>
      </xdr:nvGraphicFramePr>
      <xdr:xfrm>
        <a:off x="0" y="22225"/>
        <a:ext cx="6809105" cy="278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236880</xdr:colOff>
      <xdr:row>0</xdr:row>
      <xdr:rowOff>0</xdr:rowOff>
    </xdr:from>
    <xdr:to>
      <xdr:col>13</xdr:col>
      <xdr:colOff>370080</xdr:colOff>
      <xdr:row>13</xdr:row>
      <xdr:rowOff>49320</xdr:rowOff>
    </xdr:to>
    <xdr:graphicFrame>
      <xdr:nvGraphicFramePr>
        <xdr:cNvPr id="12" name="Chart 11"/>
        <xdr:cNvGraphicFramePr/>
      </xdr:nvGraphicFramePr>
      <xdr:xfrm>
        <a:off x="6802120" y="0"/>
        <a:ext cx="5760085" cy="2822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13</xdr:row>
      <xdr:rowOff>165960</xdr:rowOff>
    </xdr:from>
    <xdr:to>
      <xdr:col>7</xdr:col>
      <xdr:colOff>244080</xdr:colOff>
      <xdr:row>28</xdr:row>
      <xdr:rowOff>89640</xdr:rowOff>
    </xdr:to>
    <xdr:graphicFrame>
      <xdr:nvGraphicFramePr>
        <xdr:cNvPr id="13" name="Chart 12"/>
        <xdr:cNvGraphicFramePr/>
      </xdr:nvGraphicFramePr>
      <xdr:xfrm>
        <a:off x="0" y="2939415"/>
        <a:ext cx="6809105" cy="31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244800</xdr:colOff>
      <xdr:row>14</xdr:row>
      <xdr:rowOff>16560</xdr:rowOff>
    </xdr:from>
    <xdr:to>
      <xdr:col>13</xdr:col>
      <xdr:colOff>362160</xdr:colOff>
      <xdr:row>28</xdr:row>
      <xdr:rowOff>57960</xdr:rowOff>
    </xdr:to>
    <xdr:graphicFrame>
      <xdr:nvGraphicFramePr>
        <xdr:cNvPr id="14" name="Chart 13"/>
        <xdr:cNvGraphicFramePr/>
      </xdr:nvGraphicFramePr>
      <xdr:xfrm>
        <a:off x="6809740" y="3003550"/>
        <a:ext cx="5744845" cy="3028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393840</xdr:colOff>
      <xdr:row>23</xdr:row>
      <xdr:rowOff>8280</xdr:rowOff>
    </xdr:to>
    <xdr:graphicFrame>
      <xdr:nvGraphicFramePr>
        <xdr:cNvPr id="15" name="Chart 14"/>
        <xdr:cNvGraphicFramePr/>
      </xdr:nvGraphicFramePr>
      <xdr:xfrm>
        <a:off x="0" y="0"/>
        <a:ext cx="6958965" cy="4915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374400</xdr:colOff>
      <xdr:row>0</xdr:row>
      <xdr:rowOff>33480</xdr:rowOff>
    </xdr:from>
    <xdr:to>
      <xdr:col>11</xdr:col>
      <xdr:colOff>452520</xdr:colOff>
      <xdr:row>10</xdr:row>
      <xdr:rowOff>153360</xdr:rowOff>
    </xdr:to>
    <xdr:graphicFrame>
      <xdr:nvGraphicFramePr>
        <xdr:cNvPr id="16" name="Chart 15"/>
        <xdr:cNvGraphicFramePr/>
      </xdr:nvGraphicFramePr>
      <xdr:xfrm>
        <a:off x="6939280" y="33020"/>
        <a:ext cx="3829685" cy="2253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Date="0" recordCount="100">
  <cacheSource type="worksheet">
    <worksheetSource ref="A1:L101" sheet="Raw Data"/>
  </cacheSource>
  <cacheFields count="12">
    <cacheField name="Year" numFmtId="0">
      <sharedItems containsSemiMixedTypes="0" containsString="0" containsNumber="1" containsInteger="1" minValue="0" maxValue="2025" count="6">
        <n v="2020"/>
        <n v="2021"/>
        <n v="2022"/>
        <n v="2023"/>
        <n v="2024"/>
        <n v="2025"/>
      </sharedItems>
    </cacheField>
    <cacheField name="Firm_Name" numFmtId="0">
      <sharedItems count="4">
        <s v="Deloitte"/>
        <s v="Ernst &amp; Young"/>
        <s v="KPMG"/>
        <s v="PwC"/>
      </sharedItems>
    </cacheField>
    <cacheField name="Total_Audit_Engagements" numFmtId="0">
      <sharedItems containsSemiMixedTypes="0" containsString="0" containsNumber="1" containsInteger="1" minValue="0" maxValue="4946" count="100">
        <n v="603"/>
        <n v="718"/>
        <n v="760"/>
        <n v="797"/>
        <n v="811"/>
        <n v="818"/>
        <n v="912"/>
        <n v="962"/>
        <n v="995"/>
        <n v="1012"/>
        <n v="1069"/>
        <n v="1076"/>
        <n v="1078"/>
        <n v="1119"/>
        <n v="1199"/>
        <n v="1275"/>
        <n v="1286"/>
        <n v="1497"/>
        <n v="1516"/>
        <n v="1574"/>
        <n v="1578"/>
        <n v="1581"/>
        <n v="1695"/>
        <n v="1727"/>
        <n v="1760"/>
        <n v="1771"/>
        <n v="1810"/>
        <n v="1825"/>
        <n v="1896"/>
        <n v="1924"/>
        <n v="1925"/>
        <n v="1992"/>
        <n v="2030"/>
        <n v="2119"/>
        <n v="2133"/>
        <n v="2183"/>
        <n v="2208"/>
        <n v="2238"/>
        <n v="2239"/>
        <n v="2245"/>
        <n v="2267"/>
        <n v="2283"/>
        <n v="2333"/>
        <n v="2438"/>
        <n v="2490"/>
        <n v="2503"/>
        <n v="2506"/>
        <n v="2515"/>
        <n v="2556"/>
        <n v="2646"/>
        <n v="2654"/>
        <n v="2676"/>
        <n v="2680"/>
        <n v="2712"/>
        <n v="2804"/>
        <n v="2829"/>
        <n v="2861"/>
        <n v="2885"/>
        <n v="2919"/>
        <n v="3076"/>
        <n v="3101"/>
        <n v="3230"/>
        <n v="3264"/>
        <n v="3305"/>
        <n v="3449"/>
        <n v="3490"/>
        <n v="3560"/>
        <n v="3571"/>
        <n v="3589"/>
        <n v="3616"/>
        <n v="3630"/>
        <n v="3810"/>
        <n v="3852"/>
        <n v="3958"/>
        <n v="3981"/>
        <n v="4092"/>
        <n v="4103"/>
        <n v="4156"/>
        <n v="4179"/>
        <n v="4287"/>
        <n v="4324"/>
        <n v="4327"/>
        <n v="4340"/>
        <n v="4390"/>
        <n v="4401"/>
        <n v="4452"/>
        <n v="4470"/>
        <n v="4473"/>
        <n v="4481"/>
        <n v="4570"/>
        <n v="4595"/>
        <n v="4601"/>
        <n v="4606"/>
        <n v="4624"/>
        <n v="4773"/>
        <n v="4775"/>
        <n v="4784"/>
        <n v="4813"/>
        <n v="4895"/>
        <n v="4946"/>
      </sharedItems>
    </cacheField>
    <cacheField name="High_Risk_Cases" numFmtId="0">
      <sharedItems containsSemiMixedTypes="0" containsString="0" containsNumber="1" containsInteger="1" minValue="0" maxValue="500" count="87">
        <n v="51"/>
        <n v="52"/>
        <n v="58"/>
        <n v="59"/>
        <n v="62"/>
        <n v="63"/>
        <n v="65"/>
        <n v="74"/>
        <n v="77"/>
        <n v="78"/>
        <n v="86"/>
        <n v="91"/>
        <n v="101"/>
        <n v="102"/>
        <n v="110"/>
        <n v="112"/>
        <n v="122"/>
        <n v="123"/>
        <n v="127"/>
        <n v="133"/>
        <n v="148"/>
        <n v="158"/>
        <n v="164"/>
        <n v="176"/>
        <n v="185"/>
        <n v="189"/>
        <n v="195"/>
        <n v="199"/>
        <n v="200"/>
        <n v="201"/>
        <n v="208"/>
        <n v="212"/>
        <n v="216"/>
        <n v="221"/>
        <n v="222"/>
        <n v="226"/>
        <n v="231"/>
        <n v="242"/>
        <n v="247"/>
        <n v="249"/>
        <n v="258"/>
        <n v="273"/>
        <n v="284"/>
        <n v="285"/>
        <n v="290"/>
        <n v="296"/>
        <n v="302"/>
        <n v="306"/>
        <n v="312"/>
        <n v="313"/>
        <n v="317"/>
        <n v="325"/>
        <n v="330"/>
        <n v="345"/>
        <n v="354"/>
        <n v="356"/>
        <n v="358"/>
        <n v="360"/>
        <n v="362"/>
        <n v="367"/>
        <n v="377"/>
        <n v="380"/>
        <n v="382"/>
        <n v="391"/>
        <n v="395"/>
        <n v="397"/>
        <n v="398"/>
        <n v="406"/>
        <n v="408"/>
        <n v="415"/>
        <n v="423"/>
        <n v="425"/>
        <n v="428"/>
        <n v="433"/>
        <n v="435"/>
        <n v="442"/>
        <n v="448"/>
        <n v="449"/>
        <n v="453"/>
        <n v="463"/>
        <n v="469"/>
        <n v="472"/>
        <n v="481"/>
        <n v="483"/>
        <n v="487"/>
        <n v="497"/>
        <n v="500"/>
      </sharedItems>
    </cacheField>
    <cacheField name="Compliance_Violations" numFmtId="0">
      <sharedItems containsSemiMixedTypes="0" containsString="0" containsNumber="1" containsInteger="1" minValue="0" maxValue="200" count="78">
        <n v="10"/>
        <n v="15"/>
        <n v="17"/>
        <n v="19"/>
        <n v="20"/>
        <n v="25"/>
        <n v="30"/>
        <n v="31"/>
        <n v="35"/>
        <n v="36"/>
        <n v="37"/>
        <n v="38"/>
        <n v="39"/>
        <n v="42"/>
        <n v="45"/>
        <n v="46"/>
        <n v="47"/>
        <n v="48"/>
        <n v="49"/>
        <n v="53"/>
        <n v="55"/>
        <n v="58"/>
        <n v="61"/>
        <n v="65"/>
        <n v="67"/>
        <n v="71"/>
        <n v="73"/>
        <n v="74"/>
        <n v="81"/>
        <n v="82"/>
        <n v="86"/>
        <n v="87"/>
        <n v="90"/>
        <n v="92"/>
        <n v="94"/>
        <n v="99"/>
        <n v="100"/>
        <n v="102"/>
        <n v="103"/>
        <n v="114"/>
        <n v="115"/>
        <n v="116"/>
        <n v="121"/>
        <n v="123"/>
        <n v="124"/>
        <n v="125"/>
        <n v="126"/>
        <n v="132"/>
        <n v="134"/>
        <n v="136"/>
        <n v="137"/>
        <n v="138"/>
        <n v="139"/>
        <n v="141"/>
        <n v="142"/>
        <n v="144"/>
        <n v="146"/>
        <n v="149"/>
        <n v="151"/>
        <n v="152"/>
        <n v="153"/>
        <n v="155"/>
        <n v="158"/>
        <n v="166"/>
        <n v="167"/>
        <n v="169"/>
        <n v="173"/>
        <n v="179"/>
        <n v="181"/>
        <n v="183"/>
        <n v="184"/>
        <n v="185"/>
        <n v="186"/>
        <n v="193"/>
        <n v="196"/>
        <n v="198"/>
        <n v="199"/>
        <n v="200"/>
      </sharedItems>
    </cacheField>
    <cacheField name="Fraud_Cases_Detected" numFmtId="0">
      <sharedItems containsSemiMixedTypes="0" containsString="0" containsNumber="1" containsInteger="1" minValue="0" maxValue="100" count="64">
        <n v="5"/>
        <n v="6"/>
        <n v="10"/>
        <n v="11"/>
        <n v="12"/>
        <n v="13"/>
        <n v="14"/>
        <n v="17"/>
        <n v="18"/>
        <n v="20"/>
        <n v="21"/>
        <n v="22"/>
        <n v="24"/>
        <n v="25"/>
        <n v="26"/>
        <n v="27"/>
        <n v="28"/>
        <n v="30"/>
        <n v="32"/>
        <n v="33"/>
        <n v="35"/>
        <n v="36"/>
        <n v="37"/>
        <n v="39"/>
        <n v="40"/>
        <n v="42"/>
        <n v="45"/>
        <n v="46"/>
        <n v="48"/>
        <n v="50"/>
        <n v="51"/>
        <n v="52"/>
        <n v="54"/>
        <n v="56"/>
        <n v="58"/>
        <n v="59"/>
        <n v="60"/>
        <n v="61"/>
        <n v="62"/>
        <n v="63"/>
        <n v="64"/>
        <n v="66"/>
        <n v="67"/>
        <n v="69"/>
        <n v="70"/>
        <n v="71"/>
        <n v="72"/>
        <n v="73"/>
        <n v="79"/>
        <n v="80"/>
        <n v="81"/>
        <n v="82"/>
        <n v="86"/>
        <n v="87"/>
        <n v="90"/>
        <n v="91"/>
        <n v="92"/>
        <n v="93"/>
        <n v="94"/>
        <n v="95"/>
        <n v="96"/>
        <n v="97"/>
        <n v="99"/>
        <n v="100"/>
      </sharedItems>
    </cacheField>
    <cacheField name="Industry_Affected" numFmtId="0">
      <sharedItems count="4">
        <s v="Finance"/>
        <s v="Healthcare"/>
        <s v="Retail"/>
        <s v="Tech"/>
      </sharedItems>
    </cacheField>
    <cacheField name="Total_Revenue_Impact" numFmtId="0">
      <sharedItems containsSemiMixedTypes="0" containsString="0" containsNumber="1" minValue="0" maxValue="497.06" count="100">
        <n v="33.46"/>
        <n v="48"/>
        <n v="52.64"/>
        <n v="53.85"/>
        <n v="54.07"/>
        <n v="61.17"/>
        <n v="65"/>
        <n v="69.97"/>
        <n v="83.61"/>
        <n v="85.46"/>
        <n v="88.08"/>
        <n v="89.79"/>
        <n v="94.56"/>
        <n v="95.68"/>
        <n v="104.98"/>
        <n v="106.93"/>
        <n v="110.06"/>
        <n v="114.24"/>
        <n v="118.92"/>
        <n v="129.98"/>
        <n v="130.85"/>
        <n v="131.83"/>
        <n v="139.48"/>
        <n v="140.29"/>
        <n v="150.59"/>
        <n v="156.76"/>
        <n v="156.98"/>
        <n v="160.31"/>
        <n v="168.15"/>
        <n v="172"/>
        <n v="178.86"/>
        <n v="182.06"/>
        <n v="182.9"/>
        <n v="193.07"/>
        <n v="197.87"/>
        <n v="206.47"/>
        <n v="213.92"/>
        <n v="216.84"/>
        <n v="221.42"/>
        <n v="224.92"/>
        <n v="225.42"/>
        <n v="228.15"/>
        <n v="229.11"/>
        <n v="235.12"/>
        <n v="240.87"/>
        <n v="243.85"/>
        <n v="249.68"/>
        <n v="250.74"/>
        <n v="258.49"/>
        <n v="263.14"/>
        <n v="265.76"/>
        <n v="268.67"/>
        <n v="276.3"/>
        <n v="284.84"/>
        <n v="285.51"/>
        <n v="291"/>
        <n v="291.77"/>
        <n v="294.38"/>
        <n v="302.28"/>
        <n v="307.61"/>
        <n v="307.88"/>
        <n v="318.79"/>
        <n v="320.75"/>
        <n v="334.56"/>
        <n v="339.08"/>
        <n v="349.04"/>
        <n v="362.31"/>
        <n v="378.3"/>
        <n v="381.61"/>
        <n v="382.67"/>
        <n v="388.5"/>
        <n v="389.31"/>
        <n v="389.37"/>
        <n v="395.59"/>
        <n v="403.02"/>
        <n v="415.3"/>
        <n v="418.49"/>
        <n v="424.03"/>
        <n v="426.07"/>
        <n v="429.95"/>
        <n v="432.8"/>
        <n v="435.76"/>
        <n v="438.45"/>
        <n v="438.89"/>
        <n v="440.9"/>
        <n v="444.51"/>
        <n v="445.62"/>
        <n v="447.14"/>
        <n v="454.65"/>
        <n v="456.08"/>
        <n v="461.33"/>
        <n v="468.13"/>
        <n v="468.82"/>
        <n v="474.21"/>
        <n v="474.32"/>
        <n v="478"/>
        <n v="483.07"/>
        <n v="485.64"/>
        <n v="495.19"/>
        <n v="497.06"/>
      </sharedItems>
    </cacheField>
    <cacheField name="AI_Used_for_Auditing" numFmtId="0">
      <sharedItems count="2">
        <s v="No"/>
        <s v="Yes"/>
      </sharedItems>
    </cacheField>
    <cacheField name="Employee_Workload" numFmtId="0">
      <sharedItems containsSemiMixedTypes="0" containsString="0" containsNumber="1" containsInteger="1" minValue="0" maxValue="80" count="40"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3"/>
        <n v="74"/>
        <n v="75"/>
        <n v="76"/>
        <n v="77"/>
        <n v="78"/>
        <n v="79"/>
        <n v="80"/>
      </sharedItems>
    </cacheField>
    <cacheField name="Audit_Effectiveness_Score" numFmtId="0">
      <sharedItems containsSemiMixedTypes="0" containsString="0" containsNumber="1" minValue="0" maxValue="10" count="47">
        <n v="5"/>
        <n v="5.1"/>
        <n v="5.2"/>
        <n v="5.3"/>
        <n v="5.4"/>
        <n v="5.5"/>
        <n v="5.6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2"/>
        <n v="7.3"/>
        <n v="7.4"/>
        <n v="7.5"/>
        <n v="7.6"/>
        <n v="7.7"/>
        <n v="7.8"/>
        <n v="7.9"/>
        <n v="8"/>
        <n v="8.2"/>
        <n v="8.3"/>
        <n v="8.4"/>
        <n v="8.5"/>
        <n v="8.6"/>
        <n v="8.7"/>
        <n v="8.8"/>
        <n v="8.9"/>
        <n v="9"/>
        <n v="9.1"/>
        <n v="9.2"/>
        <n v="9.3"/>
        <n v="9.4"/>
        <n v="9.5"/>
        <n v="9.6"/>
        <n v="9.8"/>
        <n v="9.9"/>
        <n v="10"/>
      </sharedItems>
    </cacheField>
    <cacheField name="Client_Satisfaction_Score" numFmtId="0">
      <sharedItems containsSemiMixedTypes="0" containsString="0" containsNumber="1" minValue="0" maxValue="10" count="44">
        <n v="5"/>
        <n v="5.1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9"/>
        <n v="7"/>
        <n v="7.1"/>
        <n v="7.3"/>
        <n v="7.4"/>
        <n v="7.5"/>
        <n v="7.6"/>
        <n v="7.7"/>
        <n v="7.8"/>
        <n v="7.9"/>
        <n v="8"/>
        <n v="8.3"/>
        <n v="8.4"/>
        <n v="8.5"/>
        <n v="8.6"/>
        <n v="8.7"/>
        <n v="8.8"/>
        <n v="8.9"/>
        <n v="9"/>
        <n v="9.1"/>
        <n v="9.2"/>
        <n v="9.3"/>
        <n v="9.5"/>
        <n v="9.6"/>
        <n v="9.9"/>
        <n v="1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3"/>
    <x v="55"/>
    <x v="0"/>
    <x v="43"/>
    <x v="23"/>
    <x v="1"/>
    <x v="17"/>
    <x v="0"/>
    <x v="17"/>
    <x v="7"/>
    <x v="30"/>
  </r>
  <r>
    <x v="2"/>
    <x v="0"/>
    <x v="68"/>
    <x v="24"/>
    <x v="6"/>
    <x v="36"/>
    <x v="1"/>
    <x v="26"/>
    <x v="1"/>
    <x v="18"/>
    <x v="3"/>
    <x v="17"/>
  </r>
  <r>
    <x v="0"/>
    <x v="3"/>
    <x v="43"/>
    <x v="31"/>
    <x v="44"/>
    <x v="61"/>
    <x v="1"/>
    <x v="21"/>
    <x v="0"/>
    <x v="35"/>
    <x v="10"/>
    <x v="12"/>
  </r>
  <r>
    <x v="1"/>
    <x v="3"/>
    <x v="49"/>
    <x v="65"/>
    <x v="20"/>
    <x v="61"/>
    <x v="1"/>
    <x v="42"/>
    <x v="0"/>
    <x v="20"/>
    <x v="1"/>
    <x v="32"/>
  </r>
  <r>
    <x v="0"/>
    <x v="3"/>
    <x v="52"/>
    <x v="32"/>
    <x v="35"/>
    <x v="27"/>
    <x v="1"/>
    <x v="1"/>
    <x v="0"/>
    <x v="11"/>
    <x v="38"/>
    <x v="17"/>
  </r>
  <r>
    <x v="3"/>
    <x v="0"/>
    <x v="5"/>
    <x v="76"/>
    <x v="0"/>
    <x v="17"/>
    <x v="0"/>
    <x v="83"/>
    <x v="0"/>
    <x v="32"/>
    <x v="3"/>
    <x v="20"/>
  </r>
  <r>
    <x v="2"/>
    <x v="0"/>
    <x v="14"/>
    <x v="20"/>
    <x v="39"/>
    <x v="3"/>
    <x v="2"/>
    <x v="92"/>
    <x v="0"/>
    <x v="13"/>
    <x v="43"/>
    <x v="13"/>
  </r>
  <r>
    <x v="0"/>
    <x v="3"/>
    <x v="75"/>
    <x v="86"/>
    <x v="59"/>
    <x v="43"/>
    <x v="3"/>
    <x v="3"/>
    <x v="1"/>
    <x v="39"/>
    <x v="41"/>
    <x v="40"/>
  </r>
  <r>
    <x v="1"/>
    <x v="3"/>
    <x v="77"/>
    <x v="58"/>
    <x v="19"/>
    <x v="59"/>
    <x v="0"/>
    <x v="61"/>
    <x v="0"/>
    <x v="16"/>
    <x v="9"/>
    <x v="10"/>
  </r>
  <r>
    <x v="1"/>
    <x v="1"/>
    <x v="44"/>
    <x v="7"/>
    <x v="55"/>
    <x v="11"/>
    <x v="2"/>
    <x v="90"/>
    <x v="1"/>
    <x v="26"/>
    <x v="17"/>
    <x v="21"/>
  </r>
  <r>
    <x v="0"/>
    <x v="2"/>
    <x v="17"/>
    <x v="52"/>
    <x v="0"/>
    <x v="2"/>
    <x v="0"/>
    <x v="48"/>
    <x v="1"/>
    <x v="19"/>
    <x v="30"/>
    <x v="28"/>
  </r>
  <r>
    <x v="4"/>
    <x v="1"/>
    <x v="53"/>
    <x v="68"/>
    <x v="72"/>
    <x v="37"/>
    <x v="1"/>
    <x v="39"/>
    <x v="1"/>
    <x v="37"/>
    <x v="42"/>
    <x v="35"/>
  </r>
  <r>
    <x v="4"/>
    <x v="0"/>
    <x v="57"/>
    <x v="80"/>
    <x v="45"/>
    <x v="56"/>
    <x v="1"/>
    <x v="76"/>
    <x v="0"/>
    <x v="18"/>
    <x v="40"/>
    <x v="25"/>
  </r>
  <r>
    <x v="3"/>
    <x v="3"/>
    <x v="40"/>
    <x v="22"/>
    <x v="45"/>
    <x v="25"/>
    <x v="2"/>
    <x v="86"/>
    <x v="1"/>
    <x v="18"/>
    <x v="21"/>
    <x v="25"/>
  </r>
  <r>
    <x v="0"/>
    <x v="3"/>
    <x v="42"/>
    <x v="56"/>
    <x v="17"/>
    <x v="7"/>
    <x v="2"/>
    <x v="70"/>
    <x v="1"/>
    <x v="0"/>
    <x v="46"/>
    <x v="29"/>
  </r>
  <r>
    <x v="1"/>
    <x v="0"/>
    <x v="65"/>
    <x v="18"/>
    <x v="2"/>
    <x v="38"/>
    <x v="0"/>
    <x v="98"/>
    <x v="1"/>
    <x v="12"/>
    <x v="31"/>
    <x v="23"/>
  </r>
  <r>
    <x v="0"/>
    <x v="1"/>
    <x v="62"/>
    <x v="74"/>
    <x v="29"/>
    <x v="8"/>
    <x v="3"/>
    <x v="5"/>
    <x v="1"/>
    <x v="35"/>
    <x v="3"/>
    <x v="20"/>
  </r>
  <r>
    <x v="2"/>
    <x v="0"/>
    <x v="97"/>
    <x v="39"/>
    <x v="28"/>
    <x v="40"/>
    <x v="2"/>
    <x v="32"/>
    <x v="0"/>
    <x v="27"/>
    <x v="44"/>
    <x v="23"/>
  </r>
  <r>
    <x v="2"/>
    <x v="0"/>
    <x v="54"/>
    <x v="41"/>
    <x v="31"/>
    <x v="21"/>
    <x v="1"/>
    <x v="45"/>
    <x v="0"/>
    <x v="6"/>
    <x v="15"/>
    <x v="40"/>
  </r>
  <r>
    <x v="1"/>
    <x v="2"/>
    <x v="38"/>
    <x v="9"/>
    <x v="6"/>
    <x v="6"/>
    <x v="3"/>
    <x v="19"/>
    <x v="1"/>
    <x v="13"/>
    <x v="28"/>
    <x v="24"/>
  </r>
  <r>
    <x v="4"/>
    <x v="0"/>
    <x v="21"/>
    <x v="38"/>
    <x v="68"/>
    <x v="46"/>
    <x v="2"/>
    <x v="38"/>
    <x v="0"/>
    <x v="16"/>
    <x v="6"/>
    <x v="27"/>
  </r>
  <r>
    <x v="5"/>
    <x v="0"/>
    <x v="2"/>
    <x v="67"/>
    <x v="23"/>
    <x v="43"/>
    <x v="0"/>
    <x v="23"/>
    <x v="1"/>
    <x v="0"/>
    <x v="1"/>
    <x v="23"/>
  </r>
  <r>
    <x v="3"/>
    <x v="3"/>
    <x v="37"/>
    <x v="12"/>
    <x v="70"/>
    <x v="48"/>
    <x v="2"/>
    <x v="37"/>
    <x v="1"/>
    <x v="25"/>
    <x v="19"/>
    <x v="20"/>
  </r>
  <r>
    <x v="4"/>
    <x v="1"/>
    <x v="24"/>
    <x v="69"/>
    <x v="69"/>
    <x v="3"/>
    <x v="1"/>
    <x v="55"/>
    <x v="1"/>
    <x v="13"/>
    <x v="29"/>
    <x v="30"/>
  </r>
  <r>
    <x v="4"/>
    <x v="3"/>
    <x v="76"/>
    <x v="70"/>
    <x v="67"/>
    <x v="17"/>
    <x v="1"/>
    <x v="40"/>
    <x v="1"/>
    <x v="1"/>
    <x v="16"/>
    <x v="0"/>
  </r>
  <r>
    <x v="5"/>
    <x v="3"/>
    <x v="86"/>
    <x v="5"/>
    <x v="18"/>
    <x v="32"/>
    <x v="3"/>
    <x v="36"/>
    <x v="1"/>
    <x v="3"/>
    <x v="7"/>
    <x v="6"/>
  </r>
  <r>
    <x v="0"/>
    <x v="2"/>
    <x v="47"/>
    <x v="58"/>
    <x v="56"/>
    <x v="58"/>
    <x v="3"/>
    <x v="87"/>
    <x v="0"/>
    <x v="23"/>
    <x v="7"/>
    <x v="0"/>
  </r>
  <r>
    <x v="5"/>
    <x v="2"/>
    <x v="72"/>
    <x v="50"/>
    <x v="23"/>
    <x v="4"/>
    <x v="2"/>
    <x v="57"/>
    <x v="0"/>
    <x v="37"/>
    <x v="11"/>
    <x v="21"/>
  </r>
  <r>
    <x v="5"/>
    <x v="1"/>
    <x v="94"/>
    <x v="85"/>
    <x v="72"/>
    <x v="33"/>
    <x v="0"/>
    <x v="34"/>
    <x v="1"/>
    <x v="4"/>
    <x v="41"/>
    <x v="11"/>
  </r>
  <r>
    <x v="5"/>
    <x v="1"/>
    <x v="67"/>
    <x v="10"/>
    <x v="68"/>
    <x v="54"/>
    <x v="2"/>
    <x v="93"/>
    <x v="0"/>
    <x v="18"/>
    <x v="22"/>
    <x v="24"/>
  </r>
  <r>
    <x v="0"/>
    <x v="0"/>
    <x v="32"/>
    <x v="28"/>
    <x v="65"/>
    <x v="8"/>
    <x v="1"/>
    <x v="14"/>
    <x v="0"/>
    <x v="35"/>
    <x v="2"/>
    <x v="39"/>
  </r>
  <r>
    <x v="0"/>
    <x v="1"/>
    <x v="4"/>
    <x v="66"/>
    <x v="34"/>
    <x v="58"/>
    <x v="1"/>
    <x v="82"/>
    <x v="1"/>
    <x v="26"/>
    <x v="20"/>
    <x v="41"/>
  </r>
  <r>
    <x v="3"/>
    <x v="1"/>
    <x v="23"/>
    <x v="3"/>
    <x v="70"/>
    <x v="9"/>
    <x v="3"/>
    <x v="46"/>
    <x v="0"/>
    <x v="10"/>
    <x v="18"/>
    <x v="34"/>
  </r>
  <r>
    <x v="4"/>
    <x v="1"/>
    <x v="88"/>
    <x v="40"/>
    <x v="49"/>
    <x v="18"/>
    <x v="3"/>
    <x v="25"/>
    <x v="0"/>
    <x v="13"/>
    <x v="36"/>
    <x v="1"/>
  </r>
  <r>
    <x v="2"/>
    <x v="0"/>
    <x v="79"/>
    <x v="21"/>
    <x v="26"/>
    <x v="41"/>
    <x v="1"/>
    <x v="7"/>
    <x v="0"/>
    <x v="37"/>
    <x v="30"/>
    <x v="15"/>
  </r>
  <r>
    <x v="1"/>
    <x v="2"/>
    <x v="66"/>
    <x v="46"/>
    <x v="10"/>
    <x v="25"/>
    <x v="2"/>
    <x v="12"/>
    <x v="1"/>
    <x v="10"/>
    <x v="39"/>
    <x v="35"/>
  </r>
  <r>
    <x v="3"/>
    <x v="3"/>
    <x v="64"/>
    <x v="13"/>
    <x v="22"/>
    <x v="25"/>
    <x v="0"/>
    <x v="0"/>
    <x v="1"/>
    <x v="36"/>
    <x v="2"/>
    <x v="38"/>
  </r>
  <r>
    <x v="4"/>
    <x v="0"/>
    <x v="80"/>
    <x v="83"/>
    <x v="63"/>
    <x v="14"/>
    <x v="1"/>
    <x v="53"/>
    <x v="0"/>
    <x v="0"/>
    <x v="35"/>
    <x v="12"/>
  </r>
  <r>
    <x v="2"/>
    <x v="1"/>
    <x v="39"/>
    <x v="74"/>
    <x v="13"/>
    <x v="5"/>
    <x v="2"/>
    <x v="50"/>
    <x v="1"/>
    <x v="27"/>
    <x v="19"/>
    <x v="5"/>
  </r>
  <r>
    <x v="1"/>
    <x v="0"/>
    <x v="0"/>
    <x v="4"/>
    <x v="36"/>
    <x v="9"/>
    <x v="3"/>
    <x v="75"/>
    <x v="1"/>
    <x v="20"/>
    <x v="3"/>
    <x v="31"/>
  </r>
  <r>
    <x v="0"/>
    <x v="3"/>
    <x v="74"/>
    <x v="27"/>
    <x v="48"/>
    <x v="39"/>
    <x v="3"/>
    <x v="2"/>
    <x v="1"/>
    <x v="23"/>
    <x v="17"/>
    <x v="35"/>
  </r>
  <r>
    <x v="1"/>
    <x v="1"/>
    <x v="13"/>
    <x v="51"/>
    <x v="19"/>
    <x v="24"/>
    <x v="3"/>
    <x v="60"/>
    <x v="1"/>
    <x v="31"/>
    <x v="19"/>
    <x v="14"/>
  </r>
  <r>
    <x v="3"/>
    <x v="2"/>
    <x v="59"/>
    <x v="72"/>
    <x v="51"/>
    <x v="48"/>
    <x v="2"/>
    <x v="24"/>
    <x v="0"/>
    <x v="22"/>
    <x v="35"/>
    <x v="21"/>
  </r>
  <r>
    <x v="4"/>
    <x v="2"/>
    <x v="73"/>
    <x v="75"/>
    <x v="40"/>
    <x v="58"/>
    <x v="1"/>
    <x v="91"/>
    <x v="0"/>
    <x v="23"/>
    <x v="2"/>
    <x v="2"/>
  </r>
  <r>
    <x v="2"/>
    <x v="1"/>
    <x v="20"/>
    <x v="16"/>
    <x v="41"/>
    <x v="28"/>
    <x v="1"/>
    <x v="29"/>
    <x v="1"/>
    <x v="21"/>
    <x v="42"/>
    <x v="24"/>
  </r>
  <r>
    <x v="0"/>
    <x v="1"/>
    <x v="89"/>
    <x v="42"/>
    <x v="61"/>
    <x v="1"/>
    <x v="3"/>
    <x v="72"/>
    <x v="0"/>
    <x v="12"/>
    <x v="10"/>
    <x v="11"/>
  </r>
  <r>
    <x v="5"/>
    <x v="0"/>
    <x v="1"/>
    <x v="57"/>
    <x v="73"/>
    <x v="6"/>
    <x v="2"/>
    <x v="80"/>
    <x v="0"/>
    <x v="24"/>
    <x v="21"/>
    <x v="35"/>
  </r>
  <r>
    <x v="1"/>
    <x v="0"/>
    <x v="91"/>
    <x v="6"/>
    <x v="74"/>
    <x v="16"/>
    <x v="3"/>
    <x v="62"/>
    <x v="0"/>
    <x v="34"/>
    <x v="25"/>
    <x v="7"/>
  </r>
  <r>
    <x v="5"/>
    <x v="3"/>
    <x v="95"/>
    <x v="61"/>
    <x v="52"/>
    <x v="53"/>
    <x v="0"/>
    <x v="79"/>
    <x v="1"/>
    <x v="13"/>
    <x v="35"/>
    <x v="8"/>
  </r>
  <r>
    <x v="2"/>
    <x v="2"/>
    <x v="82"/>
    <x v="30"/>
    <x v="30"/>
    <x v="44"/>
    <x v="2"/>
    <x v="30"/>
    <x v="1"/>
    <x v="17"/>
    <x v="5"/>
    <x v="24"/>
  </r>
  <r>
    <x v="1"/>
    <x v="2"/>
    <x v="81"/>
    <x v="48"/>
    <x v="34"/>
    <x v="52"/>
    <x v="0"/>
    <x v="85"/>
    <x v="0"/>
    <x v="26"/>
    <x v="45"/>
    <x v="41"/>
  </r>
  <r>
    <x v="5"/>
    <x v="0"/>
    <x v="22"/>
    <x v="43"/>
    <x v="50"/>
    <x v="37"/>
    <x v="3"/>
    <x v="58"/>
    <x v="1"/>
    <x v="24"/>
    <x v="38"/>
    <x v="30"/>
  </r>
  <r>
    <x v="0"/>
    <x v="0"/>
    <x v="8"/>
    <x v="54"/>
    <x v="46"/>
    <x v="13"/>
    <x v="1"/>
    <x v="27"/>
    <x v="0"/>
    <x v="28"/>
    <x v="40"/>
    <x v="12"/>
  </r>
  <r>
    <x v="3"/>
    <x v="1"/>
    <x v="60"/>
    <x v="66"/>
    <x v="57"/>
    <x v="21"/>
    <x v="1"/>
    <x v="96"/>
    <x v="0"/>
    <x v="20"/>
    <x v="42"/>
    <x v="42"/>
  </r>
  <r>
    <x v="1"/>
    <x v="0"/>
    <x v="31"/>
    <x v="49"/>
    <x v="27"/>
    <x v="57"/>
    <x v="3"/>
    <x v="16"/>
    <x v="0"/>
    <x v="21"/>
    <x v="24"/>
    <x v="23"/>
  </r>
  <r>
    <x v="5"/>
    <x v="2"/>
    <x v="46"/>
    <x v="52"/>
    <x v="20"/>
    <x v="58"/>
    <x v="1"/>
    <x v="47"/>
    <x v="1"/>
    <x v="0"/>
    <x v="23"/>
    <x v="41"/>
  </r>
  <r>
    <x v="4"/>
    <x v="1"/>
    <x v="48"/>
    <x v="47"/>
    <x v="14"/>
    <x v="55"/>
    <x v="0"/>
    <x v="78"/>
    <x v="0"/>
    <x v="28"/>
    <x v="3"/>
    <x v="1"/>
  </r>
  <r>
    <x v="5"/>
    <x v="0"/>
    <x v="83"/>
    <x v="59"/>
    <x v="64"/>
    <x v="30"/>
    <x v="3"/>
    <x v="63"/>
    <x v="1"/>
    <x v="19"/>
    <x v="26"/>
    <x v="41"/>
  </r>
  <r>
    <x v="0"/>
    <x v="3"/>
    <x v="84"/>
    <x v="39"/>
    <x v="46"/>
    <x v="26"/>
    <x v="0"/>
    <x v="77"/>
    <x v="0"/>
    <x v="20"/>
    <x v="29"/>
    <x v="7"/>
  </r>
  <r>
    <x v="4"/>
    <x v="0"/>
    <x v="15"/>
    <x v="29"/>
    <x v="4"/>
    <x v="63"/>
    <x v="2"/>
    <x v="67"/>
    <x v="0"/>
    <x v="26"/>
    <x v="32"/>
    <x v="26"/>
  </r>
  <r>
    <x v="1"/>
    <x v="2"/>
    <x v="70"/>
    <x v="30"/>
    <x v="33"/>
    <x v="12"/>
    <x v="2"/>
    <x v="84"/>
    <x v="1"/>
    <x v="8"/>
    <x v="0"/>
    <x v="4"/>
  </r>
  <r>
    <x v="0"/>
    <x v="2"/>
    <x v="50"/>
    <x v="36"/>
    <x v="71"/>
    <x v="47"/>
    <x v="2"/>
    <x v="95"/>
    <x v="1"/>
    <x v="20"/>
    <x v="39"/>
    <x v="19"/>
  </r>
  <r>
    <x v="5"/>
    <x v="1"/>
    <x v="26"/>
    <x v="11"/>
    <x v="58"/>
    <x v="32"/>
    <x v="2"/>
    <x v="54"/>
    <x v="0"/>
    <x v="15"/>
    <x v="8"/>
    <x v="18"/>
  </r>
  <r>
    <x v="5"/>
    <x v="0"/>
    <x v="36"/>
    <x v="45"/>
    <x v="75"/>
    <x v="46"/>
    <x v="2"/>
    <x v="73"/>
    <x v="1"/>
    <x v="36"/>
    <x v="9"/>
    <x v="17"/>
  </r>
  <r>
    <x v="3"/>
    <x v="2"/>
    <x v="34"/>
    <x v="1"/>
    <x v="53"/>
    <x v="29"/>
    <x v="2"/>
    <x v="10"/>
    <x v="0"/>
    <x v="4"/>
    <x v="44"/>
    <x v="8"/>
  </r>
  <r>
    <x v="4"/>
    <x v="0"/>
    <x v="35"/>
    <x v="77"/>
    <x v="5"/>
    <x v="15"/>
    <x v="0"/>
    <x v="49"/>
    <x v="1"/>
    <x v="8"/>
    <x v="37"/>
    <x v="29"/>
  </r>
  <r>
    <x v="2"/>
    <x v="2"/>
    <x v="29"/>
    <x v="84"/>
    <x v="53"/>
    <x v="19"/>
    <x v="2"/>
    <x v="59"/>
    <x v="0"/>
    <x v="28"/>
    <x v="21"/>
    <x v="34"/>
  </r>
  <r>
    <x v="2"/>
    <x v="2"/>
    <x v="93"/>
    <x v="81"/>
    <x v="54"/>
    <x v="29"/>
    <x v="0"/>
    <x v="6"/>
    <x v="1"/>
    <x v="6"/>
    <x v="5"/>
    <x v="7"/>
  </r>
  <r>
    <x v="4"/>
    <x v="1"/>
    <x v="27"/>
    <x v="60"/>
    <x v="7"/>
    <x v="49"/>
    <x v="3"/>
    <x v="33"/>
    <x v="0"/>
    <x v="33"/>
    <x v="9"/>
    <x v="40"/>
  </r>
  <r>
    <x v="1"/>
    <x v="1"/>
    <x v="10"/>
    <x v="34"/>
    <x v="37"/>
    <x v="3"/>
    <x v="3"/>
    <x v="99"/>
    <x v="0"/>
    <x v="14"/>
    <x v="11"/>
    <x v="16"/>
  </r>
  <r>
    <x v="3"/>
    <x v="3"/>
    <x v="41"/>
    <x v="2"/>
    <x v="38"/>
    <x v="51"/>
    <x v="1"/>
    <x v="28"/>
    <x v="1"/>
    <x v="19"/>
    <x v="16"/>
    <x v="6"/>
  </r>
  <r>
    <x v="4"/>
    <x v="0"/>
    <x v="96"/>
    <x v="62"/>
    <x v="1"/>
    <x v="47"/>
    <x v="1"/>
    <x v="51"/>
    <x v="0"/>
    <x v="19"/>
    <x v="16"/>
    <x v="43"/>
  </r>
  <r>
    <x v="0"/>
    <x v="2"/>
    <x v="56"/>
    <x v="73"/>
    <x v="52"/>
    <x v="45"/>
    <x v="2"/>
    <x v="68"/>
    <x v="0"/>
    <x v="9"/>
    <x v="39"/>
    <x v="36"/>
  </r>
  <r>
    <x v="3"/>
    <x v="2"/>
    <x v="69"/>
    <x v="52"/>
    <x v="25"/>
    <x v="42"/>
    <x v="0"/>
    <x v="20"/>
    <x v="1"/>
    <x v="34"/>
    <x v="35"/>
    <x v="4"/>
  </r>
  <r>
    <x v="5"/>
    <x v="1"/>
    <x v="85"/>
    <x v="53"/>
    <x v="11"/>
    <x v="51"/>
    <x v="0"/>
    <x v="56"/>
    <x v="1"/>
    <x v="37"/>
    <x v="43"/>
    <x v="22"/>
  </r>
  <r>
    <x v="1"/>
    <x v="3"/>
    <x v="12"/>
    <x v="64"/>
    <x v="21"/>
    <x v="0"/>
    <x v="3"/>
    <x v="22"/>
    <x v="1"/>
    <x v="22"/>
    <x v="21"/>
    <x v="9"/>
  </r>
  <r>
    <x v="0"/>
    <x v="1"/>
    <x v="16"/>
    <x v="63"/>
    <x v="16"/>
    <x v="36"/>
    <x v="3"/>
    <x v="9"/>
    <x v="0"/>
    <x v="8"/>
    <x v="14"/>
    <x v="9"/>
  </r>
  <r>
    <x v="4"/>
    <x v="3"/>
    <x v="19"/>
    <x v="63"/>
    <x v="3"/>
    <x v="29"/>
    <x v="3"/>
    <x v="44"/>
    <x v="0"/>
    <x v="33"/>
    <x v="30"/>
    <x v="3"/>
  </r>
  <r>
    <x v="4"/>
    <x v="3"/>
    <x v="11"/>
    <x v="10"/>
    <x v="24"/>
    <x v="7"/>
    <x v="2"/>
    <x v="35"/>
    <x v="1"/>
    <x v="22"/>
    <x v="27"/>
    <x v="42"/>
  </r>
  <r>
    <x v="1"/>
    <x v="0"/>
    <x v="63"/>
    <x v="35"/>
    <x v="47"/>
    <x v="50"/>
    <x v="3"/>
    <x v="74"/>
    <x v="0"/>
    <x v="32"/>
    <x v="5"/>
    <x v="24"/>
  </r>
  <r>
    <x v="0"/>
    <x v="0"/>
    <x v="6"/>
    <x v="82"/>
    <x v="77"/>
    <x v="9"/>
    <x v="1"/>
    <x v="8"/>
    <x v="0"/>
    <x v="26"/>
    <x v="33"/>
    <x v="39"/>
  </r>
  <r>
    <x v="2"/>
    <x v="1"/>
    <x v="18"/>
    <x v="37"/>
    <x v="48"/>
    <x v="22"/>
    <x v="2"/>
    <x v="64"/>
    <x v="0"/>
    <x v="38"/>
    <x v="6"/>
    <x v="15"/>
  </r>
  <r>
    <x v="2"/>
    <x v="2"/>
    <x v="9"/>
    <x v="46"/>
    <x v="44"/>
    <x v="20"/>
    <x v="3"/>
    <x v="52"/>
    <x v="0"/>
    <x v="32"/>
    <x v="25"/>
    <x v="3"/>
  </r>
  <r>
    <x v="3"/>
    <x v="2"/>
    <x v="61"/>
    <x v="44"/>
    <x v="42"/>
    <x v="55"/>
    <x v="2"/>
    <x v="81"/>
    <x v="0"/>
    <x v="19"/>
    <x v="20"/>
    <x v="37"/>
  </r>
  <r>
    <x v="1"/>
    <x v="2"/>
    <x v="45"/>
    <x v="71"/>
    <x v="14"/>
    <x v="38"/>
    <x v="2"/>
    <x v="41"/>
    <x v="0"/>
    <x v="29"/>
    <x v="22"/>
    <x v="15"/>
  </r>
  <r>
    <x v="0"/>
    <x v="3"/>
    <x v="99"/>
    <x v="9"/>
    <x v="32"/>
    <x v="41"/>
    <x v="3"/>
    <x v="15"/>
    <x v="0"/>
    <x v="0"/>
    <x v="4"/>
    <x v="33"/>
  </r>
  <r>
    <x v="5"/>
    <x v="3"/>
    <x v="92"/>
    <x v="33"/>
    <x v="62"/>
    <x v="54"/>
    <x v="3"/>
    <x v="69"/>
    <x v="0"/>
    <x v="5"/>
    <x v="24"/>
    <x v="11"/>
  </r>
  <r>
    <x v="5"/>
    <x v="3"/>
    <x v="25"/>
    <x v="21"/>
    <x v="26"/>
    <x v="19"/>
    <x v="3"/>
    <x v="97"/>
    <x v="1"/>
    <x v="28"/>
    <x v="44"/>
    <x v="30"/>
  </r>
  <r>
    <x v="4"/>
    <x v="3"/>
    <x v="51"/>
    <x v="23"/>
    <x v="9"/>
    <x v="51"/>
    <x v="0"/>
    <x v="66"/>
    <x v="1"/>
    <x v="16"/>
    <x v="42"/>
    <x v="27"/>
  </r>
  <r>
    <x v="2"/>
    <x v="0"/>
    <x v="7"/>
    <x v="55"/>
    <x v="61"/>
    <x v="10"/>
    <x v="0"/>
    <x v="4"/>
    <x v="1"/>
    <x v="20"/>
    <x v="38"/>
    <x v="9"/>
  </r>
  <r>
    <x v="0"/>
    <x v="0"/>
    <x v="30"/>
    <x v="25"/>
    <x v="12"/>
    <x v="31"/>
    <x v="3"/>
    <x v="18"/>
    <x v="0"/>
    <x v="30"/>
    <x v="41"/>
    <x v="14"/>
  </r>
  <r>
    <x v="3"/>
    <x v="2"/>
    <x v="58"/>
    <x v="78"/>
    <x v="8"/>
    <x v="62"/>
    <x v="3"/>
    <x v="13"/>
    <x v="1"/>
    <x v="7"/>
    <x v="28"/>
    <x v="1"/>
  </r>
  <r>
    <x v="2"/>
    <x v="3"/>
    <x v="90"/>
    <x v="82"/>
    <x v="66"/>
    <x v="32"/>
    <x v="2"/>
    <x v="88"/>
    <x v="0"/>
    <x v="8"/>
    <x v="33"/>
    <x v="15"/>
  </r>
  <r>
    <x v="1"/>
    <x v="0"/>
    <x v="3"/>
    <x v="19"/>
    <x v="15"/>
    <x v="15"/>
    <x v="0"/>
    <x v="94"/>
    <x v="0"/>
    <x v="36"/>
    <x v="12"/>
    <x v="32"/>
  </r>
  <r>
    <x v="3"/>
    <x v="1"/>
    <x v="98"/>
    <x v="17"/>
    <x v="47"/>
    <x v="2"/>
    <x v="3"/>
    <x v="71"/>
    <x v="0"/>
    <x v="8"/>
    <x v="40"/>
    <x v="30"/>
  </r>
  <r>
    <x v="2"/>
    <x v="2"/>
    <x v="78"/>
    <x v="8"/>
    <x v="21"/>
    <x v="43"/>
    <x v="1"/>
    <x v="11"/>
    <x v="1"/>
    <x v="33"/>
    <x v="24"/>
    <x v="6"/>
  </r>
  <r>
    <x v="0"/>
    <x v="1"/>
    <x v="33"/>
    <x v="15"/>
    <x v="60"/>
    <x v="35"/>
    <x v="3"/>
    <x v="31"/>
    <x v="0"/>
    <x v="2"/>
    <x v="31"/>
    <x v="39"/>
  </r>
  <r>
    <x v="1"/>
    <x v="0"/>
    <x v="71"/>
    <x v="79"/>
    <x v="8"/>
    <x v="60"/>
    <x v="1"/>
    <x v="65"/>
    <x v="0"/>
    <x v="15"/>
    <x v="13"/>
    <x v="15"/>
  </r>
  <r>
    <x v="5"/>
    <x v="0"/>
    <x v="28"/>
    <x v="14"/>
    <x v="58"/>
    <x v="6"/>
    <x v="0"/>
    <x v="89"/>
    <x v="0"/>
    <x v="33"/>
    <x v="34"/>
    <x v="20"/>
  </r>
  <r>
    <x v="1"/>
    <x v="3"/>
    <x v="87"/>
    <x v="26"/>
    <x v="76"/>
    <x v="34"/>
    <x v="0"/>
    <x v="43"/>
    <x v="1"/>
    <x v="14"/>
    <x v="13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Pilot11" cacheId="0" autoFormatId="1" applyNumberFormats="0" applyBorderFormats="0" applyFontFormats="0" applyPatternFormats="0" applyAlignmentFormats="0" applyWidthHeightFormats="1" dataCaption="Values" compact="0" indent="0" compactData="0" showDrill="0">
  <location ref="A1:D9" firstHeaderRow="1" firstDataRow="2" firstDataCol="1"/>
  <pivotFields count="12">
    <pivotField axis="axisRow" compact="0" defaultSubtotal="0" outline="0" showAll="0">
      <items count="6">
        <item x="0"/>
        <item x="1"/>
        <item x="2"/>
        <item x="3"/>
        <item x="4"/>
        <item x="5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defaultSubtotal="0" outline="0" showAll="0">
      <items count="2">
        <item x="0"/>
        <item x="1"/>
      </items>
    </pivotField>
    <pivotField compact="0" showAll="0"/>
    <pivotField compact="0" showAll="0"/>
    <pivotField compact="0" showAll="0"/>
  </pivotFields>
  <rowFields count="1">
    <field x="0"/>
  </rowFields>
  <colFields count="1">
    <field x="8"/>
  </colFields>
  <pivotTableStyleInfo name="PivotStyleLight16" showRowHeaders="1" showColHeaders="1" showLastColumn="1"/>
</pivotTableDefinition>
</file>

<file path=xl/pivotTables/pivotTable2.xml><?xml version="1.0" encoding="utf-8"?>
<pivotTableDefinition xmlns="http://schemas.openxmlformats.org/spreadsheetml/2006/main" name="DataPilot8" cacheId="0" autoFormatId="1" applyNumberFormats="0" applyBorderFormats="0" applyFontFormats="0" applyPatternFormats="0" applyAlignmentFormats="0" applyWidthHeightFormats="1" dataCaption="Values" compact="0" indent="0" compactData="0" showDrill="0">
  <location ref="A1:C3" firstHeaderRow="1" firstDataRow="2" firstDataCol="0"/>
  <pivotFields count="12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defaultSubtotal="0" outline="0" showAll="0">
      <items count="2">
        <item x="0"/>
        <item x="1"/>
      </items>
    </pivotField>
    <pivotField compact="0" showAll="0"/>
    <pivotField compact="0" showAll="0"/>
    <pivotField compact="0" showAll="0"/>
  </pivotFields>
  <rowItems count="1">
    <i/>
  </rowItems>
  <colFields count="1">
    <field x="8"/>
  </colFields>
  <pivotTableStyleInfo name="PivotStyleLight16" showRowHeaders="1" showColHeaders="1" showLastColumn="1"/>
</pivotTableDefinition>
</file>

<file path=xl/pivotTables/pivotTable3.xml><?xml version="1.0" encoding="utf-8"?>
<pivotTableDefinition xmlns="http://schemas.openxmlformats.org/spreadsheetml/2006/main" name="DataPilot4" cacheId="0" autoFormatId="1" applyNumberFormats="0" applyBorderFormats="0" applyFontFormats="0" applyPatternFormats="0" applyAlignmentFormats="0" applyWidthHeightFormats="1" dataCaption="Values" compact="0" indent="0" compactData="0" showDrill="0">
  <location ref="A1:C3" firstHeaderRow="1" firstDataRow="2" firstDataCol="0"/>
  <pivotFields count="12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defaultSubtotal="0" outline="0" showAll="0">
      <items count="2">
        <item x="0"/>
        <item x="1"/>
      </items>
    </pivotField>
    <pivotField compact="0" showAll="0"/>
    <pivotField compact="0" showAll="0"/>
    <pivotField compact="0" showAll="0"/>
  </pivotFields>
  <rowItems count="1">
    <i/>
  </rowItems>
  <colFields count="1">
    <field x="8"/>
  </colField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zoomScale="90" zoomScaleNormal="90" topLeftCell="A2" workbookViewId="0">
      <selection activeCell="C11" sqref="C11"/>
    </sheetView>
  </sheetViews>
  <sheetFormatPr defaultColWidth="8.515625" defaultRowHeight="16.8"/>
  <cols>
    <col min="1" max="1" width="14.2109375" style="1" customWidth="1"/>
    <col min="2" max="2" width="16.8203125" style="1" customWidth="1"/>
    <col min="3" max="3" width="24.140625" style="1" customWidth="1"/>
    <col min="4" max="4" width="19.328125" style="1" customWidth="1"/>
    <col min="5" max="5" width="25.1171875" style="1" customWidth="1"/>
    <col min="6" max="6" width="20.3203125" style="1" customWidth="1"/>
    <col min="7" max="7" width="19.2109375" style="1" customWidth="1"/>
    <col min="8" max="8" width="24.828125" style="1" customWidth="1"/>
    <col min="9" max="9" width="18.71875" style="1" customWidth="1"/>
    <col min="10" max="10" width="22.2265625" style="1" customWidth="1"/>
    <col min="11" max="11" width="24.53125" style="1" customWidth="1"/>
    <col min="12" max="12" width="24.7265625" style="1" customWidth="1"/>
  </cols>
  <sheetData>
    <row r="1" spans="1:12">
      <c r="A1" s="88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89" t="s">
        <v>6</v>
      </c>
      <c r="H1" s="88" t="s">
        <v>7</v>
      </c>
      <c r="I1" s="88" t="s">
        <v>8</v>
      </c>
      <c r="J1" s="88" t="s">
        <v>9</v>
      </c>
      <c r="K1" s="88" t="s">
        <v>10</v>
      </c>
      <c r="L1" s="88" t="s">
        <v>11</v>
      </c>
    </row>
    <row r="2" spans="1:12">
      <c r="A2" s="1">
        <v>2020</v>
      </c>
      <c r="B2" s="1" t="s">
        <v>12</v>
      </c>
      <c r="C2" s="1">
        <v>2829</v>
      </c>
      <c r="D2" s="1">
        <v>51</v>
      </c>
      <c r="E2" s="1">
        <v>123</v>
      </c>
      <c r="F2" s="1">
        <v>39</v>
      </c>
      <c r="G2" s="1" t="s">
        <v>13</v>
      </c>
      <c r="H2" s="1">
        <v>114.24</v>
      </c>
      <c r="I2" s="1" t="s">
        <v>14</v>
      </c>
      <c r="J2" s="1">
        <v>57</v>
      </c>
      <c r="K2" s="1">
        <v>5.8</v>
      </c>
      <c r="L2" s="1">
        <v>8.4</v>
      </c>
    </row>
    <row r="3" spans="1:12">
      <c r="A3" s="1">
        <v>2022</v>
      </c>
      <c r="B3" s="1" t="s">
        <v>15</v>
      </c>
      <c r="C3" s="1">
        <v>3589</v>
      </c>
      <c r="D3" s="1">
        <v>185</v>
      </c>
      <c r="E3" s="1">
        <v>30</v>
      </c>
      <c r="F3" s="1">
        <v>60</v>
      </c>
      <c r="G3" s="1" t="s">
        <v>13</v>
      </c>
      <c r="H3" s="1">
        <v>156.98</v>
      </c>
      <c r="I3" s="1" t="s">
        <v>16</v>
      </c>
      <c r="J3" s="1">
        <v>58</v>
      </c>
      <c r="K3" s="1">
        <v>5.3</v>
      </c>
      <c r="L3" s="1">
        <v>6.7</v>
      </c>
    </row>
    <row r="4" spans="1:12">
      <c r="A4" s="1">
        <v>2020</v>
      </c>
      <c r="B4" s="1" t="s">
        <v>12</v>
      </c>
      <c r="C4" s="1">
        <v>2438</v>
      </c>
      <c r="D4" s="1">
        <v>212</v>
      </c>
      <c r="E4" s="1">
        <v>124</v>
      </c>
      <c r="F4" s="1">
        <v>97</v>
      </c>
      <c r="G4" s="1" t="s">
        <v>13</v>
      </c>
      <c r="H4" s="1">
        <v>131.83</v>
      </c>
      <c r="I4" s="1" t="s">
        <v>14</v>
      </c>
      <c r="J4" s="1">
        <v>76</v>
      </c>
      <c r="K4" s="1">
        <v>6.1</v>
      </c>
      <c r="L4" s="1">
        <v>6.2</v>
      </c>
    </row>
    <row r="5" spans="1:12">
      <c r="A5" s="1">
        <v>2021</v>
      </c>
      <c r="B5" s="1" t="s">
        <v>12</v>
      </c>
      <c r="C5" s="1">
        <v>2646</v>
      </c>
      <c r="D5" s="1">
        <v>397</v>
      </c>
      <c r="E5" s="1">
        <v>55</v>
      </c>
      <c r="F5" s="1">
        <v>97</v>
      </c>
      <c r="G5" s="1" t="s">
        <v>13</v>
      </c>
      <c r="H5" s="1">
        <v>229.11</v>
      </c>
      <c r="I5" s="1" t="s">
        <v>14</v>
      </c>
      <c r="J5" s="1">
        <v>60</v>
      </c>
      <c r="K5" s="1">
        <v>5.1</v>
      </c>
      <c r="L5" s="1">
        <v>8.6</v>
      </c>
    </row>
    <row r="6" spans="1:12">
      <c r="A6" s="1">
        <v>2020</v>
      </c>
      <c r="B6" s="1" t="s">
        <v>12</v>
      </c>
      <c r="C6" s="1">
        <v>2680</v>
      </c>
      <c r="D6" s="1">
        <v>216</v>
      </c>
      <c r="E6" s="1">
        <v>99</v>
      </c>
      <c r="F6" s="1">
        <v>46</v>
      </c>
      <c r="G6" s="1" t="s">
        <v>13</v>
      </c>
      <c r="H6" s="1">
        <v>48</v>
      </c>
      <c r="I6" s="1" t="s">
        <v>14</v>
      </c>
      <c r="J6" s="1">
        <v>51</v>
      </c>
      <c r="K6" s="1">
        <v>9.1</v>
      </c>
      <c r="L6" s="1">
        <v>6.7</v>
      </c>
    </row>
    <row r="7" spans="1:12">
      <c r="A7" s="1">
        <v>2023</v>
      </c>
      <c r="B7" s="1" t="s">
        <v>15</v>
      </c>
      <c r="C7" s="1">
        <v>818</v>
      </c>
      <c r="D7" s="1">
        <v>448</v>
      </c>
      <c r="E7" s="1">
        <v>10</v>
      </c>
      <c r="F7" s="1">
        <v>30</v>
      </c>
      <c r="G7" s="1" t="s">
        <v>17</v>
      </c>
      <c r="H7" s="1">
        <v>438.89</v>
      </c>
      <c r="I7" s="1" t="s">
        <v>14</v>
      </c>
      <c r="J7" s="1">
        <v>73</v>
      </c>
      <c r="K7" s="1">
        <v>5.3</v>
      </c>
      <c r="L7" s="1">
        <v>7.1</v>
      </c>
    </row>
    <row r="8" spans="1:12">
      <c r="A8" s="1">
        <v>2022</v>
      </c>
      <c r="B8" s="1" t="s">
        <v>15</v>
      </c>
      <c r="C8" s="1">
        <v>1199</v>
      </c>
      <c r="D8" s="1">
        <v>148</v>
      </c>
      <c r="E8" s="1">
        <v>114</v>
      </c>
      <c r="F8" s="1">
        <v>11</v>
      </c>
      <c r="G8" s="1" t="s">
        <v>18</v>
      </c>
      <c r="H8" s="1">
        <v>468.82</v>
      </c>
      <c r="I8" s="1" t="s">
        <v>14</v>
      </c>
      <c r="J8" s="1">
        <v>53</v>
      </c>
      <c r="K8" s="1">
        <v>9.6</v>
      </c>
      <c r="L8" s="1">
        <v>6.3</v>
      </c>
    </row>
    <row r="9" spans="1:12">
      <c r="A9" s="1">
        <v>2020</v>
      </c>
      <c r="B9" s="1" t="s">
        <v>12</v>
      </c>
      <c r="C9" s="1">
        <v>4092</v>
      </c>
      <c r="D9" s="1">
        <v>500</v>
      </c>
      <c r="E9" s="1">
        <v>152</v>
      </c>
      <c r="F9" s="1">
        <v>69</v>
      </c>
      <c r="G9" s="1" t="s">
        <v>19</v>
      </c>
      <c r="H9" s="1">
        <v>53.85</v>
      </c>
      <c r="I9" s="1" t="s">
        <v>16</v>
      </c>
      <c r="J9" s="1">
        <v>80</v>
      </c>
      <c r="K9" s="1">
        <v>9.4</v>
      </c>
      <c r="L9" s="1">
        <v>9.5</v>
      </c>
    </row>
    <row r="10" spans="1:12">
      <c r="A10" s="1">
        <v>2021</v>
      </c>
      <c r="B10" s="1" t="s">
        <v>12</v>
      </c>
      <c r="C10" s="1">
        <v>4156</v>
      </c>
      <c r="D10" s="1">
        <v>362</v>
      </c>
      <c r="E10" s="1">
        <v>53</v>
      </c>
      <c r="F10" s="1">
        <v>95</v>
      </c>
      <c r="G10" s="1" t="s">
        <v>17</v>
      </c>
      <c r="H10" s="1">
        <v>318.79</v>
      </c>
      <c r="I10" s="1" t="s">
        <v>14</v>
      </c>
      <c r="J10" s="1">
        <v>56</v>
      </c>
      <c r="K10" s="1">
        <v>6</v>
      </c>
      <c r="L10" s="1">
        <v>6</v>
      </c>
    </row>
    <row r="11" spans="1:12">
      <c r="A11" s="1">
        <v>2021</v>
      </c>
      <c r="B11" s="1" t="s">
        <v>20</v>
      </c>
      <c r="C11" s="1">
        <v>2490</v>
      </c>
      <c r="D11" s="1">
        <v>74</v>
      </c>
      <c r="E11" s="1">
        <v>144</v>
      </c>
      <c r="F11" s="1">
        <v>22</v>
      </c>
      <c r="G11" s="1" t="s">
        <v>18</v>
      </c>
      <c r="H11" s="1">
        <v>461.33</v>
      </c>
      <c r="I11" s="1" t="s">
        <v>16</v>
      </c>
      <c r="J11" s="1">
        <v>66</v>
      </c>
      <c r="K11" s="1">
        <v>6.8</v>
      </c>
      <c r="L11" s="1">
        <v>7.3</v>
      </c>
    </row>
    <row r="12" spans="1:12">
      <c r="A12" s="1">
        <v>2020</v>
      </c>
      <c r="B12" s="1" t="s">
        <v>21</v>
      </c>
      <c r="C12" s="1">
        <v>1497</v>
      </c>
      <c r="D12" s="1">
        <v>330</v>
      </c>
      <c r="E12" s="1">
        <v>10</v>
      </c>
      <c r="F12" s="1">
        <v>10</v>
      </c>
      <c r="G12" s="1" t="s">
        <v>17</v>
      </c>
      <c r="H12" s="1">
        <v>258.49</v>
      </c>
      <c r="I12" s="1" t="s">
        <v>16</v>
      </c>
      <c r="J12" s="1">
        <v>59</v>
      </c>
      <c r="K12" s="1">
        <v>8.3</v>
      </c>
      <c r="L12" s="1">
        <v>8</v>
      </c>
    </row>
    <row r="13" spans="1:12">
      <c r="A13" s="1">
        <v>2024</v>
      </c>
      <c r="B13" s="1" t="s">
        <v>20</v>
      </c>
      <c r="C13" s="1">
        <v>2712</v>
      </c>
      <c r="D13" s="1">
        <v>408</v>
      </c>
      <c r="E13" s="1">
        <v>186</v>
      </c>
      <c r="F13" s="1">
        <v>61</v>
      </c>
      <c r="G13" s="1" t="s">
        <v>13</v>
      </c>
      <c r="H13" s="1">
        <v>224.92</v>
      </c>
      <c r="I13" s="1" t="s">
        <v>16</v>
      </c>
      <c r="J13" s="1">
        <v>78</v>
      </c>
      <c r="K13" s="1">
        <v>9.5</v>
      </c>
      <c r="L13" s="1">
        <v>8.9</v>
      </c>
    </row>
    <row r="14" spans="1:12">
      <c r="A14" s="1">
        <v>2024</v>
      </c>
      <c r="B14" s="1" t="s">
        <v>15</v>
      </c>
      <c r="C14" s="1">
        <v>2885</v>
      </c>
      <c r="D14" s="1">
        <v>469</v>
      </c>
      <c r="E14" s="1">
        <v>125</v>
      </c>
      <c r="F14" s="1">
        <v>92</v>
      </c>
      <c r="G14" s="1" t="s">
        <v>13</v>
      </c>
      <c r="H14" s="1">
        <v>418.49</v>
      </c>
      <c r="I14" s="1" t="s">
        <v>14</v>
      </c>
      <c r="J14" s="1">
        <v>58</v>
      </c>
      <c r="K14" s="1">
        <v>9.3</v>
      </c>
      <c r="L14" s="1">
        <v>7.7</v>
      </c>
    </row>
    <row r="15" spans="1:12">
      <c r="A15" s="1">
        <v>2023</v>
      </c>
      <c r="B15" s="1" t="s">
        <v>12</v>
      </c>
      <c r="C15" s="1">
        <v>2267</v>
      </c>
      <c r="D15" s="1">
        <v>164</v>
      </c>
      <c r="E15" s="1">
        <v>125</v>
      </c>
      <c r="F15" s="1">
        <v>42</v>
      </c>
      <c r="G15" s="1" t="s">
        <v>18</v>
      </c>
      <c r="H15" s="1">
        <v>445.62</v>
      </c>
      <c r="I15" s="1" t="s">
        <v>16</v>
      </c>
      <c r="J15" s="1">
        <v>58</v>
      </c>
      <c r="K15" s="1">
        <v>7.3</v>
      </c>
      <c r="L15" s="1">
        <v>7.7</v>
      </c>
    </row>
    <row r="16" spans="1:12">
      <c r="A16" s="1">
        <v>2020</v>
      </c>
      <c r="B16" s="1" t="s">
        <v>12</v>
      </c>
      <c r="C16" s="1">
        <v>2333</v>
      </c>
      <c r="D16" s="1">
        <v>358</v>
      </c>
      <c r="E16" s="1">
        <v>48</v>
      </c>
      <c r="F16" s="1">
        <v>17</v>
      </c>
      <c r="G16" s="1" t="s">
        <v>18</v>
      </c>
      <c r="H16" s="1">
        <v>388.5</v>
      </c>
      <c r="I16" s="1" t="s">
        <v>16</v>
      </c>
      <c r="J16" s="1">
        <v>40</v>
      </c>
      <c r="K16" s="1">
        <v>10</v>
      </c>
      <c r="L16" s="1">
        <v>8.3</v>
      </c>
    </row>
    <row r="17" spans="1:12">
      <c r="A17" s="1">
        <v>2021</v>
      </c>
      <c r="B17" s="1" t="s">
        <v>15</v>
      </c>
      <c r="C17" s="1">
        <v>3490</v>
      </c>
      <c r="D17" s="1">
        <v>127</v>
      </c>
      <c r="E17" s="1">
        <v>17</v>
      </c>
      <c r="F17" s="1">
        <v>62</v>
      </c>
      <c r="G17" s="1" t="s">
        <v>17</v>
      </c>
      <c r="H17" s="1">
        <v>495.19</v>
      </c>
      <c r="I17" s="1" t="s">
        <v>16</v>
      </c>
      <c r="J17" s="1">
        <v>52</v>
      </c>
      <c r="K17" s="1">
        <v>8.4</v>
      </c>
      <c r="L17" s="1">
        <v>7.5</v>
      </c>
    </row>
    <row r="18" spans="1:12">
      <c r="A18" s="1">
        <v>2020</v>
      </c>
      <c r="B18" s="1" t="s">
        <v>20</v>
      </c>
      <c r="C18" s="1">
        <v>3264</v>
      </c>
      <c r="D18" s="1">
        <v>435</v>
      </c>
      <c r="E18" s="1">
        <v>82</v>
      </c>
      <c r="F18" s="1">
        <v>18</v>
      </c>
      <c r="G18" s="1" t="s">
        <v>19</v>
      </c>
      <c r="H18" s="1">
        <v>61.17</v>
      </c>
      <c r="I18" s="1" t="s">
        <v>16</v>
      </c>
      <c r="J18" s="1">
        <v>76</v>
      </c>
      <c r="K18" s="1">
        <v>5.3</v>
      </c>
      <c r="L18" s="1">
        <v>7.1</v>
      </c>
    </row>
    <row r="19" spans="1:12">
      <c r="A19" s="1">
        <v>2022</v>
      </c>
      <c r="B19" s="1" t="s">
        <v>15</v>
      </c>
      <c r="C19" s="1">
        <v>4813</v>
      </c>
      <c r="D19" s="1">
        <v>249</v>
      </c>
      <c r="E19" s="1">
        <v>81</v>
      </c>
      <c r="F19" s="1">
        <v>64</v>
      </c>
      <c r="G19" s="1" t="s">
        <v>18</v>
      </c>
      <c r="H19" s="1">
        <v>182.9</v>
      </c>
      <c r="I19" s="1" t="s">
        <v>14</v>
      </c>
      <c r="J19" s="1">
        <v>67</v>
      </c>
      <c r="K19" s="1">
        <v>9.8</v>
      </c>
      <c r="L19" s="1">
        <v>7.5</v>
      </c>
    </row>
    <row r="20" spans="1:12">
      <c r="A20" s="1">
        <v>2022</v>
      </c>
      <c r="B20" s="1" t="s">
        <v>15</v>
      </c>
      <c r="C20" s="1">
        <v>2804</v>
      </c>
      <c r="D20" s="1">
        <v>273</v>
      </c>
      <c r="E20" s="1">
        <v>87</v>
      </c>
      <c r="F20" s="1">
        <v>36</v>
      </c>
      <c r="G20" s="1" t="s">
        <v>13</v>
      </c>
      <c r="H20" s="1">
        <v>243.85</v>
      </c>
      <c r="I20" s="1" t="s">
        <v>14</v>
      </c>
      <c r="J20" s="1">
        <v>46</v>
      </c>
      <c r="K20" s="1">
        <v>6.6</v>
      </c>
      <c r="L20" s="1">
        <v>9.5</v>
      </c>
    </row>
    <row r="21" spans="1:12">
      <c r="A21" s="1">
        <v>2021</v>
      </c>
      <c r="B21" s="1" t="s">
        <v>21</v>
      </c>
      <c r="C21" s="1">
        <v>2239</v>
      </c>
      <c r="D21" s="1">
        <v>78</v>
      </c>
      <c r="E21" s="1">
        <v>30</v>
      </c>
      <c r="F21" s="1">
        <v>14</v>
      </c>
      <c r="G21" s="1" t="s">
        <v>19</v>
      </c>
      <c r="H21" s="1">
        <v>129.98</v>
      </c>
      <c r="I21" s="1" t="s">
        <v>16</v>
      </c>
      <c r="J21" s="1">
        <v>53</v>
      </c>
      <c r="K21" s="1">
        <v>8</v>
      </c>
      <c r="L21" s="1">
        <v>7.6</v>
      </c>
    </row>
    <row r="22" spans="1:12">
      <c r="A22" s="1">
        <v>2024</v>
      </c>
      <c r="B22" s="1" t="s">
        <v>15</v>
      </c>
      <c r="C22" s="1">
        <v>1581</v>
      </c>
      <c r="D22" s="1">
        <v>247</v>
      </c>
      <c r="E22" s="1">
        <v>181</v>
      </c>
      <c r="F22" s="1">
        <v>72</v>
      </c>
      <c r="G22" s="1" t="s">
        <v>18</v>
      </c>
      <c r="H22" s="1">
        <v>221.42</v>
      </c>
      <c r="I22" s="1" t="s">
        <v>14</v>
      </c>
      <c r="J22" s="1">
        <v>56</v>
      </c>
      <c r="K22" s="1">
        <v>5.6</v>
      </c>
      <c r="L22" s="1">
        <v>7.9</v>
      </c>
    </row>
    <row r="23" spans="1:12">
      <c r="A23" s="1">
        <v>2025</v>
      </c>
      <c r="B23" s="1" t="s">
        <v>15</v>
      </c>
      <c r="C23" s="1">
        <v>760</v>
      </c>
      <c r="D23" s="1">
        <v>406</v>
      </c>
      <c r="E23" s="1">
        <v>65</v>
      </c>
      <c r="F23" s="1">
        <v>69</v>
      </c>
      <c r="G23" s="1" t="s">
        <v>17</v>
      </c>
      <c r="H23" s="1">
        <v>140.29</v>
      </c>
      <c r="I23" s="1" t="s">
        <v>16</v>
      </c>
      <c r="J23" s="1">
        <v>40</v>
      </c>
      <c r="K23" s="1">
        <v>5.1</v>
      </c>
      <c r="L23" s="1">
        <v>7.5</v>
      </c>
    </row>
    <row r="24" spans="1:12">
      <c r="A24" s="1">
        <v>2023</v>
      </c>
      <c r="B24" s="1" t="s">
        <v>12</v>
      </c>
      <c r="C24" s="1">
        <v>2238</v>
      </c>
      <c r="D24" s="1">
        <v>101</v>
      </c>
      <c r="E24" s="1">
        <v>184</v>
      </c>
      <c r="F24" s="1">
        <v>79</v>
      </c>
      <c r="G24" s="1" t="s">
        <v>18</v>
      </c>
      <c r="H24" s="1">
        <v>216.84</v>
      </c>
      <c r="I24" s="1" t="s">
        <v>16</v>
      </c>
      <c r="J24" s="1">
        <v>65</v>
      </c>
      <c r="K24" s="1">
        <v>7</v>
      </c>
      <c r="L24" s="1">
        <v>7.1</v>
      </c>
    </row>
    <row r="25" spans="1:12">
      <c r="A25" s="1">
        <v>2024</v>
      </c>
      <c r="B25" s="1" t="s">
        <v>20</v>
      </c>
      <c r="C25" s="1">
        <v>1760</v>
      </c>
      <c r="D25" s="1">
        <v>415</v>
      </c>
      <c r="E25" s="1">
        <v>183</v>
      </c>
      <c r="F25" s="1">
        <v>11</v>
      </c>
      <c r="G25" s="1" t="s">
        <v>13</v>
      </c>
      <c r="H25" s="1">
        <v>291</v>
      </c>
      <c r="I25" s="1" t="s">
        <v>16</v>
      </c>
      <c r="J25" s="1">
        <v>53</v>
      </c>
      <c r="K25" s="1">
        <v>8.2</v>
      </c>
      <c r="L25" s="1">
        <v>8.4</v>
      </c>
    </row>
    <row r="26" spans="1:12">
      <c r="A26" s="1">
        <v>2024</v>
      </c>
      <c r="B26" s="1" t="s">
        <v>12</v>
      </c>
      <c r="C26" s="1">
        <v>4103</v>
      </c>
      <c r="D26" s="1">
        <v>423</v>
      </c>
      <c r="E26" s="1">
        <v>179</v>
      </c>
      <c r="F26" s="1">
        <v>30</v>
      </c>
      <c r="G26" s="1" t="s">
        <v>13</v>
      </c>
      <c r="H26" s="1">
        <v>225.42</v>
      </c>
      <c r="I26" s="1" t="s">
        <v>16</v>
      </c>
      <c r="J26" s="1">
        <v>41</v>
      </c>
      <c r="K26" s="1">
        <v>6.7</v>
      </c>
      <c r="L26" s="1">
        <v>5</v>
      </c>
    </row>
    <row r="27" spans="1:12">
      <c r="A27" s="1">
        <v>2025</v>
      </c>
      <c r="B27" s="1" t="s">
        <v>12</v>
      </c>
      <c r="C27" s="1">
        <v>4470</v>
      </c>
      <c r="D27" s="1">
        <v>63</v>
      </c>
      <c r="E27" s="1">
        <v>49</v>
      </c>
      <c r="F27" s="1">
        <v>54</v>
      </c>
      <c r="G27" s="1" t="s">
        <v>19</v>
      </c>
      <c r="H27" s="1">
        <v>213.92</v>
      </c>
      <c r="I27" s="1" t="s">
        <v>16</v>
      </c>
      <c r="J27" s="1">
        <v>43</v>
      </c>
      <c r="K27" s="1">
        <v>5.8</v>
      </c>
      <c r="L27" s="1">
        <v>5.6</v>
      </c>
    </row>
    <row r="28" spans="1:12">
      <c r="A28" s="1">
        <v>2020</v>
      </c>
      <c r="B28" s="1" t="s">
        <v>21</v>
      </c>
      <c r="C28" s="1">
        <v>2515</v>
      </c>
      <c r="D28" s="1">
        <v>362</v>
      </c>
      <c r="E28" s="1">
        <v>146</v>
      </c>
      <c r="F28" s="1">
        <v>94</v>
      </c>
      <c r="G28" s="1" t="s">
        <v>19</v>
      </c>
      <c r="H28" s="1">
        <v>447.14</v>
      </c>
      <c r="I28" s="1" t="s">
        <v>14</v>
      </c>
      <c r="J28" s="1">
        <v>63</v>
      </c>
      <c r="K28" s="1">
        <v>5.8</v>
      </c>
      <c r="L28" s="1">
        <v>5</v>
      </c>
    </row>
    <row r="29" spans="1:12">
      <c r="A29" s="1">
        <v>2025</v>
      </c>
      <c r="B29" s="1" t="s">
        <v>21</v>
      </c>
      <c r="C29" s="1">
        <v>3852</v>
      </c>
      <c r="D29" s="1">
        <v>317</v>
      </c>
      <c r="E29" s="1">
        <v>65</v>
      </c>
      <c r="F29" s="1">
        <v>12</v>
      </c>
      <c r="G29" s="1" t="s">
        <v>18</v>
      </c>
      <c r="H29" s="1">
        <v>294.38</v>
      </c>
      <c r="I29" s="1" t="s">
        <v>14</v>
      </c>
      <c r="J29" s="1">
        <v>78</v>
      </c>
      <c r="K29" s="1">
        <v>6.2</v>
      </c>
      <c r="L29" s="1">
        <v>7.3</v>
      </c>
    </row>
    <row r="30" spans="1:12">
      <c r="A30" s="1">
        <v>2025</v>
      </c>
      <c r="B30" s="1" t="s">
        <v>20</v>
      </c>
      <c r="C30" s="1">
        <v>4773</v>
      </c>
      <c r="D30" s="1">
        <v>497</v>
      </c>
      <c r="E30" s="1">
        <v>186</v>
      </c>
      <c r="F30" s="1">
        <v>56</v>
      </c>
      <c r="G30" s="1" t="s">
        <v>17</v>
      </c>
      <c r="H30" s="1">
        <v>197.87</v>
      </c>
      <c r="I30" s="1" t="s">
        <v>16</v>
      </c>
      <c r="J30" s="1">
        <v>44</v>
      </c>
      <c r="K30" s="1">
        <v>9.4</v>
      </c>
      <c r="L30" s="1">
        <v>6.1</v>
      </c>
    </row>
    <row r="31" spans="1:12">
      <c r="A31" s="1">
        <v>2025</v>
      </c>
      <c r="B31" s="1" t="s">
        <v>20</v>
      </c>
      <c r="C31" s="1">
        <v>3571</v>
      </c>
      <c r="D31" s="1">
        <v>86</v>
      </c>
      <c r="E31" s="1">
        <v>181</v>
      </c>
      <c r="F31" s="1">
        <v>90</v>
      </c>
      <c r="G31" s="1" t="s">
        <v>18</v>
      </c>
      <c r="H31" s="1">
        <v>474.21</v>
      </c>
      <c r="I31" s="1" t="s">
        <v>14</v>
      </c>
      <c r="J31" s="1">
        <v>58</v>
      </c>
      <c r="K31" s="1">
        <v>7.4</v>
      </c>
      <c r="L31" s="1">
        <v>7.6</v>
      </c>
    </row>
    <row r="32" spans="1:12">
      <c r="A32" s="1">
        <v>2020</v>
      </c>
      <c r="B32" s="1" t="s">
        <v>15</v>
      </c>
      <c r="C32" s="1">
        <v>2030</v>
      </c>
      <c r="D32" s="1">
        <v>200</v>
      </c>
      <c r="E32" s="1">
        <v>169</v>
      </c>
      <c r="F32" s="1">
        <v>18</v>
      </c>
      <c r="G32" s="1" t="s">
        <v>13</v>
      </c>
      <c r="H32" s="1">
        <v>104.98</v>
      </c>
      <c r="I32" s="1" t="s">
        <v>14</v>
      </c>
      <c r="J32" s="1">
        <v>76</v>
      </c>
      <c r="K32" s="1">
        <v>5.2</v>
      </c>
      <c r="L32" s="1">
        <v>9.3</v>
      </c>
    </row>
    <row r="33" spans="1:12">
      <c r="A33" s="1">
        <v>2020</v>
      </c>
      <c r="B33" s="1" t="s">
        <v>20</v>
      </c>
      <c r="C33" s="1">
        <v>811</v>
      </c>
      <c r="D33" s="1">
        <v>398</v>
      </c>
      <c r="E33" s="1">
        <v>94</v>
      </c>
      <c r="F33" s="1">
        <v>94</v>
      </c>
      <c r="G33" s="1" t="s">
        <v>13</v>
      </c>
      <c r="H33" s="1">
        <v>438.45</v>
      </c>
      <c r="I33" s="1" t="s">
        <v>16</v>
      </c>
      <c r="J33" s="1">
        <v>66</v>
      </c>
      <c r="K33" s="1">
        <v>7.2</v>
      </c>
      <c r="L33" s="1">
        <v>9.6</v>
      </c>
    </row>
    <row r="34" spans="1:12">
      <c r="A34" s="1">
        <v>2023</v>
      </c>
      <c r="B34" s="1" t="s">
        <v>20</v>
      </c>
      <c r="C34" s="1">
        <v>1727</v>
      </c>
      <c r="D34" s="1">
        <v>59</v>
      </c>
      <c r="E34" s="1">
        <v>184</v>
      </c>
      <c r="F34" s="1">
        <v>20</v>
      </c>
      <c r="G34" s="1" t="s">
        <v>19</v>
      </c>
      <c r="H34" s="1">
        <v>249.68</v>
      </c>
      <c r="I34" s="1" t="s">
        <v>14</v>
      </c>
      <c r="J34" s="1">
        <v>50</v>
      </c>
      <c r="K34" s="1">
        <v>6.9</v>
      </c>
      <c r="L34" s="1">
        <v>8.8</v>
      </c>
    </row>
    <row r="35" spans="1:12">
      <c r="A35" s="1">
        <v>2024</v>
      </c>
      <c r="B35" s="1" t="s">
        <v>20</v>
      </c>
      <c r="C35" s="1">
        <v>4481</v>
      </c>
      <c r="D35" s="1">
        <v>258</v>
      </c>
      <c r="E35" s="1">
        <v>136</v>
      </c>
      <c r="F35" s="1">
        <v>32</v>
      </c>
      <c r="G35" s="1" t="s">
        <v>19</v>
      </c>
      <c r="H35" s="1">
        <v>156.76</v>
      </c>
      <c r="I35" s="1" t="s">
        <v>14</v>
      </c>
      <c r="J35" s="1">
        <v>53</v>
      </c>
      <c r="K35" s="1">
        <v>8.9</v>
      </c>
      <c r="L35" s="1">
        <v>5.1</v>
      </c>
    </row>
    <row r="36" spans="1:12">
      <c r="A36" s="1">
        <v>2022</v>
      </c>
      <c r="B36" s="1" t="s">
        <v>15</v>
      </c>
      <c r="C36" s="1">
        <v>4287</v>
      </c>
      <c r="D36" s="1">
        <v>158</v>
      </c>
      <c r="E36" s="1">
        <v>73</v>
      </c>
      <c r="F36" s="1">
        <v>66</v>
      </c>
      <c r="G36" s="1" t="s">
        <v>13</v>
      </c>
      <c r="H36" s="1">
        <v>69.97</v>
      </c>
      <c r="I36" s="1" t="s">
        <v>14</v>
      </c>
      <c r="J36" s="1">
        <v>78</v>
      </c>
      <c r="K36" s="1">
        <v>8.3</v>
      </c>
      <c r="L36" s="1">
        <v>6.5</v>
      </c>
    </row>
    <row r="37" spans="1:12">
      <c r="A37" s="1">
        <v>2021</v>
      </c>
      <c r="B37" s="1" t="s">
        <v>21</v>
      </c>
      <c r="C37" s="1">
        <v>3560</v>
      </c>
      <c r="D37" s="1">
        <v>302</v>
      </c>
      <c r="E37" s="1">
        <v>37</v>
      </c>
      <c r="F37" s="1">
        <v>42</v>
      </c>
      <c r="G37" s="1" t="s">
        <v>18</v>
      </c>
      <c r="H37" s="1">
        <v>94.56</v>
      </c>
      <c r="I37" s="1" t="s">
        <v>16</v>
      </c>
      <c r="J37" s="1">
        <v>50</v>
      </c>
      <c r="K37" s="1">
        <v>9.2</v>
      </c>
      <c r="L37" s="1">
        <v>8.9</v>
      </c>
    </row>
    <row r="38" spans="1:12">
      <c r="A38" s="1">
        <v>2023</v>
      </c>
      <c r="B38" s="1" t="s">
        <v>12</v>
      </c>
      <c r="C38" s="1">
        <v>3449</v>
      </c>
      <c r="D38" s="1">
        <v>102</v>
      </c>
      <c r="E38" s="1">
        <v>61</v>
      </c>
      <c r="F38" s="1">
        <v>42</v>
      </c>
      <c r="G38" s="1" t="s">
        <v>17</v>
      </c>
      <c r="H38" s="1">
        <v>33.46</v>
      </c>
      <c r="I38" s="1" t="s">
        <v>16</v>
      </c>
      <c r="J38" s="1">
        <v>77</v>
      </c>
      <c r="K38" s="1">
        <v>5.2</v>
      </c>
      <c r="L38" s="1">
        <v>9.2</v>
      </c>
    </row>
    <row r="39" spans="1:12">
      <c r="A39" s="1">
        <v>2024</v>
      </c>
      <c r="B39" s="1" t="s">
        <v>15</v>
      </c>
      <c r="C39" s="1">
        <v>4324</v>
      </c>
      <c r="D39" s="1">
        <v>483</v>
      </c>
      <c r="E39" s="1">
        <v>166</v>
      </c>
      <c r="F39" s="1">
        <v>26</v>
      </c>
      <c r="G39" s="1" t="s">
        <v>13</v>
      </c>
      <c r="H39" s="1">
        <v>284.84</v>
      </c>
      <c r="I39" s="1" t="s">
        <v>14</v>
      </c>
      <c r="J39" s="1">
        <v>40</v>
      </c>
      <c r="K39" s="1">
        <v>8.8</v>
      </c>
      <c r="L39" s="1">
        <v>6.2</v>
      </c>
    </row>
    <row r="40" spans="1:12">
      <c r="A40" s="1">
        <v>2022</v>
      </c>
      <c r="B40" s="1" t="s">
        <v>20</v>
      </c>
      <c r="C40" s="1">
        <v>2245</v>
      </c>
      <c r="D40" s="1">
        <v>435</v>
      </c>
      <c r="E40" s="1">
        <v>42</v>
      </c>
      <c r="F40" s="1">
        <v>13</v>
      </c>
      <c r="G40" s="1" t="s">
        <v>18</v>
      </c>
      <c r="H40" s="1">
        <v>265.76</v>
      </c>
      <c r="I40" s="1" t="s">
        <v>16</v>
      </c>
      <c r="J40" s="1">
        <v>67</v>
      </c>
      <c r="K40" s="1">
        <v>7</v>
      </c>
      <c r="L40" s="1">
        <v>5.5</v>
      </c>
    </row>
    <row r="41" spans="1:12">
      <c r="A41" s="1">
        <v>2021</v>
      </c>
      <c r="B41" s="1" t="s">
        <v>15</v>
      </c>
      <c r="C41" s="1">
        <v>603</v>
      </c>
      <c r="D41" s="1">
        <v>62</v>
      </c>
      <c r="E41" s="1">
        <v>100</v>
      </c>
      <c r="F41" s="1">
        <v>20</v>
      </c>
      <c r="G41" s="1" t="s">
        <v>19</v>
      </c>
      <c r="H41" s="1">
        <v>415.3</v>
      </c>
      <c r="I41" s="1" t="s">
        <v>16</v>
      </c>
      <c r="J41" s="1">
        <v>60</v>
      </c>
      <c r="K41" s="1">
        <v>5.3</v>
      </c>
      <c r="L41" s="1">
        <v>8.5</v>
      </c>
    </row>
    <row r="42" spans="1:12">
      <c r="A42" s="1">
        <v>2020</v>
      </c>
      <c r="B42" s="1" t="s">
        <v>12</v>
      </c>
      <c r="C42" s="1">
        <v>3981</v>
      </c>
      <c r="D42" s="1">
        <v>199</v>
      </c>
      <c r="E42" s="1">
        <v>134</v>
      </c>
      <c r="F42" s="1">
        <v>63</v>
      </c>
      <c r="G42" s="1" t="s">
        <v>19</v>
      </c>
      <c r="H42" s="1">
        <v>52.64</v>
      </c>
      <c r="I42" s="1" t="s">
        <v>16</v>
      </c>
      <c r="J42" s="1">
        <v>63</v>
      </c>
      <c r="K42" s="1">
        <v>6.8</v>
      </c>
      <c r="L42" s="1">
        <v>8.9</v>
      </c>
    </row>
    <row r="43" spans="1:12">
      <c r="A43" s="1">
        <v>2021</v>
      </c>
      <c r="B43" s="1" t="s">
        <v>20</v>
      </c>
      <c r="C43" s="1">
        <v>1119</v>
      </c>
      <c r="D43" s="1">
        <v>325</v>
      </c>
      <c r="E43" s="1">
        <v>53</v>
      </c>
      <c r="F43" s="1">
        <v>40</v>
      </c>
      <c r="G43" s="1" t="s">
        <v>19</v>
      </c>
      <c r="H43" s="1">
        <v>307.88</v>
      </c>
      <c r="I43" s="1" t="s">
        <v>16</v>
      </c>
      <c r="J43" s="1">
        <v>71</v>
      </c>
      <c r="K43" s="1">
        <v>7</v>
      </c>
      <c r="L43" s="1">
        <v>6.4</v>
      </c>
    </row>
    <row r="44" spans="1:12">
      <c r="A44" s="1">
        <v>2023</v>
      </c>
      <c r="B44" s="1" t="s">
        <v>21</v>
      </c>
      <c r="C44" s="1">
        <v>3076</v>
      </c>
      <c r="D44" s="1">
        <v>428</v>
      </c>
      <c r="E44" s="1">
        <v>138</v>
      </c>
      <c r="F44" s="1">
        <v>79</v>
      </c>
      <c r="G44" s="1" t="s">
        <v>18</v>
      </c>
      <c r="H44" s="1">
        <v>150.59</v>
      </c>
      <c r="I44" s="1" t="s">
        <v>14</v>
      </c>
      <c r="J44" s="1">
        <v>62</v>
      </c>
      <c r="K44" s="1">
        <v>8.8</v>
      </c>
      <c r="L44" s="1">
        <v>7.3</v>
      </c>
    </row>
    <row r="45" spans="1:12">
      <c r="A45" s="1">
        <v>2024</v>
      </c>
      <c r="B45" s="1" t="s">
        <v>21</v>
      </c>
      <c r="C45" s="1">
        <v>3958</v>
      </c>
      <c r="D45" s="1">
        <v>442</v>
      </c>
      <c r="E45" s="1">
        <v>115</v>
      </c>
      <c r="F45" s="1">
        <v>94</v>
      </c>
      <c r="G45" s="1" t="s">
        <v>13</v>
      </c>
      <c r="H45" s="1">
        <v>468.13</v>
      </c>
      <c r="I45" s="1" t="s">
        <v>14</v>
      </c>
      <c r="J45" s="1">
        <v>63</v>
      </c>
      <c r="K45" s="1">
        <v>5.2</v>
      </c>
      <c r="L45" s="1">
        <v>5.2</v>
      </c>
    </row>
    <row r="46" spans="1:12">
      <c r="A46" s="1">
        <v>2022</v>
      </c>
      <c r="B46" s="1" t="s">
        <v>20</v>
      </c>
      <c r="C46" s="1">
        <v>1578</v>
      </c>
      <c r="D46" s="1">
        <v>122</v>
      </c>
      <c r="E46" s="1">
        <v>116</v>
      </c>
      <c r="F46" s="1">
        <v>48</v>
      </c>
      <c r="G46" s="1" t="s">
        <v>13</v>
      </c>
      <c r="H46" s="1">
        <v>172</v>
      </c>
      <c r="I46" s="1" t="s">
        <v>16</v>
      </c>
      <c r="J46" s="1">
        <v>61</v>
      </c>
      <c r="K46" s="1">
        <v>9.5</v>
      </c>
      <c r="L46" s="1">
        <v>7.6</v>
      </c>
    </row>
    <row r="47" spans="1:12">
      <c r="A47" s="1">
        <v>2020</v>
      </c>
      <c r="B47" s="1" t="s">
        <v>20</v>
      </c>
      <c r="C47" s="1">
        <v>4570</v>
      </c>
      <c r="D47" s="1">
        <v>284</v>
      </c>
      <c r="E47" s="1">
        <v>155</v>
      </c>
      <c r="F47" s="1">
        <v>6</v>
      </c>
      <c r="G47" s="1" t="s">
        <v>19</v>
      </c>
      <c r="H47" s="1">
        <v>389.37</v>
      </c>
      <c r="I47" s="1" t="s">
        <v>14</v>
      </c>
      <c r="J47" s="1">
        <v>52</v>
      </c>
      <c r="K47" s="1">
        <v>6.1</v>
      </c>
      <c r="L47" s="1">
        <v>6.1</v>
      </c>
    </row>
    <row r="48" spans="1:12">
      <c r="A48" s="1">
        <v>2025</v>
      </c>
      <c r="B48" s="1" t="s">
        <v>15</v>
      </c>
      <c r="C48" s="1">
        <v>718</v>
      </c>
      <c r="D48" s="1">
        <v>360</v>
      </c>
      <c r="E48" s="1">
        <v>193</v>
      </c>
      <c r="F48" s="1">
        <v>14</v>
      </c>
      <c r="G48" s="1" t="s">
        <v>18</v>
      </c>
      <c r="H48" s="1">
        <v>432.8</v>
      </c>
      <c r="I48" s="1" t="s">
        <v>14</v>
      </c>
      <c r="J48" s="1">
        <v>64</v>
      </c>
      <c r="K48" s="1">
        <v>7.3</v>
      </c>
      <c r="L48" s="1">
        <v>8.9</v>
      </c>
    </row>
    <row r="49" spans="1:12">
      <c r="A49" s="1">
        <v>2021</v>
      </c>
      <c r="B49" s="1" t="s">
        <v>15</v>
      </c>
      <c r="C49" s="1">
        <v>4601</v>
      </c>
      <c r="D49" s="1">
        <v>65</v>
      </c>
      <c r="E49" s="1">
        <v>196</v>
      </c>
      <c r="F49" s="1">
        <v>28</v>
      </c>
      <c r="G49" s="1" t="s">
        <v>19</v>
      </c>
      <c r="H49" s="1">
        <v>320.75</v>
      </c>
      <c r="I49" s="1" t="s">
        <v>14</v>
      </c>
      <c r="J49" s="1">
        <v>75</v>
      </c>
      <c r="K49" s="1">
        <v>7.7</v>
      </c>
      <c r="L49" s="1">
        <v>5.7</v>
      </c>
    </row>
    <row r="50" spans="1:12">
      <c r="A50" s="1">
        <v>2025</v>
      </c>
      <c r="B50" s="1" t="s">
        <v>12</v>
      </c>
      <c r="C50" s="1">
        <v>4775</v>
      </c>
      <c r="D50" s="1">
        <v>380</v>
      </c>
      <c r="E50" s="1">
        <v>139</v>
      </c>
      <c r="F50" s="1">
        <v>87</v>
      </c>
      <c r="G50" s="1" t="s">
        <v>17</v>
      </c>
      <c r="H50" s="1">
        <v>429.95</v>
      </c>
      <c r="I50" s="1" t="s">
        <v>16</v>
      </c>
      <c r="J50" s="1">
        <v>53</v>
      </c>
      <c r="K50" s="1">
        <v>8.8</v>
      </c>
      <c r="L50" s="1">
        <v>5.8</v>
      </c>
    </row>
    <row r="51" spans="1:12">
      <c r="A51" s="1">
        <v>2022</v>
      </c>
      <c r="B51" s="1" t="s">
        <v>21</v>
      </c>
      <c r="C51" s="1">
        <v>4340</v>
      </c>
      <c r="D51" s="1">
        <v>208</v>
      </c>
      <c r="E51" s="1">
        <v>86</v>
      </c>
      <c r="F51" s="1">
        <v>70</v>
      </c>
      <c r="G51" s="1" t="s">
        <v>18</v>
      </c>
      <c r="H51" s="1">
        <v>178.86</v>
      </c>
      <c r="I51" s="1" t="s">
        <v>16</v>
      </c>
      <c r="J51" s="1">
        <v>57</v>
      </c>
      <c r="K51" s="1">
        <v>5.5</v>
      </c>
      <c r="L51" s="1">
        <v>7.6</v>
      </c>
    </row>
    <row r="52" spans="1:12">
      <c r="A52" s="1">
        <v>2021</v>
      </c>
      <c r="B52" s="1" t="s">
        <v>21</v>
      </c>
      <c r="C52" s="1">
        <v>4327</v>
      </c>
      <c r="D52" s="1">
        <v>312</v>
      </c>
      <c r="E52" s="1">
        <v>94</v>
      </c>
      <c r="F52" s="1">
        <v>86</v>
      </c>
      <c r="G52" s="1" t="s">
        <v>17</v>
      </c>
      <c r="H52" s="1">
        <v>444.51</v>
      </c>
      <c r="I52" s="1" t="s">
        <v>14</v>
      </c>
      <c r="J52" s="1">
        <v>66</v>
      </c>
      <c r="K52" s="1">
        <v>9.9</v>
      </c>
      <c r="L52" s="1">
        <v>9.6</v>
      </c>
    </row>
    <row r="53" spans="1:12">
      <c r="A53" s="1">
        <v>2025</v>
      </c>
      <c r="B53" s="1" t="s">
        <v>15</v>
      </c>
      <c r="C53" s="1">
        <v>1695</v>
      </c>
      <c r="D53" s="1">
        <v>285</v>
      </c>
      <c r="E53" s="1">
        <v>137</v>
      </c>
      <c r="F53" s="1">
        <v>61</v>
      </c>
      <c r="G53" s="1" t="s">
        <v>19</v>
      </c>
      <c r="H53" s="1">
        <v>302.28</v>
      </c>
      <c r="I53" s="1" t="s">
        <v>16</v>
      </c>
      <c r="J53" s="1">
        <v>64</v>
      </c>
      <c r="K53" s="1">
        <v>9.1</v>
      </c>
      <c r="L53" s="1">
        <v>8.4</v>
      </c>
    </row>
    <row r="54" spans="1:12">
      <c r="A54" s="1">
        <v>2020</v>
      </c>
      <c r="B54" s="1" t="s">
        <v>15</v>
      </c>
      <c r="C54" s="1">
        <v>995</v>
      </c>
      <c r="D54" s="1">
        <v>354</v>
      </c>
      <c r="E54" s="1">
        <v>126</v>
      </c>
      <c r="F54" s="1">
        <v>25</v>
      </c>
      <c r="G54" s="1" t="s">
        <v>13</v>
      </c>
      <c r="H54" s="1">
        <v>160.31</v>
      </c>
      <c r="I54" s="1" t="s">
        <v>14</v>
      </c>
      <c r="J54" s="1">
        <v>68</v>
      </c>
      <c r="K54" s="1">
        <v>9.3</v>
      </c>
      <c r="L54" s="1">
        <v>6.2</v>
      </c>
    </row>
    <row r="55" spans="1:12">
      <c r="A55" s="1">
        <v>2023</v>
      </c>
      <c r="B55" s="1" t="s">
        <v>20</v>
      </c>
      <c r="C55" s="1">
        <v>3101</v>
      </c>
      <c r="D55" s="1">
        <v>398</v>
      </c>
      <c r="E55" s="1">
        <v>149</v>
      </c>
      <c r="F55" s="1">
        <v>36</v>
      </c>
      <c r="G55" s="1" t="s">
        <v>13</v>
      </c>
      <c r="H55" s="1">
        <v>483.07</v>
      </c>
      <c r="I55" s="1" t="s">
        <v>14</v>
      </c>
      <c r="J55" s="1">
        <v>60</v>
      </c>
      <c r="K55" s="1">
        <v>9.5</v>
      </c>
      <c r="L55" s="1">
        <v>9.9</v>
      </c>
    </row>
    <row r="56" spans="1:12">
      <c r="A56" s="1">
        <v>2021</v>
      </c>
      <c r="B56" s="1" t="s">
        <v>15</v>
      </c>
      <c r="C56" s="1">
        <v>1992</v>
      </c>
      <c r="D56" s="1">
        <v>313</v>
      </c>
      <c r="E56" s="1">
        <v>74</v>
      </c>
      <c r="F56" s="1">
        <v>93</v>
      </c>
      <c r="G56" s="1" t="s">
        <v>19</v>
      </c>
      <c r="H56" s="1">
        <v>110.06</v>
      </c>
      <c r="I56" s="1" t="s">
        <v>14</v>
      </c>
      <c r="J56" s="1">
        <v>61</v>
      </c>
      <c r="K56" s="1">
        <v>7.6</v>
      </c>
      <c r="L56" s="1">
        <v>7.5</v>
      </c>
    </row>
    <row r="57" spans="1:12">
      <c r="A57" s="1">
        <v>2025</v>
      </c>
      <c r="B57" s="1" t="s">
        <v>21</v>
      </c>
      <c r="C57" s="1">
        <v>2506</v>
      </c>
      <c r="D57" s="1">
        <v>330</v>
      </c>
      <c r="E57" s="1">
        <v>55</v>
      </c>
      <c r="F57" s="1">
        <v>94</v>
      </c>
      <c r="G57" s="1" t="s">
        <v>13</v>
      </c>
      <c r="H57" s="1">
        <v>250.74</v>
      </c>
      <c r="I57" s="1" t="s">
        <v>16</v>
      </c>
      <c r="J57" s="1">
        <v>40</v>
      </c>
      <c r="K57" s="1">
        <v>7.5</v>
      </c>
      <c r="L57" s="1">
        <v>9.6</v>
      </c>
    </row>
    <row r="58" spans="1:12">
      <c r="A58" s="1">
        <v>2024</v>
      </c>
      <c r="B58" s="1" t="s">
        <v>20</v>
      </c>
      <c r="C58" s="1">
        <v>2556</v>
      </c>
      <c r="D58" s="1">
        <v>306</v>
      </c>
      <c r="E58" s="1">
        <v>45</v>
      </c>
      <c r="F58" s="1">
        <v>91</v>
      </c>
      <c r="G58" s="1" t="s">
        <v>17</v>
      </c>
      <c r="H58" s="1">
        <v>426.07</v>
      </c>
      <c r="I58" s="1" t="s">
        <v>14</v>
      </c>
      <c r="J58" s="1">
        <v>68</v>
      </c>
      <c r="K58" s="1">
        <v>5.3</v>
      </c>
      <c r="L58" s="1">
        <v>5.1</v>
      </c>
    </row>
    <row r="59" spans="1:12">
      <c r="A59" s="1">
        <v>2025</v>
      </c>
      <c r="B59" s="1" t="s">
        <v>15</v>
      </c>
      <c r="C59" s="1">
        <v>4390</v>
      </c>
      <c r="D59" s="1">
        <v>367</v>
      </c>
      <c r="E59" s="1">
        <v>167</v>
      </c>
      <c r="F59" s="1">
        <v>51</v>
      </c>
      <c r="G59" s="1" t="s">
        <v>19</v>
      </c>
      <c r="H59" s="1">
        <v>334.56</v>
      </c>
      <c r="I59" s="1" t="s">
        <v>16</v>
      </c>
      <c r="J59" s="1">
        <v>59</v>
      </c>
      <c r="K59" s="1">
        <v>7.8</v>
      </c>
      <c r="L59" s="1">
        <v>9.6</v>
      </c>
    </row>
    <row r="60" spans="1:12">
      <c r="A60" s="1">
        <v>2020</v>
      </c>
      <c r="B60" s="1" t="s">
        <v>12</v>
      </c>
      <c r="C60" s="1">
        <v>4401</v>
      </c>
      <c r="D60" s="1">
        <v>249</v>
      </c>
      <c r="E60" s="1">
        <v>126</v>
      </c>
      <c r="F60" s="1">
        <v>45</v>
      </c>
      <c r="G60" s="1" t="s">
        <v>17</v>
      </c>
      <c r="H60" s="1">
        <v>424.03</v>
      </c>
      <c r="I60" s="1" t="s">
        <v>14</v>
      </c>
      <c r="J60" s="1">
        <v>60</v>
      </c>
      <c r="K60" s="1">
        <v>8.2</v>
      </c>
      <c r="L60" s="1">
        <v>5.7</v>
      </c>
    </row>
    <row r="61" spans="1:12">
      <c r="A61" s="1">
        <v>2024</v>
      </c>
      <c r="B61" s="1" t="s">
        <v>15</v>
      </c>
      <c r="C61" s="1">
        <v>1275</v>
      </c>
      <c r="D61" s="1">
        <v>201</v>
      </c>
      <c r="E61" s="1">
        <v>20</v>
      </c>
      <c r="F61" s="1">
        <v>100</v>
      </c>
      <c r="G61" s="1" t="s">
        <v>18</v>
      </c>
      <c r="H61" s="1">
        <v>378.3</v>
      </c>
      <c r="I61" s="1" t="s">
        <v>14</v>
      </c>
      <c r="J61" s="1">
        <v>66</v>
      </c>
      <c r="K61" s="1">
        <v>8.5</v>
      </c>
      <c r="L61" s="1">
        <v>7.8</v>
      </c>
    </row>
    <row r="62" spans="1:12">
      <c r="A62" s="1">
        <v>2021</v>
      </c>
      <c r="B62" s="1" t="s">
        <v>21</v>
      </c>
      <c r="C62" s="1">
        <v>3630</v>
      </c>
      <c r="D62" s="1">
        <v>208</v>
      </c>
      <c r="E62" s="1">
        <v>92</v>
      </c>
      <c r="F62" s="1">
        <v>24</v>
      </c>
      <c r="G62" s="1" t="s">
        <v>18</v>
      </c>
      <c r="H62" s="1">
        <v>440.9</v>
      </c>
      <c r="I62" s="1" t="s">
        <v>16</v>
      </c>
      <c r="J62" s="1">
        <v>48</v>
      </c>
      <c r="K62" s="1">
        <v>5</v>
      </c>
      <c r="L62" s="1">
        <v>5.4</v>
      </c>
    </row>
    <row r="63" spans="1:12">
      <c r="A63" s="1">
        <v>2020</v>
      </c>
      <c r="B63" s="1" t="s">
        <v>21</v>
      </c>
      <c r="C63" s="1">
        <v>2654</v>
      </c>
      <c r="D63" s="1">
        <v>231</v>
      </c>
      <c r="E63" s="1">
        <v>185</v>
      </c>
      <c r="F63" s="1">
        <v>73</v>
      </c>
      <c r="G63" s="1" t="s">
        <v>18</v>
      </c>
      <c r="H63" s="1">
        <v>478</v>
      </c>
      <c r="I63" s="1" t="s">
        <v>16</v>
      </c>
      <c r="J63" s="1">
        <v>60</v>
      </c>
      <c r="K63" s="1">
        <v>9.2</v>
      </c>
      <c r="L63" s="1">
        <v>7</v>
      </c>
    </row>
    <row r="64" spans="1:12">
      <c r="A64" s="1">
        <v>2025</v>
      </c>
      <c r="B64" s="1" t="s">
        <v>20</v>
      </c>
      <c r="C64" s="1">
        <v>1810</v>
      </c>
      <c r="D64" s="1">
        <v>91</v>
      </c>
      <c r="E64" s="1">
        <v>151</v>
      </c>
      <c r="F64" s="1">
        <v>54</v>
      </c>
      <c r="G64" s="1" t="s">
        <v>18</v>
      </c>
      <c r="H64" s="1">
        <v>285.51</v>
      </c>
      <c r="I64" s="1" t="s">
        <v>14</v>
      </c>
      <c r="J64" s="1">
        <v>55</v>
      </c>
      <c r="K64" s="1">
        <v>5.9</v>
      </c>
      <c r="L64" s="1">
        <v>6.9</v>
      </c>
    </row>
    <row r="65" spans="1:12">
      <c r="A65" s="1">
        <v>2025</v>
      </c>
      <c r="B65" s="1" t="s">
        <v>15</v>
      </c>
      <c r="C65" s="1">
        <v>2208</v>
      </c>
      <c r="D65" s="1">
        <v>296</v>
      </c>
      <c r="E65" s="1">
        <v>198</v>
      </c>
      <c r="F65" s="1">
        <v>72</v>
      </c>
      <c r="G65" s="1" t="s">
        <v>18</v>
      </c>
      <c r="H65" s="1">
        <v>395.59</v>
      </c>
      <c r="I65" s="1" t="s">
        <v>16</v>
      </c>
      <c r="J65" s="1">
        <v>77</v>
      </c>
      <c r="K65" s="1">
        <v>6</v>
      </c>
      <c r="L65" s="1">
        <v>6.7</v>
      </c>
    </row>
    <row r="66" spans="1:12">
      <c r="A66" s="1">
        <v>2023</v>
      </c>
      <c r="B66" s="1" t="s">
        <v>21</v>
      </c>
      <c r="C66" s="1">
        <v>2133</v>
      </c>
      <c r="D66" s="1">
        <v>52</v>
      </c>
      <c r="E66" s="1">
        <v>141</v>
      </c>
      <c r="F66" s="1">
        <v>50</v>
      </c>
      <c r="G66" s="1" t="s">
        <v>18</v>
      </c>
      <c r="H66" s="1">
        <v>88.08</v>
      </c>
      <c r="I66" s="1" t="s">
        <v>14</v>
      </c>
      <c r="J66" s="1">
        <v>44</v>
      </c>
      <c r="K66" s="1">
        <v>9.8</v>
      </c>
      <c r="L66" s="1">
        <v>5.8</v>
      </c>
    </row>
    <row r="67" spans="1:12">
      <c r="A67" s="1">
        <v>2024</v>
      </c>
      <c r="B67" s="1" t="s">
        <v>15</v>
      </c>
      <c r="C67" s="1">
        <v>2183</v>
      </c>
      <c r="D67" s="1">
        <v>449</v>
      </c>
      <c r="E67" s="1">
        <v>25</v>
      </c>
      <c r="F67" s="1">
        <v>27</v>
      </c>
      <c r="G67" s="1" t="s">
        <v>17</v>
      </c>
      <c r="H67" s="1">
        <v>263.14</v>
      </c>
      <c r="I67" s="1" t="s">
        <v>16</v>
      </c>
      <c r="J67" s="1">
        <v>48</v>
      </c>
      <c r="K67" s="1">
        <v>9</v>
      </c>
      <c r="L67" s="1">
        <v>8.3</v>
      </c>
    </row>
    <row r="68" spans="1:12">
      <c r="A68" s="1">
        <v>2022</v>
      </c>
      <c r="B68" s="1" t="s">
        <v>21</v>
      </c>
      <c r="C68" s="1">
        <v>1924</v>
      </c>
      <c r="D68" s="1">
        <v>487</v>
      </c>
      <c r="E68" s="1">
        <v>141</v>
      </c>
      <c r="F68" s="1">
        <v>33</v>
      </c>
      <c r="G68" s="1" t="s">
        <v>18</v>
      </c>
      <c r="H68" s="1">
        <v>307.61</v>
      </c>
      <c r="I68" s="1" t="s">
        <v>14</v>
      </c>
      <c r="J68" s="1">
        <v>68</v>
      </c>
      <c r="K68" s="1">
        <v>7.3</v>
      </c>
      <c r="L68" s="1">
        <v>8.8</v>
      </c>
    </row>
    <row r="69" spans="1:12">
      <c r="A69" s="1">
        <v>2022</v>
      </c>
      <c r="B69" s="1" t="s">
        <v>21</v>
      </c>
      <c r="C69" s="1">
        <v>4624</v>
      </c>
      <c r="D69" s="1">
        <v>472</v>
      </c>
      <c r="E69" s="1">
        <v>142</v>
      </c>
      <c r="F69" s="1">
        <v>50</v>
      </c>
      <c r="G69" s="1" t="s">
        <v>17</v>
      </c>
      <c r="H69" s="1">
        <v>65</v>
      </c>
      <c r="I69" s="1" t="s">
        <v>16</v>
      </c>
      <c r="J69" s="1">
        <v>46</v>
      </c>
      <c r="K69" s="1">
        <v>5.5</v>
      </c>
      <c r="L69" s="1">
        <v>5.7</v>
      </c>
    </row>
    <row r="70" spans="1:12">
      <c r="A70" s="1">
        <v>2024</v>
      </c>
      <c r="B70" s="1" t="s">
        <v>20</v>
      </c>
      <c r="C70" s="1">
        <v>1825</v>
      </c>
      <c r="D70" s="1">
        <v>377</v>
      </c>
      <c r="E70" s="1">
        <v>31</v>
      </c>
      <c r="F70" s="1">
        <v>80</v>
      </c>
      <c r="G70" s="1" t="s">
        <v>19</v>
      </c>
      <c r="H70" s="1">
        <v>193.07</v>
      </c>
      <c r="I70" s="1" t="s">
        <v>14</v>
      </c>
      <c r="J70" s="1">
        <v>74</v>
      </c>
      <c r="K70" s="1">
        <v>6</v>
      </c>
      <c r="L70" s="1">
        <v>9.5</v>
      </c>
    </row>
    <row r="71" spans="1:12">
      <c r="A71" s="1">
        <v>2021</v>
      </c>
      <c r="B71" s="1" t="s">
        <v>20</v>
      </c>
      <c r="C71" s="1">
        <v>1069</v>
      </c>
      <c r="D71" s="1">
        <v>222</v>
      </c>
      <c r="E71" s="1">
        <v>102</v>
      </c>
      <c r="F71" s="1">
        <v>11</v>
      </c>
      <c r="G71" s="1" t="s">
        <v>19</v>
      </c>
      <c r="H71" s="1">
        <v>497.06</v>
      </c>
      <c r="I71" s="1" t="s">
        <v>14</v>
      </c>
      <c r="J71" s="1">
        <v>54</v>
      </c>
      <c r="K71" s="1">
        <v>6.2</v>
      </c>
      <c r="L71" s="1">
        <v>6.6</v>
      </c>
    </row>
    <row r="72" spans="1:12">
      <c r="A72" s="1">
        <v>2023</v>
      </c>
      <c r="B72" s="1" t="s">
        <v>12</v>
      </c>
      <c r="C72" s="1">
        <v>2283</v>
      </c>
      <c r="D72" s="1">
        <v>58</v>
      </c>
      <c r="E72" s="1">
        <v>103</v>
      </c>
      <c r="F72" s="1">
        <v>82</v>
      </c>
      <c r="G72" s="1" t="s">
        <v>13</v>
      </c>
      <c r="H72" s="1">
        <v>168.15</v>
      </c>
      <c r="I72" s="1" t="s">
        <v>16</v>
      </c>
      <c r="J72" s="1">
        <v>59</v>
      </c>
      <c r="K72" s="1">
        <v>6.7</v>
      </c>
      <c r="L72" s="1">
        <v>5.6</v>
      </c>
    </row>
    <row r="73" spans="1:12">
      <c r="A73" s="1">
        <v>2024</v>
      </c>
      <c r="B73" s="1" t="s">
        <v>15</v>
      </c>
      <c r="C73" s="1">
        <v>4784</v>
      </c>
      <c r="D73" s="1">
        <v>382</v>
      </c>
      <c r="E73" s="1">
        <v>15</v>
      </c>
      <c r="F73" s="1">
        <v>73</v>
      </c>
      <c r="G73" s="1" t="s">
        <v>13</v>
      </c>
      <c r="H73" s="1">
        <v>268.67</v>
      </c>
      <c r="I73" s="1" t="s">
        <v>14</v>
      </c>
      <c r="J73" s="1">
        <v>59</v>
      </c>
      <c r="K73" s="1">
        <v>6.7</v>
      </c>
      <c r="L73" s="1">
        <v>10</v>
      </c>
    </row>
    <row r="74" spans="1:12">
      <c r="A74" s="1">
        <v>2020</v>
      </c>
      <c r="B74" s="1" t="s">
        <v>21</v>
      </c>
      <c r="C74" s="1">
        <v>2861</v>
      </c>
      <c r="D74" s="1">
        <v>433</v>
      </c>
      <c r="E74" s="1">
        <v>139</v>
      </c>
      <c r="F74" s="1">
        <v>71</v>
      </c>
      <c r="G74" s="1" t="s">
        <v>18</v>
      </c>
      <c r="H74" s="1">
        <v>381.61</v>
      </c>
      <c r="I74" s="1" t="s">
        <v>14</v>
      </c>
      <c r="J74" s="1">
        <v>49</v>
      </c>
      <c r="K74" s="1">
        <v>9.2</v>
      </c>
      <c r="L74" s="1">
        <v>9</v>
      </c>
    </row>
    <row r="75" spans="1:12">
      <c r="A75" s="1">
        <v>2023</v>
      </c>
      <c r="B75" s="1" t="s">
        <v>21</v>
      </c>
      <c r="C75" s="1">
        <v>3616</v>
      </c>
      <c r="D75" s="1">
        <v>330</v>
      </c>
      <c r="E75" s="1">
        <v>71</v>
      </c>
      <c r="F75" s="1">
        <v>67</v>
      </c>
      <c r="G75" s="1" t="s">
        <v>17</v>
      </c>
      <c r="H75" s="1">
        <v>130.85</v>
      </c>
      <c r="I75" s="1" t="s">
        <v>16</v>
      </c>
      <c r="J75" s="1">
        <v>75</v>
      </c>
      <c r="K75" s="1">
        <v>8.8</v>
      </c>
      <c r="L75" s="1">
        <v>5.4</v>
      </c>
    </row>
    <row r="76" spans="1:12">
      <c r="A76" s="1">
        <v>2025</v>
      </c>
      <c r="B76" s="1" t="s">
        <v>20</v>
      </c>
      <c r="C76" s="1">
        <v>4452</v>
      </c>
      <c r="D76" s="1">
        <v>345</v>
      </c>
      <c r="E76" s="1">
        <v>38</v>
      </c>
      <c r="F76" s="1">
        <v>82</v>
      </c>
      <c r="G76" s="1" t="s">
        <v>17</v>
      </c>
      <c r="H76" s="1">
        <v>291.77</v>
      </c>
      <c r="I76" s="1" t="s">
        <v>16</v>
      </c>
      <c r="J76" s="1">
        <v>78</v>
      </c>
      <c r="K76" s="1">
        <v>9.6</v>
      </c>
      <c r="L76" s="1">
        <v>7.4</v>
      </c>
    </row>
    <row r="77" spans="1:12">
      <c r="A77" s="1">
        <v>2021</v>
      </c>
      <c r="B77" s="1" t="s">
        <v>12</v>
      </c>
      <c r="C77" s="1">
        <v>1078</v>
      </c>
      <c r="D77" s="1">
        <v>395</v>
      </c>
      <c r="E77" s="1">
        <v>58</v>
      </c>
      <c r="F77" s="1">
        <v>5</v>
      </c>
      <c r="G77" s="1" t="s">
        <v>19</v>
      </c>
      <c r="H77" s="1">
        <v>139.48</v>
      </c>
      <c r="I77" s="1" t="s">
        <v>16</v>
      </c>
      <c r="J77" s="1">
        <v>62</v>
      </c>
      <c r="K77" s="1">
        <v>7.3</v>
      </c>
      <c r="L77" s="1">
        <v>5.9</v>
      </c>
    </row>
    <row r="78" spans="1:12">
      <c r="A78" s="1">
        <v>2020</v>
      </c>
      <c r="B78" s="1" t="s">
        <v>20</v>
      </c>
      <c r="C78" s="1">
        <v>1286</v>
      </c>
      <c r="D78" s="1">
        <v>391</v>
      </c>
      <c r="E78" s="1">
        <v>47</v>
      </c>
      <c r="F78" s="1">
        <v>60</v>
      </c>
      <c r="G78" s="1" t="s">
        <v>19</v>
      </c>
      <c r="H78" s="1">
        <v>85.46</v>
      </c>
      <c r="I78" s="1" t="s">
        <v>14</v>
      </c>
      <c r="J78" s="1">
        <v>48</v>
      </c>
      <c r="K78" s="1">
        <v>6.5</v>
      </c>
      <c r="L78" s="1">
        <v>5.9</v>
      </c>
    </row>
    <row r="79" spans="1:12">
      <c r="A79" s="1">
        <v>2024</v>
      </c>
      <c r="B79" s="1" t="s">
        <v>12</v>
      </c>
      <c r="C79" s="1">
        <v>1574</v>
      </c>
      <c r="D79" s="1">
        <v>391</v>
      </c>
      <c r="E79" s="1">
        <v>19</v>
      </c>
      <c r="F79" s="1">
        <v>50</v>
      </c>
      <c r="G79" s="1" t="s">
        <v>19</v>
      </c>
      <c r="H79" s="1">
        <v>240.87</v>
      </c>
      <c r="I79" s="1" t="s">
        <v>14</v>
      </c>
      <c r="J79" s="1">
        <v>74</v>
      </c>
      <c r="K79" s="1">
        <v>8.3</v>
      </c>
      <c r="L79" s="1">
        <v>5.3</v>
      </c>
    </row>
    <row r="80" spans="1:12">
      <c r="A80" s="1">
        <v>2024</v>
      </c>
      <c r="B80" s="1" t="s">
        <v>12</v>
      </c>
      <c r="C80" s="1">
        <v>1076</v>
      </c>
      <c r="D80" s="1">
        <v>86</v>
      </c>
      <c r="E80" s="1">
        <v>67</v>
      </c>
      <c r="F80" s="1">
        <v>17</v>
      </c>
      <c r="G80" s="1" t="s">
        <v>18</v>
      </c>
      <c r="H80" s="1">
        <v>206.47</v>
      </c>
      <c r="I80" s="1" t="s">
        <v>16</v>
      </c>
      <c r="J80" s="1">
        <v>62</v>
      </c>
      <c r="K80" s="1">
        <v>7.9</v>
      </c>
      <c r="L80" s="1">
        <v>9.9</v>
      </c>
    </row>
    <row r="81" spans="1:12">
      <c r="A81" s="1">
        <v>2021</v>
      </c>
      <c r="B81" s="1" t="s">
        <v>15</v>
      </c>
      <c r="C81" s="1">
        <v>3305</v>
      </c>
      <c r="D81" s="1">
        <v>226</v>
      </c>
      <c r="E81" s="1">
        <v>132</v>
      </c>
      <c r="F81" s="1">
        <v>81</v>
      </c>
      <c r="G81" s="1" t="s">
        <v>19</v>
      </c>
      <c r="H81" s="1">
        <v>403.02</v>
      </c>
      <c r="I81" s="1" t="s">
        <v>14</v>
      </c>
      <c r="J81" s="1">
        <v>73</v>
      </c>
      <c r="K81" s="1">
        <v>5.5</v>
      </c>
      <c r="L81" s="1">
        <v>7.6</v>
      </c>
    </row>
    <row r="82" spans="1:12">
      <c r="A82" s="1">
        <v>2020</v>
      </c>
      <c r="B82" s="1" t="s">
        <v>15</v>
      </c>
      <c r="C82" s="1">
        <v>912</v>
      </c>
      <c r="D82" s="1">
        <v>481</v>
      </c>
      <c r="E82" s="1">
        <v>200</v>
      </c>
      <c r="F82" s="1">
        <v>20</v>
      </c>
      <c r="G82" s="1" t="s">
        <v>13</v>
      </c>
      <c r="H82" s="1">
        <v>83.61</v>
      </c>
      <c r="I82" s="1" t="s">
        <v>14</v>
      </c>
      <c r="J82" s="1">
        <v>66</v>
      </c>
      <c r="K82" s="1">
        <v>8.6</v>
      </c>
      <c r="L82" s="1">
        <v>9.3</v>
      </c>
    </row>
    <row r="83" spans="1:12">
      <c r="A83" s="1">
        <v>2022</v>
      </c>
      <c r="B83" s="1" t="s">
        <v>20</v>
      </c>
      <c r="C83" s="1">
        <v>1516</v>
      </c>
      <c r="D83" s="1">
        <v>242</v>
      </c>
      <c r="E83" s="1">
        <v>134</v>
      </c>
      <c r="F83" s="1">
        <v>37</v>
      </c>
      <c r="G83" s="1" t="s">
        <v>18</v>
      </c>
      <c r="H83" s="1">
        <v>339.08</v>
      </c>
      <c r="I83" s="1" t="s">
        <v>14</v>
      </c>
      <c r="J83" s="1">
        <v>79</v>
      </c>
      <c r="K83" s="1">
        <v>5.6</v>
      </c>
      <c r="L83" s="1">
        <v>6.5</v>
      </c>
    </row>
    <row r="84" spans="1:12">
      <c r="A84" s="1">
        <v>2022</v>
      </c>
      <c r="B84" s="1" t="s">
        <v>21</v>
      </c>
      <c r="C84" s="1">
        <v>1012</v>
      </c>
      <c r="D84" s="1">
        <v>302</v>
      </c>
      <c r="E84" s="1">
        <v>124</v>
      </c>
      <c r="F84" s="1">
        <v>35</v>
      </c>
      <c r="G84" s="1" t="s">
        <v>19</v>
      </c>
      <c r="H84" s="1">
        <v>276.3</v>
      </c>
      <c r="I84" s="1" t="s">
        <v>14</v>
      </c>
      <c r="J84" s="1">
        <v>73</v>
      </c>
      <c r="K84" s="1">
        <v>7.7</v>
      </c>
      <c r="L84" s="1">
        <v>5.3</v>
      </c>
    </row>
    <row r="85" spans="1:12">
      <c r="A85" s="1">
        <v>2023</v>
      </c>
      <c r="B85" s="1" t="s">
        <v>21</v>
      </c>
      <c r="C85" s="1">
        <v>3230</v>
      </c>
      <c r="D85" s="1">
        <v>290</v>
      </c>
      <c r="E85" s="1">
        <v>121</v>
      </c>
      <c r="F85" s="1">
        <v>91</v>
      </c>
      <c r="G85" s="1" t="s">
        <v>18</v>
      </c>
      <c r="H85" s="1">
        <v>435.76</v>
      </c>
      <c r="I85" s="1" t="s">
        <v>14</v>
      </c>
      <c r="J85" s="1">
        <v>59</v>
      </c>
      <c r="K85" s="1">
        <v>7.2</v>
      </c>
      <c r="L85" s="1">
        <v>9.1</v>
      </c>
    </row>
    <row r="86" spans="1:12">
      <c r="A86" s="1">
        <v>2021</v>
      </c>
      <c r="B86" s="1" t="s">
        <v>21</v>
      </c>
      <c r="C86" s="1">
        <v>2503</v>
      </c>
      <c r="D86" s="1">
        <v>425</v>
      </c>
      <c r="E86" s="1">
        <v>45</v>
      </c>
      <c r="F86" s="1">
        <v>62</v>
      </c>
      <c r="G86" s="1" t="s">
        <v>18</v>
      </c>
      <c r="H86" s="1">
        <v>228.15</v>
      </c>
      <c r="I86" s="1" t="s">
        <v>14</v>
      </c>
      <c r="J86" s="1">
        <v>69</v>
      </c>
      <c r="K86" s="1">
        <v>7.4</v>
      </c>
      <c r="L86" s="1">
        <v>6.5</v>
      </c>
    </row>
    <row r="87" spans="1:12">
      <c r="A87" s="1">
        <v>2020</v>
      </c>
      <c r="B87" s="1" t="s">
        <v>12</v>
      </c>
      <c r="C87" s="1">
        <v>4946</v>
      </c>
      <c r="D87" s="1">
        <v>78</v>
      </c>
      <c r="E87" s="1">
        <v>90</v>
      </c>
      <c r="F87" s="1">
        <v>66</v>
      </c>
      <c r="G87" s="1" t="s">
        <v>19</v>
      </c>
      <c r="H87" s="1">
        <v>106.93</v>
      </c>
      <c r="I87" s="1" t="s">
        <v>14</v>
      </c>
      <c r="J87" s="1">
        <v>40</v>
      </c>
      <c r="K87" s="1">
        <v>5.4</v>
      </c>
      <c r="L87" s="1">
        <v>8.7</v>
      </c>
    </row>
    <row r="88" spans="1:12">
      <c r="A88" s="1">
        <v>2025</v>
      </c>
      <c r="B88" s="1" t="s">
        <v>12</v>
      </c>
      <c r="C88" s="1">
        <v>4606</v>
      </c>
      <c r="D88" s="1">
        <v>221</v>
      </c>
      <c r="E88" s="1">
        <v>158</v>
      </c>
      <c r="F88" s="1">
        <v>90</v>
      </c>
      <c r="G88" s="1" t="s">
        <v>19</v>
      </c>
      <c r="H88" s="1">
        <v>382.67</v>
      </c>
      <c r="I88" s="1" t="s">
        <v>14</v>
      </c>
      <c r="J88" s="1">
        <v>45</v>
      </c>
      <c r="K88" s="1">
        <v>7.6</v>
      </c>
      <c r="L88" s="1">
        <v>6.1</v>
      </c>
    </row>
    <row r="89" spans="1:12">
      <c r="A89" s="1">
        <v>2025</v>
      </c>
      <c r="B89" s="1" t="s">
        <v>12</v>
      </c>
      <c r="C89" s="1">
        <v>1771</v>
      </c>
      <c r="D89" s="1">
        <v>158</v>
      </c>
      <c r="E89" s="1">
        <v>73</v>
      </c>
      <c r="F89" s="1">
        <v>33</v>
      </c>
      <c r="G89" s="1" t="s">
        <v>19</v>
      </c>
      <c r="H89" s="1">
        <v>485.64</v>
      </c>
      <c r="I89" s="1" t="s">
        <v>16</v>
      </c>
      <c r="J89" s="1">
        <v>68</v>
      </c>
      <c r="K89" s="1">
        <v>9.8</v>
      </c>
      <c r="L89" s="1">
        <v>8.4</v>
      </c>
    </row>
    <row r="90" spans="1:12">
      <c r="A90" s="1">
        <v>2024</v>
      </c>
      <c r="B90" s="1" t="s">
        <v>12</v>
      </c>
      <c r="C90" s="1">
        <v>2676</v>
      </c>
      <c r="D90" s="1">
        <v>176</v>
      </c>
      <c r="E90" s="1">
        <v>36</v>
      </c>
      <c r="F90" s="1">
        <v>82</v>
      </c>
      <c r="G90" s="1" t="s">
        <v>17</v>
      </c>
      <c r="H90" s="1">
        <v>362.31</v>
      </c>
      <c r="I90" s="1" t="s">
        <v>16</v>
      </c>
      <c r="J90" s="1">
        <v>56</v>
      </c>
      <c r="K90" s="1">
        <v>9.5</v>
      </c>
      <c r="L90" s="1">
        <v>7.9</v>
      </c>
    </row>
    <row r="91" spans="1:12">
      <c r="A91" s="1">
        <v>2022</v>
      </c>
      <c r="B91" s="1" t="s">
        <v>15</v>
      </c>
      <c r="C91" s="1">
        <v>962</v>
      </c>
      <c r="D91" s="1">
        <v>356</v>
      </c>
      <c r="E91" s="1">
        <v>155</v>
      </c>
      <c r="F91" s="1">
        <v>21</v>
      </c>
      <c r="G91" s="1" t="s">
        <v>17</v>
      </c>
      <c r="H91" s="1">
        <v>54.07</v>
      </c>
      <c r="I91" s="1" t="s">
        <v>16</v>
      </c>
      <c r="J91" s="1">
        <v>60</v>
      </c>
      <c r="K91" s="1">
        <v>9.1</v>
      </c>
      <c r="L91" s="1">
        <v>5.9</v>
      </c>
    </row>
    <row r="92" spans="1:12">
      <c r="A92" s="1">
        <v>2020</v>
      </c>
      <c r="B92" s="1" t="s">
        <v>15</v>
      </c>
      <c r="C92" s="1">
        <v>1925</v>
      </c>
      <c r="D92" s="1">
        <v>189</v>
      </c>
      <c r="E92" s="1">
        <v>39</v>
      </c>
      <c r="F92" s="1">
        <v>52</v>
      </c>
      <c r="G92" s="1" t="s">
        <v>19</v>
      </c>
      <c r="H92" s="1">
        <v>118.92</v>
      </c>
      <c r="I92" s="1" t="s">
        <v>14</v>
      </c>
      <c r="J92" s="1">
        <v>70</v>
      </c>
      <c r="K92" s="1">
        <v>9.4</v>
      </c>
      <c r="L92" s="1">
        <v>6.4</v>
      </c>
    </row>
    <row r="93" spans="1:12">
      <c r="A93" s="1">
        <v>2023</v>
      </c>
      <c r="B93" s="1" t="s">
        <v>21</v>
      </c>
      <c r="C93" s="1">
        <v>2919</v>
      </c>
      <c r="D93" s="1">
        <v>453</v>
      </c>
      <c r="E93" s="1">
        <v>35</v>
      </c>
      <c r="F93" s="1">
        <v>99</v>
      </c>
      <c r="G93" s="1" t="s">
        <v>19</v>
      </c>
      <c r="H93" s="1">
        <v>95.68</v>
      </c>
      <c r="I93" s="1" t="s">
        <v>16</v>
      </c>
      <c r="J93" s="1">
        <v>47</v>
      </c>
      <c r="K93" s="1">
        <v>8</v>
      </c>
      <c r="L93" s="1">
        <v>5.1</v>
      </c>
    </row>
    <row r="94" spans="1:12">
      <c r="A94" s="1">
        <v>2022</v>
      </c>
      <c r="B94" s="1" t="s">
        <v>12</v>
      </c>
      <c r="C94" s="1">
        <v>4595</v>
      </c>
      <c r="D94" s="1">
        <v>481</v>
      </c>
      <c r="E94" s="1">
        <v>173</v>
      </c>
      <c r="F94" s="1">
        <v>54</v>
      </c>
      <c r="G94" s="1" t="s">
        <v>18</v>
      </c>
      <c r="H94" s="1">
        <v>454.65</v>
      </c>
      <c r="I94" s="1" t="s">
        <v>14</v>
      </c>
      <c r="J94" s="1">
        <v>48</v>
      </c>
      <c r="K94" s="1">
        <v>8.6</v>
      </c>
      <c r="L94" s="1">
        <v>6.5</v>
      </c>
    </row>
    <row r="95" spans="1:12">
      <c r="A95" s="1">
        <v>2021</v>
      </c>
      <c r="B95" s="1" t="s">
        <v>15</v>
      </c>
      <c r="C95" s="1">
        <v>797</v>
      </c>
      <c r="D95" s="1">
        <v>133</v>
      </c>
      <c r="E95" s="1">
        <v>46</v>
      </c>
      <c r="F95" s="1">
        <v>27</v>
      </c>
      <c r="G95" s="1" t="s">
        <v>17</v>
      </c>
      <c r="H95" s="1">
        <v>474.32</v>
      </c>
      <c r="I95" s="1" t="s">
        <v>14</v>
      </c>
      <c r="J95" s="1">
        <v>77</v>
      </c>
      <c r="K95" s="1">
        <v>6.3</v>
      </c>
      <c r="L95" s="1">
        <v>8.6</v>
      </c>
    </row>
    <row r="96" spans="1:12">
      <c r="A96" s="1">
        <v>2023</v>
      </c>
      <c r="B96" s="1" t="s">
        <v>20</v>
      </c>
      <c r="C96" s="1">
        <v>4895</v>
      </c>
      <c r="D96" s="1">
        <v>123</v>
      </c>
      <c r="E96" s="1">
        <v>132</v>
      </c>
      <c r="F96" s="1">
        <v>10</v>
      </c>
      <c r="G96" s="1" t="s">
        <v>19</v>
      </c>
      <c r="H96" s="1">
        <v>389.31</v>
      </c>
      <c r="I96" s="1" t="s">
        <v>14</v>
      </c>
      <c r="J96" s="1">
        <v>48</v>
      </c>
      <c r="K96" s="1">
        <v>9.3</v>
      </c>
      <c r="L96" s="1">
        <v>8.4</v>
      </c>
    </row>
    <row r="97" spans="1:12">
      <c r="A97" s="1">
        <v>2022</v>
      </c>
      <c r="B97" s="1" t="s">
        <v>21</v>
      </c>
      <c r="C97" s="1">
        <v>4179</v>
      </c>
      <c r="D97" s="1">
        <v>77</v>
      </c>
      <c r="E97" s="1">
        <v>58</v>
      </c>
      <c r="F97" s="1">
        <v>69</v>
      </c>
      <c r="G97" s="1" t="s">
        <v>13</v>
      </c>
      <c r="H97" s="1">
        <v>89.79</v>
      </c>
      <c r="I97" s="1" t="s">
        <v>16</v>
      </c>
      <c r="J97" s="1">
        <v>74</v>
      </c>
      <c r="K97" s="1">
        <v>7.6</v>
      </c>
      <c r="L97" s="1">
        <v>5.6</v>
      </c>
    </row>
    <row r="98" spans="1:12">
      <c r="A98" s="1">
        <v>2020</v>
      </c>
      <c r="B98" s="1" t="s">
        <v>20</v>
      </c>
      <c r="C98" s="1">
        <v>2119</v>
      </c>
      <c r="D98" s="1">
        <v>112</v>
      </c>
      <c r="E98" s="1">
        <v>153</v>
      </c>
      <c r="F98" s="1">
        <v>59</v>
      </c>
      <c r="G98" s="1" t="s">
        <v>19</v>
      </c>
      <c r="H98" s="1">
        <v>182.06</v>
      </c>
      <c r="I98" s="1" t="s">
        <v>14</v>
      </c>
      <c r="J98" s="1">
        <v>42</v>
      </c>
      <c r="K98" s="1">
        <v>8.4</v>
      </c>
      <c r="L98" s="1">
        <v>9.3</v>
      </c>
    </row>
    <row r="99" spans="1:12">
      <c r="A99" s="1">
        <v>2021</v>
      </c>
      <c r="B99" s="1" t="s">
        <v>15</v>
      </c>
      <c r="C99" s="1">
        <v>3810</v>
      </c>
      <c r="D99" s="1">
        <v>463</v>
      </c>
      <c r="E99" s="1">
        <v>35</v>
      </c>
      <c r="F99" s="1">
        <v>96</v>
      </c>
      <c r="G99" s="1" t="s">
        <v>13</v>
      </c>
      <c r="H99" s="1">
        <v>349.04</v>
      </c>
      <c r="I99" s="1" t="s">
        <v>14</v>
      </c>
      <c r="J99" s="1">
        <v>55</v>
      </c>
      <c r="K99" s="1">
        <v>6.4</v>
      </c>
      <c r="L99" s="1">
        <v>6.5</v>
      </c>
    </row>
    <row r="100" spans="1:12">
      <c r="A100" s="1">
        <v>2025</v>
      </c>
      <c r="B100" s="1" t="s">
        <v>15</v>
      </c>
      <c r="C100" s="1">
        <v>1896</v>
      </c>
      <c r="D100" s="1">
        <v>110</v>
      </c>
      <c r="E100" s="1">
        <v>151</v>
      </c>
      <c r="F100" s="1">
        <v>14</v>
      </c>
      <c r="G100" s="1" t="s">
        <v>17</v>
      </c>
      <c r="H100" s="1">
        <v>456.08</v>
      </c>
      <c r="I100" s="1" t="s">
        <v>14</v>
      </c>
      <c r="J100" s="1">
        <v>74</v>
      </c>
      <c r="K100" s="1">
        <v>8.7</v>
      </c>
      <c r="L100" s="1">
        <v>7.1</v>
      </c>
    </row>
    <row r="101" spans="1:12">
      <c r="A101" s="1">
        <v>2021</v>
      </c>
      <c r="B101" s="1" t="s">
        <v>12</v>
      </c>
      <c r="C101" s="1">
        <v>4473</v>
      </c>
      <c r="D101" s="1">
        <v>195</v>
      </c>
      <c r="E101" s="1">
        <v>199</v>
      </c>
      <c r="F101" s="1">
        <v>58</v>
      </c>
      <c r="G101" s="1" t="s">
        <v>17</v>
      </c>
      <c r="H101" s="1">
        <v>235.12</v>
      </c>
      <c r="I101" s="1" t="s">
        <v>16</v>
      </c>
      <c r="J101" s="1">
        <v>54</v>
      </c>
      <c r="K101" s="1">
        <v>6.4</v>
      </c>
      <c r="L101" s="1">
        <v>7.4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zoomScale="90" zoomScaleNormal="90" topLeftCell="A87" workbookViewId="0">
      <selection activeCell="C46" sqref="C46"/>
    </sheetView>
  </sheetViews>
  <sheetFormatPr defaultColWidth="11.5390625" defaultRowHeight="16.8" outlineLevelCol="3"/>
  <cols>
    <col min="1" max="1" width="31.9296875" style="1" customWidth="1"/>
    <col min="2" max="2" width="26.9765625" style="1" customWidth="1"/>
  </cols>
  <sheetData>
    <row r="1" spans="1:3">
      <c r="A1" s="11" t="s">
        <v>8</v>
      </c>
      <c r="B1" s="12"/>
      <c r="C1" s="13"/>
    </row>
    <row r="2" spans="1:3">
      <c r="A2" s="14" t="s">
        <v>14</v>
      </c>
      <c r="B2" s="15" t="s">
        <v>16</v>
      </c>
      <c r="C2" s="16" t="s">
        <v>104</v>
      </c>
    </row>
    <row r="3" ht="17.55" spans="1:3">
      <c r="A3" s="17"/>
      <c r="B3" s="18"/>
      <c r="C3" s="19"/>
    </row>
    <row r="8" ht="17.55"/>
    <row r="9" spans="1:4">
      <c r="A9" s="20" t="s">
        <v>109</v>
      </c>
      <c r="B9" s="21" t="s">
        <v>8</v>
      </c>
      <c r="C9" s="22"/>
      <c r="D9" s="23"/>
    </row>
    <row r="10" spans="1:4">
      <c r="A10" s="24" t="s">
        <v>6</v>
      </c>
      <c r="B10" s="25" t="s">
        <v>14</v>
      </c>
      <c r="C10" s="26" t="s">
        <v>16</v>
      </c>
      <c r="D10" s="27" t="s">
        <v>104</v>
      </c>
    </row>
    <row r="11" spans="1:4">
      <c r="A11" s="28" t="s">
        <v>17</v>
      </c>
      <c r="B11" s="43">
        <v>7</v>
      </c>
      <c r="C11" s="44">
        <v>13</v>
      </c>
      <c r="D11" s="45">
        <v>20</v>
      </c>
    </row>
    <row r="12" spans="1:4">
      <c r="A12" s="32" t="s">
        <v>13</v>
      </c>
      <c r="B12" s="46">
        <v>15</v>
      </c>
      <c r="C12" s="47">
        <v>9</v>
      </c>
      <c r="D12" s="48">
        <v>24</v>
      </c>
    </row>
    <row r="13" spans="1:4">
      <c r="A13" s="32" t="s">
        <v>18</v>
      </c>
      <c r="B13" s="46">
        <v>16</v>
      </c>
      <c r="C13" s="47">
        <v>11</v>
      </c>
      <c r="D13" s="48">
        <v>27</v>
      </c>
    </row>
    <row r="14" spans="1:4">
      <c r="A14" s="32" t="s">
        <v>19</v>
      </c>
      <c r="B14" s="49">
        <v>17</v>
      </c>
      <c r="C14" s="50">
        <v>12</v>
      </c>
      <c r="D14" s="51">
        <v>29</v>
      </c>
    </row>
    <row r="15" ht="17.55" spans="1:4">
      <c r="A15" s="39" t="s">
        <v>104</v>
      </c>
      <c r="B15" s="52">
        <v>55</v>
      </c>
      <c r="C15" s="53">
        <v>45</v>
      </c>
      <c r="D15" s="54">
        <v>100</v>
      </c>
    </row>
    <row r="16" ht="17.55"/>
    <row r="17" spans="1:4">
      <c r="A17" s="20" t="s">
        <v>110</v>
      </c>
      <c r="B17" s="21" t="s">
        <v>8</v>
      </c>
      <c r="C17" s="22"/>
      <c r="D17" s="23"/>
    </row>
    <row r="18" spans="1:4">
      <c r="A18" s="24" t="s">
        <v>6</v>
      </c>
      <c r="B18" s="25" t="s">
        <v>14</v>
      </c>
      <c r="C18" s="26" t="s">
        <v>16</v>
      </c>
      <c r="D18" s="27" t="s">
        <v>104</v>
      </c>
    </row>
    <row r="19" spans="1:4">
      <c r="A19" s="28" t="s">
        <v>17</v>
      </c>
      <c r="B19" s="29">
        <v>426.098571428571</v>
      </c>
      <c r="C19" s="30">
        <v>227.500769230769</v>
      </c>
      <c r="D19" s="31">
        <v>297.01</v>
      </c>
    </row>
    <row r="20" spans="1:4">
      <c r="A20" s="32" t="s">
        <v>13</v>
      </c>
      <c r="B20" s="33">
        <v>230.542666666667</v>
      </c>
      <c r="C20" s="34">
        <v>224.161111111111</v>
      </c>
      <c r="D20" s="35">
        <v>228.149583333333</v>
      </c>
    </row>
    <row r="21" spans="1:4">
      <c r="A21" s="32" t="s">
        <v>18</v>
      </c>
      <c r="B21" s="33">
        <v>320.241875</v>
      </c>
      <c r="C21" s="34">
        <v>324.766363636364</v>
      </c>
      <c r="D21" s="35">
        <v>322.085185185185</v>
      </c>
    </row>
    <row r="22" spans="1:4">
      <c r="A22" s="32" t="s">
        <v>19</v>
      </c>
      <c r="B22" s="36">
        <v>267.613529411765</v>
      </c>
      <c r="C22" s="37">
        <v>216.031666666667</v>
      </c>
      <c r="D22" s="38">
        <v>246.269310344828</v>
      </c>
    </row>
    <row r="23" ht="17.55" spans="1:4">
      <c r="A23" s="39" t="s">
        <v>104</v>
      </c>
      <c r="B23" s="40">
        <v>292.984181818182</v>
      </c>
      <c r="C23" s="41">
        <v>247.550444444444</v>
      </c>
      <c r="D23" s="42">
        <v>272.539</v>
      </c>
    </row>
    <row r="24" ht="17.55"/>
    <row r="25" spans="1:4">
      <c r="A25" s="20" t="s">
        <v>106</v>
      </c>
      <c r="B25" s="21" t="s">
        <v>8</v>
      </c>
      <c r="C25" s="22"/>
      <c r="D25" s="23"/>
    </row>
    <row r="26" spans="1:4">
      <c r="A26" s="24" t="s">
        <v>6</v>
      </c>
      <c r="B26" s="25" t="s">
        <v>14</v>
      </c>
      <c r="C26" s="26" t="s">
        <v>16</v>
      </c>
      <c r="D26" s="27" t="s">
        <v>104</v>
      </c>
    </row>
    <row r="27" spans="1:4">
      <c r="A27" s="28" t="s">
        <v>17</v>
      </c>
      <c r="B27" s="29">
        <v>7.1</v>
      </c>
      <c r="C27" s="30">
        <v>7.93076923076923</v>
      </c>
      <c r="D27" s="31">
        <v>7.64</v>
      </c>
    </row>
    <row r="28" spans="1:4">
      <c r="A28" s="32" t="s">
        <v>13</v>
      </c>
      <c r="B28" s="33">
        <v>7.33333333333333</v>
      </c>
      <c r="C28" s="34">
        <v>7.57777777777778</v>
      </c>
      <c r="D28" s="35">
        <v>7.425</v>
      </c>
    </row>
    <row r="29" spans="1:4">
      <c r="A29" s="32" t="s">
        <v>18</v>
      </c>
      <c r="B29" s="33">
        <v>7.7625</v>
      </c>
      <c r="C29" s="34">
        <v>7.35454545454546</v>
      </c>
      <c r="D29" s="35">
        <v>7.5962962962963</v>
      </c>
    </row>
    <row r="30" spans="1:4">
      <c r="A30" s="32" t="s">
        <v>19</v>
      </c>
      <c r="B30" s="36">
        <v>7.25294117647059</v>
      </c>
      <c r="C30" s="37">
        <v>7.46666666666667</v>
      </c>
      <c r="D30" s="38">
        <v>7.34137931034483</v>
      </c>
    </row>
    <row r="31" ht="17.55" spans="1:4">
      <c r="A31" s="39" t="s">
        <v>104</v>
      </c>
      <c r="B31" s="40">
        <v>7.40363636363636</v>
      </c>
      <c r="C31" s="41">
        <v>7.59555555555556</v>
      </c>
      <c r="D31" s="42">
        <v>7.49</v>
      </c>
    </row>
    <row r="32" ht="17.55"/>
    <row r="33" spans="1:4">
      <c r="A33" s="20" t="s">
        <v>111</v>
      </c>
      <c r="B33" s="21" t="s">
        <v>8</v>
      </c>
      <c r="C33" s="22"/>
      <c r="D33" s="23"/>
    </row>
    <row r="34" spans="1:4">
      <c r="A34" s="24" t="s">
        <v>6</v>
      </c>
      <c r="B34" s="25" t="s">
        <v>14</v>
      </c>
      <c r="C34" s="26" t="s">
        <v>16</v>
      </c>
      <c r="D34" s="27" t="s">
        <v>104</v>
      </c>
    </row>
    <row r="35" spans="1:4">
      <c r="A35" s="28" t="s">
        <v>17</v>
      </c>
      <c r="B35" s="29">
        <v>274.285714285714</v>
      </c>
      <c r="C35" s="30">
        <v>320.384615384615</v>
      </c>
      <c r="D35" s="31">
        <v>304.25</v>
      </c>
    </row>
    <row r="36" spans="1:4">
      <c r="A36" s="32" t="s">
        <v>13</v>
      </c>
      <c r="B36" s="33">
        <v>331.933333333333</v>
      </c>
      <c r="C36" s="34">
        <v>268.444444444444</v>
      </c>
      <c r="D36" s="35">
        <v>308.125</v>
      </c>
    </row>
    <row r="37" spans="1:4">
      <c r="A37" s="32" t="s">
        <v>18</v>
      </c>
      <c r="B37" s="33">
        <v>283.5625</v>
      </c>
      <c r="C37" s="34">
        <v>223.909090909091</v>
      </c>
      <c r="D37" s="35">
        <v>259.259259259259</v>
      </c>
    </row>
    <row r="38" spans="1:4">
      <c r="A38" s="32" t="s">
        <v>19</v>
      </c>
      <c r="B38" s="36">
        <v>233.705882352941</v>
      </c>
      <c r="C38" s="37">
        <v>276.666666666667</v>
      </c>
      <c r="D38" s="38">
        <v>251.48275862069</v>
      </c>
    </row>
    <row r="39" ht="17.55" spans="1:4">
      <c r="A39" s="39" t="s">
        <v>104</v>
      </c>
      <c r="B39" s="40">
        <v>280.163636363636</v>
      </c>
      <c r="C39" s="41">
        <v>274.755555555556</v>
      </c>
      <c r="D39" s="42">
        <v>277.73</v>
      </c>
    </row>
  </sheetData>
  <pageMargins left="0.7875" right="0.7875" top="1.025" bottom="1.025" header="0.7875" footer="0.7875"/>
  <pageSetup paperSize="9" orientation="portrait" horizontalDpi="300" verticalDpi="300"/>
  <headerFooter>
    <oddHeader>&amp;C&amp;"Arial,Regular"&amp;10&amp;Kffffff&amp;A</oddHeader>
    <oddFooter>&amp;C&amp;"Arial,Regular"&amp;10&amp;KffffffPage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zoomScale="90" zoomScaleNormal="90" workbookViewId="0">
      <selection activeCell="F14" sqref="F14"/>
    </sheetView>
  </sheetViews>
  <sheetFormatPr defaultColWidth="11.5390625" defaultRowHeight="16.8" outlineLevelCol="3"/>
  <cols>
    <col min="1" max="1" width="29.53125" style="1" customWidth="1"/>
    <col min="2" max="2" width="31.078125" style="1" customWidth="1"/>
  </cols>
  <sheetData>
    <row r="1" spans="1:3">
      <c r="A1" s="11" t="s">
        <v>8</v>
      </c>
      <c r="B1" s="12"/>
      <c r="C1" s="13"/>
    </row>
    <row r="2" spans="1:3">
      <c r="A2" s="14" t="s">
        <v>14</v>
      </c>
      <c r="B2" s="15" t="s">
        <v>16</v>
      </c>
      <c r="C2" s="16" t="s">
        <v>104</v>
      </c>
    </row>
    <row r="3" ht="17.55" spans="1:3">
      <c r="A3" s="17"/>
      <c r="B3" s="18"/>
      <c r="C3" s="19"/>
    </row>
    <row r="8" ht="17.55"/>
    <row r="9" spans="1:4">
      <c r="A9" s="20" t="s">
        <v>105</v>
      </c>
      <c r="B9" s="21" t="s">
        <v>8</v>
      </c>
      <c r="C9" s="22"/>
      <c r="D9" s="23"/>
    </row>
    <row r="10" spans="1:4">
      <c r="A10" s="24" t="s">
        <v>1</v>
      </c>
      <c r="B10" s="25" t="s">
        <v>14</v>
      </c>
      <c r="C10" s="26" t="s">
        <v>16</v>
      </c>
      <c r="D10" s="27" t="s">
        <v>104</v>
      </c>
    </row>
    <row r="11" spans="1:4">
      <c r="A11" s="28" t="s">
        <v>15</v>
      </c>
      <c r="B11" s="29">
        <v>7.6</v>
      </c>
      <c r="C11" s="30">
        <v>7.67777777777778</v>
      </c>
      <c r="D11" s="31">
        <v>7.62333333333333</v>
      </c>
    </row>
    <row r="12" spans="1:4">
      <c r="A12" s="32" t="s">
        <v>20</v>
      </c>
      <c r="B12" s="33">
        <v>7.36153846153846</v>
      </c>
      <c r="C12" s="34">
        <v>7.43</v>
      </c>
      <c r="D12" s="35">
        <v>7.39130434782609</v>
      </c>
    </row>
    <row r="13" spans="1:4">
      <c r="A13" s="32" t="s">
        <v>21</v>
      </c>
      <c r="B13" s="33">
        <v>7.17272727272727</v>
      </c>
      <c r="C13" s="34">
        <v>6.9</v>
      </c>
      <c r="D13" s="35">
        <v>7.03636363636364</v>
      </c>
    </row>
    <row r="14" spans="1:4">
      <c r="A14" s="32" t="s">
        <v>12</v>
      </c>
      <c r="B14" s="36">
        <v>6.82</v>
      </c>
      <c r="C14" s="37">
        <v>7.48</v>
      </c>
      <c r="D14" s="38">
        <v>7.216</v>
      </c>
    </row>
    <row r="15" ht="17.55" spans="1:4">
      <c r="A15" s="39" t="s">
        <v>104</v>
      </c>
      <c r="B15" s="40">
        <v>7.31636363636364</v>
      </c>
      <c r="C15" s="41">
        <v>7.36666666666666</v>
      </c>
      <c r="D15" s="42">
        <v>7.339</v>
      </c>
    </row>
    <row r="16" ht="17.55"/>
    <row r="17" spans="1:4">
      <c r="A17" s="20" t="s">
        <v>106</v>
      </c>
      <c r="B17" s="21" t="s">
        <v>8</v>
      </c>
      <c r="C17" s="22"/>
      <c r="D17" s="23"/>
    </row>
    <row r="18" spans="1:4">
      <c r="A18" s="24" t="s">
        <v>1</v>
      </c>
      <c r="B18" s="25" t="s">
        <v>14</v>
      </c>
      <c r="C18" s="26" t="s">
        <v>16</v>
      </c>
      <c r="D18" s="27" t="s">
        <v>104</v>
      </c>
    </row>
    <row r="19" spans="1:4">
      <c r="A19" s="28" t="s">
        <v>15</v>
      </c>
      <c r="B19" s="29">
        <v>7.64285714285714</v>
      </c>
      <c r="C19" s="30">
        <v>7.23333333333333</v>
      </c>
      <c r="D19" s="31">
        <v>7.52</v>
      </c>
    </row>
    <row r="20" spans="1:4">
      <c r="A20" s="32" t="s">
        <v>20</v>
      </c>
      <c r="B20" s="33">
        <v>7.07692307692308</v>
      </c>
      <c r="C20" s="34">
        <v>7.95</v>
      </c>
      <c r="D20" s="35">
        <v>7.45652173913044</v>
      </c>
    </row>
    <row r="21" spans="1:4">
      <c r="A21" s="32" t="s">
        <v>21</v>
      </c>
      <c r="B21" s="33">
        <v>7.68181818181818</v>
      </c>
      <c r="C21" s="34">
        <v>7.50909090909091</v>
      </c>
      <c r="D21" s="35">
        <v>7.59545454545455</v>
      </c>
    </row>
    <row r="22" spans="1:4">
      <c r="A22" s="32" t="s">
        <v>12</v>
      </c>
      <c r="B22" s="36">
        <v>7.02</v>
      </c>
      <c r="C22" s="37">
        <v>7.64</v>
      </c>
      <c r="D22" s="38">
        <v>7.392</v>
      </c>
    </row>
    <row r="23" ht="17.55" spans="1:4">
      <c r="A23" s="39" t="s">
        <v>104</v>
      </c>
      <c r="B23" s="40">
        <v>7.40363636363636</v>
      </c>
      <c r="C23" s="41">
        <v>7.59555555555556</v>
      </c>
      <c r="D23" s="42">
        <v>7.49</v>
      </c>
    </row>
  </sheetData>
  <pageMargins left="0.7875" right="0.7875" top="1.025" bottom="1.025" header="0.7875" footer="0.7875"/>
  <pageSetup paperSize="9" orientation="portrait" horizontalDpi="300" verticalDpi="300"/>
  <headerFooter>
    <oddHeader>&amp;C&amp;"Arial,Regular"&amp;10&amp;Kffffff&amp;A</oddHeader>
    <oddFooter>&amp;C&amp;"Arial,Regular"&amp;10&amp;KffffffPage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90" zoomScaleNormal="90" workbookViewId="0">
      <selection activeCell="E4" sqref="E4"/>
    </sheetView>
  </sheetViews>
  <sheetFormatPr defaultColWidth="11.5390625" defaultRowHeight="16.8" outlineLevelCol="3"/>
  <sheetData>
    <row r="1" ht="34" spans="1:4">
      <c r="A1" s="8" t="s">
        <v>112</v>
      </c>
      <c r="B1" s="8" t="s">
        <v>34</v>
      </c>
      <c r="C1" s="8" t="s">
        <v>113</v>
      </c>
      <c r="D1" s="8" t="s">
        <v>114</v>
      </c>
    </row>
    <row r="2" ht="51" spans="1:4">
      <c r="A2" s="9" t="s">
        <v>115</v>
      </c>
      <c r="B2" s="10" t="s">
        <v>116</v>
      </c>
      <c r="C2" s="10" t="s">
        <v>117</v>
      </c>
      <c r="D2" s="9" t="s">
        <v>118</v>
      </c>
    </row>
    <row r="3" ht="34" spans="1:4">
      <c r="A3" s="9" t="s">
        <v>119</v>
      </c>
      <c r="B3" s="10" t="s">
        <v>51</v>
      </c>
      <c r="C3" s="10" t="s">
        <v>52</v>
      </c>
      <c r="D3" s="9" t="s">
        <v>120</v>
      </c>
    </row>
    <row r="4" ht="68" spans="1:4">
      <c r="A4" s="9" t="s">
        <v>121</v>
      </c>
      <c r="B4" s="10" t="s">
        <v>122</v>
      </c>
      <c r="C4" s="10" t="s">
        <v>123</v>
      </c>
      <c r="D4" s="9" t="s">
        <v>124</v>
      </c>
    </row>
    <row r="5" ht="68" spans="1:4">
      <c r="A5" s="9" t="s">
        <v>125</v>
      </c>
      <c r="B5" s="10" t="s">
        <v>126</v>
      </c>
      <c r="C5" s="10" t="s">
        <v>127</v>
      </c>
      <c r="D5" s="9" t="s">
        <v>128</v>
      </c>
    </row>
    <row r="6" ht="51" spans="1:4">
      <c r="A6" s="9" t="s">
        <v>129</v>
      </c>
      <c r="B6" s="10" t="s">
        <v>78</v>
      </c>
      <c r="C6" s="10" t="s">
        <v>79</v>
      </c>
      <c r="D6" s="9" t="s">
        <v>130</v>
      </c>
    </row>
    <row r="7" ht="68" spans="1:4">
      <c r="A7" s="9" t="s">
        <v>131</v>
      </c>
      <c r="B7" s="10" t="s">
        <v>82</v>
      </c>
      <c r="C7" s="10" t="s">
        <v>132</v>
      </c>
      <c r="D7" s="9" t="s">
        <v>133</v>
      </c>
    </row>
    <row r="8" ht="68" spans="1:4">
      <c r="A8" s="9" t="s">
        <v>134</v>
      </c>
      <c r="B8" s="10" t="s">
        <v>135</v>
      </c>
      <c r="C8" s="10" t="s">
        <v>136</v>
      </c>
      <c r="D8" s="9" t="s">
        <v>137</v>
      </c>
    </row>
    <row r="9" ht="51" spans="1:4">
      <c r="A9" s="9" t="s">
        <v>138</v>
      </c>
      <c r="B9" s="10" t="s">
        <v>139</v>
      </c>
      <c r="C9" s="10" t="s">
        <v>140</v>
      </c>
      <c r="D9" s="9" t="s">
        <v>141</v>
      </c>
    </row>
    <row r="10" ht="68" spans="1:4">
      <c r="A10" s="9" t="s">
        <v>142</v>
      </c>
      <c r="B10" s="10" t="s">
        <v>143</v>
      </c>
      <c r="C10" s="10" t="s">
        <v>144</v>
      </c>
      <c r="D10" s="9" t="s">
        <v>145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zoomScale="90" zoomScaleNormal="90" workbookViewId="0">
      <selection activeCell="D2" sqref="D2"/>
    </sheetView>
  </sheetViews>
  <sheetFormatPr defaultColWidth="11.5390625" defaultRowHeight="16.8" outlineLevelRow="4" outlineLevelCol="1"/>
  <sheetData>
    <row r="1" ht="17" spans="1:2">
      <c r="A1" s="4" t="s">
        <v>146</v>
      </c>
      <c r="B1" s="4" t="s">
        <v>147</v>
      </c>
    </row>
    <row r="2" ht="17" spans="1:2">
      <c r="A2" s="5" t="s">
        <v>148</v>
      </c>
      <c r="B2" s="6" t="s">
        <v>149</v>
      </c>
    </row>
    <row r="3" ht="34" spans="1:2">
      <c r="A3" s="5" t="s">
        <v>150</v>
      </c>
      <c r="B3" s="7">
        <v>8</v>
      </c>
    </row>
    <row r="4" ht="34" spans="1:2">
      <c r="A4" s="5" t="s">
        <v>151</v>
      </c>
      <c r="B4" s="7">
        <v>700000</v>
      </c>
    </row>
    <row r="5" ht="34" spans="1:2">
      <c r="A5" s="5" t="s">
        <v>151</v>
      </c>
      <c r="B5" s="6" t="s">
        <v>152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90" zoomScaleNormal="90" workbookViewId="0">
      <selection activeCell="G3" sqref="G3"/>
    </sheetView>
  </sheetViews>
  <sheetFormatPr defaultColWidth="11.5390625" defaultRowHeight="16.8" outlineLevelRow="6" outlineLevelCol="4"/>
  <cols>
    <col min="2" max="2" width="24.59375" style="1" customWidth="1"/>
    <col min="3" max="3" width="22.75" style="1" customWidth="1"/>
    <col min="4" max="4" width="23.171875" style="1" customWidth="1"/>
  </cols>
  <sheetData>
    <row r="1" spans="1:5">
      <c r="A1" s="2" t="s">
        <v>0</v>
      </c>
      <c r="B1" s="2" t="s">
        <v>153</v>
      </c>
      <c r="C1" s="2" t="s">
        <v>154</v>
      </c>
      <c r="D1" s="2" t="s">
        <v>155</v>
      </c>
      <c r="E1" s="2"/>
    </row>
    <row r="2" spans="1:4">
      <c r="A2" s="1">
        <v>2020</v>
      </c>
      <c r="B2" s="3">
        <f>AVERAGEIF('Raw Data'!A2:A101,"2020",'Raw Data'!K2:K101)</f>
        <v>7.58571428571429</v>
      </c>
      <c r="C2" s="3">
        <f>AVERAGEIF('Raw Data'!A2:A101,"2020",'Raw Data'!L2:L101)</f>
        <v>7.64761904761905</v>
      </c>
      <c r="D2" s="1">
        <f>COUNTIF('Raw Data'!A2:A101,"2020")</f>
        <v>21</v>
      </c>
    </row>
    <row r="3" spans="1:4">
      <c r="A3" s="1">
        <v>2021</v>
      </c>
      <c r="B3" s="3">
        <f>AVERAGEIF('Raw Data'!A2:A101,"2021",'Raw Data'!K2:K101)</f>
        <v>6.92105263157895</v>
      </c>
      <c r="C3" s="3">
        <f>AVERAGEIF('Raw Data'!A2:A101,"2021",'Raw Data'!L2:L101)</f>
        <v>7.26842105263158</v>
      </c>
      <c r="D3" s="1">
        <f>COUNTIF('Raw Data'!A2:A101,"2021")</f>
        <v>19</v>
      </c>
    </row>
    <row r="4" spans="1:4">
      <c r="A4" s="1">
        <v>2022</v>
      </c>
      <c r="B4" s="3">
        <f>AVERAGEIF('Raw Data'!A2:A101,"2022",'Raw Data'!K2:K101)</f>
        <v>7.53333333333333</v>
      </c>
      <c r="C4" s="3">
        <f>AVERAGEIF('Raw Data'!A2:A101,"2022",'Raw Data'!L2:L101)</f>
        <v>6.76666666666667</v>
      </c>
      <c r="D4" s="1">
        <f>COUNTIF('Raw Data'!A2:A101,"2022")</f>
        <v>15</v>
      </c>
    </row>
    <row r="5" spans="1:4">
      <c r="A5" s="1">
        <v>2023</v>
      </c>
      <c r="B5" s="3">
        <f>AVERAGEIF('Raw Data'!A2:A101,"2023",'Raw Data'!K2:K101)</f>
        <v>7.67692307692308</v>
      </c>
      <c r="C5" s="3">
        <f>AVERAGEIF('Raw Data'!A2:A101,"2023",'Raw Data'!L2:L101)</f>
        <v>7.42307692307692</v>
      </c>
      <c r="D5" s="1">
        <f>COUNTIF('Raw Data'!A2:A101,"2023")</f>
        <v>13</v>
      </c>
    </row>
    <row r="6" spans="1:4">
      <c r="A6" s="1">
        <v>2024</v>
      </c>
      <c r="B6" s="3">
        <f>AVERAGEIF('Raw Data'!A2:A101,"2024",'Raw Data'!K2:K101)</f>
        <v>7.7125</v>
      </c>
      <c r="C6" s="3">
        <f>AVERAGEIF('Raw Data'!A2:A101,"2024",'Raw Data'!L2:L101)</f>
        <v>7.3875</v>
      </c>
      <c r="D6" s="1">
        <f>COUNTIF('Raw Data'!A2:A101,"2024")</f>
        <v>16</v>
      </c>
    </row>
    <row r="7" spans="1:4">
      <c r="A7" s="1">
        <v>2025</v>
      </c>
      <c r="B7" s="3">
        <f>AVERAGEIF('Raw Data'!A2:A101,"2025",'Raw Data'!K2:K101)</f>
        <v>7.625</v>
      </c>
      <c r="C7" s="3">
        <f>AVERAGEIF('Raw Data'!A2:A101,"2025",'Raw Data'!L2:L101)</f>
        <v>7.4375</v>
      </c>
      <c r="D7" s="1">
        <f>COUNTIF('Raw Data'!A2:A101,"2025")</f>
        <v>16</v>
      </c>
    </row>
  </sheetData>
  <pageMargins left="0.7875" right="0.7875" top="1.025" bottom="1.025" header="0.7875" footer="0.7875"/>
  <pageSetup paperSize="9" orientation="portrait" horizontalDpi="300" verticalDpi="300"/>
  <headerFooter>
    <oddHeader>&amp;C&amp;"Arial,Regular"&amp;10&amp;Kffffff&amp;A</oddHeader>
    <oddFooter>&amp;C&amp;"Arial,Regular"&amp;10&amp;KffffffPage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A1" sqref="A1"/>
    </sheetView>
  </sheetViews>
  <sheetFormatPr defaultColWidth="11.5390625" defaultRowHeight="16.8"/>
  <sheetData/>
  <pageMargins left="0.7875" right="0.7875" top="1.025" bottom="1.025" header="0.7875" footer="0.7875"/>
  <pageSetup paperSize="9" orientation="portrait" horizontalDpi="300" verticalDpi="300"/>
  <headerFooter>
    <oddHeader>&amp;C&amp;"Arial,Regular"&amp;10&amp;Kffffff&amp;A</oddHeader>
    <oddFooter>&amp;C&amp;"Arial,Regular"&amp;10&amp;KffffffPage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O8" sqref="O8"/>
    </sheetView>
  </sheetViews>
  <sheetFormatPr defaultColWidth="11.5390625" defaultRowHeight="16.8"/>
  <sheetData/>
  <pageMargins left="0.7875" right="0.7875" top="1.025" bottom="1.025" header="0.7875" footer="0.7875"/>
  <pageSetup paperSize="9" orientation="portrait" horizontalDpi="300" verticalDpi="300"/>
  <headerFooter>
    <oddHeader>&amp;C&amp;"Arial,Regular"&amp;10&amp;Kffffff&amp;A</oddHeader>
    <oddFooter>&amp;C&amp;"Arial,Regular"&amp;10&amp;KffffffPage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F30" sqref="F30"/>
    </sheetView>
  </sheetViews>
  <sheetFormatPr defaultColWidth="11.5390625" defaultRowHeight="16.8"/>
  <sheetData/>
  <pageMargins left="0.7875" right="0.7875" top="1.025" bottom="1.025" header="0.7875" footer="0.7875"/>
  <pageSetup paperSize="9" orientation="portrait" horizontalDpi="300" verticalDpi="300"/>
  <headerFooter>
    <oddHeader>&amp;C&amp;"Arial,Regular"&amp;10&amp;Kffffff&amp;A</oddHeader>
    <oddFooter>&amp;C&amp;"Arial,Regular"&amp;10&amp;KffffffPage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I19" sqref="I19"/>
    </sheetView>
  </sheetViews>
  <sheetFormatPr defaultColWidth="11.5390625" defaultRowHeight="16.8"/>
  <sheetData/>
  <pageMargins left="0.7875" right="0.7875" top="1.025" bottom="1.025" header="0.7875" footer="0.7875"/>
  <pageSetup paperSize="9" orientation="portrait" horizontalDpi="300" verticalDpi="300"/>
  <headerFooter>
    <oddHeader>&amp;C&amp;"Arial,Regular"&amp;10&amp;Kffffff&amp;A</oddHeader>
    <oddFooter>&amp;C&amp;"Arial,Regular"&amp;10&amp;KffffffPage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90" zoomScaleNormal="90" workbookViewId="0">
      <selection activeCell="K13" sqref="K13"/>
    </sheetView>
  </sheetViews>
  <sheetFormatPr defaultColWidth="11.5390625" defaultRowHeight="16.8"/>
  <sheetData/>
  <pageMargins left="0.7875" right="0.7875" top="1.025" bottom="1.025" header="0.7875" footer="0.7875"/>
  <pageSetup paperSize="9" orientation="portrait" horizontalDpi="300" verticalDpi="300"/>
  <headerFooter>
    <oddHeader>&amp;C&amp;"Arial,Regular"&amp;10&amp;Kffffff&amp;A</oddHeader>
    <oddFooter>&amp;C&amp;"Arial,Regular"&amp;10&amp;KffffffPage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zoomScale="90" zoomScaleNormal="90" workbookViewId="0">
      <selection activeCell="B2" sqref="B2"/>
    </sheetView>
  </sheetViews>
  <sheetFormatPr defaultColWidth="8.515625" defaultRowHeight="16.8"/>
  <cols>
    <col min="2" max="2" width="14.0234375" style="1" customWidth="1"/>
    <col min="3" max="3" width="24.828125" style="1" customWidth="1"/>
    <col min="4" max="4" width="18.9296875" style="1" customWidth="1"/>
    <col min="5" max="5" width="21.1171875" style="1" customWidth="1"/>
    <col min="6" max="6" width="21.9296875" style="1" customWidth="1"/>
    <col min="7" max="7" width="20.2421875" style="1" customWidth="1"/>
    <col min="8" max="8" width="20.3203125" style="1" customWidth="1"/>
    <col min="9" max="9" width="21.828125" style="1" customWidth="1"/>
    <col min="10" max="10" width="24.0390625" style="1" customWidth="1"/>
  </cols>
  <sheetData>
    <row r="1" spans="2:10">
      <c r="B1" s="88" t="s">
        <v>0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7</v>
      </c>
      <c r="H1" s="88" t="s">
        <v>9</v>
      </c>
      <c r="I1" s="88" t="s">
        <v>10</v>
      </c>
      <c r="J1" s="88" t="s">
        <v>11</v>
      </c>
    </row>
    <row r="2" spans="1:10">
      <c r="A2" s="88" t="s">
        <v>22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</row>
    <row r="3" spans="1:10">
      <c r="A3" s="88" t="s">
        <v>23</v>
      </c>
      <c r="B3" s="1">
        <v>2022.32</v>
      </c>
      <c r="C3" s="1">
        <v>2784.52</v>
      </c>
      <c r="D3" s="1">
        <v>277.73</v>
      </c>
      <c r="E3" s="1">
        <v>105.48</v>
      </c>
      <c r="F3" s="1">
        <v>52.7</v>
      </c>
      <c r="G3" s="1">
        <v>272.539</v>
      </c>
      <c r="H3" s="1">
        <v>60.25</v>
      </c>
      <c r="I3" s="1">
        <v>7.49</v>
      </c>
      <c r="J3" s="1">
        <v>7.339</v>
      </c>
    </row>
    <row r="4" spans="1:10">
      <c r="A4" s="88" t="s">
        <v>24</v>
      </c>
      <c r="B4" s="1">
        <v>1.78025080516565</v>
      </c>
      <c r="C4" s="1">
        <v>1281.86307341693</v>
      </c>
      <c r="D4" s="1">
        <v>135.73517405134</v>
      </c>
      <c r="E4" s="1">
        <v>55.3701009644021</v>
      </c>
      <c r="F4" s="1">
        <v>28.3112213181497</v>
      </c>
      <c r="G4" s="1">
        <v>139.151401060757</v>
      </c>
      <c r="H4" s="1">
        <v>11.1630478079974</v>
      </c>
      <c r="I4" s="1">
        <v>1.51620872207256</v>
      </c>
      <c r="J4" s="1">
        <v>1.42912666699038</v>
      </c>
    </row>
    <row r="5" spans="1:10">
      <c r="A5" s="88" t="s">
        <v>25</v>
      </c>
      <c r="B5" s="1">
        <v>2020</v>
      </c>
      <c r="C5" s="1">
        <v>603</v>
      </c>
      <c r="D5" s="1">
        <v>51</v>
      </c>
      <c r="E5" s="1">
        <v>10</v>
      </c>
      <c r="F5" s="1">
        <v>5</v>
      </c>
      <c r="G5" s="1">
        <v>33.46</v>
      </c>
      <c r="H5" s="1">
        <v>40</v>
      </c>
      <c r="I5" s="1">
        <v>5</v>
      </c>
      <c r="J5" s="1">
        <v>5</v>
      </c>
    </row>
    <row r="6" spans="1:10">
      <c r="A6" s="88" t="s">
        <v>26</v>
      </c>
      <c r="B6" s="1">
        <v>2021</v>
      </c>
      <c r="C6" s="1">
        <v>1768.25</v>
      </c>
      <c r="D6" s="1">
        <v>162.5</v>
      </c>
      <c r="E6" s="1">
        <v>54.5</v>
      </c>
      <c r="F6" s="1">
        <v>27</v>
      </c>
      <c r="G6" s="1">
        <v>155.2175</v>
      </c>
      <c r="H6" s="1">
        <v>52.75</v>
      </c>
      <c r="I6" s="1">
        <v>6.1</v>
      </c>
      <c r="J6" s="1">
        <v>6.1</v>
      </c>
    </row>
    <row r="7" spans="1:10">
      <c r="A7" s="88" t="s">
        <v>27</v>
      </c>
      <c r="B7" s="1">
        <v>2022</v>
      </c>
      <c r="C7" s="1">
        <v>2650</v>
      </c>
      <c r="D7" s="1">
        <v>293</v>
      </c>
      <c r="E7" s="1">
        <v>114.5</v>
      </c>
      <c r="F7" s="1">
        <v>54</v>
      </c>
      <c r="G7" s="1">
        <v>264.45</v>
      </c>
      <c r="H7" s="1">
        <v>60</v>
      </c>
      <c r="I7" s="1">
        <v>7.45</v>
      </c>
      <c r="J7" s="1">
        <v>7.35</v>
      </c>
    </row>
    <row r="8" spans="1:10">
      <c r="A8" s="88" t="s">
        <v>28</v>
      </c>
      <c r="B8" s="1">
        <v>2024</v>
      </c>
      <c r="C8" s="1">
        <v>4008.75</v>
      </c>
      <c r="D8" s="1">
        <v>395.5</v>
      </c>
      <c r="E8" s="1">
        <v>149.5</v>
      </c>
      <c r="F8" s="1">
        <v>74.5</v>
      </c>
      <c r="G8" s="1">
        <v>406.09</v>
      </c>
      <c r="H8" s="1">
        <v>68</v>
      </c>
      <c r="I8" s="1">
        <v>8.825</v>
      </c>
      <c r="J8" s="1">
        <v>8.525</v>
      </c>
    </row>
    <row r="9" spans="1:10">
      <c r="A9" s="88" t="s">
        <v>29</v>
      </c>
      <c r="B9" s="1">
        <v>2025</v>
      </c>
      <c r="C9" s="1">
        <v>4946</v>
      </c>
      <c r="D9" s="1">
        <v>500</v>
      </c>
      <c r="E9" s="1">
        <v>200</v>
      </c>
      <c r="F9" s="1">
        <v>100</v>
      </c>
      <c r="G9" s="1">
        <v>497.06</v>
      </c>
      <c r="H9" s="1">
        <v>80</v>
      </c>
      <c r="I9" s="1">
        <v>10</v>
      </c>
      <c r="J9" s="1">
        <v>10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zoomScale="90" zoomScaleNormal="90" workbookViewId="0">
      <selection activeCell="C13" sqref="C13"/>
    </sheetView>
  </sheetViews>
  <sheetFormatPr defaultColWidth="8.515625" defaultRowHeight="16.8" outlineLevelRow="6" outlineLevelCol="6"/>
  <cols>
    <col min="1" max="1" width="32.3671875" style="1" customWidth="1"/>
    <col min="2" max="2" width="27.03125" style="1" customWidth="1"/>
    <col min="3" max="3" width="25.328125" style="1" customWidth="1"/>
    <col min="4" max="4" width="24.1328125" style="1" customWidth="1"/>
    <col min="5" max="5" width="21.4296875" style="1" customWidth="1"/>
    <col min="6" max="6" width="20.6328125" style="1" customWidth="1"/>
    <col min="7" max="7" width="19.5234375" style="1" customWidth="1"/>
  </cols>
  <sheetData>
    <row r="1" spans="2:7">
      <c r="B1" s="88" t="s">
        <v>10</v>
      </c>
      <c r="C1" s="88" t="s">
        <v>11</v>
      </c>
      <c r="D1" s="88" t="s">
        <v>4</v>
      </c>
      <c r="E1" s="88" t="s">
        <v>5</v>
      </c>
      <c r="F1" s="88" t="s">
        <v>9</v>
      </c>
      <c r="G1" s="88" t="s">
        <v>7</v>
      </c>
    </row>
    <row r="2" spans="1:7">
      <c r="A2" s="88" t="s">
        <v>10</v>
      </c>
      <c r="B2" s="3">
        <v>1</v>
      </c>
      <c r="C2" s="3">
        <v>0.102410710827823</v>
      </c>
      <c r="D2" s="3">
        <v>0.084087823542319</v>
      </c>
      <c r="E2" s="3">
        <v>-0.0705470468345139</v>
      </c>
      <c r="F2" s="3">
        <v>-0.0706900184724283</v>
      </c>
      <c r="G2" s="3">
        <v>0.0290755985353019</v>
      </c>
    </row>
    <row r="3" spans="1:7">
      <c r="A3" s="88" t="s">
        <v>11</v>
      </c>
      <c r="B3" s="3">
        <v>0.102410710827823</v>
      </c>
      <c r="C3" s="3">
        <v>1</v>
      </c>
      <c r="D3" s="3">
        <v>0.0224953978986197</v>
      </c>
      <c r="E3" s="3">
        <v>-0.0357077607432451</v>
      </c>
      <c r="F3" s="3">
        <v>0.034332929230163</v>
      </c>
      <c r="G3" s="3">
        <v>0.0322091490489121</v>
      </c>
    </row>
    <row r="4" spans="1:7">
      <c r="A4" s="88" t="s">
        <v>4</v>
      </c>
      <c r="B4" s="3">
        <v>0.084087823542319</v>
      </c>
      <c r="C4" s="3">
        <v>0.0224953978986197</v>
      </c>
      <c r="D4" s="3">
        <v>1</v>
      </c>
      <c r="E4" s="3">
        <v>-0.114610345982565</v>
      </c>
      <c r="F4" s="3">
        <v>-0.062900575122441</v>
      </c>
      <c r="G4" s="3">
        <v>0.112914099424464</v>
      </c>
    </row>
    <row r="5" spans="1:7">
      <c r="A5" s="88" t="s">
        <v>5</v>
      </c>
      <c r="B5" s="3">
        <v>-0.0705470468345139</v>
      </c>
      <c r="C5" s="3">
        <v>-0.0357077607432451</v>
      </c>
      <c r="D5" s="3">
        <v>-0.114610345982565</v>
      </c>
      <c r="E5" s="3">
        <v>1</v>
      </c>
      <c r="F5" s="3">
        <v>0.0120334011967879</v>
      </c>
      <c r="G5" s="3">
        <v>0.0126510497708189</v>
      </c>
    </row>
    <row r="6" spans="1:7">
      <c r="A6" s="88" t="s">
        <v>9</v>
      </c>
      <c r="B6" s="3">
        <v>-0.0706900184724283</v>
      </c>
      <c r="C6" s="3">
        <v>0.034332929230163</v>
      </c>
      <c r="D6" s="3">
        <v>-0.062900575122441</v>
      </c>
      <c r="E6" s="3">
        <v>0.0120334011967879</v>
      </c>
      <c r="F6" s="3">
        <v>1</v>
      </c>
      <c r="G6" s="3">
        <v>-0.00349536960299128</v>
      </c>
    </row>
    <row r="7" spans="1:7">
      <c r="A7" s="88" t="s">
        <v>7</v>
      </c>
      <c r="B7" s="3">
        <v>0.0290755985353019</v>
      </c>
      <c r="C7" s="3">
        <v>0.0322091490489121</v>
      </c>
      <c r="D7" s="3">
        <v>0.112914099424464</v>
      </c>
      <c r="E7" s="3">
        <v>0.0126510497708189</v>
      </c>
      <c r="F7" s="3">
        <v>-0.00349536960299128</v>
      </c>
      <c r="G7" s="3">
        <v>1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zoomScale="90" zoomScaleNormal="90" topLeftCell="A2" workbookViewId="0">
      <selection activeCell="A2" sqref="A2"/>
    </sheetView>
  </sheetViews>
  <sheetFormatPr defaultColWidth="11.5390625" defaultRowHeight="16.8" outlineLevelRow="3" outlineLevelCol="3"/>
  <sheetData>
    <row r="1" ht="68" spans="1:4">
      <c r="A1" s="8" t="s">
        <v>30</v>
      </c>
      <c r="B1" s="8" t="s">
        <v>31</v>
      </c>
      <c r="C1" s="8" t="s">
        <v>32</v>
      </c>
      <c r="D1" s="8" t="s">
        <v>33</v>
      </c>
    </row>
    <row r="2" ht="34" spans="1:4">
      <c r="A2" s="9" t="s">
        <v>34</v>
      </c>
      <c r="B2" s="10" t="s">
        <v>35</v>
      </c>
      <c r="C2" s="10" t="s">
        <v>36</v>
      </c>
      <c r="D2" s="10" t="s">
        <v>37</v>
      </c>
    </row>
    <row r="3" ht="34" spans="1:4">
      <c r="A3" s="9" t="s">
        <v>38</v>
      </c>
      <c r="B3" s="10" t="s">
        <v>39</v>
      </c>
      <c r="C3" s="10" t="s">
        <v>40</v>
      </c>
      <c r="D3" s="10" t="s">
        <v>41</v>
      </c>
    </row>
    <row r="4" ht="34" spans="1:4">
      <c r="A4" s="9" t="s">
        <v>42</v>
      </c>
      <c r="B4" s="10" t="s">
        <v>43</v>
      </c>
      <c r="C4" s="10" t="s">
        <v>44</v>
      </c>
      <c r="D4" s="10" t="s">
        <v>45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90" zoomScaleNormal="90" workbookViewId="0">
      <selection activeCell="I10" sqref="I10"/>
    </sheetView>
  </sheetViews>
  <sheetFormatPr defaultColWidth="11.5390625" defaultRowHeight="16.8" outlineLevelCol="3"/>
  <sheetData>
    <row r="1" ht="51" spans="1:4">
      <c r="A1" s="8" t="s">
        <v>46</v>
      </c>
      <c r="B1" s="8" t="s">
        <v>47</v>
      </c>
      <c r="C1" s="8" t="s">
        <v>48</v>
      </c>
      <c r="D1" s="8" t="s">
        <v>49</v>
      </c>
    </row>
    <row r="2" ht="34" spans="1:4">
      <c r="A2" s="9" t="s">
        <v>50</v>
      </c>
      <c r="B2" s="10" t="s">
        <v>51</v>
      </c>
      <c r="C2" s="10" t="s">
        <v>52</v>
      </c>
      <c r="D2" s="9" t="s">
        <v>53</v>
      </c>
    </row>
    <row r="3" ht="51" spans="1:4">
      <c r="A3" s="9" t="s">
        <v>54</v>
      </c>
      <c r="B3" s="10" t="s">
        <v>55</v>
      </c>
      <c r="C3" s="10" t="s">
        <v>56</v>
      </c>
      <c r="D3" s="9" t="s">
        <v>57</v>
      </c>
    </row>
    <row r="4" ht="51" spans="1:4">
      <c r="A4" s="9" t="s">
        <v>58</v>
      </c>
      <c r="B4" s="10" t="s">
        <v>59</v>
      </c>
      <c r="C4" s="10" t="s">
        <v>60</v>
      </c>
      <c r="D4" s="9" t="s">
        <v>61</v>
      </c>
    </row>
    <row r="5" ht="68" spans="1:4">
      <c r="A5" s="9" t="s">
        <v>62</v>
      </c>
      <c r="B5" s="10" t="s">
        <v>63</v>
      </c>
      <c r="C5" s="10" t="s">
        <v>52</v>
      </c>
      <c r="D5" s="9" t="s">
        <v>64</v>
      </c>
    </row>
    <row r="6" ht="51" spans="1:4">
      <c r="A6" s="9" t="s">
        <v>65</v>
      </c>
      <c r="B6" s="10" t="s">
        <v>66</v>
      </c>
      <c r="C6" s="10" t="s">
        <v>67</v>
      </c>
      <c r="D6" s="9" t="s">
        <v>68</v>
      </c>
    </row>
    <row r="7" ht="68" spans="1:4">
      <c r="A7" s="9" t="s">
        <v>69</v>
      </c>
      <c r="B7" s="86">
        <v>0.25</v>
      </c>
      <c r="C7" s="86">
        <v>0.05</v>
      </c>
      <c r="D7" s="87">
        <v>0.8</v>
      </c>
    </row>
    <row r="8" ht="68" spans="1:4">
      <c r="A8" s="9" t="s">
        <v>70</v>
      </c>
      <c r="B8" s="86">
        <v>0.4</v>
      </c>
      <c r="C8" s="86">
        <v>0.1</v>
      </c>
      <c r="D8" s="87">
        <v>0.75</v>
      </c>
    </row>
    <row r="9" ht="51" spans="1:4">
      <c r="A9" s="9" t="s">
        <v>71</v>
      </c>
      <c r="B9" s="86">
        <v>0.15</v>
      </c>
      <c r="C9" s="86">
        <v>0.04</v>
      </c>
      <c r="D9" s="87">
        <v>0.7</v>
      </c>
    </row>
    <row r="10" ht="51" spans="1:4">
      <c r="A10" s="9" t="s">
        <v>72</v>
      </c>
      <c r="B10" s="86">
        <v>0.2</v>
      </c>
      <c r="C10" s="86">
        <v>0.06</v>
      </c>
      <c r="D10" s="87">
        <v>0.7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zoomScale="90" zoomScaleNormal="90" workbookViewId="0">
      <selection activeCell="E2" sqref="E2"/>
    </sheetView>
  </sheetViews>
  <sheetFormatPr defaultColWidth="11.5390625" defaultRowHeight="16.8" outlineLevelRow="5" outlineLevelCol="3"/>
  <sheetData>
    <row r="1" ht="51" spans="1:4">
      <c r="A1" s="8" t="s">
        <v>73</v>
      </c>
      <c r="B1" s="8" t="s">
        <v>74</v>
      </c>
      <c r="C1" s="8" t="s">
        <v>75</v>
      </c>
      <c r="D1" s="8" t="s">
        <v>76</v>
      </c>
    </row>
    <row r="2" ht="51" spans="1:4">
      <c r="A2" s="9" t="s">
        <v>77</v>
      </c>
      <c r="B2" s="10" t="s">
        <v>78</v>
      </c>
      <c r="C2" s="10" t="s">
        <v>79</v>
      </c>
      <c r="D2" s="9" t="s">
        <v>80</v>
      </c>
    </row>
    <row r="3" ht="51" spans="1:4">
      <c r="A3" s="9" t="s">
        <v>81</v>
      </c>
      <c r="B3" s="10" t="s">
        <v>82</v>
      </c>
      <c r="C3" s="10" t="s">
        <v>83</v>
      </c>
      <c r="D3" s="9" t="s">
        <v>84</v>
      </c>
    </row>
    <row r="4" ht="51" spans="1:4">
      <c r="A4" s="9" t="s">
        <v>85</v>
      </c>
      <c r="B4" s="10"/>
      <c r="C4" s="10" t="s">
        <v>86</v>
      </c>
      <c r="D4" s="9" t="s">
        <v>64</v>
      </c>
    </row>
    <row r="5" ht="84" spans="1:4">
      <c r="A5" s="9" t="s">
        <v>87</v>
      </c>
      <c r="B5" s="10" t="s">
        <v>88</v>
      </c>
      <c r="C5" s="10" t="s">
        <v>89</v>
      </c>
      <c r="D5" s="9" t="s">
        <v>90</v>
      </c>
    </row>
    <row r="6" ht="51" spans="1:4">
      <c r="A6" s="9" t="s">
        <v>91</v>
      </c>
      <c r="B6" s="10" t="s">
        <v>92</v>
      </c>
      <c r="C6" s="10" t="s">
        <v>93</v>
      </c>
      <c r="D6" s="9" t="s">
        <v>94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zoomScale="90" zoomScaleNormal="90" workbookViewId="0">
      <selection activeCell="B4" sqref="B4"/>
    </sheetView>
  </sheetViews>
  <sheetFormatPr defaultColWidth="11.5390625" defaultRowHeight="16.8" outlineLevelRow="2" outlineLevelCol="1"/>
  <cols>
    <col min="1" max="1" width="23.2265625" style="1" customWidth="1"/>
    <col min="2" max="2" width="22.6875" style="1" customWidth="1"/>
  </cols>
  <sheetData>
    <row r="1" ht="17" spans="1:2">
      <c r="A1" s="1" t="s">
        <v>95</v>
      </c>
      <c r="B1" s="10" t="s">
        <v>45</v>
      </c>
    </row>
    <row r="2" ht="17" spans="1:2">
      <c r="A2" s="1" t="s">
        <v>96</v>
      </c>
      <c r="B2" s="9" t="s">
        <v>94</v>
      </c>
    </row>
    <row r="3" spans="1:2">
      <c r="A3" s="1" t="s">
        <v>97</v>
      </c>
      <c r="B3" s="1" t="s">
        <v>45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zoomScale="90" zoomScaleNormal="90" workbookViewId="0">
      <selection activeCell="C22" sqref="C22"/>
    </sheetView>
  </sheetViews>
  <sheetFormatPr defaultColWidth="8.515625" defaultRowHeight="16.8" outlineLevelRow="2"/>
  <cols>
    <col min="1" max="1" width="22.6328125" style="1" customWidth="1"/>
    <col min="2" max="2" width="24.0234375" style="1" customWidth="1"/>
    <col min="3" max="3" width="26.703125" style="1" customWidth="1"/>
    <col min="4" max="4" width="24.53125" style="1" customWidth="1"/>
    <col min="5" max="5" width="20.25" style="1" customWidth="1"/>
    <col min="6" max="6" width="25.5078125" style="1" customWidth="1"/>
    <col min="7" max="7" width="16.890625" style="1" customWidth="1"/>
    <col min="8" max="8" width="20.4921875" style="1" customWidth="1"/>
    <col min="9" max="9" width="16.578125" style="1" customWidth="1"/>
  </cols>
  <sheetData>
    <row r="1" ht="17" spans="1:9">
      <c r="A1" s="84" t="s">
        <v>8</v>
      </c>
      <c r="B1" s="84" t="s">
        <v>10</v>
      </c>
      <c r="C1" s="84" t="s">
        <v>11</v>
      </c>
      <c r="D1" s="84" t="s">
        <v>7</v>
      </c>
      <c r="E1" s="85" t="s">
        <v>98</v>
      </c>
      <c r="F1" s="2" t="s">
        <v>99</v>
      </c>
      <c r="G1" s="2" t="s">
        <v>100</v>
      </c>
      <c r="H1" s="2" t="s">
        <v>101</v>
      </c>
      <c r="I1" s="2" t="s">
        <v>102</v>
      </c>
    </row>
    <row r="2" spans="1:9">
      <c r="A2" s="84" t="s">
        <v>14</v>
      </c>
      <c r="B2" s="3">
        <v>7.40363636363636</v>
      </c>
      <c r="C2" s="3">
        <v>7.31636363636364</v>
      </c>
      <c r="D2" s="3">
        <v>292.984181818182</v>
      </c>
      <c r="E2" s="3">
        <f>AVERAGEIF('Raw Data'!I2:I101,"NO",'Raw Data'!E2:E101)</f>
        <v>111.309090909091</v>
      </c>
      <c r="F2" s="1">
        <f>COUNTIF('Raw Data'!I2:I101,"No")</f>
        <v>55</v>
      </c>
      <c r="G2" s="3">
        <f ca="1">AVERAGEIF('Raw Data'!I1:I101,"No",'Raw Data'!D2:D101)</f>
        <v>280.236363636364</v>
      </c>
      <c r="H2" s="1">
        <f>SUMIF('Raw Data'!I2:I101,"No",'Raw Data'!F2:F101)</f>
        <v>3010</v>
      </c>
      <c r="I2" s="3">
        <f>AVERAGEIF('Raw Data'!I2:I101,"NO",'Raw Data'!J2:J101)</f>
        <v>61.0363636363636</v>
      </c>
    </row>
    <row r="3" spans="1:9">
      <c r="A3" s="84" t="s">
        <v>16</v>
      </c>
      <c r="B3" s="3">
        <v>7.59555555555556</v>
      </c>
      <c r="C3" s="3">
        <v>7.36666666666667</v>
      </c>
      <c r="D3" s="3">
        <v>247.550444444445</v>
      </c>
      <c r="E3" s="3">
        <f>AVERAGEIF('Raw Data'!I3:I102,"Yes",'Raw Data'!E3:E102)</f>
        <v>98.3555555555556</v>
      </c>
      <c r="F3" s="1">
        <f>COUNTIF('Raw Data'!I2:I101,"Yes")</f>
        <v>45</v>
      </c>
      <c r="G3" s="3">
        <f>AVERAGEIF('Raw Data'!I2:I101,"Yes",'Raw Data'!D1:D101)</f>
        <v>259.088888888889</v>
      </c>
      <c r="H3" s="1">
        <f>SUMIF('Raw Data'!I2:I101,"Yes",'Raw Data'!F2:F101)</f>
        <v>2260</v>
      </c>
      <c r="I3" s="3">
        <f>AVERAGEIF('Raw Data'!I2:I101,"Yes",'Raw Data'!J2:J101)</f>
        <v>59.2888888888889</v>
      </c>
    </row>
  </sheetData>
  <conditionalFormatting sqref="B1">
    <cfRule type="colorScale" priority="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zoomScale="90" zoomScaleNormal="90" topLeftCell="A21" workbookViewId="0">
      <selection activeCell="B46" sqref="B46"/>
    </sheetView>
  </sheetViews>
  <sheetFormatPr defaultColWidth="11.5390625" defaultRowHeight="16.8" outlineLevelCol="4"/>
  <cols>
    <col min="1" max="1" width="37.71875" style="1" customWidth="1"/>
    <col min="2" max="2" width="39.5625" style="1" customWidth="1"/>
  </cols>
  <sheetData>
    <row r="1" spans="1:4">
      <c r="A1" s="55" t="s">
        <v>103</v>
      </c>
      <c r="B1" s="56" t="s">
        <v>8</v>
      </c>
      <c r="C1" s="12"/>
      <c r="D1" s="13"/>
    </row>
    <row r="2" spans="1:4">
      <c r="A2" s="57" t="s">
        <v>0</v>
      </c>
      <c r="B2" s="58" t="s">
        <v>14</v>
      </c>
      <c r="C2" s="15" t="s">
        <v>16</v>
      </c>
      <c r="D2" s="16" t="s">
        <v>104</v>
      </c>
    </row>
    <row r="3" spans="1:4">
      <c r="A3" s="59">
        <v>2020</v>
      </c>
      <c r="B3" s="60"/>
      <c r="C3" s="61"/>
      <c r="D3" s="62"/>
    </row>
    <row r="4" spans="1:4">
      <c r="A4" s="63">
        <v>2021</v>
      </c>
      <c r="B4" s="64"/>
      <c r="C4" s="65"/>
      <c r="D4" s="66"/>
    </row>
    <row r="5" spans="1:4">
      <c r="A5" s="63">
        <v>2022</v>
      </c>
      <c r="B5" s="64"/>
      <c r="C5" s="65"/>
      <c r="D5" s="66"/>
    </row>
    <row r="6" spans="1:4">
      <c r="A6" s="63">
        <v>2023</v>
      </c>
      <c r="B6" s="64"/>
      <c r="C6" s="65"/>
      <c r="D6" s="66"/>
    </row>
    <row r="7" spans="1:4">
      <c r="A7" s="63">
        <v>2024</v>
      </c>
      <c r="B7" s="64"/>
      <c r="C7" s="65"/>
      <c r="D7" s="66"/>
    </row>
    <row r="8" spans="1:4">
      <c r="A8" s="63">
        <v>2025</v>
      </c>
      <c r="B8" s="67"/>
      <c r="C8" s="68"/>
      <c r="D8" s="69"/>
    </row>
    <row r="9" ht="17.55" spans="1:4">
      <c r="A9" s="70" t="s">
        <v>104</v>
      </c>
      <c r="B9" s="71"/>
      <c r="C9" s="72"/>
      <c r="D9" s="19"/>
    </row>
    <row r="10" ht="17.55"/>
    <row r="11" spans="1:4">
      <c r="A11" s="20" t="s">
        <v>105</v>
      </c>
      <c r="B11" s="21" t="s">
        <v>8</v>
      </c>
      <c r="C11" s="22"/>
      <c r="D11" s="23"/>
    </row>
    <row r="12" spans="1:4">
      <c r="A12" s="24" t="s">
        <v>0</v>
      </c>
      <c r="B12" s="25" t="s">
        <v>14</v>
      </c>
      <c r="C12" s="26" t="s">
        <v>16</v>
      </c>
      <c r="D12" s="27" t="s">
        <v>104</v>
      </c>
    </row>
    <row r="13" spans="1:4">
      <c r="A13" s="28">
        <v>2020</v>
      </c>
      <c r="B13" s="29">
        <v>7.3</v>
      </c>
      <c r="C13" s="30">
        <v>8.34285714285714</v>
      </c>
      <c r="D13" s="31">
        <v>7.64761904761905</v>
      </c>
    </row>
    <row r="14" spans="1:4">
      <c r="A14" s="32">
        <v>2021</v>
      </c>
      <c r="B14" s="33">
        <v>7.32</v>
      </c>
      <c r="C14" s="34">
        <v>7.21111111111111</v>
      </c>
      <c r="D14" s="35">
        <v>7.26842105263158</v>
      </c>
    </row>
    <row r="15" spans="1:4">
      <c r="A15" s="32">
        <v>2022</v>
      </c>
      <c r="B15" s="33">
        <v>7.1125</v>
      </c>
      <c r="C15" s="34">
        <v>6.37142857142857</v>
      </c>
      <c r="D15" s="35">
        <v>6.76666666666667</v>
      </c>
    </row>
    <row r="16" spans="1:4">
      <c r="A16" s="32">
        <v>2023</v>
      </c>
      <c r="B16" s="33">
        <v>8.05714285714286</v>
      </c>
      <c r="C16" s="34">
        <v>6.68333333333333</v>
      </c>
      <c r="D16" s="35">
        <v>7.42307692307692</v>
      </c>
    </row>
    <row r="17" spans="1:4">
      <c r="A17" s="32">
        <v>2024</v>
      </c>
      <c r="B17" s="33">
        <v>6.98</v>
      </c>
      <c r="C17" s="34">
        <v>8.06666666666667</v>
      </c>
      <c r="D17" s="35">
        <v>7.3875</v>
      </c>
    </row>
    <row r="18" spans="1:4">
      <c r="A18" s="32">
        <v>2025</v>
      </c>
      <c r="B18" s="36">
        <v>7.31666666666667</v>
      </c>
      <c r="C18" s="37">
        <v>7.51</v>
      </c>
      <c r="D18" s="38">
        <v>7.4375</v>
      </c>
    </row>
    <row r="19" ht="17.55" spans="1:4">
      <c r="A19" s="39" t="s">
        <v>104</v>
      </c>
      <c r="B19" s="40">
        <v>7.31636363636364</v>
      </c>
      <c r="C19" s="41">
        <v>7.36666666666666</v>
      </c>
      <c r="D19" s="42">
        <v>7.339</v>
      </c>
    </row>
    <row r="20" ht="17.55"/>
    <row r="21" spans="1:4">
      <c r="A21" s="73" t="s">
        <v>106</v>
      </c>
      <c r="B21" s="74" t="s">
        <v>8</v>
      </c>
      <c r="C21" s="75"/>
      <c r="D21" s="76"/>
    </row>
    <row r="22" spans="1:4">
      <c r="A22" s="77" t="s">
        <v>0</v>
      </c>
      <c r="B22" s="78" t="s">
        <v>14</v>
      </c>
      <c r="C22" s="79" t="s">
        <v>16</v>
      </c>
      <c r="D22" s="80" t="s">
        <v>104</v>
      </c>
    </row>
    <row r="23" spans="1:4">
      <c r="A23" s="81">
        <v>2020</v>
      </c>
      <c r="B23" s="29">
        <v>7.36428571428572</v>
      </c>
      <c r="C23" s="30">
        <v>8.02857142857143</v>
      </c>
      <c r="D23" s="31">
        <v>7.58571428571429</v>
      </c>
    </row>
    <row r="24" spans="1:4">
      <c r="A24" s="82">
        <v>2021</v>
      </c>
      <c r="B24" s="33">
        <v>6.81</v>
      </c>
      <c r="C24" s="34">
        <v>7.04444444444444</v>
      </c>
      <c r="D24" s="35">
        <v>6.92105263157895</v>
      </c>
    </row>
    <row r="25" spans="1:4">
      <c r="A25" s="82">
        <v>2022</v>
      </c>
      <c r="B25" s="33">
        <v>7.9375</v>
      </c>
      <c r="C25" s="34">
        <v>7.07142857142857</v>
      </c>
      <c r="D25" s="35">
        <v>7.53333333333333</v>
      </c>
    </row>
    <row r="26" spans="1:4">
      <c r="A26" s="82">
        <v>2023</v>
      </c>
      <c r="B26" s="33">
        <v>8.11428571428571</v>
      </c>
      <c r="C26" s="34">
        <v>7.16666666666667</v>
      </c>
      <c r="D26" s="35">
        <v>7.67692307692308</v>
      </c>
    </row>
    <row r="27" spans="1:4">
      <c r="A27" s="82">
        <v>2024</v>
      </c>
      <c r="B27" s="33">
        <v>7.26</v>
      </c>
      <c r="C27" s="34">
        <v>8.46666666666667</v>
      </c>
      <c r="D27" s="35">
        <v>7.7125</v>
      </c>
    </row>
    <row r="28" spans="1:4">
      <c r="A28" s="82">
        <v>2025</v>
      </c>
      <c r="B28" s="36">
        <v>7.18333333333333</v>
      </c>
      <c r="C28" s="37">
        <v>7.89</v>
      </c>
      <c r="D28" s="38">
        <v>7.625</v>
      </c>
    </row>
    <row r="29" ht="17.55" spans="1:4">
      <c r="A29" s="83" t="s">
        <v>104</v>
      </c>
      <c r="B29" s="40">
        <v>7.40363636363636</v>
      </c>
      <c r="C29" s="41">
        <v>7.59555555555556</v>
      </c>
      <c r="D29" s="42">
        <v>7.49</v>
      </c>
    </row>
    <row r="30" ht="17.55"/>
    <row r="31" spans="1:5">
      <c r="A31" s="20" t="s">
        <v>107</v>
      </c>
      <c r="B31" s="21" t="s">
        <v>8</v>
      </c>
      <c r="C31" s="22"/>
      <c r="D31" s="23"/>
      <c r="E31" s="1"/>
    </row>
    <row r="32" spans="1:5">
      <c r="A32" s="24" t="s">
        <v>0</v>
      </c>
      <c r="B32" s="25" t="s">
        <v>14</v>
      </c>
      <c r="C32" s="26" t="s">
        <v>16</v>
      </c>
      <c r="D32" s="27" t="s">
        <v>104</v>
      </c>
      <c r="E32" s="2" t="s">
        <v>108</v>
      </c>
    </row>
    <row r="33" spans="1:5">
      <c r="A33" s="28">
        <v>2020</v>
      </c>
      <c r="B33" s="43">
        <v>14</v>
      </c>
      <c r="C33" s="44">
        <v>7</v>
      </c>
      <c r="D33" s="45">
        <v>21</v>
      </c>
      <c r="E33" s="3">
        <f t="shared" ref="E33:E39" si="0">C33/D33*100</f>
        <v>33.3333333333333</v>
      </c>
    </row>
    <row r="34" spans="1:5">
      <c r="A34" s="32">
        <v>2021</v>
      </c>
      <c r="B34" s="46">
        <v>10</v>
      </c>
      <c r="C34" s="47">
        <v>9</v>
      </c>
      <c r="D34" s="48">
        <v>19</v>
      </c>
      <c r="E34" s="3">
        <f t="shared" si="0"/>
        <v>47.3684210526316</v>
      </c>
    </row>
    <row r="35" spans="1:5">
      <c r="A35" s="32">
        <v>2022</v>
      </c>
      <c r="B35" s="46">
        <v>8</v>
      </c>
      <c r="C35" s="47">
        <v>7</v>
      </c>
      <c r="D35" s="48">
        <v>15</v>
      </c>
      <c r="E35" s="3">
        <f t="shared" si="0"/>
        <v>46.6666666666667</v>
      </c>
    </row>
    <row r="36" spans="1:5">
      <c r="A36" s="32">
        <v>2023</v>
      </c>
      <c r="B36" s="46">
        <v>7</v>
      </c>
      <c r="C36" s="47">
        <v>6</v>
      </c>
      <c r="D36" s="48">
        <v>13</v>
      </c>
      <c r="E36" s="3">
        <f t="shared" si="0"/>
        <v>46.1538461538462</v>
      </c>
    </row>
    <row r="37" spans="1:5">
      <c r="A37" s="32">
        <v>2024</v>
      </c>
      <c r="B37" s="46">
        <v>10</v>
      </c>
      <c r="C37" s="47">
        <v>6</v>
      </c>
      <c r="D37" s="48">
        <v>16</v>
      </c>
      <c r="E37" s="3">
        <f t="shared" si="0"/>
        <v>37.5</v>
      </c>
    </row>
    <row r="38" spans="1:5">
      <c r="A38" s="32">
        <v>2025</v>
      </c>
      <c r="B38" s="49">
        <v>6</v>
      </c>
      <c r="C38" s="50">
        <v>10</v>
      </c>
      <c r="D38" s="51">
        <v>16</v>
      </c>
      <c r="E38" s="3">
        <f t="shared" si="0"/>
        <v>62.5</v>
      </c>
    </row>
    <row r="39" ht="17.55" spans="1:5">
      <c r="A39" s="39" t="s">
        <v>104</v>
      </c>
      <c r="B39" s="52">
        <v>55</v>
      </c>
      <c r="C39" s="53">
        <v>45</v>
      </c>
      <c r="D39" s="54">
        <v>100</v>
      </c>
      <c r="E39" s="3">
        <f t="shared" si="0"/>
        <v>45</v>
      </c>
    </row>
  </sheetData>
  <pageMargins left="0.7875" right="0.7875" top="1.025" bottom="1.025" header="0.7875" footer="0.7875"/>
  <pageSetup paperSize="9" orientation="portrait" horizontalDpi="300" verticalDpi="300"/>
  <headerFooter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Raw Data</vt:lpstr>
      <vt:lpstr>Summary Statistics</vt:lpstr>
      <vt:lpstr>Correlation Analysis</vt:lpstr>
      <vt:lpstr>Time</vt:lpstr>
      <vt:lpstr>Error</vt:lpstr>
      <vt:lpstr>Cost</vt:lpstr>
      <vt:lpstr>cost benefit analysis sheet</vt:lpstr>
      <vt:lpstr>AI vs Non-AI Analysis</vt:lpstr>
      <vt:lpstr>Yearly Performance Trend</vt:lpstr>
      <vt:lpstr>Industry Affected </vt:lpstr>
      <vt:lpstr>Firm Performance</vt:lpstr>
      <vt:lpstr>Performance</vt:lpstr>
      <vt:lpstr>KPI cards </vt:lpstr>
      <vt:lpstr>Yearly Performance Trends</vt:lpstr>
      <vt:lpstr>Dashboard</vt:lpstr>
      <vt:lpstr>Executive Summary</vt:lpstr>
      <vt:lpstr>AI Impact Analysis</vt:lpstr>
      <vt:lpstr>Industry Analysis</vt:lpstr>
      <vt:lpstr>Firm Comparison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Antima Gautam</cp:lastModifiedBy>
  <cp:revision>15</cp:revision>
  <dcterms:created xsi:type="dcterms:W3CDTF">2025-04-02T02:16:00Z</dcterms:created>
  <dcterms:modified xsi:type="dcterms:W3CDTF">2025-07-07T02:09:40Z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324EA207B475388D0CDF6A6810E81B02_43</vt:lpwstr>
  </property>
  <property fmtid="{D5CDD505-2E9C-101B-9397-08002B2CF9AE}" pid="3" name="KSOProductBuildVer">
    <vt:lpwstr>1033-6.14.0.8718</vt:lpwstr>
  </property>
</Properties>
</file>