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ntiMatter\"/>
    </mc:Choice>
  </mc:AlternateContent>
  <xr:revisionPtr revIDLastSave="0" documentId="13_ncr:1_{5CEA1235-2AD0-47FD-99DA-8F426B128E3D}" xr6:coauthVersionLast="46" xr6:coauthVersionMax="46" xr10:uidLastSave="{00000000-0000-0000-0000-000000000000}"/>
  <bookViews>
    <workbookView xWindow="-120" yWindow="-120" windowWidth="29040" windowHeight="15840" firstSheet="8" activeTab="12" xr2:uid="{7D7468F7-8B54-4A46-9498-7EA9D3C7058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LBP" sheetId="11" r:id="rId11"/>
    <sheet name="Sheet12" sheetId="12" r:id="rId12"/>
    <sheet name="Sheet13" sheetId="13" r:id="rId13"/>
    <sheet name="Sheet14" sheetId="1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4" l="1"/>
  <c r="J4" i="14" s="1"/>
  <c r="A5" i="14"/>
  <c r="J3" i="14" s="1"/>
  <c r="J6" i="14"/>
  <c r="O6" i="14" s="1"/>
  <c r="K7" i="14"/>
  <c r="J8" i="14"/>
  <c r="K9" i="14"/>
  <c r="R9" i="14" s="1"/>
  <c r="J10" i="14"/>
  <c r="P10" i="14" s="1"/>
  <c r="K11" i="14"/>
  <c r="J12" i="14"/>
  <c r="K13" i="14"/>
  <c r="Q13" i="14" s="1"/>
  <c r="J14" i="14"/>
  <c r="M14" i="14" s="1"/>
  <c r="K15" i="14"/>
  <c r="J16" i="14"/>
  <c r="K17" i="14"/>
  <c r="Q17" i="14" s="1"/>
  <c r="J18" i="14"/>
  <c r="M18" i="14" s="1"/>
  <c r="K19" i="14"/>
  <c r="J20" i="14"/>
  <c r="K21" i="14"/>
  <c r="R21" i="14" s="1"/>
  <c r="J22" i="14"/>
  <c r="P22" i="14" s="1"/>
  <c r="K23" i="14"/>
  <c r="J24" i="14"/>
  <c r="K26" i="14"/>
  <c r="J27" i="14"/>
  <c r="M27" i="14" s="1"/>
  <c r="K28" i="14"/>
  <c r="J29" i="14"/>
  <c r="M29" i="14" s="1"/>
  <c r="K30" i="14"/>
  <c r="N30" i="14" s="1"/>
  <c r="J31" i="14"/>
  <c r="K32" i="14"/>
  <c r="J33" i="14"/>
  <c r="M33" i="14" s="1"/>
  <c r="K34" i="14"/>
  <c r="J35" i="14"/>
  <c r="M35" i="14" s="1"/>
  <c r="K36" i="14"/>
  <c r="J37" i="14"/>
  <c r="M37" i="14" s="1"/>
  <c r="K38" i="14"/>
  <c r="J39" i="14"/>
  <c r="M39" i="14" s="1"/>
  <c r="K40" i="14"/>
  <c r="N40" i="14" s="1"/>
  <c r="J41" i="14"/>
  <c r="M41" i="14" s="1"/>
  <c r="K42" i="14"/>
  <c r="J43" i="14"/>
  <c r="M43" i="14" s="1"/>
  <c r="K44" i="14"/>
  <c r="N44" i="14" s="1"/>
  <c r="J45" i="14"/>
  <c r="N46" i="14"/>
  <c r="J47" i="14"/>
  <c r="L47" i="14" s="1"/>
  <c r="K47" i="14"/>
  <c r="N47" i="14" s="1"/>
  <c r="J49" i="14"/>
  <c r="L49" i="14" s="1"/>
  <c r="K49" i="14"/>
  <c r="J51" i="14"/>
  <c r="L51" i="14" s="1"/>
  <c r="K51" i="14"/>
  <c r="J52" i="14"/>
  <c r="L52" i="14" s="1"/>
  <c r="K52" i="14"/>
  <c r="J53" i="14"/>
  <c r="L53" i="14" s="1"/>
  <c r="K53" i="14"/>
  <c r="J55" i="14"/>
  <c r="L55" i="14" s="1"/>
  <c r="K55" i="14"/>
  <c r="J56" i="14"/>
  <c r="L56" i="14" s="1"/>
  <c r="K56" i="14"/>
  <c r="J57" i="14"/>
  <c r="L57" i="14" s="1"/>
  <c r="K57" i="14"/>
  <c r="J59" i="14"/>
  <c r="L59" i="14" s="1"/>
  <c r="K59" i="14"/>
  <c r="J60" i="14"/>
  <c r="L60" i="14" s="1"/>
  <c r="K60" i="14"/>
  <c r="J61" i="14"/>
  <c r="L61" i="14" s="1"/>
  <c r="K61" i="14"/>
  <c r="J63" i="14"/>
  <c r="L63" i="14" s="1"/>
  <c r="K63" i="14"/>
  <c r="J64" i="14"/>
  <c r="L64" i="14" s="1"/>
  <c r="K64" i="14"/>
  <c r="J65" i="14"/>
  <c r="L65" i="14" s="1"/>
  <c r="K65" i="14"/>
  <c r="J66" i="14"/>
  <c r="E3" i="14"/>
  <c r="F3" i="14"/>
  <c r="E4" i="14"/>
  <c r="F4" i="14"/>
  <c r="E5" i="14"/>
  <c r="F5" i="14"/>
  <c r="E6" i="14"/>
  <c r="F6" i="14"/>
  <c r="E7" i="14"/>
  <c r="F7" i="14"/>
  <c r="E8" i="14"/>
  <c r="F8" i="14"/>
  <c r="E9" i="14"/>
  <c r="F9" i="14"/>
  <c r="E10" i="14"/>
  <c r="F10" i="14"/>
  <c r="E11" i="14"/>
  <c r="F11" i="14"/>
  <c r="E12" i="14"/>
  <c r="F12" i="14"/>
  <c r="E13" i="14"/>
  <c r="F13" i="14"/>
  <c r="E14" i="14"/>
  <c r="F14" i="14"/>
  <c r="E15" i="14"/>
  <c r="F15" i="14"/>
  <c r="E16" i="14"/>
  <c r="F16" i="14"/>
  <c r="E17" i="14"/>
  <c r="F17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E44" i="14"/>
  <c r="F44" i="14"/>
  <c r="E45" i="14"/>
  <c r="F45" i="14"/>
  <c r="E47" i="14"/>
  <c r="F47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K2" i="14"/>
  <c r="J2" i="14"/>
  <c r="O2" i="14" s="1"/>
  <c r="E2" i="14"/>
  <c r="F2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6" i="13"/>
  <c r="E27" i="13"/>
  <c r="E28" i="13"/>
  <c r="E29" i="13"/>
  <c r="E30" i="13"/>
  <c r="E31" i="13"/>
  <c r="E32" i="13"/>
  <c r="E33" i="13"/>
  <c r="L33" i="13" s="1"/>
  <c r="E34" i="13"/>
  <c r="E35" i="13"/>
  <c r="E36" i="13"/>
  <c r="E37" i="13"/>
  <c r="E38" i="13"/>
  <c r="E39" i="13"/>
  <c r="E40" i="13"/>
  <c r="E41" i="13"/>
  <c r="E42" i="13"/>
  <c r="E43" i="13"/>
  <c r="E44" i="13"/>
  <c r="E45" i="13"/>
  <c r="E47" i="13"/>
  <c r="E48" i="13"/>
  <c r="E49" i="13"/>
  <c r="E50" i="13"/>
  <c r="M50" i="13" s="1"/>
  <c r="E51" i="13"/>
  <c r="E52" i="13"/>
  <c r="E53" i="13"/>
  <c r="E54" i="13"/>
  <c r="E55" i="13"/>
  <c r="E56" i="13"/>
  <c r="E57" i="13"/>
  <c r="M57" i="13" s="1"/>
  <c r="E58" i="13"/>
  <c r="M58" i="13" s="1"/>
  <c r="E59" i="13"/>
  <c r="E60" i="13"/>
  <c r="E61" i="13"/>
  <c r="E62" i="13"/>
  <c r="E63" i="13"/>
  <c r="E64" i="13"/>
  <c r="E65" i="13"/>
  <c r="E66" i="13"/>
  <c r="E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7" i="12"/>
  <c r="E48" i="12"/>
  <c r="E49" i="12"/>
  <c r="E50" i="12"/>
  <c r="M50" i="12" s="1"/>
  <c r="E51" i="12"/>
  <c r="E52" i="12"/>
  <c r="E53" i="12"/>
  <c r="E54" i="12"/>
  <c r="E55" i="12"/>
  <c r="E56" i="12"/>
  <c r="E57" i="12"/>
  <c r="E58" i="12"/>
  <c r="M59" i="12" s="1"/>
  <c r="E59" i="12"/>
  <c r="E60" i="12"/>
  <c r="E61" i="12"/>
  <c r="E62" i="12"/>
  <c r="E63" i="12"/>
  <c r="E64" i="12"/>
  <c r="E65" i="12"/>
  <c r="E66" i="12"/>
  <c r="E2" i="12"/>
  <c r="L66" i="14"/>
  <c r="I66" i="14"/>
  <c r="H66" i="14"/>
  <c r="G66" i="14"/>
  <c r="I65" i="14"/>
  <c r="G65" i="14"/>
  <c r="H65" i="14" s="1"/>
  <c r="G64" i="14"/>
  <c r="I64" i="14" s="1"/>
  <c r="G63" i="14"/>
  <c r="H63" i="14" s="1"/>
  <c r="G62" i="14"/>
  <c r="H61" i="14"/>
  <c r="G61" i="14"/>
  <c r="I61" i="14" s="1"/>
  <c r="G60" i="14"/>
  <c r="I60" i="14" s="1"/>
  <c r="I59" i="14"/>
  <c r="H59" i="14"/>
  <c r="G59" i="14"/>
  <c r="I58" i="14"/>
  <c r="H58" i="14"/>
  <c r="G58" i="14"/>
  <c r="I57" i="14"/>
  <c r="G57" i="14"/>
  <c r="H57" i="14" s="1"/>
  <c r="G56" i="14"/>
  <c r="I56" i="14" s="1"/>
  <c r="G55" i="14"/>
  <c r="H55" i="14" s="1"/>
  <c r="G54" i="14"/>
  <c r="G53" i="14"/>
  <c r="I53" i="14" s="1"/>
  <c r="H52" i="14"/>
  <c r="G52" i="14"/>
  <c r="I52" i="14" s="1"/>
  <c r="D52" i="14"/>
  <c r="I51" i="14"/>
  <c r="H51" i="14"/>
  <c r="G51" i="14"/>
  <c r="I50" i="14"/>
  <c r="G50" i="14"/>
  <c r="H50" i="14" s="1"/>
  <c r="G49" i="14"/>
  <c r="I49" i="14" s="1"/>
  <c r="H48" i="14"/>
  <c r="G48" i="14"/>
  <c r="I48" i="14" s="1"/>
  <c r="I47" i="14"/>
  <c r="G47" i="14"/>
  <c r="H47" i="14" s="1"/>
  <c r="M45" i="14"/>
  <c r="I45" i="14"/>
  <c r="H45" i="14"/>
  <c r="G45" i="14"/>
  <c r="G44" i="14"/>
  <c r="I44" i="14" s="1"/>
  <c r="G43" i="14"/>
  <c r="I43" i="14" s="1"/>
  <c r="I42" i="14"/>
  <c r="H42" i="14"/>
  <c r="G42" i="14"/>
  <c r="I41" i="14"/>
  <c r="H41" i="14"/>
  <c r="G41" i="14"/>
  <c r="G40" i="14"/>
  <c r="I40" i="14" s="1"/>
  <c r="G39" i="14"/>
  <c r="I39" i="14" s="1"/>
  <c r="H38" i="14"/>
  <c r="G38" i="14"/>
  <c r="I37" i="14"/>
  <c r="H37" i="14"/>
  <c r="G37" i="14"/>
  <c r="N36" i="14"/>
  <c r="G36" i="14"/>
  <c r="I36" i="14" s="1"/>
  <c r="H35" i="14"/>
  <c r="G35" i="14"/>
  <c r="I35" i="14" s="1"/>
  <c r="I34" i="14"/>
  <c r="G34" i="14"/>
  <c r="I33" i="14"/>
  <c r="H33" i="14"/>
  <c r="G33" i="14"/>
  <c r="N32" i="14"/>
  <c r="G32" i="14"/>
  <c r="I32" i="14" s="1"/>
  <c r="G31" i="14"/>
  <c r="I31" i="14" s="1"/>
  <c r="C31" i="14"/>
  <c r="I30" i="14"/>
  <c r="H30" i="14"/>
  <c r="G30" i="14"/>
  <c r="I29" i="14"/>
  <c r="G29" i="14"/>
  <c r="H29" i="14" s="1"/>
  <c r="G28" i="14"/>
  <c r="I27" i="14"/>
  <c r="H27" i="14"/>
  <c r="G27" i="14"/>
  <c r="I26" i="14"/>
  <c r="G26" i="14"/>
  <c r="H26" i="14" s="1"/>
  <c r="P24" i="14"/>
  <c r="O24" i="14"/>
  <c r="M24" i="14"/>
  <c r="G24" i="14"/>
  <c r="I24" i="14" s="1"/>
  <c r="D24" i="14"/>
  <c r="R23" i="14"/>
  <c r="Q23" i="14"/>
  <c r="N23" i="14"/>
  <c r="H23" i="14"/>
  <c r="G23" i="14"/>
  <c r="I23" i="14" s="1"/>
  <c r="D23" i="14"/>
  <c r="I22" i="14"/>
  <c r="H22" i="14"/>
  <c r="G22" i="14"/>
  <c r="D22" i="14"/>
  <c r="I21" i="14"/>
  <c r="H21" i="14"/>
  <c r="G21" i="14"/>
  <c r="D21" i="14"/>
  <c r="P20" i="14"/>
  <c r="O20" i="14"/>
  <c r="M20" i="14"/>
  <c r="G20" i="14"/>
  <c r="I20" i="14" s="1"/>
  <c r="D20" i="14"/>
  <c r="R19" i="14"/>
  <c r="Q19" i="14"/>
  <c r="N19" i="14"/>
  <c r="H19" i="14"/>
  <c r="G19" i="14"/>
  <c r="I19" i="14" s="1"/>
  <c r="D19" i="14"/>
  <c r="I18" i="14"/>
  <c r="H18" i="14"/>
  <c r="G18" i="14"/>
  <c r="D18" i="14"/>
  <c r="I17" i="14"/>
  <c r="H17" i="14"/>
  <c r="G17" i="14"/>
  <c r="D17" i="14"/>
  <c r="P16" i="14"/>
  <c r="O16" i="14"/>
  <c r="M16" i="14"/>
  <c r="G16" i="14"/>
  <c r="I16" i="14" s="1"/>
  <c r="D16" i="14"/>
  <c r="R15" i="14"/>
  <c r="Q15" i="14"/>
  <c r="N15" i="14"/>
  <c r="H15" i="14"/>
  <c r="G15" i="14"/>
  <c r="I15" i="14" s="1"/>
  <c r="D15" i="14"/>
  <c r="I14" i="14"/>
  <c r="H14" i="14"/>
  <c r="G14" i="14"/>
  <c r="D14" i="14"/>
  <c r="I13" i="14"/>
  <c r="H13" i="14"/>
  <c r="G13" i="14"/>
  <c r="D13" i="14"/>
  <c r="P12" i="14"/>
  <c r="O12" i="14"/>
  <c r="M12" i="14"/>
  <c r="G12" i="14"/>
  <c r="I12" i="14" s="1"/>
  <c r="D12" i="14"/>
  <c r="R11" i="14"/>
  <c r="Q11" i="14"/>
  <c r="N11" i="14"/>
  <c r="H11" i="14"/>
  <c r="G11" i="14"/>
  <c r="I11" i="14" s="1"/>
  <c r="D11" i="14"/>
  <c r="I10" i="14"/>
  <c r="H10" i="14"/>
  <c r="G10" i="14"/>
  <c r="D10" i="14"/>
  <c r="I9" i="14"/>
  <c r="H9" i="14"/>
  <c r="G9" i="14"/>
  <c r="D9" i="14"/>
  <c r="P8" i="14"/>
  <c r="O8" i="14"/>
  <c r="M8" i="14"/>
  <c r="G8" i="14"/>
  <c r="I8" i="14" s="1"/>
  <c r="D8" i="14"/>
  <c r="I7" i="14"/>
  <c r="H7" i="14"/>
  <c r="G7" i="14"/>
  <c r="C7" i="14"/>
  <c r="D7" i="14" s="1"/>
  <c r="I6" i="14"/>
  <c r="H6" i="14"/>
  <c r="G6" i="14"/>
  <c r="D6" i="14"/>
  <c r="I5" i="14"/>
  <c r="H5" i="14"/>
  <c r="G5" i="14"/>
  <c r="D5" i="14"/>
  <c r="X4" i="14"/>
  <c r="I4" i="14"/>
  <c r="H4" i="14"/>
  <c r="G4" i="14"/>
  <c r="D4" i="14"/>
  <c r="Y3" i="14"/>
  <c r="X3" i="14"/>
  <c r="Z3" i="14" s="1"/>
  <c r="G3" i="14"/>
  <c r="I3" i="14" s="1"/>
  <c r="D3" i="14"/>
  <c r="G2" i="14"/>
  <c r="I2" i="14" s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6" i="13"/>
  <c r="F27" i="13"/>
  <c r="F28" i="13"/>
  <c r="L30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48" i="13"/>
  <c r="F49" i="13"/>
  <c r="F50" i="13"/>
  <c r="F51" i="13"/>
  <c r="F52" i="13"/>
  <c r="M53" i="13"/>
  <c r="F53" i="13"/>
  <c r="F54" i="13"/>
  <c r="F55" i="13"/>
  <c r="F56" i="13"/>
  <c r="F57" i="13"/>
  <c r="F58" i="13"/>
  <c r="F59" i="13"/>
  <c r="F60" i="13"/>
  <c r="F61" i="13"/>
  <c r="M63" i="13"/>
  <c r="F62" i="13"/>
  <c r="F63" i="13"/>
  <c r="F64" i="13"/>
  <c r="M65" i="13"/>
  <c r="F65" i="13"/>
  <c r="F66" i="13"/>
  <c r="F2" i="13"/>
  <c r="J3" i="13"/>
  <c r="K3" i="13"/>
  <c r="J4" i="13"/>
  <c r="K4" i="13"/>
  <c r="J5" i="13"/>
  <c r="K5" i="13"/>
  <c r="J6" i="13"/>
  <c r="O6" i="13" s="1"/>
  <c r="K6" i="13"/>
  <c r="J7" i="13"/>
  <c r="K7" i="13"/>
  <c r="J8" i="13"/>
  <c r="K8" i="13"/>
  <c r="J9" i="13"/>
  <c r="K9" i="13"/>
  <c r="J10" i="13"/>
  <c r="K10" i="13"/>
  <c r="J11" i="13"/>
  <c r="K11" i="13"/>
  <c r="J12" i="13"/>
  <c r="K12" i="13"/>
  <c r="J13" i="13"/>
  <c r="K13" i="13"/>
  <c r="J14" i="13"/>
  <c r="P14" i="13" s="1"/>
  <c r="K14" i="13"/>
  <c r="J16" i="13"/>
  <c r="K16" i="13"/>
  <c r="J17" i="13"/>
  <c r="K17" i="13"/>
  <c r="J18" i="13"/>
  <c r="K18" i="13"/>
  <c r="J19" i="13"/>
  <c r="K19" i="13"/>
  <c r="J20" i="13"/>
  <c r="K20" i="13"/>
  <c r="J21" i="13"/>
  <c r="K21" i="13"/>
  <c r="J22" i="13"/>
  <c r="K22" i="13"/>
  <c r="J23" i="13"/>
  <c r="K23" i="13"/>
  <c r="J24" i="13"/>
  <c r="K24" i="13"/>
  <c r="J26" i="13"/>
  <c r="M26" i="13" s="1"/>
  <c r="K26" i="13"/>
  <c r="N26" i="13" s="1"/>
  <c r="J27" i="13"/>
  <c r="K27" i="13"/>
  <c r="J28" i="13"/>
  <c r="K28" i="13"/>
  <c r="J29" i="13"/>
  <c r="K29" i="13"/>
  <c r="J30" i="13"/>
  <c r="M30" i="13" s="1"/>
  <c r="K30" i="13"/>
  <c r="N30" i="13" s="1"/>
  <c r="J31" i="13"/>
  <c r="K31" i="13"/>
  <c r="J32" i="13"/>
  <c r="K32" i="13"/>
  <c r="J33" i="13"/>
  <c r="K33" i="13"/>
  <c r="J34" i="13"/>
  <c r="M34" i="13" s="1"/>
  <c r="K34" i="13"/>
  <c r="N34" i="13" s="1"/>
  <c r="J35" i="13"/>
  <c r="K35" i="13"/>
  <c r="J36" i="13"/>
  <c r="K36" i="13"/>
  <c r="J37" i="13"/>
  <c r="K37" i="13"/>
  <c r="J38" i="13"/>
  <c r="M38" i="13" s="1"/>
  <c r="K38" i="13"/>
  <c r="N38" i="13" s="1"/>
  <c r="J39" i="13"/>
  <c r="K39" i="13"/>
  <c r="J40" i="13"/>
  <c r="K40" i="13"/>
  <c r="J41" i="13"/>
  <c r="K41" i="13"/>
  <c r="J42" i="13"/>
  <c r="M42" i="13" s="1"/>
  <c r="K42" i="13"/>
  <c r="N42" i="13" s="1"/>
  <c r="J43" i="13"/>
  <c r="K43" i="13"/>
  <c r="J44" i="13"/>
  <c r="K44" i="13"/>
  <c r="J45" i="13"/>
  <c r="K45" i="13"/>
  <c r="N46" i="13"/>
  <c r="J47" i="13"/>
  <c r="K47" i="13"/>
  <c r="J48" i="13"/>
  <c r="K48" i="13"/>
  <c r="J49" i="13"/>
  <c r="K49" i="13"/>
  <c r="J50" i="13"/>
  <c r="L50" i="13" s="1"/>
  <c r="K50" i="13"/>
  <c r="J51" i="13"/>
  <c r="K51" i="13"/>
  <c r="J52" i="13"/>
  <c r="K52" i="13"/>
  <c r="J53" i="13"/>
  <c r="K53" i="13"/>
  <c r="J54" i="13"/>
  <c r="L54" i="13" s="1"/>
  <c r="K54" i="13"/>
  <c r="J55" i="13"/>
  <c r="K55" i="13"/>
  <c r="J56" i="13"/>
  <c r="K56" i="13"/>
  <c r="J57" i="13"/>
  <c r="K57" i="13"/>
  <c r="J58" i="13"/>
  <c r="L58" i="13" s="1"/>
  <c r="K58" i="13"/>
  <c r="J59" i="13"/>
  <c r="K59" i="13"/>
  <c r="J60" i="13"/>
  <c r="K60" i="13"/>
  <c r="J61" i="13"/>
  <c r="L61" i="13" s="1"/>
  <c r="K61" i="13"/>
  <c r="J62" i="13"/>
  <c r="L62" i="13" s="1"/>
  <c r="K62" i="13"/>
  <c r="J63" i="13"/>
  <c r="L63" i="13" s="1"/>
  <c r="K63" i="13"/>
  <c r="J64" i="13"/>
  <c r="K64" i="13"/>
  <c r="J65" i="13"/>
  <c r="K65" i="13"/>
  <c r="J66" i="13"/>
  <c r="L66" i="13" s="1"/>
  <c r="K66" i="13"/>
  <c r="K2" i="13"/>
  <c r="Q2" i="13" s="1"/>
  <c r="J2" i="13"/>
  <c r="P2" i="13" s="1"/>
  <c r="H66" i="13"/>
  <c r="G66" i="13"/>
  <c r="I66" i="13" s="1"/>
  <c r="L65" i="13"/>
  <c r="I65" i="13"/>
  <c r="H65" i="13"/>
  <c r="G65" i="13"/>
  <c r="L64" i="13"/>
  <c r="I64" i="13"/>
  <c r="G64" i="13"/>
  <c r="H64" i="13" s="1"/>
  <c r="M64" i="13"/>
  <c r="G63" i="13"/>
  <c r="H63" i="13" s="1"/>
  <c r="I62" i="13"/>
  <c r="H62" i="13"/>
  <c r="G62" i="13"/>
  <c r="G61" i="13"/>
  <c r="L60" i="13"/>
  <c r="I60" i="13"/>
  <c r="H60" i="13"/>
  <c r="G60" i="13"/>
  <c r="M60" i="13"/>
  <c r="L59" i="13"/>
  <c r="I59" i="13"/>
  <c r="G59" i="13"/>
  <c r="H59" i="13" s="1"/>
  <c r="G58" i="13"/>
  <c r="L57" i="13"/>
  <c r="I57" i="13"/>
  <c r="H57" i="13"/>
  <c r="G57" i="13"/>
  <c r="L56" i="13"/>
  <c r="I56" i="13"/>
  <c r="G56" i="13"/>
  <c r="H56" i="13" s="1"/>
  <c r="L55" i="13"/>
  <c r="G55" i="13"/>
  <c r="H55" i="13" s="1"/>
  <c r="M55" i="13"/>
  <c r="I54" i="13"/>
  <c r="H54" i="13"/>
  <c r="G54" i="13"/>
  <c r="L53" i="13"/>
  <c r="G53" i="13"/>
  <c r="M52" i="13"/>
  <c r="L52" i="13"/>
  <c r="D52" i="13"/>
  <c r="G52" i="13" s="1"/>
  <c r="I52" i="13" s="1"/>
  <c r="L51" i="13"/>
  <c r="G51" i="13"/>
  <c r="I50" i="13"/>
  <c r="H50" i="13"/>
  <c r="G50" i="13"/>
  <c r="L49" i="13"/>
  <c r="G49" i="13"/>
  <c r="H49" i="13" s="1"/>
  <c r="N48" i="13"/>
  <c r="L48" i="13"/>
  <c r="I48" i="13"/>
  <c r="H48" i="13"/>
  <c r="G48" i="13"/>
  <c r="M48" i="13"/>
  <c r="N47" i="13"/>
  <c r="L47" i="13"/>
  <c r="I47" i="13"/>
  <c r="G47" i="13"/>
  <c r="H47" i="13" s="1"/>
  <c r="M45" i="13"/>
  <c r="G45" i="13"/>
  <c r="L45" i="13"/>
  <c r="M44" i="13"/>
  <c r="I44" i="13"/>
  <c r="G44" i="13"/>
  <c r="H44" i="13" s="1"/>
  <c r="N43" i="13"/>
  <c r="M43" i="13"/>
  <c r="I43" i="13"/>
  <c r="H43" i="13"/>
  <c r="G43" i="13"/>
  <c r="I42" i="13"/>
  <c r="H42" i="13"/>
  <c r="G42" i="13"/>
  <c r="M41" i="13"/>
  <c r="G41" i="13"/>
  <c r="M40" i="13"/>
  <c r="G40" i="13"/>
  <c r="H40" i="13" s="1"/>
  <c r="N39" i="13"/>
  <c r="M39" i="13"/>
  <c r="I39" i="13"/>
  <c r="H39" i="13"/>
  <c r="G39" i="13"/>
  <c r="I38" i="13"/>
  <c r="H38" i="13"/>
  <c r="G38" i="13"/>
  <c r="M37" i="13"/>
  <c r="N37" i="13"/>
  <c r="G37" i="13"/>
  <c r="L37" i="13"/>
  <c r="M36" i="13"/>
  <c r="I36" i="13"/>
  <c r="G36" i="13"/>
  <c r="H36" i="13" s="1"/>
  <c r="L36" i="13"/>
  <c r="N35" i="13"/>
  <c r="M35" i="13"/>
  <c r="I35" i="13"/>
  <c r="H35" i="13"/>
  <c r="G35" i="13"/>
  <c r="I34" i="13"/>
  <c r="H34" i="13"/>
  <c r="G34" i="13"/>
  <c r="M33" i="13"/>
  <c r="G33" i="13"/>
  <c r="M32" i="13"/>
  <c r="G32" i="13"/>
  <c r="H32" i="13" s="1"/>
  <c r="I31" i="13"/>
  <c r="C31" i="13"/>
  <c r="G31" i="13" s="1"/>
  <c r="N31" i="13" s="1"/>
  <c r="I30" i="13"/>
  <c r="G30" i="13"/>
  <c r="H30" i="13" s="1"/>
  <c r="M29" i="13"/>
  <c r="N29" i="13"/>
  <c r="I29" i="13"/>
  <c r="H29" i="13"/>
  <c r="G29" i="13"/>
  <c r="M28" i="13"/>
  <c r="N28" i="13"/>
  <c r="H28" i="13"/>
  <c r="G28" i="13"/>
  <c r="I28" i="13" s="1"/>
  <c r="L28" i="13"/>
  <c r="N27" i="13"/>
  <c r="M27" i="13"/>
  <c r="G27" i="13"/>
  <c r="H27" i="13" s="1"/>
  <c r="I26" i="13"/>
  <c r="H26" i="13"/>
  <c r="G26" i="13"/>
  <c r="L27" i="13"/>
  <c r="D24" i="13"/>
  <c r="D23" i="13"/>
  <c r="D22" i="13"/>
  <c r="D21" i="13"/>
  <c r="O20" i="13"/>
  <c r="P20" i="13"/>
  <c r="G20" i="13"/>
  <c r="H20" i="13" s="1"/>
  <c r="D20" i="13"/>
  <c r="M19" i="13"/>
  <c r="P19" i="13"/>
  <c r="D19" i="13"/>
  <c r="G19" i="13" s="1"/>
  <c r="D18" i="13"/>
  <c r="G17" i="13"/>
  <c r="H17" i="13" s="1"/>
  <c r="D17" i="13"/>
  <c r="O16" i="13"/>
  <c r="P16" i="13"/>
  <c r="G16" i="13"/>
  <c r="H16" i="13" s="1"/>
  <c r="D16" i="13"/>
  <c r="D15" i="13"/>
  <c r="G15" i="13" s="1"/>
  <c r="Q14" i="13"/>
  <c r="M14" i="13"/>
  <c r="D14" i="13"/>
  <c r="G14" i="13" s="1"/>
  <c r="I14" i="13" s="1"/>
  <c r="P13" i="13"/>
  <c r="Q13" i="13"/>
  <c r="D13" i="13"/>
  <c r="G13" i="13" s="1"/>
  <c r="I13" i="13" s="1"/>
  <c r="P12" i="13"/>
  <c r="M12" i="13"/>
  <c r="Q12" i="13"/>
  <c r="H12" i="13"/>
  <c r="D12" i="13"/>
  <c r="G12" i="13" s="1"/>
  <c r="I12" i="13" s="1"/>
  <c r="M11" i="13"/>
  <c r="O11" i="13"/>
  <c r="D11" i="13"/>
  <c r="G11" i="13" s="1"/>
  <c r="I11" i="13" s="1"/>
  <c r="H10" i="13"/>
  <c r="D10" i="13"/>
  <c r="G10" i="13" s="1"/>
  <c r="I10" i="13" s="1"/>
  <c r="M9" i="13"/>
  <c r="O9" i="13"/>
  <c r="D9" i="13"/>
  <c r="G9" i="13" s="1"/>
  <c r="I9" i="13" s="1"/>
  <c r="H8" i="13"/>
  <c r="D8" i="13"/>
  <c r="G8" i="13" s="1"/>
  <c r="I8" i="13" s="1"/>
  <c r="C7" i="13"/>
  <c r="D7" i="13" s="1"/>
  <c r="M6" i="13"/>
  <c r="R6" i="13"/>
  <c r="I6" i="13"/>
  <c r="G6" i="13"/>
  <c r="H6" i="13" s="1"/>
  <c r="D6" i="13"/>
  <c r="D5" i="13"/>
  <c r="P5" i="13" s="1"/>
  <c r="X4" i="13"/>
  <c r="R4" i="13"/>
  <c r="M4" i="13"/>
  <c r="Q4" i="13"/>
  <c r="O4" i="13"/>
  <c r="H4" i="13"/>
  <c r="D4" i="13"/>
  <c r="G4" i="13" s="1"/>
  <c r="I4" i="13" s="1"/>
  <c r="X3" i="13"/>
  <c r="D3" i="13"/>
  <c r="R2" i="13"/>
  <c r="M2" i="13"/>
  <c r="N2" i="13"/>
  <c r="G2" i="13"/>
  <c r="H2" i="13" s="1"/>
  <c r="C15" i="12"/>
  <c r="J15" i="12" s="1"/>
  <c r="D3" i="12"/>
  <c r="J3" i="12" s="1"/>
  <c r="D4" i="12"/>
  <c r="K4" i="12" s="1"/>
  <c r="J4" i="12"/>
  <c r="P4" i="12" s="1"/>
  <c r="J5" i="12"/>
  <c r="K5" i="12"/>
  <c r="N5" i="12" s="1"/>
  <c r="J6" i="12"/>
  <c r="P6" i="12" s="1"/>
  <c r="S6" i="12" s="1"/>
  <c r="K6" i="12"/>
  <c r="J7" i="12"/>
  <c r="K7" i="12"/>
  <c r="J8" i="12"/>
  <c r="K8" i="12"/>
  <c r="J9" i="12"/>
  <c r="K9" i="12"/>
  <c r="J10" i="12"/>
  <c r="M10" i="12" s="1"/>
  <c r="K10" i="12"/>
  <c r="J12" i="12"/>
  <c r="K12" i="12"/>
  <c r="J13" i="12"/>
  <c r="K13" i="12"/>
  <c r="Q13" i="12" s="1"/>
  <c r="J14" i="12"/>
  <c r="P14" i="12" s="1"/>
  <c r="K14" i="12"/>
  <c r="J16" i="12"/>
  <c r="K16" i="12"/>
  <c r="J17" i="12"/>
  <c r="K17" i="12"/>
  <c r="J18" i="12"/>
  <c r="O18" i="12" s="1"/>
  <c r="K18" i="12"/>
  <c r="J19" i="12"/>
  <c r="K19" i="12"/>
  <c r="J20" i="12"/>
  <c r="K20" i="12"/>
  <c r="J21" i="12"/>
  <c r="K21" i="12"/>
  <c r="L21" i="12" s="1"/>
  <c r="J22" i="12"/>
  <c r="O22" i="12" s="1"/>
  <c r="K22" i="12"/>
  <c r="J23" i="12"/>
  <c r="K23" i="12"/>
  <c r="J24" i="12"/>
  <c r="K24" i="12"/>
  <c r="J26" i="12"/>
  <c r="M26" i="12" s="1"/>
  <c r="K26" i="12"/>
  <c r="J27" i="12"/>
  <c r="K27" i="12"/>
  <c r="J28" i="12"/>
  <c r="K28" i="12"/>
  <c r="J29" i="12"/>
  <c r="K29" i="12"/>
  <c r="N29" i="12" s="1"/>
  <c r="J30" i="12"/>
  <c r="M30" i="12" s="1"/>
  <c r="K30" i="12"/>
  <c r="J31" i="12"/>
  <c r="K31" i="12"/>
  <c r="J32" i="12"/>
  <c r="K32" i="12"/>
  <c r="J33" i="12"/>
  <c r="K33" i="12"/>
  <c r="J34" i="12"/>
  <c r="M34" i="12" s="1"/>
  <c r="K34" i="12"/>
  <c r="J35" i="12"/>
  <c r="K35" i="12"/>
  <c r="J36" i="12"/>
  <c r="K36" i="12"/>
  <c r="J37" i="12"/>
  <c r="K37" i="12"/>
  <c r="J38" i="12"/>
  <c r="M38" i="12" s="1"/>
  <c r="K38" i="12"/>
  <c r="N38" i="12" s="1"/>
  <c r="J39" i="12"/>
  <c r="K39" i="12"/>
  <c r="J40" i="12"/>
  <c r="K40" i="12"/>
  <c r="J41" i="12"/>
  <c r="K41" i="12"/>
  <c r="J42" i="12"/>
  <c r="M42" i="12" s="1"/>
  <c r="K42" i="12"/>
  <c r="J43" i="12"/>
  <c r="K43" i="12"/>
  <c r="J44" i="12"/>
  <c r="K44" i="12"/>
  <c r="J45" i="12"/>
  <c r="K45" i="12"/>
  <c r="N45" i="12" s="1"/>
  <c r="J47" i="12"/>
  <c r="K47" i="12"/>
  <c r="N47" i="12" s="1"/>
  <c r="J48" i="12"/>
  <c r="K48" i="12"/>
  <c r="N48" i="12" s="1"/>
  <c r="J49" i="12"/>
  <c r="K49" i="12"/>
  <c r="J50" i="12"/>
  <c r="L50" i="12" s="1"/>
  <c r="K50" i="12"/>
  <c r="J51" i="12"/>
  <c r="K51" i="12"/>
  <c r="J52" i="12"/>
  <c r="K52" i="12"/>
  <c r="J53" i="12"/>
  <c r="K53" i="12"/>
  <c r="J54" i="12"/>
  <c r="L54" i="12" s="1"/>
  <c r="K54" i="12"/>
  <c r="J55" i="12"/>
  <c r="K55" i="12"/>
  <c r="J56" i="12"/>
  <c r="K56" i="12"/>
  <c r="J57" i="12"/>
  <c r="K57" i="12"/>
  <c r="J58" i="12"/>
  <c r="L58" i="12" s="1"/>
  <c r="K58" i="12"/>
  <c r="J59" i="12"/>
  <c r="K59" i="12"/>
  <c r="J60" i="12"/>
  <c r="K60" i="12"/>
  <c r="J61" i="12"/>
  <c r="K61" i="12"/>
  <c r="J62" i="12"/>
  <c r="L62" i="12" s="1"/>
  <c r="K62" i="12"/>
  <c r="J63" i="12"/>
  <c r="K63" i="12"/>
  <c r="J64" i="12"/>
  <c r="K64" i="12"/>
  <c r="J65" i="12"/>
  <c r="K65" i="12"/>
  <c r="J66" i="12"/>
  <c r="L66" i="12" s="1"/>
  <c r="K66" i="12"/>
  <c r="K2" i="12"/>
  <c r="J2" i="12"/>
  <c r="P2" i="12" s="1"/>
  <c r="M49" i="12"/>
  <c r="M56" i="12"/>
  <c r="M57" i="12"/>
  <c r="M65" i="12"/>
  <c r="M66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47" i="12"/>
  <c r="F27" i="12"/>
  <c r="F28" i="12"/>
  <c r="F29" i="12"/>
  <c r="F30" i="12"/>
  <c r="F31" i="12"/>
  <c r="F32" i="12"/>
  <c r="L32" i="12" s="1"/>
  <c r="F33" i="12"/>
  <c r="F34" i="12"/>
  <c r="F35" i="12"/>
  <c r="F36" i="12"/>
  <c r="F37" i="12"/>
  <c r="F38" i="12"/>
  <c r="F39" i="12"/>
  <c r="F40" i="12"/>
  <c r="L40" i="12" s="1"/>
  <c r="F41" i="12"/>
  <c r="F42" i="12"/>
  <c r="F43" i="12"/>
  <c r="F44" i="12"/>
  <c r="F45" i="12"/>
  <c r="F26" i="12"/>
  <c r="F3" i="12"/>
  <c r="V4" i="12" s="1"/>
  <c r="F4" i="12"/>
  <c r="F5" i="12"/>
  <c r="F6" i="12"/>
  <c r="F7" i="12"/>
  <c r="F8" i="12"/>
  <c r="F9" i="12"/>
  <c r="F10" i="12"/>
  <c r="F12" i="12"/>
  <c r="F13" i="12"/>
  <c r="F14" i="12"/>
  <c r="F16" i="12"/>
  <c r="F17" i="12"/>
  <c r="F18" i="12"/>
  <c r="F19" i="12"/>
  <c r="F20" i="12"/>
  <c r="F21" i="12"/>
  <c r="F22" i="12"/>
  <c r="F23" i="12"/>
  <c r="F24" i="12"/>
  <c r="F2" i="12"/>
  <c r="G48" i="12"/>
  <c r="G49" i="12"/>
  <c r="G50" i="12"/>
  <c r="G51" i="12"/>
  <c r="G52" i="12"/>
  <c r="G53" i="12"/>
  <c r="I53" i="12" s="1"/>
  <c r="G54" i="12"/>
  <c r="G55" i="12"/>
  <c r="G56" i="12"/>
  <c r="G57" i="12"/>
  <c r="G58" i="12"/>
  <c r="G59" i="12"/>
  <c r="G60" i="12"/>
  <c r="G61" i="12"/>
  <c r="H61" i="12" s="1"/>
  <c r="G62" i="12"/>
  <c r="G63" i="12"/>
  <c r="H63" i="12" s="1"/>
  <c r="G64" i="12"/>
  <c r="G65" i="12"/>
  <c r="G66" i="12"/>
  <c r="G47" i="12"/>
  <c r="G27" i="12"/>
  <c r="G28" i="12"/>
  <c r="G29" i="12"/>
  <c r="G30" i="12"/>
  <c r="H30" i="12" s="1"/>
  <c r="G31" i="12"/>
  <c r="G32" i="12"/>
  <c r="G33" i="12"/>
  <c r="G34" i="12"/>
  <c r="I34" i="12" s="1"/>
  <c r="G35" i="12"/>
  <c r="G36" i="12"/>
  <c r="G37" i="12"/>
  <c r="G38" i="12"/>
  <c r="I38" i="12" s="1"/>
  <c r="G39" i="12"/>
  <c r="G40" i="12"/>
  <c r="G41" i="12"/>
  <c r="G42" i="12"/>
  <c r="I42" i="12" s="1"/>
  <c r="G43" i="12"/>
  <c r="G44" i="12"/>
  <c r="G45" i="12"/>
  <c r="G26" i="12"/>
  <c r="I26" i="12" s="1"/>
  <c r="G3" i="12"/>
  <c r="G4" i="12"/>
  <c r="I4" i="12" s="1"/>
  <c r="G5" i="12"/>
  <c r="G6" i="12"/>
  <c r="G7" i="12"/>
  <c r="G8" i="12"/>
  <c r="G9" i="12"/>
  <c r="G10" i="12"/>
  <c r="H10" i="12" s="1"/>
  <c r="G12" i="12"/>
  <c r="G13" i="12"/>
  <c r="G14" i="12"/>
  <c r="G16" i="12"/>
  <c r="I16" i="12" s="1"/>
  <c r="G17" i="12"/>
  <c r="I17" i="12" s="1"/>
  <c r="G18" i="12"/>
  <c r="I18" i="12" s="1"/>
  <c r="G19" i="12"/>
  <c r="G20" i="12"/>
  <c r="G21" i="12"/>
  <c r="G22" i="12"/>
  <c r="G23" i="12"/>
  <c r="G24" i="12"/>
  <c r="H24" i="12" s="1"/>
  <c r="G2" i="12"/>
  <c r="I2" i="12" s="1"/>
  <c r="I66" i="12"/>
  <c r="L65" i="12"/>
  <c r="I65" i="12"/>
  <c r="H65" i="12"/>
  <c r="L64" i="12"/>
  <c r="I64" i="12"/>
  <c r="H64" i="12"/>
  <c r="L63" i="12"/>
  <c r="L61" i="12"/>
  <c r="L60" i="12"/>
  <c r="I60" i="12"/>
  <c r="H60" i="12"/>
  <c r="L59" i="12"/>
  <c r="I59" i="12"/>
  <c r="H59" i="12"/>
  <c r="I58" i="12"/>
  <c r="H58" i="12"/>
  <c r="L57" i="12"/>
  <c r="I57" i="12"/>
  <c r="H57" i="12"/>
  <c r="L56" i="12"/>
  <c r="I56" i="12"/>
  <c r="L55" i="12"/>
  <c r="H55" i="12"/>
  <c r="L53" i="12"/>
  <c r="L52" i="12"/>
  <c r="I52" i="12"/>
  <c r="H52" i="12"/>
  <c r="M52" i="12"/>
  <c r="D52" i="12"/>
  <c r="L51" i="12"/>
  <c r="I51" i="12"/>
  <c r="H51" i="12"/>
  <c r="I50" i="12"/>
  <c r="H50" i="12"/>
  <c r="L49" i="12"/>
  <c r="I49" i="12"/>
  <c r="L48" i="12"/>
  <c r="L47" i="12"/>
  <c r="I47" i="12"/>
  <c r="N46" i="12"/>
  <c r="M45" i="12"/>
  <c r="I45" i="12"/>
  <c r="H45" i="12"/>
  <c r="N44" i="12"/>
  <c r="M44" i="12"/>
  <c r="L44" i="12"/>
  <c r="I44" i="12"/>
  <c r="L45" i="12"/>
  <c r="M43" i="12"/>
  <c r="M41" i="12"/>
  <c r="I41" i="12"/>
  <c r="H41" i="12"/>
  <c r="N40" i="12"/>
  <c r="M40" i="12"/>
  <c r="I40" i="12"/>
  <c r="M39" i="12"/>
  <c r="H38" i="12"/>
  <c r="L38" i="12"/>
  <c r="N37" i="12"/>
  <c r="M37" i="12"/>
  <c r="I37" i="12"/>
  <c r="H37" i="12"/>
  <c r="N36" i="12"/>
  <c r="M36" i="12"/>
  <c r="I36" i="12"/>
  <c r="L37" i="12"/>
  <c r="N35" i="12"/>
  <c r="M35" i="12"/>
  <c r="M33" i="12"/>
  <c r="I33" i="12"/>
  <c r="H33" i="12"/>
  <c r="N32" i="12"/>
  <c r="M32" i="12"/>
  <c r="I32" i="12"/>
  <c r="C31" i="12"/>
  <c r="I30" i="12"/>
  <c r="M29" i="12"/>
  <c r="I29" i="12"/>
  <c r="H29" i="12"/>
  <c r="L30" i="12"/>
  <c r="N28" i="12"/>
  <c r="M28" i="12"/>
  <c r="H28" i="12"/>
  <c r="L28" i="12"/>
  <c r="M27" i="12"/>
  <c r="P24" i="12"/>
  <c r="O24" i="12"/>
  <c r="M24" i="12"/>
  <c r="I24" i="12"/>
  <c r="D24" i="12"/>
  <c r="P23" i="12"/>
  <c r="O23" i="12"/>
  <c r="M23" i="12"/>
  <c r="I23" i="12"/>
  <c r="D23" i="12"/>
  <c r="H22" i="12"/>
  <c r="I22" i="12"/>
  <c r="D22" i="12"/>
  <c r="P21" i="12"/>
  <c r="O21" i="12"/>
  <c r="M21" i="12"/>
  <c r="I21" i="12"/>
  <c r="D21" i="12"/>
  <c r="P20" i="12"/>
  <c r="O20" i="12"/>
  <c r="M20" i="12"/>
  <c r="I20" i="12"/>
  <c r="D20" i="12"/>
  <c r="P19" i="12"/>
  <c r="O19" i="12"/>
  <c r="M19" i="12"/>
  <c r="L19" i="12"/>
  <c r="H19" i="12"/>
  <c r="I19" i="12"/>
  <c r="D19" i="12"/>
  <c r="H18" i="12"/>
  <c r="D18" i="12"/>
  <c r="P17" i="12"/>
  <c r="O17" i="12"/>
  <c r="M17" i="12"/>
  <c r="D17" i="12"/>
  <c r="P16" i="12"/>
  <c r="O16" i="12"/>
  <c r="M16" i="12"/>
  <c r="L16" i="12"/>
  <c r="D16" i="12"/>
  <c r="D15" i="12"/>
  <c r="K15" i="12" s="1"/>
  <c r="Q14" i="12"/>
  <c r="M14" i="12"/>
  <c r="H14" i="12"/>
  <c r="I14" i="12"/>
  <c r="D14" i="12"/>
  <c r="P13" i="12"/>
  <c r="O13" i="12"/>
  <c r="M13" i="12"/>
  <c r="I13" i="12"/>
  <c r="H13" i="12"/>
  <c r="D13" i="12"/>
  <c r="P12" i="12"/>
  <c r="O12" i="12"/>
  <c r="M12" i="12"/>
  <c r="I12" i="12"/>
  <c r="H12" i="12"/>
  <c r="D12" i="12"/>
  <c r="D11" i="12"/>
  <c r="P10" i="12"/>
  <c r="D10" i="12"/>
  <c r="Q10" i="12" s="1"/>
  <c r="P9" i="12"/>
  <c r="O9" i="12"/>
  <c r="M9" i="12"/>
  <c r="L9" i="12"/>
  <c r="H9" i="12"/>
  <c r="D9" i="12"/>
  <c r="P8" i="12"/>
  <c r="O8" i="12"/>
  <c r="M8" i="12"/>
  <c r="L8" i="12"/>
  <c r="I8" i="12"/>
  <c r="D8" i="12"/>
  <c r="P7" i="12"/>
  <c r="O7" i="12"/>
  <c r="M7" i="12"/>
  <c r="L7" i="12"/>
  <c r="H7" i="12"/>
  <c r="I7" i="12"/>
  <c r="D7" i="12"/>
  <c r="C7" i="12"/>
  <c r="R6" i="12"/>
  <c r="Q6" i="12"/>
  <c r="N6" i="12"/>
  <c r="I6" i="12"/>
  <c r="H6" i="12"/>
  <c r="D6" i="12"/>
  <c r="R5" i="12"/>
  <c r="Q5" i="12"/>
  <c r="I5" i="12"/>
  <c r="H5" i="12"/>
  <c r="D5" i="12"/>
  <c r="X4" i="12"/>
  <c r="H4" i="12"/>
  <c r="Y3" i="12"/>
  <c r="X3" i="12"/>
  <c r="Z3" i="12" s="1"/>
  <c r="R2" i="12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" i="11"/>
  <c r="H28" i="11"/>
  <c r="X4" i="10"/>
  <c r="Y4" i="10"/>
  <c r="Y3" i="10"/>
  <c r="X3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47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26" i="10"/>
  <c r="N48" i="10"/>
  <c r="N47" i="10"/>
  <c r="N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J3" i="11"/>
  <c r="J2" i="11"/>
  <c r="H3" i="11" s="1"/>
  <c r="I2" i="11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Q22" i="10"/>
  <c r="P21" i="10"/>
  <c r="D52" i="10"/>
  <c r="K52" i="10" s="1"/>
  <c r="K66" i="10"/>
  <c r="J66" i="10"/>
  <c r="G66" i="10"/>
  <c r="I66" i="10" s="1"/>
  <c r="F66" i="10"/>
  <c r="E66" i="10"/>
  <c r="K65" i="10"/>
  <c r="J65" i="10"/>
  <c r="G65" i="10"/>
  <c r="I65" i="10" s="1"/>
  <c r="F65" i="10"/>
  <c r="E65" i="10"/>
  <c r="K64" i="10"/>
  <c r="J64" i="10"/>
  <c r="G64" i="10"/>
  <c r="H64" i="10" s="1"/>
  <c r="F64" i="10"/>
  <c r="E64" i="10"/>
  <c r="K63" i="10"/>
  <c r="J63" i="10"/>
  <c r="G63" i="10"/>
  <c r="I63" i="10" s="1"/>
  <c r="F63" i="10"/>
  <c r="E63" i="10"/>
  <c r="K62" i="10"/>
  <c r="J62" i="10"/>
  <c r="G62" i="10"/>
  <c r="I62" i="10" s="1"/>
  <c r="F62" i="10"/>
  <c r="E62" i="10"/>
  <c r="K61" i="10"/>
  <c r="J61" i="10"/>
  <c r="G61" i="10"/>
  <c r="I61" i="10" s="1"/>
  <c r="F61" i="10"/>
  <c r="E61" i="10"/>
  <c r="K60" i="10"/>
  <c r="J60" i="10"/>
  <c r="G60" i="10"/>
  <c r="H60" i="10" s="1"/>
  <c r="F60" i="10"/>
  <c r="E60" i="10"/>
  <c r="K59" i="10"/>
  <c r="J59" i="10"/>
  <c r="G59" i="10"/>
  <c r="I59" i="10" s="1"/>
  <c r="F59" i="10"/>
  <c r="E59" i="10"/>
  <c r="K58" i="10"/>
  <c r="J58" i="10"/>
  <c r="G58" i="10"/>
  <c r="I58" i="10" s="1"/>
  <c r="F58" i="10"/>
  <c r="E58" i="10"/>
  <c r="K57" i="10"/>
  <c r="J57" i="10"/>
  <c r="G57" i="10"/>
  <c r="I57" i="10" s="1"/>
  <c r="F57" i="10"/>
  <c r="E57" i="10"/>
  <c r="K56" i="10"/>
  <c r="J56" i="10"/>
  <c r="G56" i="10"/>
  <c r="I56" i="10" s="1"/>
  <c r="F56" i="10"/>
  <c r="E56" i="10"/>
  <c r="K55" i="10"/>
  <c r="J55" i="10"/>
  <c r="G55" i="10"/>
  <c r="H55" i="10" s="1"/>
  <c r="F55" i="10"/>
  <c r="E55" i="10"/>
  <c r="K54" i="10"/>
  <c r="J54" i="10"/>
  <c r="G54" i="10"/>
  <c r="I54" i="10" s="1"/>
  <c r="F54" i="10"/>
  <c r="E54" i="10"/>
  <c r="K53" i="10"/>
  <c r="J53" i="10"/>
  <c r="G53" i="10"/>
  <c r="I53" i="10" s="1"/>
  <c r="F53" i="10"/>
  <c r="E53" i="10"/>
  <c r="K51" i="10"/>
  <c r="J51" i="10"/>
  <c r="G51" i="10"/>
  <c r="I51" i="10" s="1"/>
  <c r="F51" i="10"/>
  <c r="E51" i="10"/>
  <c r="K50" i="10"/>
  <c r="J50" i="10"/>
  <c r="G50" i="10"/>
  <c r="I50" i="10" s="1"/>
  <c r="F50" i="10"/>
  <c r="E50" i="10"/>
  <c r="K49" i="10"/>
  <c r="J49" i="10"/>
  <c r="I49" i="10"/>
  <c r="H49" i="10"/>
  <c r="G49" i="10"/>
  <c r="F49" i="10"/>
  <c r="E49" i="10"/>
  <c r="K48" i="10"/>
  <c r="J48" i="10"/>
  <c r="G48" i="10"/>
  <c r="H48" i="10" s="1"/>
  <c r="F48" i="10"/>
  <c r="E48" i="10"/>
  <c r="K47" i="10"/>
  <c r="J47" i="10"/>
  <c r="G47" i="10"/>
  <c r="I47" i="10" s="1"/>
  <c r="F47" i="10"/>
  <c r="E47" i="10"/>
  <c r="E27" i="10"/>
  <c r="F27" i="10"/>
  <c r="G27" i="10"/>
  <c r="H27" i="10" s="1"/>
  <c r="J27" i="10"/>
  <c r="K27" i="10"/>
  <c r="L27" i="10"/>
  <c r="E28" i="10"/>
  <c r="L28" i="10" s="1"/>
  <c r="F28" i="10"/>
  <c r="G28" i="10"/>
  <c r="H28" i="10" s="1"/>
  <c r="J28" i="10"/>
  <c r="K28" i="10"/>
  <c r="E29" i="10"/>
  <c r="L29" i="10" s="1"/>
  <c r="F29" i="10"/>
  <c r="G29" i="10"/>
  <c r="H29" i="10" s="1"/>
  <c r="J29" i="10"/>
  <c r="K29" i="10"/>
  <c r="E30" i="10"/>
  <c r="F30" i="10"/>
  <c r="G30" i="10"/>
  <c r="L30" i="10" s="1"/>
  <c r="J30" i="10"/>
  <c r="K30" i="10"/>
  <c r="J31" i="10"/>
  <c r="K31" i="10"/>
  <c r="E32" i="10"/>
  <c r="F32" i="10"/>
  <c r="G32" i="10"/>
  <c r="I32" i="10" s="1"/>
  <c r="J32" i="10"/>
  <c r="K32" i="10"/>
  <c r="E33" i="10"/>
  <c r="F33" i="10"/>
  <c r="G33" i="10"/>
  <c r="H33" i="10" s="1"/>
  <c r="J33" i="10"/>
  <c r="K33" i="10"/>
  <c r="E34" i="10"/>
  <c r="F34" i="10"/>
  <c r="G34" i="10"/>
  <c r="I34" i="10" s="1"/>
  <c r="H34" i="10"/>
  <c r="J34" i="10"/>
  <c r="K34" i="10"/>
  <c r="E35" i="10"/>
  <c r="F35" i="10"/>
  <c r="G35" i="10"/>
  <c r="H35" i="10" s="1"/>
  <c r="I35" i="10"/>
  <c r="J35" i="10"/>
  <c r="K35" i="10"/>
  <c r="E36" i="10"/>
  <c r="F36" i="10"/>
  <c r="G36" i="10"/>
  <c r="H36" i="10" s="1"/>
  <c r="I36" i="10"/>
  <c r="J36" i="10"/>
  <c r="K36" i="10"/>
  <c r="E37" i="10"/>
  <c r="L37" i="10" s="1"/>
  <c r="F37" i="10"/>
  <c r="G37" i="10"/>
  <c r="H37" i="10" s="1"/>
  <c r="J37" i="10"/>
  <c r="K37" i="10"/>
  <c r="E38" i="10"/>
  <c r="F38" i="10"/>
  <c r="G38" i="10"/>
  <c r="J38" i="10"/>
  <c r="K38" i="10"/>
  <c r="E39" i="10"/>
  <c r="F39" i="10"/>
  <c r="G39" i="10"/>
  <c r="H39" i="10"/>
  <c r="I39" i="10"/>
  <c r="J39" i="10"/>
  <c r="K39" i="10"/>
  <c r="E40" i="10"/>
  <c r="L40" i="10" s="1"/>
  <c r="F40" i="10"/>
  <c r="G40" i="10"/>
  <c r="I40" i="10" s="1"/>
  <c r="H40" i="10"/>
  <c r="J40" i="10"/>
  <c r="K40" i="10"/>
  <c r="E41" i="10"/>
  <c r="F41" i="10"/>
  <c r="G41" i="10"/>
  <c r="H41" i="10" s="1"/>
  <c r="J41" i="10"/>
  <c r="K41" i="10"/>
  <c r="E42" i="10"/>
  <c r="F42" i="10"/>
  <c r="G42" i="10"/>
  <c r="H42" i="10" s="1"/>
  <c r="J42" i="10"/>
  <c r="K42" i="10"/>
  <c r="E43" i="10"/>
  <c r="F43" i="10"/>
  <c r="G43" i="10"/>
  <c r="H43" i="10" s="1"/>
  <c r="I43" i="10"/>
  <c r="J43" i="10"/>
  <c r="K43" i="10"/>
  <c r="E44" i="10"/>
  <c r="F44" i="10"/>
  <c r="G44" i="10"/>
  <c r="H44" i="10"/>
  <c r="I44" i="10"/>
  <c r="J44" i="10"/>
  <c r="K44" i="10"/>
  <c r="E45" i="10"/>
  <c r="F45" i="10"/>
  <c r="G45" i="10"/>
  <c r="H45" i="10" s="1"/>
  <c r="J45" i="10"/>
  <c r="K45" i="10"/>
  <c r="K26" i="10"/>
  <c r="J26" i="10"/>
  <c r="G26" i="10"/>
  <c r="I26" i="10" s="1"/>
  <c r="F26" i="10"/>
  <c r="E26" i="10"/>
  <c r="C31" i="10"/>
  <c r="E31" i="10" s="1"/>
  <c r="D24" i="10"/>
  <c r="E24" i="10" s="1"/>
  <c r="C7" i="10"/>
  <c r="D7" i="10" s="1"/>
  <c r="D23" i="10"/>
  <c r="F23" i="10" s="1"/>
  <c r="D22" i="10"/>
  <c r="K22" i="10" s="1"/>
  <c r="R22" i="10" s="1"/>
  <c r="F22" i="10"/>
  <c r="D21" i="10"/>
  <c r="F21" i="10" s="1"/>
  <c r="J21" i="10"/>
  <c r="O21" i="10" s="1"/>
  <c r="K21" i="10"/>
  <c r="Q21" i="10" s="1"/>
  <c r="J3" i="10"/>
  <c r="P3" i="10" s="1"/>
  <c r="D5" i="10"/>
  <c r="D6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J2" i="10"/>
  <c r="P2" i="10" s="1"/>
  <c r="K2" i="10"/>
  <c r="R2" i="10" s="1"/>
  <c r="D3" i="1"/>
  <c r="D4" i="1" s="1"/>
  <c r="C4" i="1"/>
  <c r="C2" i="1"/>
  <c r="G7" i="9"/>
  <c r="J6" i="9"/>
  <c r="K6" i="9"/>
  <c r="L6" i="9"/>
  <c r="P6" i="9"/>
  <c r="Q6" i="9"/>
  <c r="R6" i="9"/>
  <c r="J7" i="9"/>
  <c r="K7" i="9"/>
  <c r="L7" i="9"/>
  <c r="P7" i="9"/>
  <c r="Q7" i="9"/>
  <c r="R7" i="9"/>
  <c r="P3" i="9"/>
  <c r="P4" i="9"/>
  <c r="P5" i="9"/>
  <c r="S5" i="9" s="1"/>
  <c r="T5" i="9" s="1"/>
  <c r="P2" i="9"/>
  <c r="J3" i="9"/>
  <c r="M3" i="9" s="1"/>
  <c r="N3" i="9" s="1"/>
  <c r="J4" i="9"/>
  <c r="J5" i="9"/>
  <c r="J2" i="9"/>
  <c r="R3" i="9"/>
  <c r="Q3" i="9"/>
  <c r="L3" i="9"/>
  <c r="K3" i="9"/>
  <c r="G3" i="9"/>
  <c r="D3" i="9"/>
  <c r="E3" i="9"/>
  <c r="A3" i="9"/>
  <c r="F3" i="9" s="1"/>
  <c r="H3" i="9" s="1"/>
  <c r="L2" i="9"/>
  <c r="K2" i="9"/>
  <c r="R5" i="9"/>
  <c r="Q5" i="9"/>
  <c r="R2" i="9"/>
  <c r="Q2" i="9"/>
  <c r="R4" i="9"/>
  <c r="Q4" i="9"/>
  <c r="K5" i="9"/>
  <c r="L5" i="9"/>
  <c r="L4" i="9"/>
  <c r="K4" i="9"/>
  <c r="G5" i="9"/>
  <c r="A4" i="9"/>
  <c r="F5" i="9" s="1"/>
  <c r="D4" i="9"/>
  <c r="E4" i="9"/>
  <c r="A5" i="9"/>
  <c r="D5" i="9"/>
  <c r="E5" i="9"/>
  <c r="A6" i="9"/>
  <c r="D6" i="9"/>
  <c r="E6" i="9"/>
  <c r="A7" i="9"/>
  <c r="D7" i="9"/>
  <c r="E7" i="9"/>
  <c r="E2" i="9"/>
  <c r="D2" i="9"/>
  <c r="A2" i="9"/>
  <c r="D3" i="8"/>
  <c r="E3" i="8"/>
  <c r="D4" i="8"/>
  <c r="E4" i="8"/>
  <c r="D5" i="8"/>
  <c r="E5" i="8"/>
  <c r="D6" i="8"/>
  <c r="E6" i="8"/>
  <c r="A3" i="8"/>
  <c r="A4" i="8"/>
  <c r="A5" i="8"/>
  <c r="A6" i="8"/>
  <c r="E2" i="8"/>
  <c r="D2" i="8"/>
  <c r="A2" i="8"/>
  <c r="D4" i="7"/>
  <c r="D3" i="7"/>
  <c r="A5" i="7"/>
  <c r="A4" i="7"/>
  <c r="A3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E3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E2" i="7"/>
  <c r="D2" i="7"/>
  <c r="A2" i="7"/>
  <c r="I3" i="6"/>
  <c r="H3" i="6"/>
  <c r="K3" i="6" s="1"/>
  <c r="D3" i="6"/>
  <c r="F3" i="6" s="1"/>
  <c r="M2" i="6"/>
  <c r="G2" i="6"/>
  <c r="H2" i="6" s="1"/>
  <c r="F2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2" i="5"/>
  <c r="D3" i="5"/>
  <c r="F2" i="5"/>
  <c r="I3" i="5"/>
  <c r="H3" i="5"/>
  <c r="D4" i="5"/>
  <c r="F4" i="5" s="1"/>
  <c r="M2" i="5"/>
  <c r="G2" i="5"/>
  <c r="I2" i="5" s="1"/>
  <c r="M2" i="4"/>
  <c r="M3" i="4" s="1"/>
  <c r="G4" i="4"/>
  <c r="L4" i="4" s="1"/>
  <c r="G5" i="4"/>
  <c r="G6" i="4"/>
  <c r="G7" i="4"/>
  <c r="G8" i="4"/>
  <c r="G9" i="4"/>
  <c r="L9" i="4" s="1"/>
  <c r="G10" i="4"/>
  <c r="L10" i="4" s="1"/>
  <c r="G11" i="4"/>
  <c r="L11" i="4" s="1"/>
  <c r="G12" i="4"/>
  <c r="L12" i="4" s="1"/>
  <c r="G13" i="4"/>
  <c r="G14" i="4"/>
  <c r="G15" i="4"/>
  <c r="G16" i="4"/>
  <c r="G17" i="4"/>
  <c r="G18" i="4"/>
  <c r="L18" i="4" s="1"/>
  <c r="G19" i="4"/>
  <c r="L19" i="4" s="1"/>
  <c r="G20" i="4"/>
  <c r="H20" i="4" s="1"/>
  <c r="G21" i="4"/>
  <c r="G22" i="4"/>
  <c r="G23" i="4"/>
  <c r="G24" i="4"/>
  <c r="G25" i="4"/>
  <c r="G26" i="4"/>
  <c r="L26" i="4" s="1"/>
  <c r="G27" i="4"/>
  <c r="H27" i="4" s="1"/>
  <c r="G28" i="4"/>
  <c r="H28" i="4" s="1"/>
  <c r="G29" i="4"/>
  <c r="G30" i="4"/>
  <c r="G31" i="4"/>
  <c r="G32" i="4"/>
  <c r="G33" i="4"/>
  <c r="G34" i="4"/>
  <c r="L34" i="4" s="1"/>
  <c r="G35" i="4"/>
  <c r="H35" i="4" s="1"/>
  <c r="G36" i="4"/>
  <c r="L36" i="4" s="1"/>
  <c r="K2" i="4"/>
  <c r="L3" i="4"/>
  <c r="L5" i="4"/>
  <c r="L6" i="4"/>
  <c r="L7" i="4"/>
  <c r="L8" i="4"/>
  <c r="L13" i="4"/>
  <c r="L14" i="4"/>
  <c r="L15" i="4"/>
  <c r="L16" i="4"/>
  <c r="L17" i="4"/>
  <c r="L21" i="4"/>
  <c r="L22" i="4"/>
  <c r="L23" i="4"/>
  <c r="L24" i="4"/>
  <c r="L25" i="4"/>
  <c r="L29" i="4"/>
  <c r="L30" i="4"/>
  <c r="L31" i="4"/>
  <c r="L32" i="4"/>
  <c r="L33" i="4"/>
  <c r="L2" i="4"/>
  <c r="H3" i="4"/>
  <c r="H5" i="4"/>
  <c r="H6" i="4"/>
  <c r="H7" i="4"/>
  <c r="H8" i="4"/>
  <c r="H9" i="4"/>
  <c r="H13" i="4"/>
  <c r="H14" i="4"/>
  <c r="H15" i="4"/>
  <c r="H16" i="4"/>
  <c r="H17" i="4"/>
  <c r="H21" i="4"/>
  <c r="H22" i="4"/>
  <c r="H23" i="4"/>
  <c r="H24" i="4"/>
  <c r="H25" i="4"/>
  <c r="H29" i="4"/>
  <c r="H30" i="4"/>
  <c r="H31" i="4"/>
  <c r="H32" i="4"/>
  <c r="H33" i="4"/>
  <c r="F2" i="4"/>
  <c r="F3" i="4" s="1"/>
  <c r="F4" i="4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" i="4"/>
  <c r="G2" i="4"/>
  <c r="C4" i="3"/>
  <c r="C3" i="3"/>
  <c r="D2" i="3"/>
  <c r="D4" i="3" s="1"/>
  <c r="D2" i="2"/>
  <c r="G2" i="2" s="1"/>
  <c r="H2" i="2" s="1"/>
  <c r="C3" i="2"/>
  <c r="C4" i="2"/>
  <c r="P4" i="14" l="1"/>
  <c r="O4" i="14"/>
  <c r="M4" i="14"/>
  <c r="K48" i="14"/>
  <c r="N48" i="14" s="1"/>
  <c r="J44" i="14"/>
  <c r="M44" i="14" s="1"/>
  <c r="J40" i="14"/>
  <c r="M40" i="14" s="1"/>
  <c r="J36" i="14"/>
  <c r="M36" i="14" s="1"/>
  <c r="J32" i="14"/>
  <c r="M32" i="14" s="1"/>
  <c r="J28" i="14"/>
  <c r="M28" i="14" s="1"/>
  <c r="J23" i="14"/>
  <c r="J19" i="14"/>
  <c r="J15" i="14"/>
  <c r="J11" i="14"/>
  <c r="J7" i="14"/>
  <c r="J48" i="14"/>
  <c r="L48" i="14" s="1"/>
  <c r="K43" i="14"/>
  <c r="K39" i="14"/>
  <c r="N39" i="14" s="1"/>
  <c r="K35" i="14"/>
  <c r="N35" i="14" s="1"/>
  <c r="K31" i="14"/>
  <c r="N31" i="14" s="1"/>
  <c r="K27" i="14"/>
  <c r="K22" i="14"/>
  <c r="R22" i="14" s="1"/>
  <c r="K18" i="14"/>
  <c r="Q18" i="14" s="1"/>
  <c r="K14" i="14"/>
  <c r="N14" i="14" s="1"/>
  <c r="K10" i="14"/>
  <c r="N10" i="14" s="1"/>
  <c r="K6" i="14"/>
  <c r="Q6" i="14" s="1"/>
  <c r="K5" i="14"/>
  <c r="R5" i="14" s="1"/>
  <c r="K66" i="14"/>
  <c r="K62" i="14"/>
  <c r="K58" i="14"/>
  <c r="K54" i="14"/>
  <c r="K50" i="14"/>
  <c r="J42" i="14"/>
  <c r="M42" i="14" s="1"/>
  <c r="J38" i="14"/>
  <c r="M38" i="14" s="1"/>
  <c r="J34" i="14"/>
  <c r="M34" i="14" s="1"/>
  <c r="J30" i="14"/>
  <c r="M30" i="14" s="1"/>
  <c r="J26" i="14"/>
  <c r="M26" i="14" s="1"/>
  <c r="J21" i="14"/>
  <c r="M21" i="14" s="1"/>
  <c r="J17" i="14"/>
  <c r="O17" i="14" s="1"/>
  <c r="J13" i="14"/>
  <c r="P13" i="14" s="1"/>
  <c r="S13" i="14" s="1"/>
  <c r="J9" i="14"/>
  <c r="J5" i="14"/>
  <c r="P5" i="14" s="1"/>
  <c r="J62" i="14"/>
  <c r="L62" i="14" s="1"/>
  <c r="J58" i="14"/>
  <c r="L58" i="14" s="1"/>
  <c r="J54" i="14"/>
  <c r="L54" i="14" s="1"/>
  <c r="J50" i="14"/>
  <c r="L50" i="14" s="1"/>
  <c r="K45" i="14"/>
  <c r="N45" i="14" s="1"/>
  <c r="K41" i="14"/>
  <c r="N41" i="14" s="1"/>
  <c r="K37" i="14"/>
  <c r="N37" i="14" s="1"/>
  <c r="K33" i="14"/>
  <c r="N33" i="14" s="1"/>
  <c r="K29" i="14"/>
  <c r="N29" i="14" s="1"/>
  <c r="K24" i="14"/>
  <c r="K20" i="14"/>
  <c r="K16" i="14"/>
  <c r="K12" i="14"/>
  <c r="K8" i="14"/>
  <c r="Q8" i="14" s="1"/>
  <c r="R17" i="14"/>
  <c r="N9" i="14"/>
  <c r="R13" i="14"/>
  <c r="N21" i="14"/>
  <c r="Q21" i="14"/>
  <c r="K4" i="14"/>
  <c r="Q4" i="14" s="1"/>
  <c r="K3" i="14"/>
  <c r="N38" i="14"/>
  <c r="Q9" i="14"/>
  <c r="U3" i="14"/>
  <c r="N5" i="14"/>
  <c r="N13" i="14"/>
  <c r="N17" i="14"/>
  <c r="M22" i="14"/>
  <c r="V4" i="14"/>
  <c r="O18" i="14"/>
  <c r="M15" i="14"/>
  <c r="P18" i="14"/>
  <c r="L11" i="14"/>
  <c r="O15" i="14"/>
  <c r="L23" i="14"/>
  <c r="L2" i="14"/>
  <c r="L35" i="14"/>
  <c r="O14" i="14"/>
  <c r="P14" i="14"/>
  <c r="R10" i="14"/>
  <c r="S10" i="14" s="1"/>
  <c r="L22" i="14"/>
  <c r="N22" i="14"/>
  <c r="N27" i="14"/>
  <c r="P6" i="14"/>
  <c r="O22" i="14"/>
  <c r="V3" i="14"/>
  <c r="M10" i="14"/>
  <c r="L40" i="14"/>
  <c r="L4" i="14"/>
  <c r="R6" i="14"/>
  <c r="O10" i="14"/>
  <c r="L42" i="14"/>
  <c r="L30" i="14"/>
  <c r="Q10" i="14"/>
  <c r="M2" i="14"/>
  <c r="M58" i="14"/>
  <c r="P2" i="14"/>
  <c r="L32" i="14"/>
  <c r="M48" i="14"/>
  <c r="N2" i="14"/>
  <c r="L37" i="14"/>
  <c r="L33" i="14"/>
  <c r="L28" i="14"/>
  <c r="R2" i="14"/>
  <c r="M64" i="14"/>
  <c r="M66" i="14"/>
  <c r="M63" i="14"/>
  <c r="M59" i="14"/>
  <c r="M55" i="14"/>
  <c r="M65" i="14"/>
  <c r="Q2" i="14"/>
  <c r="M56" i="14"/>
  <c r="L38" i="14"/>
  <c r="M50" i="14"/>
  <c r="L45" i="14"/>
  <c r="O21" i="14"/>
  <c r="N4" i="14"/>
  <c r="L16" i="14"/>
  <c r="N18" i="14"/>
  <c r="P21" i="14"/>
  <c r="S21" i="14" s="1"/>
  <c r="R24" i="14"/>
  <c r="S24" i="14" s="1"/>
  <c r="N28" i="14"/>
  <c r="N34" i="14"/>
  <c r="L9" i="14"/>
  <c r="R4" i="14"/>
  <c r="S4" i="14" s="1"/>
  <c r="N6" i="14"/>
  <c r="R8" i="14"/>
  <c r="S8" i="14" s="1"/>
  <c r="O9" i="14"/>
  <c r="L10" i="14"/>
  <c r="Q12" i="14"/>
  <c r="R18" i="14"/>
  <c r="L21" i="14"/>
  <c r="Q22" i="14"/>
  <c r="S22" i="14"/>
  <c r="Q16" i="14"/>
  <c r="N42" i="14"/>
  <c r="L36" i="14"/>
  <c r="M62" i="14"/>
  <c r="M52" i="14"/>
  <c r="L41" i="14"/>
  <c r="L41" i="13"/>
  <c r="M58" i="12"/>
  <c r="H3" i="14"/>
  <c r="H31" i="14"/>
  <c r="L43" i="14"/>
  <c r="M49" i="14"/>
  <c r="M53" i="14"/>
  <c r="I54" i="14"/>
  <c r="H54" i="14"/>
  <c r="M60" i="14"/>
  <c r="L39" i="14"/>
  <c r="M51" i="14"/>
  <c r="N26" i="14"/>
  <c r="L29" i="14"/>
  <c r="L34" i="14"/>
  <c r="H43" i="14"/>
  <c r="H53" i="14"/>
  <c r="M57" i="14"/>
  <c r="H60" i="14"/>
  <c r="H8" i="14"/>
  <c r="H12" i="14"/>
  <c r="H16" i="14"/>
  <c r="H20" i="14"/>
  <c r="H24" i="14"/>
  <c r="U4" i="14"/>
  <c r="Y4" i="14"/>
  <c r="Z4" i="14" s="1"/>
  <c r="L27" i="14"/>
  <c r="H39" i="14"/>
  <c r="M54" i="14"/>
  <c r="M5" i="14"/>
  <c r="L5" i="14"/>
  <c r="L31" i="14"/>
  <c r="L44" i="14"/>
  <c r="H2" i="14"/>
  <c r="O5" i="14"/>
  <c r="H34" i="14"/>
  <c r="I38" i="14"/>
  <c r="S5" i="14"/>
  <c r="M6" i="14"/>
  <c r="L6" i="14"/>
  <c r="H28" i="14"/>
  <c r="I28" i="14"/>
  <c r="N43" i="14"/>
  <c r="M61" i="14"/>
  <c r="I62" i="14"/>
  <c r="H62" i="14"/>
  <c r="M31" i="14"/>
  <c r="H32" i="14"/>
  <c r="H36" i="14"/>
  <c r="H40" i="14"/>
  <c r="H44" i="14"/>
  <c r="H49" i="14"/>
  <c r="I55" i="14"/>
  <c r="H56" i="14"/>
  <c r="I63" i="14"/>
  <c r="H64" i="14"/>
  <c r="K15" i="13"/>
  <c r="J15" i="13"/>
  <c r="O15" i="13" s="1"/>
  <c r="M66" i="13"/>
  <c r="M62" i="13"/>
  <c r="L6" i="13"/>
  <c r="P6" i="13"/>
  <c r="S6" i="13" s="1"/>
  <c r="S2" i="13"/>
  <c r="R3" i="13"/>
  <c r="Q3" i="13"/>
  <c r="H15" i="13"/>
  <c r="I15" i="13"/>
  <c r="P18" i="13"/>
  <c r="O18" i="13"/>
  <c r="M18" i="13"/>
  <c r="H19" i="13"/>
  <c r="I19" i="13"/>
  <c r="O2" i="13"/>
  <c r="O5" i="13"/>
  <c r="O12" i="13"/>
  <c r="L12" i="13"/>
  <c r="R13" i="13"/>
  <c r="S13" i="13" s="1"/>
  <c r="N20" i="13"/>
  <c r="L29" i="13"/>
  <c r="I37" i="13"/>
  <c r="H37" i="13"/>
  <c r="I40" i="13"/>
  <c r="I49" i="13"/>
  <c r="M59" i="13"/>
  <c r="I61" i="13"/>
  <c r="H61" i="13"/>
  <c r="P9" i="13"/>
  <c r="P11" i="13"/>
  <c r="N14" i="13"/>
  <c r="I33" i="13"/>
  <c r="H33" i="13"/>
  <c r="G5" i="13"/>
  <c r="H13" i="13"/>
  <c r="N17" i="13"/>
  <c r="N22" i="13"/>
  <c r="N24" i="13"/>
  <c r="I32" i="13"/>
  <c r="L44" i="13"/>
  <c r="I53" i="13"/>
  <c r="H53" i="13"/>
  <c r="G7" i="13"/>
  <c r="I41" i="13"/>
  <c r="H41" i="13"/>
  <c r="N41" i="13"/>
  <c r="I2" i="13"/>
  <c r="L4" i="13"/>
  <c r="N6" i="13"/>
  <c r="H9" i="13"/>
  <c r="H11" i="13"/>
  <c r="N12" i="13"/>
  <c r="O13" i="13"/>
  <c r="L13" i="13"/>
  <c r="R14" i="13"/>
  <c r="S14" i="13" s="1"/>
  <c r="I16" i="13"/>
  <c r="I20" i="13"/>
  <c r="G21" i="13"/>
  <c r="G22" i="13"/>
  <c r="G23" i="13"/>
  <c r="G24" i="13"/>
  <c r="H31" i="13"/>
  <c r="N33" i="13"/>
  <c r="L40" i="13"/>
  <c r="N44" i="13"/>
  <c r="N40" i="13"/>
  <c r="L43" i="13"/>
  <c r="L42" i="13"/>
  <c r="M51" i="13"/>
  <c r="H52" i="13"/>
  <c r="M56" i="13"/>
  <c r="Y3" i="13"/>
  <c r="Z3" i="13" s="1"/>
  <c r="N3" i="13"/>
  <c r="V3" i="13"/>
  <c r="N8" i="13"/>
  <c r="N4" i="13"/>
  <c r="Y4" i="13"/>
  <c r="Z4" i="13" s="1"/>
  <c r="L5" i="13"/>
  <c r="Q6" i="13"/>
  <c r="N9" i="13"/>
  <c r="R12" i="13"/>
  <c r="S12" i="13" s="1"/>
  <c r="M13" i="13"/>
  <c r="H14" i="13"/>
  <c r="L16" i="13"/>
  <c r="I17" i="13"/>
  <c r="O19" i="13"/>
  <c r="L20" i="13"/>
  <c r="I27" i="13"/>
  <c r="N36" i="13"/>
  <c r="L39" i="13"/>
  <c r="L38" i="13"/>
  <c r="M49" i="13"/>
  <c r="I58" i="13"/>
  <c r="H58" i="13"/>
  <c r="M7" i="13"/>
  <c r="L2" i="13"/>
  <c r="G3" i="13"/>
  <c r="P4" i="13"/>
  <c r="S4" i="13" s="1"/>
  <c r="M5" i="13"/>
  <c r="L11" i="13"/>
  <c r="N13" i="13"/>
  <c r="O14" i="13"/>
  <c r="L14" i="13"/>
  <c r="M16" i="13"/>
  <c r="G18" i="13"/>
  <c r="L19" i="13"/>
  <c r="M20" i="13"/>
  <c r="N32" i="13"/>
  <c r="L35" i="13"/>
  <c r="L34" i="13"/>
  <c r="I45" i="13"/>
  <c r="H45" i="13"/>
  <c r="N45" i="13"/>
  <c r="I51" i="13"/>
  <c r="H51" i="13"/>
  <c r="M54" i="13"/>
  <c r="M61" i="13"/>
  <c r="M31" i="13"/>
  <c r="I55" i="13"/>
  <c r="I63" i="13"/>
  <c r="F15" i="12"/>
  <c r="L15" i="12"/>
  <c r="O15" i="12"/>
  <c r="M15" i="12"/>
  <c r="P15" i="12"/>
  <c r="G15" i="12"/>
  <c r="H15" i="12" s="1"/>
  <c r="G11" i="12"/>
  <c r="H11" i="12" s="1"/>
  <c r="K11" i="12"/>
  <c r="Q11" i="12" s="1"/>
  <c r="J11" i="12"/>
  <c r="F11" i="12"/>
  <c r="Y4" i="12"/>
  <c r="Z4" i="12" s="1"/>
  <c r="M3" i="12"/>
  <c r="O3" i="12"/>
  <c r="P3" i="12"/>
  <c r="V3" i="12"/>
  <c r="K3" i="12"/>
  <c r="R4" i="12"/>
  <c r="Q4" i="12"/>
  <c r="N4" i="12"/>
  <c r="M4" i="12"/>
  <c r="O4" i="12"/>
  <c r="O10" i="12"/>
  <c r="L13" i="12"/>
  <c r="L14" i="12"/>
  <c r="P18" i="12"/>
  <c r="P22" i="12"/>
  <c r="O14" i="12"/>
  <c r="N43" i="12"/>
  <c r="L18" i="12"/>
  <c r="L10" i="12"/>
  <c r="M18" i="12"/>
  <c r="M22" i="12"/>
  <c r="S4" i="12"/>
  <c r="N39" i="12"/>
  <c r="N31" i="12"/>
  <c r="S2" i="12"/>
  <c r="M51" i="12"/>
  <c r="M54" i="12"/>
  <c r="M2" i="12"/>
  <c r="N2" i="12"/>
  <c r="L2" i="12"/>
  <c r="O2" i="12"/>
  <c r="M62" i="12"/>
  <c r="M53" i="12"/>
  <c r="M63" i="12"/>
  <c r="M55" i="12"/>
  <c r="M60" i="12"/>
  <c r="I61" i="12"/>
  <c r="N34" i="12"/>
  <c r="L33" i="12"/>
  <c r="H34" i="12"/>
  <c r="N41" i="12"/>
  <c r="N30" i="12"/>
  <c r="N42" i="12"/>
  <c r="L42" i="12"/>
  <c r="N33" i="12"/>
  <c r="L41" i="12"/>
  <c r="H42" i="12"/>
  <c r="L31" i="12"/>
  <c r="L34" i="12"/>
  <c r="H26" i="12"/>
  <c r="N26" i="12"/>
  <c r="I15" i="12"/>
  <c r="H3" i="12"/>
  <c r="I3" i="12"/>
  <c r="I10" i="12"/>
  <c r="O6" i="12"/>
  <c r="M6" i="12"/>
  <c r="L6" i="12"/>
  <c r="R8" i="12"/>
  <c r="S8" i="12" s="1"/>
  <c r="N8" i="12"/>
  <c r="I9" i="12"/>
  <c r="R16" i="12"/>
  <c r="S16" i="12" s="1"/>
  <c r="N16" i="12"/>
  <c r="L17" i="12"/>
  <c r="R22" i="12"/>
  <c r="N22" i="12"/>
  <c r="Q22" i="12"/>
  <c r="S22" i="12"/>
  <c r="L39" i="12"/>
  <c r="I54" i="12"/>
  <c r="H54" i="12"/>
  <c r="O5" i="12"/>
  <c r="M5" i="12"/>
  <c r="L5" i="12"/>
  <c r="Q8" i="12"/>
  <c r="L12" i="12"/>
  <c r="R14" i="12"/>
  <c r="S14" i="12" s="1"/>
  <c r="N14" i="12"/>
  <c r="Q16" i="12"/>
  <c r="H20" i="12"/>
  <c r="R24" i="12"/>
  <c r="S24" i="12" s="1"/>
  <c r="N24" i="12"/>
  <c r="Q24" i="12"/>
  <c r="L27" i="12"/>
  <c r="I39" i="12"/>
  <c r="H39" i="12"/>
  <c r="M64" i="12"/>
  <c r="R17" i="12"/>
  <c r="S17" i="12" s="1"/>
  <c r="N17" i="12"/>
  <c r="Q17" i="12"/>
  <c r="L20" i="12"/>
  <c r="H21" i="12"/>
  <c r="I31" i="12"/>
  <c r="H31" i="12"/>
  <c r="L35" i="12"/>
  <c r="M48" i="12"/>
  <c r="H53" i="12"/>
  <c r="R23" i="12"/>
  <c r="S23" i="12" s="1"/>
  <c r="N23" i="12"/>
  <c r="Q23" i="12"/>
  <c r="R9" i="12"/>
  <c r="S9" i="12" s="1"/>
  <c r="N9" i="12"/>
  <c r="R7" i="12"/>
  <c r="S7" i="12" s="1"/>
  <c r="N7" i="12"/>
  <c r="H8" i="12"/>
  <c r="H16" i="12"/>
  <c r="R18" i="12"/>
  <c r="S18" i="12" s="1"/>
  <c r="N18" i="12"/>
  <c r="Q18" i="12"/>
  <c r="N27" i="12"/>
  <c r="I27" i="12"/>
  <c r="U4" i="12"/>
  <c r="W4" i="12" s="1"/>
  <c r="P5" i="12"/>
  <c r="S5" i="12" s="1"/>
  <c r="Q9" i="12"/>
  <c r="S12" i="12"/>
  <c r="R15" i="12"/>
  <c r="S15" i="12" s="1"/>
  <c r="N15" i="12"/>
  <c r="R19" i="12"/>
  <c r="S19" i="12" s="1"/>
  <c r="N19" i="12"/>
  <c r="Q19" i="12"/>
  <c r="L22" i="12"/>
  <c r="H23" i="12"/>
  <c r="H27" i="12"/>
  <c r="I35" i="12"/>
  <c r="H35" i="12"/>
  <c r="L43" i="12"/>
  <c r="I48" i="12"/>
  <c r="H48" i="12"/>
  <c r="R10" i="12"/>
  <c r="S10" i="12" s="1"/>
  <c r="N10" i="12"/>
  <c r="M61" i="12"/>
  <c r="R12" i="12"/>
  <c r="N12" i="12"/>
  <c r="Q12" i="12"/>
  <c r="R20" i="12"/>
  <c r="S20" i="12" s="1"/>
  <c r="N20" i="12"/>
  <c r="Q20" i="12"/>
  <c r="L23" i="12"/>
  <c r="U3" i="12"/>
  <c r="Q7" i="12"/>
  <c r="R13" i="12"/>
  <c r="S13" i="12" s="1"/>
  <c r="N13" i="12"/>
  <c r="Q15" i="12"/>
  <c r="H17" i="12"/>
  <c r="R21" i="12"/>
  <c r="S21" i="12" s="1"/>
  <c r="N21" i="12"/>
  <c r="Q21" i="12"/>
  <c r="L24" i="12"/>
  <c r="L29" i="12"/>
  <c r="L36" i="12"/>
  <c r="I43" i="12"/>
  <c r="H43" i="12"/>
  <c r="H47" i="12"/>
  <c r="I62" i="12"/>
  <c r="H62" i="12"/>
  <c r="H2" i="12"/>
  <c r="I28" i="12"/>
  <c r="M31" i="12"/>
  <c r="H32" i="12"/>
  <c r="H36" i="12"/>
  <c r="H40" i="12"/>
  <c r="H44" i="12"/>
  <c r="H49" i="12"/>
  <c r="I55" i="12"/>
  <c r="H56" i="12"/>
  <c r="I63" i="12"/>
  <c r="Q2" i="12"/>
  <c r="L4" i="12"/>
  <c r="H66" i="12"/>
  <c r="Z4" i="10"/>
  <c r="Z3" i="10"/>
  <c r="M3" i="10"/>
  <c r="N2" i="10"/>
  <c r="M2" i="10"/>
  <c r="G3" i="11"/>
  <c r="L2" i="10"/>
  <c r="O2" i="10"/>
  <c r="Q2" i="10"/>
  <c r="S2" i="10"/>
  <c r="R21" i="10"/>
  <c r="S21" i="10" s="1"/>
  <c r="L45" i="10"/>
  <c r="I42" i="10"/>
  <c r="L38" i="10"/>
  <c r="L42" i="10"/>
  <c r="E2" i="10"/>
  <c r="L44" i="10"/>
  <c r="L34" i="10"/>
  <c r="H32" i="10"/>
  <c r="G31" i="10"/>
  <c r="O3" i="10"/>
  <c r="F2" i="10"/>
  <c r="G22" i="10"/>
  <c r="H22" i="10" s="1"/>
  <c r="L39" i="10"/>
  <c r="F31" i="10"/>
  <c r="I28" i="10"/>
  <c r="I27" i="10"/>
  <c r="M48" i="10"/>
  <c r="M51" i="10"/>
  <c r="M55" i="10"/>
  <c r="M66" i="10"/>
  <c r="I55" i="10"/>
  <c r="M62" i="10"/>
  <c r="H47" i="10"/>
  <c r="I48" i="10"/>
  <c r="I60" i="10"/>
  <c r="H63" i="10"/>
  <c r="I64" i="10"/>
  <c r="H56" i="10"/>
  <c r="M50" i="10"/>
  <c r="M54" i="10"/>
  <c r="M58" i="10"/>
  <c r="M65" i="10"/>
  <c r="M57" i="10"/>
  <c r="M63" i="10"/>
  <c r="H50" i="10"/>
  <c r="E52" i="10"/>
  <c r="H57" i="10"/>
  <c r="M60" i="10"/>
  <c r="H65" i="10"/>
  <c r="H51" i="10"/>
  <c r="F52" i="10"/>
  <c r="H58" i="10"/>
  <c r="M61" i="10"/>
  <c r="H66" i="10"/>
  <c r="G52" i="10"/>
  <c r="H59" i="10"/>
  <c r="M49" i="10"/>
  <c r="H53" i="10"/>
  <c r="M56" i="10"/>
  <c r="H61" i="10"/>
  <c r="M64" i="10"/>
  <c r="M59" i="10"/>
  <c r="J52" i="10"/>
  <c r="H54" i="10"/>
  <c r="H62" i="10"/>
  <c r="L43" i="10"/>
  <c r="I38" i="10"/>
  <c r="L35" i="10"/>
  <c r="I30" i="10"/>
  <c r="I45" i="10"/>
  <c r="H38" i="10"/>
  <c r="I37" i="10"/>
  <c r="H30" i="10"/>
  <c r="I29" i="10"/>
  <c r="L32" i="10"/>
  <c r="L41" i="10"/>
  <c r="L33" i="10"/>
  <c r="I41" i="10"/>
  <c r="I33" i="10"/>
  <c r="L36" i="10"/>
  <c r="H26" i="10"/>
  <c r="K24" i="10"/>
  <c r="J24" i="10"/>
  <c r="G24" i="10"/>
  <c r="F24" i="10"/>
  <c r="G2" i="10"/>
  <c r="I2" i="10" s="1"/>
  <c r="E22" i="10"/>
  <c r="G21" i="10"/>
  <c r="J23" i="10"/>
  <c r="E21" i="10"/>
  <c r="E23" i="10"/>
  <c r="J22" i="10"/>
  <c r="K23" i="10"/>
  <c r="G23" i="10"/>
  <c r="K3" i="10"/>
  <c r="N3" i="10" s="1"/>
  <c r="G3" i="10"/>
  <c r="H3" i="10" s="1"/>
  <c r="F3" i="10"/>
  <c r="E3" i="10"/>
  <c r="M7" i="9"/>
  <c r="N7" i="9" s="1"/>
  <c r="F7" i="9"/>
  <c r="H7" i="9" s="1"/>
  <c r="S7" i="9"/>
  <c r="T7" i="9" s="1"/>
  <c r="S3" i="9"/>
  <c r="T3" i="9" s="1"/>
  <c r="H5" i="9"/>
  <c r="M5" i="9"/>
  <c r="N5" i="9" s="1"/>
  <c r="L2" i="6"/>
  <c r="D4" i="6"/>
  <c r="I2" i="6"/>
  <c r="K2" i="6" s="1"/>
  <c r="E3" i="6"/>
  <c r="L3" i="6" s="1"/>
  <c r="L2" i="5"/>
  <c r="H2" i="5"/>
  <c r="K3" i="5"/>
  <c r="F3" i="5"/>
  <c r="M3" i="5"/>
  <c r="M4" i="5" s="1"/>
  <c r="K2" i="5"/>
  <c r="G4" i="5"/>
  <c r="D5" i="5"/>
  <c r="F5" i="5" s="1"/>
  <c r="H36" i="4"/>
  <c r="H12" i="4"/>
  <c r="H11" i="4"/>
  <c r="H34" i="4"/>
  <c r="H26" i="4"/>
  <c r="H18" i="4"/>
  <c r="H10" i="4"/>
  <c r="H4" i="4"/>
  <c r="H19" i="4"/>
  <c r="L28" i="4"/>
  <c r="L20" i="4"/>
  <c r="L35" i="4"/>
  <c r="L27" i="4"/>
  <c r="K21" i="4"/>
  <c r="K36" i="4"/>
  <c r="K22" i="4"/>
  <c r="I36" i="4"/>
  <c r="I3" i="4"/>
  <c r="F5" i="4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I4" i="4"/>
  <c r="I27" i="4"/>
  <c r="K27" i="4" s="1"/>
  <c r="I11" i="4"/>
  <c r="K11" i="4" s="1"/>
  <c r="I9" i="4"/>
  <c r="K9" i="4" s="1"/>
  <c r="I16" i="4"/>
  <c r="K16" i="4" s="1"/>
  <c r="I30" i="4"/>
  <c r="K30" i="4" s="1"/>
  <c r="I22" i="4"/>
  <c r="I6" i="4"/>
  <c r="K6" i="4" s="1"/>
  <c r="I21" i="4"/>
  <c r="I13" i="4"/>
  <c r="K13" i="4" s="1"/>
  <c r="I5" i="4"/>
  <c r="K5" i="4" s="1"/>
  <c r="I28" i="4"/>
  <c r="K28" i="4" s="1"/>
  <c r="I25" i="4"/>
  <c r="K25" i="4" s="1"/>
  <c r="I8" i="4"/>
  <c r="K8" i="4" s="1"/>
  <c r="I10" i="4"/>
  <c r="I17" i="4"/>
  <c r="K17" i="4" s="1"/>
  <c r="I15" i="4"/>
  <c r="K15" i="4" s="1"/>
  <c r="I7" i="4"/>
  <c r="K7" i="4" s="1"/>
  <c r="I2" i="4"/>
  <c r="H2" i="4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F4" i="3"/>
  <c r="E2" i="3"/>
  <c r="E4" i="3"/>
  <c r="F2" i="3"/>
  <c r="G4" i="3"/>
  <c r="D3" i="3"/>
  <c r="F3" i="3" s="1"/>
  <c r="G2" i="3"/>
  <c r="D4" i="2"/>
  <c r="E4" i="2" s="1"/>
  <c r="D3" i="2"/>
  <c r="E3" i="2" s="1"/>
  <c r="F2" i="2"/>
  <c r="E2" i="2"/>
  <c r="I2" i="2"/>
  <c r="O2" i="2" s="1"/>
  <c r="E2" i="1"/>
  <c r="G2" i="1"/>
  <c r="I2" i="1" s="1"/>
  <c r="G3" i="1"/>
  <c r="H3" i="1" s="1"/>
  <c r="F2" i="1"/>
  <c r="G4" i="1"/>
  <c r="I4" i="1" s="1"/>
  <c r="F4" i="1"/>
  <c r="E4" i="1"/>
  <c r="P17" i="14" l="1"/>
  <c r="S17" i="14" s="1"/>
  <c r="P9" i="14"/>
  <c r="S9" i="14" s="1"/>
  <c r="M9" i="14"/>
  <c r="L8" i="14"/>
  <c r="R12" i="14"/>
  <c r="S12" i="14" s="1"/>
  <c r="N12" i="14"/>
  <c r="L12" i="14"/>
  <c r="Q14" i="14"/>
  <c r="R16" i="14"/>
  <c r="S16" i="14" s="1"/>
  <c r="N16" i="14"/>
  <c r="M11" i="14"/>
  <c r="P11" i="14"/>
  <c r="S11" i="14" s="1"/>
  <c r="O11" i="14"/>
  <c r="M17" i="14"/>
  <c r="L17" i="14"/>
  <c r="L14" i="14"/>
  <c r="Q5" i="14"/>
  <c r="Q20" i="14"/>
  <c r="L20" i="14"/>
  <c r="R20" i="14"/>
  <c r="S20" i="14" s="1"/>
  <c r="N20" i="14"/>
  <c r="P15" i="14"/>
  <c r="S15" i="14" s="1"/>
  <c r="L15" i="14"/>
  <c r="O13" i="14"/>
  <c r="M13" i="14"/>
  <c r="N8" i="14"/>
  <c r="L18" i="14"/>
  <c r="L13" i="14"/>
  <c r="N24" i="14"/>
  <c r="L24" i="14"/>
  <c r="Q24" i="14"/>
  <c r="P19" i="14"/>
  <c r="S19" i="14" s="1"/>
  <c r="M19" i="14"/>
  <c r="L19" i="14"/>
  <c r="O19" i="14"/>
  <c r="M23" i="14"/>
  <c r="P23" i="14"/>
  <c r="S23" i="14" s="1"/>
  <c r="O23" i="14"/>
  <c r="R14" i="14"/>
  <c r="S14" i="14" s="1"/>
  <c r="S18" i="14"/>
  <c r="W3" i="14"/>
  <c r="AA3" i="14" s="1"/>
  <c r="W4" i="14"/>
  <c r="AA4" i="14" s="1"/>
  <c r="S6" i="14"/>
  <c r="S2" i="14"/>
  <c r="M7" i="14"/>
  <c r="L7" i="14"/>
  <c r="P7" i="14"/>
  <c r="O7" i="14"/>
  <c r="R7" i="14"/>
  <c r="Q7" i="14"/>
  <c r="N7" i="14"/>
  <c r="P3" i="14"/>
  <c r="M3" i="14"/>
  <c r="L3" i="14"/>
  <c r="O3" i="14"/>
  <c r="Q3" i="14"/>
  <c r="R3" i="14"/>
  <c r="N3" i="14"/>
  <c r="M15" i="13"/>
  <c r="P15" i="13"/>
  <c r="L9" i="13"/>
  <c r="P22" i="13"/>
  <c r="M22" i="13"/>
  <c r="L22" i="13"/>
  <c r="O22" i="13"/>
  <c r="Q15" i="13"/>
  <c r="R15" i="13"/>
  <c r="Q7" i="13"/>
  <c r="R7" i="13"/>
  <c r="R16" i="13"/>
  <c r="S16" i="13" s="1"/>
  <c r="Q16" i="13"/>
  <c r="N7" i="13"/>
  <c r="P21" i="13"/>
  <c r="M21" i="13"/>
  <c r="L21" i="13"/>
  <c r="O21" i="13"/>
  <c r="I7" i="13"/>
  <c r="H7" i="13"/>
  <c r="Q10" i="13"/>
  <c r="R10" i="13"/>
  <c r="N10" i="13"/>
  <c r="O8" i="13"/>
  <c r="P8" i="13"/>
  <c r="M8" i="13"/>
  <c r="L8" i="13"/>
  <c r="N15" i="13"/>
  <c r="R23" i="13"/>
  <c r="Q23" i="13"/>
  <c r="R21" i="13"/>
  <c r="Q21" i="13"/>
  <c r="N16" i="13"/>
  <c r="R18" i="13"/>
  <c r="S18" i="13" s="1"/>
  <c r="Q18" i="13"/>
  <c r="Q8" i="13"/>
  <c r="R8" i="13"/>
  <c r="V4" i="13"/>
  <c r="Q19" i="13"/>
  <c r="R19" i="13"/>
  <c r="S19" i="13" s="1"/>
  <c r="Q11" i="13"/>
  <c r="R11" i="13"/>
  <c r="S11" i="13" s="1"/>
  <c r="H24" i="13"/>
  <c r="I24" i="13"/>
  <c r="H5" i="13"/>
  <c r="I5" i="13"/>
  <c r="P3" i="13"/>
  <c r="S3" i="13" s="1"/>
  <c r="O3" i="13"/>
  <c r="M3" i="13"/>
  <c r="L3" i="13"/>
  <c r="L31" i="13"/>
  <c r="L32" i="13"/>
  <c r="H3" i="13"/>
  <c r="I3" i="13"/>
  <c r="L15" i="13"/>
  <c r="N19" i="13"/>
  <c r="N18" i="13"/>
  <c r="H23" i="13"/>
  <c r="I23" i="13"/>
  <c r="N23" i="13"/>
  <c r="N21" i="13"/>
  <c r="R20" i="13"/>
  <c r="S20" i="13" s="1"/>
  <c r="Q20" i="13"/>
  <c r="L18" i="13"/>
  <c r="H18" i="13"/>
  <c r="I18" i="13"/>
  <c r="O7" i="13"/>
  <c r="L7" i="13"/>
  <c r="P7" i="13"/>
  <c r="S7" i="13" s="1"/>
  <c r="P24" i="13"/>
  <c r="M24" i="13"/>
  <c r="L24" i="13"/>
  <c r="O24" i="13"/>
  <c r="Q9" i="13"/>
  <c r="R9" i="13"/>
  <c r="S9" i="13" s="1"/>
  <c r="U4" i="13"/>
  <c r="U3" i="13"/>
  <c r="W3" i="13" s="1"/>
  <c r="AA3" i="13" s="1"/>
  <c r="H22" i="13"/>
  <c r="I22" i="13"/>
  <c r="R24" i="13"/>
  <c r="Q24" i="13"/>
  <c r="R22" i="13"/>
  <c r="Q22" i="13"/>
  <c r="N11" i="13"/>
  <c r="P17" i="13"/>
  <c r="L17" i="13"/>
  <c r="O17" i="13"/>
  <c r="M17" i="13"/>
  <c r="P23" i="13"/>
  <c r="S23" i="13" s="1"/>
  <c r="M23" i="13"/>
  <c r="L23" i="13"/>
  <c r="O23" i="13"/>
  <c r="R5" i="13"/>
  <c r="S5" i="13" s="1"/>
  <c r="Q5" i="13"/>
  <c r="N5" i="13"/>
  <c r="H21" i="13"/>
  <c r="I21" i="13"/>
  <c r="R17" i="13"/>
  <c r="Q17" i="13"/>
  <c r="O10" i="13"/>
  <c r="P10" i="13"/>
  <c r="M10" i="13"/>
  <c r="L10" i="13"/>
  <c r="W3" i="12"/>
  <c r="AA3" i="12" s="1"/>
  <c r="N11" i="12"/>
  <c r="R11" i="12"/>
  <c r="I11" i="12"/>
  <c r="O11" i="12"/>
  <c r="M11" i="12"/>
  <c r="P11" i="12"/>
  <c r="L11" i="12"/>
  <c r="N3" i="12"/>
  <c r="R3" i="12"/>
  <c r="S3" i="12" s="1"/>
  <c r="AA4" i="12"/>
  <c r="Q3" i="12"/>
  <c r="L3" i="12"/>
  <c r="V3" i="10"/>
  <c r="U3" i="10"/>
  <c r="L3" i="10"/>
  <c r="I3" i="11"/>
  <c r="H4" i="11" s="1"/>
  <c r="G4" i="11" s="1"/>
  <c r="R23" i="10"/>
  <c r="Q23" i="10"/>
  <c r="H31" i="10"/>
  <c r="I31" i="10"/>
  <c r="Q24" i="10"/>
  <c r="R24" i="10"/>
  <c r="O22" i="10"/>
  <c r="P22" i="10"/>
  <c r="S22" i="10" s="1"/>
  <c r="O24" i="10"/>
  <c r="P24" i="10"/>
  <c r="P23" i="10"/>
  <c r="O23" i="10"/>
  <c r="L31" i="10"/>
  <c r="R3" i="10"/>
  <c r="S3" i="10" s="1"/>
  <c r="Q3" i="10"/>
  <c r="I22" i="10"/>
  <c r="I52" i="10"/>
  <c r="H52" i="10"/>
  <c r="M52" i="10"/>
  <c r="M53" i="10"/>
  <c r="H24" i="10"/>
  <c r="I24" i="10"/>
  <c r="H2" i="10"/>
  <c r="I21" i="10"/>
  <c r="H21" i="10"/>
  <c r="H23" i="10"/>
  <c r="I23" i="10"/>
  <c r="J4" i="10"/>
  <c r="K4" i="10"/>
  <c r="N4" i="10" s="1"/>
  <c r="I3" i="10"/>
  <c r="G4" i="10"/>
  <c r="F4" i="10"/>
  <c r="V4" i="10" s="1"/>
  <c r="E4" i="10"/>
  <c r="U4" i="10" s="1"/>
  <c r="D5" i="6"/>
  <c r="G4" i="6"/>
  <c r="F4" i="6"/>
  <c r="E4" i="6"/>
  <c r="M3" i="6"/>
  <c r="M4" i="6" s="1"/>
  <c r="L3" i="5"/>
  <c r="I4" i="5"/>
  <c r="H4" i="5"/>
  <c r="K4" i="5" s="1"/>
  <c r="G5" i="5"/>
  <c r="D6" i="5"/>
  <c r="F6" i="5" s="1"/>
  <c r="M5" i="5"/>
  <c r="K4" i="4"/>
  <c r="K10" i="4"/>
  <c r="M4" i="4"/>
  <c r="M5" i="4" s="1"/>
  <c r="M6" i="4" s="1"/>
  <c r="M7" i="4" s="1"/>
  <c r="M8" i="4" s="1"/>
  <c r="M9" i="4" s="1"/>
  <c r="M10" i="4" s="1"/>
  <c r="M11" i="4" s="1"/>
  <c r="M12" i="4" s="1"/>
  <c r="K3" i="4"/>
  <c r="I20" i="4"/>
  <c r="K20" i="4" s="1"/>
  <c r="I35" i="4"/>
  <c r="K35" i="4" s="1"/>
  <c r="I18" i="4"/>
  <c r="K18" i="4" s="1"/>
  <c r="I32" i="4"/>
  <c r="K32" i="4" s="1"/>
  <c r="I26" i="4"/>
  <c r="K26" i="4" s="1"/>
  <c r="I29" i="4"/>
  <c r="K29" i="4" s="1"/>
  <c r="I23" i="4"/>
  <c r="K23" i="4" s="1"/>
  <c r="I19" i="4"/>
  <c r="K19" i="4" s="1"/>
  <c r="I33" i="4"/>
  <c r="K33" i="4" s="1"/>
  <c r="I31" i="4"/>
  <c r="K31" i="4" s="1"/>
  <c r="I24" i="4"/>
  <c r="K24" i="4" s="1"/>
  <c r="I12" i="4"/>
  <c r="K12" i="4" s="1"/>
  <c r="I14" i="4"/>
  <c r="K14" i="4" s="1"/>
  <c r="I34" i="4"/>
  <c r="K34" i="4" s="1"/>
  <c r="M4" i="3"/>
  <c r="N2" i="3"/>
  <c r="E3" i="3"/>
  <c r="I4" i="3"/>
  <c r="H4" i="3"/>
  <c r="M3" i="3"/>
  <c r="G3" i="3"/>
  <c r="I2" i="3"/>
  <c r="H2" i="3"/>
  <c r="L4" i="3"/>
  <c r="K4" i="3"/>
  <c r="N2" i="2"/>
  <c r="N2" i="1"/>
  <c r="F4" i="2"/>
  <c r="M4" i="2" s="1"/>
  <c r="L3" i="2"/>
  <c r="G3" i="2"/>
  <c r="I3" i="2" s="1"/>
  <c r="F3" i="2"/>
  <c r="M3" i="2" s="1"/>
  <c r="G4" i="2"/>
  <c r="I4" i="2" s="1"/>
  <c r="L4" i="2"/>
  <c r="M4" i="1"/>
  <c r="L4" i="1"/>
  <c r="E3" i="1"/>
  <c r="L3" i="1" s="1"/>
  <c r="F3" i="1"/>
  <c r="M3" i="1" s="1"/>
  <c r="H2" i="1"/>
  <c r="O2" i="1" s="1"/>
  <c r="H4" i="1"/>
  <c r="K4" i="1"/>
  <c r="I3" i="1"/>
  <c r="S3" i="14" l="1"/>
  <c r="S7" i="14"/>
  <c r="S15" i="13"/>
  <c r="S24" i="13"/>
  <c r="S17" i="13"/>
  <c r="W4" i="13"/>
  <c r="AA4" i="13" s="1"/>
  <c r="S10" i="13"/>
  <c r="S21" i="13"/>
  <c r="S22" i="13"/>
  <c r="S8" i="13"/>
  <c r="S11" i="12"/>
  <c r="W3" i="10"/>
  <c r="AA3" i="10" s="1"/>
  <c r="W4" i="10"/>
  <c r="AA4" i="10" s="1"/>
  <c r="L4" i="10"/>
  <c r="M4" i="10"/>
  <c r="I4" i="11"/>
  <c r="Q4" i="10"/>
  <c r="R4" i="10"/>
  <c r="O4" i="10"/>
  <c r="P4" i="10"/>
  <c r="S23" i="10"/>
  <c r="S24" i="10"/>
  <c r="K5" i="10"/>
  <c r="J5" i="10"/>
  <c r="E5" i="10"/>
  <c r="F5" i="10"/>
  <c r="G5" i="10"/>
  <c r="I4" i="10"/>
  <c r="H4" i="10"/>
  <c r="I4" i="6"/>
  <c r="M5" i="6" s="1"/>
  <c r="H4" i="6"/>
  <c r="K4" i="6" s="1"/>
  <c r="L4" i="6"/>
  <c r="D6" i="6"/>
  <c r="E5" i="6"/>
  <c r="G5" i="6"/>
  <c r="F5" i="6"/>
  <c r="L5" i="6" s="1"/>
  <c r="G6" i="5"/>
  <c r="D7" i="5"/>
  <c r="F7" i="5" s="1"/>
  <c r="I5" i="5"/>
  <c r="M6" i="5" s="1"/>
  <c r="H5" i="5"/>
  <c r="K5" i="5" s="1"/>
  <c r="L4" i="5"/>
  <c r="M13" i="4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O2" i="3"/>
  <c r="I3" i="3"/>
  <c r="H3" i="3"/>
  <c r="L3" i="3"/>
  <c r="K3" i="3"/>
  <c r="K4" i="2"/>
  <c r="K3" i="2"/>
  <c r="H3" i="2"/>
  <c r="H4" i="2"/>
  <c r="K3" i="1"/>
  <c r="J4" i="11" l="1"/>
  <c r="H5" i="11" s="1"/>
  <c r="G5" i="11" s="1"/>
  <c r="I5" i="11" s="1"/>
  <c r="Q5" i="10"/>
  <c r="R5" i="10"/>
  <c r="S4" i="10"/>
  <c r="P5" i="10"/>
  <c r="O5" i="10"/>
  <c r="E6" i="10"/>
  <c r="J6" i="10"/>
  <c r="F6" i="10"/>
  <c r="K6" i="10"/>
  <c r="G6" i="10"/>
  <c r="H5" i="10"/>
  <c r="I5" i="10"/>
  <c r="I5" i="6"/>
  <c r="M6" i="6" s="1"/>
  <c r="H5" i="6"/>
  <c r="K5" i="6" s="1"/>
  <c r="G6" i="6"/>
  <c r="E6" i="6"/>
  <c r="D7" i="6"/>
  <c r="F6" i="6"/>
  <c r="L5" i="5"/>
  <c r="G7" i="5"/>
  <c r="D8" i="5"/>
  <c r="H6" i="5"/>
  <c r="I6" i="5"/>
  <c r="M7" i="5" s="1"/>
  <c r="J5" i="11" l="1"/>
  <c r="H6" i="11" s="1"/>
  <c r="G6" i="11" s="1"/>
  <c r="I6" i="11" s="1"/>
  <c r="S5" i="10"/>
  <c r="P6" i="10"/>
  <c r="O6" i="10"/>
  <c r="Q6" i="10"/>
  <c r="R6" i="10"/>
  <c r="H6" i="10"/>
  <c r="I6" i="10"/>
  <c r="J7" i="10"/>
  <c r="E7" i="10"/>
  <c r="K7" i="10"/>
  <c r="F7" i="10"/>
  <c r="G7" i="10"/>
  <c r="M7" i="6"/>
  <c r="G7" i="6"/>
  <c r="F7" i="6"/>
  <c r="E7" i="6"/>
  <c r="D8" i="6"/>
  <c r="L6" i="6"/>
  <c r="H6" i="6"/>
  <c r="K6" i="6" s="1"/>
  <c r="I6" i="6"/>
  <c r="K6" i="5"/>
  <c r="F8" i="5"/>
  <c r="H7" i="5"/>
  <c r="I7" i="5"/>
  <c r="M8" i="5" s="1"/>
  <c r="L6" i="5"/>
  <c r="D9" i="5"/>
  <c r="G8" i="5"/>
  <c r="H7" i="11" l="1"/>
  <c r="G7" i="11" s="1"/>
  <c r="I7" i="11" s="1"/>
  <c r="J6" i="11"/>
  <c r="P7" i="10"/>
  <c r="O7" i="10"/>
  <c r="R7" i="10"/>
  <c r="Q7" i="10"/>
  <c r="S6" i="10"/>
  <c r="H7" i="10"/>
  <c r="I7" i="10"/>
  <c r="E8" i="10"/>
  <c r="F8" i="10"/>
  <c r="G8" i="10"/>
  <c r="J8" i="10"/>
  <c r="K8" i="10"/>
  <c r="F8" i="6"/>
  <c r="L8" i="6" s="1"/>
  <c r="D9" i="6"/>
  <c r="E8" i="6"/>
  <c r="G8" i="6"/>
  <c r="L7" i="6"/>
  <c r="H7" i="6"/>
  <c r="I7" i="6"/>
  <c r="M8" i="6" s="1"/>
  <c r="K7" i="5"/>
  <c r="F9" i="5"/>
  <c r="L7" i="5"/>
  <c r="H8" i="5"/>
  <c r="I8" i="5"/>
  <c r="M9" i="5" s="1"/>
  <c r="D10" i="5"/>
  <c r="F10" i="5" s="1"/>
  <c r="G9" i="5"/>
  <c r="H8" i="11" l="1"/>
  <c r="G8" i="11" s="1"/>
  <c r="I8" i="11" s="1"/>
  <c r="J7" i="11"/>
  <c r="O8" i="10"/>
  <c r="P8" i="10"/>
  <c r="Q8" i="10"/>
  <c r="R8" i="10"/>
  <c r="S7" i="10"/>
  <c r="I8" i="10"/>
  <c r="H8" i="10"/>
  <c r="K9" i="10"/>
  <c r="J9" i="10"/>
  <c r="E9" i="10"/>
  <c r="F9" i="10"/>
  <c r="G9" i="10"/>
  <c r="M9" i="6"/>
  <c r="D10" i="6"/>
  <c r="E9" i="6"/>
  <c r="G9" i="6"/>
  <c r="F9" i="6"/>
  <c r="L9" i="6" s="1"/>
  <c r="K7" i="6"/>
  <c r="I8" i="6"/>
  <c r="H8" i="6"/>
  <c r="K8" i="6" s="1"/>
  <c r="H9" i="5"/>
  <c r="I9" i="5"/>
  <c r="M10" i="5" s="1"/>
  <c r="L8" i="5"/>
  <c r="G10" i="5"/>
  <c r="D11" i="5"/>
  <c r="F11" i="5" s="1"/>
  <c r="K8" i="5"/>
  <c r="H9" i="11" l="1"/>
  <c r="G9" i="11" s="1"/>
  <c r="I9" i="11" s="1"/>
  <c r="J8" i="11"/>
  <c r="S8" i="10"/>
  <c r="Q9" i="10"/>
  <c r="R9" i="10"/>
  <c r="O9" i="10"/>
  <c r="P9" i="10"/>
  <c r="S9" i="10" s="1"/>
  <c r="I9" i="10"/>
  <c r="H9" i="10"/>
  <c r="F10" i="10"/>
  <c r="J10" i="10"/>
  <c r="G10" i="10"/>
  <c r="K10" i="10"/>
  <c r="E10" i="10"/>
  <c r="I9" i="6"/>
  <c r="M10" i="6" s="1"/>
  <c r="H9" i="6"/>
  <c r="D11" i="6"/>
  <c r="G10" i="6"/>
  <c r="F10" i="6"/>
  <c r="E10" i="6"/>
  <c r="K9" i="5"/>
  <c r="G11" i="5"/>
  <c r="D12" i="5"/>
  <c r="F12" i="5" s="1"/>
  <c r="I10" i="5"/>
  <c r="M11" i="5" s="1"/>
  <c r="H10" i="5"/>
  <c r="K10" i="5" s="1"/>
  <c r="L9" i="5"/>
  <c r="H10" i="11" l="1"/>
  <c r="G10" i="11" s="1"/>
  <c r="I10" i="11" s="1"/>
  <c r="J9" i="11"/>
  <c r="R10" i="10"/>
  <c r="Q10" i="10"/>
  <c r="O10" i="10"/>
  <c r="P10" i="10"/>
  <c r="S10" i="10" s="1"/>
  <c r="H10" i="10"/>
  <c r="I10" i="10"/>
  <c r="J11" i="10"/>
  <c r="E11" i="10"/>
  <c r="K11" i="10"/>
  <c r="F11" i="10"/>
  <c r="G11" i="10"/>
  <c r="L10" i="6"/>
  <c r="I10" i="6"/>
  <c r="M11" i="6" s="1"/>
  <c r="H10" i="6"/>
  <c r="D12" i="6"/>
  <c r="G11" i="6"/>
  <c r="F11" i="6"/>
  <c r="E11" i="6"/>
  <c r="K9" i="6"/>
  <c r="L10" i="5"/>
  <c r="D13" i="5"/>
  <c r="F13" i="5" s="1"/>
  <c r="G12" i="5"/>
  <c r="I11" i="5"/>
  <c r="M12" i="5" s="1"/>
  <c r="H11" i="5"/>
  <c r="K11" i="5" s="1"/>
  <c r="H11" i="11" l="1"/>
  <c r="G11" i="11" s="1"/>
  <c r="I11" i="11" s="1"/>
  <c r="J10" i="11"/>
  <c r="P11" i="10"/>
  <c r="O11" i="10"/>
  <c r="R11" i="10"/>
  <c r="Q11" i="10"/>
  <c r="I11" i="10"/>
  <c r="H11" i="10"/>
  <c r="F12" i="10"/>
  <c r="G12" i="10"/>
  <c r="J12" i="10"/>
  <c r="K12" i="10"/>
  <c r="E12" i="10"/>
  <c r="M12" i="6"/>
  <c r="I11" i="6"/>
  <c r="H11" i="6"/>
  <c r="K11" i="6" s="1"/>
  <c r="L11" i="6"/>
  <c r="E12" i="6"/>
  <c r="D13" i="6"/>
  <c r="F12" i="6"/>
  <c r="L12" i="6" s="1"/>
  <c r="G12" i="6"/>
  <c r="K10" i="6"/>
  <c r="G13" i="5"/>
  <c r="D14" i="5"/>
  <c r="F14" i="5" s="1"/>
  <c r="I12" i="5"/>
  <c r="M13" i="5" s="1"/>
  <c r="H12" i="5"/>
  <c r="K12" i="5" s="1"/>
  <c r="L11" i="5"/>
  <c r="J11" i="11" l="1"/>
  <c r="H12" i="11" s="1"/>
  <c r="G12" i="11" s="1"/>
  <c r="Q12" i="10"/>
  <c r="R12" i="10"/>
  <c r="O12" i="10"/>
  <c r="P12" i="10"/>
  <c r="S12" i="10" s="1"/>
  <c r="S11" i="10"/>
  <c r="H12" i="10"/>
  <c r="I12" i="10"/>
  <c r="K13" i="10"/>
  <c r="E13" i="10"/>
  <c r="F13" i="10"/>
  <c r="G13" i="10"/>
  <c r="J13" i="10"/>
  <c r="I12" i="6"/>
  <c r="H12" i="6"/>
  <c r="K12" i="6" s="1"/>
  <c r="M13" i="6"/>
  <c r="F13" i="6"/>
  <c r="E13" i="6"/>
  <c r="D14" i="6"/>
  <c r="G13" i="6"/>
  <c r="I13" i="5"/>
  <c r="M14" i="5" s="1"/>
  <c r="H13" i="5"/>
  <c r="K13" i="5" s="1"/>
  <c r="L12" i="5"/>
  <c r="G14" i="5"/>
  <c r="D15" i="5"/>
  <c r="F15" i="5" s="1"/>
  <c r="I12" i="11" l="1"/>
  <c r="Q13" i="10"/>
  <c r="R13" i="10"/>
  <c r="O13" i="10"/>
  <c r="P13" i="10"/>
  <c r="S13" i="10" s="1"/>
  <c r="H13" i="10"/>
  <c r="I13" i="10"/>
  <c r="J14" i="10"/>
  <c r="K14" i="10"/>
  <c r="G14" i="10"/>
  <c r="E14" i="10"/>
  <c r="F14" i="10"/>
  <c r="I13" i="6"/>
  <c r="M14" i="6" s="1"/>
  <c r="H13" i="6"/>
  <c r="G14" i="6"/>
  <c r="F14" i="6"/>
  <c r="E14" i="6"/>
  <c r="D15" i="6"/>
  <c r="L13" i="6"/>
  <c r="G15" i="5"/>
  <c r="D16" i="5"/>
  <c r="F16" i="5" s="1"/>
  <c r="L13" i="5"/>
  <c r="I14" i="5"/>
  <c r="M15" i="5" s="1"/>
  <c r="H14" i="5"/>
  <c r="J12" i="11" l="1"/>
  <c r="H13" i="11" s="1"/>
  <c r="G13" i="11" s="1"/>
  <c r="I13" i="11" s="1"/>
  <c r="Q14" i="10"/>
  <c r="R14" i="10"/>
  <c r="P14" i="10"/>
  <c r="S14" i="10" s="1"/>
  <c r="O14" i="10"/>
  <c r="E15" i="10"/>
  <c r="J15" i="10"/>
  <c r="K15" i="10"/>
  <c r="G15" i="10"/>
  <c r="F15" i="10"/>
  <c r="H14" i="10"/>
  <c r="I14" i="10"/>
  <c r="M15" i="6"/>
  <c r="H14" i="6"/>
  <c r="I14" i="6"/>
  <c r="K13" i="6"/>
  <c r="G15" i="6"/>
  <c r="F15" i="6"/>
  <c r="E15" i="6"/>
  <c r="D16" i="6"/>
  <c r="L14" i="6"/>
  <c r="L14" i="5"/>
  <c r="D17" i="5"/>
  <c r="F17" i="5" s="1"/>
  <c r="G16" i="5"/>
  <c r="K14" i="5"/>
  <c r="H15" i="5"/>
  <c r="I15" i="5"/>
  <c r="M16" i="5" s="1"/>
  <c r="H14" i="11" l="1"/>
  <c r="G14" i="11" s="1"/>
  <c r="J13" i="11"/>
  <c r="R15" i="10"/>
  <c r="Q15" i="10"/>
  <c r="P15" i="10"/>
  <c r="O15" i="10"/>
  <c r="H15" i="10"/>
  <c r="I15" i="10"/>
  <c r="F16" i="10"/>
  <c r="J16" i="10"/>
  <c r="K16" i="10"/>
  <c r="E16" i="10"/>
  <c r="G16" i="10"/>
  <c r="F16" i="6"/>
  <c r="D17" i="6"/>
  <c r="E16" i="6"/>
  <c r="G16" i="6"/>
  <c r="L15" i="6"/>
  <c r="I15" i="6"/>
  <c r="M16" i="6" s="1"/>
  <c r="H15" i="6"/>
  <c r="K15" i="6" s="1"/>
  <c r="K14" i="6"/>
  <c r="K15" i="5"/>
  <c r="L15" i="5"/>
  <c r="I16" i="5"/>
  <c r="M17" i="5" s="1"/>
  <c r="H16" i="5"/>
  <c r="D18" i="5"/>
  <c r="F18" i="5" s="1"/>
  <c r="G17" i="5"/>
  <c r="I14" i="11" l="1"/>
  <c r="S15" i="10"/>
  <c r="O16" i="10"/>
  <c r="P16" i="10"/>
  <c r="Q16" i="10"/>
  <c r="R16" i="10"/>
  <c r="K17" i="10"/>
  <c r="J17" i="10"/>
  <c r="E17" i="10"/>
  <c r="G17" i="10"/>
  <c r="F17" i="10"/>
  <c r="H16" i="10"/>
  <c r="I16" i="10"/>
  <c r="I16" i="6"/>
  <c r="M17" i="6" s="1"/>
  <c r="H16" i="6"/>
  <c r="K16" i="6" s="1"/>
  <c r="D18" i="6"/>
  <c r="E17" i="6"/>
  <c r="G17" i="6"/>
  <c r="F17" i="6"/>
  <c r="L17" i="6" s="1"/>
  <c r="L16" i="6"/>
  <c r="K16" i="5"/>
  <c r="I17" i="5"/>
  <c r="M18" i="5" s="1"/>
  <c r="H17" i="5"/>
  <c r="K17" i="5" s="1"/>
  <c r="D19" i="5"/>
  <c r="F19" i="5" s="1"/>
  <c r="G18" i="5"/>
  <c r="L16" i="5"/>
  <c r="H15" i="11" l="1"/>
  <c r="G15" i="11" s="1"/>
  <c r="J14" i="11"/>
  <c r="Q17" i="10"/>
  <c r="R17" i="10"/>
  <c r="S16" i="10"/>
  <c r="P17" i="10"/>
  <c r="S17" i="10" s="1"/>
  <c r="O17" i="10"/>
  <c r="H17" i="10"/>
  <c r="I17" i="10"/>
  <c r="E18" i="10"/>
  <c r="J18" i="10"/>
  <c r="K18" i="10"/>
  <c r="F18" i="10"/>
  <c r="G18" i="10"/>
  <c r="I17" i="6"/>
  <c r="M18" i="6" s="1"/>
  <c r="H17" i="6"/>
  <c r="K17" i="6" s="1"/>
  <c r="E18" i="6"/>
  <c r="D19" i="6"/>
  <c r="G18" i="6"/>
  <c r="F18" i="6"/>
  <c r="L18" i="6" s="1"/>
  <c r="L17" i="5"/>
  <c r="I18" i="5"/>
  <c r="M19" i="5" s="1"/>
  <c r="H18" i="5"/>
  <c r="D20" i="5"/>
  <c r="G19" i="5"/>
  <c r="I15" i="11" l="1"/>
  <c r="R18" i="10"/>
  <c r="Q18" i="10"/>
  <c r="P18" i="10"/>
  <c r="O18" i="10"/>
  <c r="H18" i="10"/>
  <c r="I18" i="10"/>
  <c r="J19" i="10"/>
  <c r="K19" i="10"/>
  <c r="F19" i="10"/>
  <c r="E19" i="10"/>
  <c r="G19" i="10"/>
  <c r="I18" i="6"/>
  <c r="M19" i="6" s="1"/>
  <c r="H18" i="6"/>
  <c r="K18" i="6" s="1"/>
  <c r="F19" i="6"/>
  <c r="E19" i="6"/>
  <c r="D20" i="6"/>
  <c r="G19" i="6"/>
  <c r="K18" i="5"/>
  <c r="F20" i="5"/>
  <c r="I19" i="5"/>
  <c r="M20" i="5" s="1"/>
  <c r="H19" i="5"/>
  <c r="L18" i="5"/>
  <c r="G20" i="5"/>
  <c r="D21" i="5"/>
  <c r="F21" i="5" s="1"/>
  <c r="H16" i="11" l="1"/>
  <c r="G16" i="11" s="1"/>
  <c r="I16" i="11" s="1"/>
  <c r="J15" i="11"/>
  <c r="S18" i="10"/>
  <c r="R19" i="10"/>
  <c r="Q19" i="10"/>
  <c r="P19" i="10"/>
  <c r="S19" i="10" s="1"/>
  <c r="O19" i="10"/>
  <c r="I19" i="10"/>
  <c r="H19" i="10"/>
  <c r="J20" i="10"/>
  <c r="K20" i="10"/>
  <c r="F20" i="10"/>
  <c r="G20" i="10"/>
  <c r="E20" i="10"/>
  <c r="I19" i="6"/>
  <c r="M20" i="6" s="1"/>
  <c r="H19" i="6"/>
  <c r="K19" i="6" s="1"/>
  <c r="L19" i="6"/>
  <c r="G20" i="6"/>
  <c r="F20" i="6"/>
  <c r="E20" i="6"/>
  <c r="D21" i="6"/>
  <c r="K19" i="5"/>
  <c r="G21" i="5"/>
  <c r="D22" i="5"/>
  <c r="F22" i="5" s="1"/>
  <c r="I20" i="5"/>
  <c r="M21" i="5" s="1"/>
  <c r="H20" i="5"/>
  <c r="L19" i="5"/>
  <c r="H17" i="11" l="1"/>
  <c r="G17" i="11" s="1"/>
  <c r="J16" i="11"/>
  <c r="Q20" i="10"/>
  <c r="R20" i="10"/>
  <c r="O20" i="10"/>
  <c r="P20" i="10"/>
  <c r="S20" i="10" s="1"/>
  <c r="I20" i="10"/>
  <c r="H20" i="10"/>
  <c r="M21" i="6"/>
  <c r="L20" i="6"/>
  <c r="I20" i="6"/>
  <c r="H20" i="6"/>
  <c r="K20" i="6" s="1"/>
  <c r="G21" i="6"/>
  <c r="F21" i="6"/>
  <c r="E21" i="6"/>
  <c r="D22" i="6"/>
  <c r="K20" i="5"/>
  <c r="L20" i="5"/>
  <c r="G22" i="5"/>
  <c r="D23" i="5"/>
  <c r="F23" i="5" s="1"/>
  <c r="I21" i="5"/>
  <c r="M22" i="5" s="1"/>
  <c r="H21" i="5"/>
  <c r="K21" i="5" s="1"/>
  <c r="I17" i="11" l="1"/>
  <c r="G22" i="6"/>
  <c r="F22" i="6"/>
  <c r="L22" i="6" s="1"/>
  <c r="E22" i="6"/>
  <c r="D23" i="6"/>
  <c r="I21" i="6"/>
  <c r="M22" i="6" s="1"/>
  <c r="H21" i="6"/>
  <c r="K21" i="6" s="1"/>
  <c r="L21" i="6"/>
  <c r="I22" i="5"/>
  <c r="M23" i="5" s="1"/>
  <c r="H22" i="5"/>
  <c r="G23" i="5"/>
  <c r="D24" i="5"/>
  <c r="F24" i="5" s="1"/>
  <c r="L21" i="5"/>
  <c r="J17" i="11" l="1"/>
  <c r="H18" i="11" s="1"/>
  <c r="G18" i="11" s="1"/>
  <c r="G23" i="6"/>
  <c r="F23" i="6"/>
  <c r="E23" i="6"/>
  <c r="D24" i="6"/>
  <c r="H22" i="6"/>
  <c r="K22" i="6" s="1"/>
  <c r="I22" i="6"/>
  <c r="M23" i="6" s="1"/>
  <c r="I23" i="5"/>
  <c r="M24" i="5" s="1"/>
  <c r="H23" i="5"/>
  <c r="K22" i="5"/>
  <c r="L22" i="5"/>
  <c r="G24" i="5"/>
  <c r="D25" i="5"/>
  <c r="F25" i="5" s="1"/>
  <c r="I18" i="11" l="1"/>
  <c r="F24" i="6"/>
  <c r="D25" i="6"/>
  <c r="E24" i="6"/>
  <c r="G24" i="6"/>
  <c r="L23" i="6"/>
  <c r="I23" i="6"/>
  <c r="M24" i="6" s="1"/>
  <c r="H23" i="6"/>
  <c r="K23" i="6" s="1"/>
  <c r="K23" i="5"/>
  <c r="L23" i="5"/>
  <c r="D26" i="5"/>
  <c r="F26" i="5" s="1"/>
  <c r="G25" i="5"/>
  <c r="H24" i="5"/>
  <c r="I24" i="5"/>
  <c r="M25" i="5" s="1"/>
  <c r="J18" i="11" l="1"/>
  <c r="H19" i="11" s="1"/>
  <c r="G19" i="11" s="1"/>
  <c r="I24" i="6"/>
  <c r="M25" i="6" s="1"/>
  <c r="H24" i="6"/>
  <c r="K24" i="6" s="1"/>
  <c r="D26" i="6"/>
  <c r="E25" i="6"/>
  <c r="F25" i="6"/>
  <c r="G25" i="6"/>
  <c r="L24" i="6"/>
  <c r="H25" i="5"/>
  <c r="I25" i="5"/>
  <c r="M26" i="5" s="1"/>
  <c r="L24" i="5"/>
  <c r="K24" i="5"/>
  <c r="D27" i="5"/>
  <c r="G26" i="5"/>
  <c r="I19" i="11" l="1"/>
  <c r="I25" i="6"/>
  <c r="M26" i="6" s="1"/>
  <c r="H25" i="6"/>
  <c r="K25" i="6" s="1"/>
  <c r="L25" i="6"/>
  <c r="G26" i="6"/>
  <c r="F26" i="6"/>
  <c r="L26" i="6" s="1"/>
  <c r="E26" i="6"/>
  <c r="D27" i="6"/>
  <c r="F27" i="5"/>
  <c r="K25" i="5"/>
  <c r="D28" i="5"/>
  <c r="G27" i="5"/>
  <c r="L25" i="5"/>
  <c r="I26" i="5"/>
  <c r="M27" i="5" s="1"/>
  <c r="H26" i="5"/>
  <c r="J19" i="11" l="1"/>
  <c r="H20" i="11" s="1"/>
  <c r="G20" i="11" s="1"/>
  <c r="I20" i="11" s="1"/>
  <c r="G27" i="6"/>
  <c r="F27" i="6"/>
  <c r="L27" i="6" s="1"/>
  <c r="E27" i="6"/>
  <c r="D28" i="6"/>
  <c r="I26" i="6"/>
  <c r="M27" i="6" s="1"/>
  <c r="H26" i="6"/>
  <c r="F28" i="5"/>
  <c r="L26" i="5"/>
  <c r="I27" i="5"/>
  <c r="M28" i="5" s="1"/>
  <c r="H27" i="5"/>
  <c r="G28" i="5"/>
  <c r="D29" i="5"/>
  <c r="F29" i="5" s="1"/>
  <c r="K26" i="5"/>
  <c r="J20" i="11" l="1"/>
  <c r="H21" i="11" s="1"/>
  <c r="G21" i="11" s="1"/>
  <c r="G28" i="6"/>
  <c r="F28" i="6"/>
  <c r="L28" i="6" s="1"/>
  <c r="E28" i="6"/>
  <c r="D29" i="6"/>
  <c r="K26" i="6"/>
  <c r="H27" i="6"/>
  <c r="I27" i="6"/>
  <c r="M28" i="6" s="1"/>
  <c r="K27" i="5"/>
  <c r="I28" i="5"/>
  <c r="M29" i="5" s="1"/>
  <c r="H28" i="5"/>
  <c r="G29" i="5"/>
  <c r="D30" i="5"/>
  <c r="F30" i="5" s="1"/>
  <c r="L27" i="5"/>
  <c r="I21" i="11" l="1"/>
  <c r="K27" i="6"/>
  <c r="G29" i="6"/>
  <c r="F29" i="6"/>
  <c r="L29" i="6" s="1"/>
  <c r="E29" i="6"/>
  <c r="D30" i="6"/>
  <c r="I28" i="6"/>
  <c r="M29" i="6" s="1"/>
  <c r="H28" i="6"/>
  <c r="K28" i="6" s="1"/>
  <c r="I29" i="5"/>
  <c r="M30" i="5" s="1"/>
  <c r="H29" i="5"/>
  <c r="K28" i="5"/>
  <c r="L28" i="5"/>
  <c r="G30" i="5"/>
  <c r="D31" i="5"/>
  <c r="J21" i="11" l="1"/>
  <c r="H22" i="11" s="1"/>
  <c r="G22" i="11" s="1"/>
  <c r="G30" i="6"/>
  <c r="D31" i="6"/>
  <c r="F30" i="6"/>
  <c r="E30" i="6"/>
  <c r="I29" i="6"/>
  <c r="M30" i="6" s="1"/>
  <c r="H29" i="6"/>
  <c r="K29" i="6" s="1"/>
  <c r="F31" i="5"/>
  <c r="K29" i="5"/>
  <c r="H30" i="5"/>
  <c r="I30" i="5"/>
  <c r="M31" i="5" s="1"/>
  <c r="L29" i="5"/>
  <c r="G31" i="5"/>
  <c r="D32" i="5"/>
  <c r="F32" i="5" s="1"/>
  <c r="I22" i="11" l="1"/>
  <c r="G31" i="6"/>
  <c r="F31" i="6"/>
  <c r="D32" i="6"/>
  <c r="E31" i="6"/>
  <c r="H30" i="6"/>
  <c r="K30" i="6" s="1"/>
  <c r="I30" i="6"/>
  <c r="M31" i="6" s="1"/>
  <c r="L30" i="6"/>
  <c r="K30" i="5"/>
  <c r="G32" i="5"/>
  <c r="D33" i="5"/>
  <c r="F33" i="5" s="1"/>
  <c r="H31" i="5"/>
  <c r="I31" i="5"/>
  <c r="M32" i="5" s="1"/>
  <c r="L30" i="5"/>
  <c r="H23" i="11" l="1"/>
  <c r="G23" i="11" s="1"/>
  <c r="I23" i="11" s="1"/>
  <c r="J22" i="11"/>
  <c r="L31" i="6"/>
  <c r="F32" i="6"/>
  <c r="D33" i="6"/>
  <c r="E32" i="6"/>
  <c r="G32" i="6"/>
  <c r="I31" i="6"/>
  <c r="M32" i="6" s="1"/>
  <c r="H31" i="6"/>
  <c r="K31" i="6" s="1"/>
  <c r="K31" i="5"/>
  <c r="D34" i="5"/>
  <c r="F34" i="5" s="1"/>
  <c r="G33" i="5"/>
  <c r="L31" i="5"/>
  <c r="H32" i="5"/>
  <c r="I32" i="5"/>
  <c r="M33" i="5" s="1"/>
  <c r="J23" i="11" l="1"/>
  <c r="H24" i="11" s="1"/>
  <c r="G24" i="11" s="1"/>
  <c r="I32" i="6"/>
  <c r="M33" i="6" s="1"/>
  <c r="H32" i="6"/>
  <c r="K32" i="6" s="1"/>
  <c r="D34" i="6"/>
  <c r="E33" i="6"/>
  <c r="G33" i="6"/>
  <c r="F33" i="6"/>
  <c r="L32" i="6"/>
  <c r="K32" i="5"/>
  <c r="D35" i="5"/>
  <c r="F35" i="5" s="1"/>
  <c r="G34" i="5"/>
  <c r="L32" i="5"/>
  <c r="H33" i="5"/>
  <c r="I33" i="5"/>
  <c r="M34" i="5" s="1"/>
  <c r="I24" i="11" l="1"/>
  <c r="L33" i="6"/>
  <c r="I33" i="6"/>
  <c r="M34" i="6" s="1"/>
  <c r="H33" i="6"/>
  <c r="K33" i="6" s="1"/>
  <c r="E34" i="6"/>
  <c r="D35" i="6"/>
  <c r="G34" i="6"/>
  <c r="F34" i="6"/>
  <c r="L33" i="5"/>
  <c r="K33" i="5"/>
  <c r="I34" i="5"/>
  <c r="M35" i="5" s="1"/>
  <c r="H34" i="5"/>
  <c r="K34" i="5" s="1"/>
  <c r="D36" i="5"/>
  <c r="G35" i="5"/>
  <c r="J24" i="11" l="1"/>
  <c r="H25" i="11" s="1"/>
  <c r="G25" i="11" s="1"/>
  <c r="I25" i="11" s="1"/>
  <c r="I34" i="6"/>
  <c r="M35" i="6" s="1"/>
  <c r="H34" i="6"/>
  <c r="K34" i="6" s="1"/>
  <c r="L34" i="6"/>
  <c r="G35" i="6"/>
  <c r="F35" i="6"/>
  <c r="E35" i="6"/>
  <c r="D36" i="6"/>
  <c r="G36" i="5"/>
  <c r="H36" i="5" s="1"/>
  <c r="F36" i="5"/>
  <c r="I35" i="5"/>
  <c r="M36" i="5" s="1"/>
  <c r="H35" i="5"/>
  <c r="K35" i="5" s="1"/>
  <c r="L34" i="5"/>
  <c r="J25" i="11" l="1"/>
  <c r="H26" i="11" s="1"/>
  <c r="G26" i="11" s="1"/>
  <c r="I26" i="11" s="1"/>
  <c r="J26" i="11" s="1"/>
  <c r="L35" i="6"/>
  <c r="G36" i="6"/>
  <c r="F36" i="6"/>
  <c r="E36" i="6"/>
  <c r="I35" i="6"/>
  <c r="M36" i="6" s="1"/>
  <c r="H35" i="6"/>
  <c r="K35" i="6" s="1"/>
  <c r="I36" i="5"/>
  <c r="K36" i="5" s="1"/>
  <c r="L35" i="5"/>
  <c r="L36" i="5"/>
  <c r="L36" i="6" l="1"/>
  <c r="I36" i="6"/>
  <c r="H36" i="6"/>
  <c r="K36" i="6" s="1"/>
</calcChain>
</file>

<file path=xl/sharedStrings.xml><?xml version="1.0" encoding="utf-8"?>
<sst xmlns="http://schemas.openxmlformats.org/spreadsheetml/2006/main" count="212" uniqueCount="40">
  <si>
    <t>Call</t>
    <phoneticPr fontId="2" type="noConversion"/>
  </si>
  <si>
    <t>Put</t>
    <phoneticPr fontId="2" type="noConversion"/>
  </si>
  <si>
    <t>Underlying</t>
    <phoneticPr fontId="2" type="noConversion"/>
  </si>
  <si>
    <t>Currency</t>
    <phoneticPr fontId="2" type="noConversion"/>
  </si>
  <si>
    <t>Floor</t>
    <phoneticPr fontId="2" type="noConversion"/>
  </si>
  <si>
    <t>Cap</t>
    <phoneticPr fontId="2" type="noConversion"/>
  </si>
  <si>
    <t>priceUnder</t>
    <phoneticPr fontId="2" type="noConversion"/>
  </si>
  <si>
    <t>priceCall</t>
    <phoneticPr fontId="2" type="noConversion"/>
  </si>
  <si>
    <t>pricePut</t>
    <phoneticPr fontId="2" type="noConversion"/>
  </si>
  <si>
    <t>priceCallDelta</t>
    <phoneticPr fontId="2" type="noConversion"/>
  </si>
  <si>
    <t>U</t>
    <phoneticPr fontId="2" type="noConversion"/>
  </si>
  <si>
    <t>dPut</t>
    <phoneticPr fontId="2" type="noConversion"/>
  </si>
  <si>
    <t>value</t>
    <phoneticPr fontId="2" type="noConversion"/>
  </si>
  <si>
    <t>book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</si>
  <si>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</si>
  <si>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</si>
  <si>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</si>
  <si>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r>
      <rPr>
        <sz val="11"/>
        <color theme="1"/>
        <rFont val="等线"/>
        <family val="3"/>
        <charset val="128"/>
        <scheme val="minor"/>
      </rPr>
      <t>∂</t>
    </r>
    <r>
      <rPr>
        <sz val="11"/>
        <color theme="1"/>
        <rFont val="等线"/>
        <family val="2"/>
        <charset val="134"/>
        <scheme val="minor"/>
      </rPr>
      <t>z/</t>
    </r>
    <r>
      <rPr>
        <sz val="11"/>
        <color theme="1"/>
        <rFont val="等线"/>
        <family val="3"/>
        <charset val="128"/>
        <scheme val="minor"/>
      </rPr>
      <t>∂</t>
    </r>
    <r>
      <rPr>
        <sz val="11"/>
        <color theme="1"/>
        <rFont val="等线"/>
        <family val="2"/>
        <charset val="134"/>
        <scheme val="minor"/>
      </rPr>
      <t>x</t>
    </r>
    <phoneticPr fontId="2" type="noConversion"/>
  </si>
  <si>
    <r>
      <t>∂</t>
    </r>
    <r>
      <rPr>
        <sz val="11"/>
        <color theme="1"/>
        <rFont val="等线"/>
        <family val="3"/>
        <charset val="134"/>
        <scheme val="minor"/>
      </rPr>
      <t>z/</t>
    </r>
    <r>
      <rPr>
        <sz val="11"/>
        <color theme="1"/>
        <rFont val="等线"/>
        <family val="3"/>
        <charset val="128"/>
        <scheme val="minor"/>
      </rPr>
      <t>∂</t>
    </r>
    <r>
      <rPr>
        <sz val="11"/>
        <color theme="1"/>
        <rFont val="等线"/>
        <family val="3"/>
        <charset val="134"/>
        <scheme val="minor"/>
      </rPr>
      <t>y</t>
    </r>
    <phoneticPr fontId="2" type="noConversion"/>
  </si>
  <si>
    <t>dz</t>
    <phoneticPr fontId="2" type="noConversion"/>
  </si>
  <si>
    <t>dx</t>
    <phoneticPr fontId="2" type="noConversion"/>
  </si>
  <si>
    <t>dz/dx</t>
    <phoneticPr fontId="2" type="noConversion"/>
  </si>
  <si>
    <t>dz/dy</t>
    <phoneticPr fontId="2" type="noConversion"/>
  </si>
  <si>
    <t>LP</t>
    <phoneticPr fontId="2" type="noConversion"/>
  </si>
  <si>
    <t>Sum Value</t>
    <phoneticPr fontId="2" type="noConversion"/>
  </si>
  <si>
    <r>
      <t>∂</t>
    </r>
    <r>
      <rPr>
        <b/>
        <sz val="11"/>
        <color theme="1"/>
        <rFont val="等线"/>
        <family val="3"/>
        <charset val="134"/>
        <scheme val="minor"/>
      </rPr>
      <t>z/</t>
    </r>
    <r>
      <rPr>
        <b/>
        <sz val="11"/>
        <color theme="1"/>
        <rFont val="等线"/>
        <family val="3"/>
        <charset val="128"/>
        <scheme val="minor"/>
      </rPr>
      <t>∂</t>
    </r>
    <r>
      <rPr>
        <b/>
        <sz val="11"/>
        <color theme="1"/>
        <rFont val="等线"/>
        <family val="3"/>
        <charset val="134"/>
        <scheme val="minor"/>
      </rPr>
      <t>x</t>
    </r>
    <phoneticPr fontId="2" type="noConversion"/>
  </si>
  <si>
    <r>
      <t>∂</t>
    </r>
    <r>
      <rPr>
        <b/>
        <sz val="11"/>
        <color theme="1"/>
        <rFont val="等线"/>
        <family val="3"/>
        <charset val="134"/>
        <scheme val="minor"/>
      </rPr>
      <t>z/</t>
    </r>
    <r>
      <rPr>
        <b/>
        <sz val="11"/>
        <color theme="1"/>
        <rFont val="等线"/>
        <family val="3"/>
        <charset val="128"/>
        <scheme val="minor"/>
      </rPr>
      <t>∂</t>
    </r>
    <r>
      <rPr>
        <b/>
        <sz val="11"/>
        <color theme="1"/>
        <rFont val="等线"/>
        <family val="3"/>
        <charset val="134"/>
        <scheme val="minor"/>
      </rPr>
      <t>y</t>
    </r>
    <phoneticPr fontId="2" type="noConversion"/>
  </si>
  <si>
    <r>
      <t>∂</t>
    </r>
    <r>
      <rPr>
        <b/>
        <sz val="11"/>
        <color theme="1"/>
        <rFont val="等线"/>
        <family val="3"/>
        <charset val="134"/>
        <scheme val="minor"/>
      </rPr>
      <t>z/</t>
    </r>
    <r>
      <rPr>
        <b/>
        <sz val="11"/>
        <color theme="1"/>
        <rFont val="等线"/>
        <family val="3"/>
        <charset val="128"/>
        <scheme val="minor"/>
      </rPr>
      <t>∂</t>
    </r>
    <r>
      <rPr>
        <b/>
        <sz val="11"/>
        <color theme="1"/>
        <rFont val="等线"/>
        <family val="3"/>
        <charset val="134"/>
        <scheme val="minor"/>
      </rPr>
      <t>x+</t>
    </r>
    <r>
      <rPr>
        <b/>
        <sz val="11"/>
        <color theme="1"/>
        <rFont val="等线"/>
        <family val="3"/>
        <charset val="128"/>
        <scheme val="minor"/>
      </rPr>
      <t>∂</t>
    </r>
    <r>
      <rPr>
        <b/>
        <sz val="11"/>
        <color theme="1"/>
        <rFont val="等线"/>
        <family val="3"/>
        <charset val="134"/>
        <scheme val="minor"/>
      </rPr>
      <t>z/</t>
    </r>
    <r>
      <rPr>
        <b/>
        <sz val="11"/>
        <color theme="1"/>
        <rFont val="等线"/>
        <family val="3"/>
        <charset val="128"/>
        <scheme val="minor"/>
      </rPr>
      <t>∂</t>
    </r>
    <r>
      <rPr>
        <b/>
        <sz val="11"/>
        <color theme="1"/>
        <rFont val="等线"/>
        <family val="3"/>
        <charset val="134"/>
        <scheme val="minor"/>
      </rPr>
      <t>y</t>
    </r>
    <phoneticPr fontId="2" type="noConversion"/>
  </si>
  <si>
    <t>p</t>
    <phoneticPr fontId="2" type="noConversion"/>
  </si>
  <si>
    <t>t</t>
    <phoneticPr fontId="2" type="noConversion"/>
  </si>
  <si>
    <t>dE</t>
    <phoneticPr fontId="2" type="noConversion"/>
  </si>
  <si>
    <t>dU</t>
    <phoneticPr fontId="2" type="noConversion"/>
  </si>
  <si>
    <t>d</t>
    <phoneticPr fontId="2" type="noConversion"/>
  </si>
  <si>
    <t>dCall</t>
    <phoneticPr fontId="2" type="noConversion"/>
  </si>
  <si>
    <t>sum</t>
    <phoneticPr fontId="2" type="noConversion"/>
  </si>
  <si>
    <t>Price</t>
    <phoneticPr fontId="2" type="noConversion"/>
  </si>
  <si>
    <t>Rate</t>
    <phoneticPr fontId="2" type="noConversion"/>
  </si>
  <si>
    <t>m</t>
    <phoneticPr fontId="2" type="noConversion"/>
  </si>
  <si>
    <t>n</t>
    <phoneticPr fontId="2" type="noConversion"/>
  </si>
  <si>
    <t>相比方案3，中间价时，Call和Put价格各1000，边界价格时，1333封顶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</si>
</sst>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0.0000"/>
    <numFmt numFmtId="177" formatCode="0_ "/>
    <numFmt numFmtId="178" formatCode="0.00_ "/>
    <numFmt numFmtId="179" formatCode="_ * #,##0_ ;_ * \-#,##0_ ;_ * &quot;-&quot;??_ ;_ @_ "/>
    <numFmt numFmtId="180" formatCode="0.0"/>
    <numFmt numFmtId="181" formatCode="0.0%"/>
    <numFmt numFmtId="183" formatCode="0.000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28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1" applyNumberFormat="1" applyFont="1">
      <alignment vertical="center"/>
    </xf>
    <xf numFmtId="176" fontId="4" fillId="0" borderId="0" xfId="0" applyNumberFormat="1" applyFont="1">
      <alignment vertical="center"/>
    </xf>
    <xf numFmtId="180" fontId="0" fillId="0" borderId="0" xfId="0" applyNumberFormat="1">
      <alignment vertical="center"/>
    </xf>
    <xf numFmtId="181" fontId="0" fillId="0" borderId="0" xfId="2" applyNumberFormat="1" applyFont="1">
      <alignment vertical="center"/>
    </xf>
    <xf numFmtId="183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LBP!$H$1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LBP!$F$2:$F$26</c:f>
              <c:numCache>
                <c:formatCode>0_ 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LBP!$H$2:$H$26</c:f>
              <c:numCache>
                <c:formatCode>_ * #,##0_ ;_ * \-#,##0_ ;_ * "-"??_ ;_ @_ </c:formatCode>
                <c:ptCount val="25"/>
                <c:pt idx="0">
                  <c:v>333333</c:v>
                </c:pt>
                <c:pt idx="1">
                  <c:v>374999.66666666669</c:v>
                </c:pt>
                <c:pt idx="2">
                  <c:v>407921.47005029116</c:v>
                </c:pt>
                <c:pt idx="3">
                  <c:v>435743.72027138149</c:v>
                </c:pt>
                <c:pt idx="4">
                  <c:v>460126.49387933494</c:v>
                </c:pt>
                <c:pt idx="5">
                  <c:v>481993.5791923377</c:v>
                </c:pt>
                <c:pt idx="6">
                  <c:v>501921.54064630356</c:v>
                </c:pt>
                <c:pt idx="7">
                  <c:v>520298.50239758089</c:v>
                </c:pt>
                <c:pt idx="8">
                  <c:v>537400.23960396403</c:v>
                </c:pt>
                <c:pt idx="9">
                  <c:v>553430.83558738639</c:v>
                </c:pt>
                <c:pt idx="10">
                  <c:v>568546.20181202528</c:v>
                </c:pt>
                <c:pt idx="11">
                  <c:v>582868.53771761339</c:v>
                </c:pt>
                <c:pt idx="12">
                  <c:v>596495.66000929323</c:v>
                </c:pt>
                <c:pt idx="13">
                  <c:v>609507.26300812641</c:v>
                </c:pt>
                <c:pt idx="14">
                  <c:v>621969.2590796334</c:v>
                </c:pt>
                <c:pt idx="15">
                  <c:v>633936.87216519378</c:v>
                </c:pt>
                <c:pt idx="16">
                  <c:v>645456.89539493725</c:v>
                </c:pt>
                <c:pt idx="17">
                  <c:v>656569.37279732444</c:v>
                </c:pt>
                <c:pt idx="18">
                  <c:v>667308.87471466197</c:v>
                </c:pt>
                <c:pt idx="19">
                  <c:v>677705.48054845096</c:v>
                </c:pt>
                <c:pt idx="20">
                  <c:v>687785.54675847385</c:v>
                </c:pt>
                <c:pt idx="21">
                  <c:v>697572.31467932567</c:v>
                </c:pt>
                <c:pt idx="22">
                  <c:v>707086.39707747835</c:v>
                </c:pt>
                <c:pt idx="23">
                  <c:v>716346.17168253264</c:v>
                </c:pt>
                <c:pt idx="24">
                  <c:v>725368.10248427698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6-4E7B-A693-23149AF3E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449008"/>
        <c:axId val="828451304"/>
      </c:barChart>
      <c:lineChart>
        <c:grouping val="standard"/>
        <c:varyColors val="0"/>
        <c:ser>
          <c:idx val="1"/>
          <c:order val="1"/>
          <c:tx>
            <c:strRef>
              <c:f>LBP!$I$1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LBP!$F$2:$F$26</c:f>
              <c:numCache>
                <c:formatCode>0_ 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LBP!$I$2:$I$26</c:f>
              <c:numCache>
                <c:formatCode>0.00_ </c:formatCode>
                <c:ptCount val="25"/>
                <c:pt idx="0">
                  <c:v>3.0000030000029998</c:v>
                </c:pt>
                <c:pt idx="1">
                  <c:v>2.370372213993174</c:v>
                </c:pt>
                <c:pt idx="2">
                  <c:v>2.0032040191225229</c:v>
                </c:pt>
                <c:pt idx="3">
                  <c:v>1.7555614553341026</c:v>
                </c:pt>
                <c:pt idx="4">
                  <c:v>1.5744317169679158</c:v>
                </c:pt>
                <c:pt idx="5">
                  <c:v>1.4348146595001996</c:v>
                </c:pt>
                <c:pt idx="6">
                  <c:v>1.3231425692345351</c:v>
                </c:pt>
                <c:pt idx="7">
                  <c:v>1.2313263101858953</c:v>
                </c:pt>
                <c:pt idx="8">
                  <c:v>1.1542040650104752</c:v>
                </c:pt>
                <c:pt idx="9">
                  <c:v>1.088307456481455</c:v>
                </c:pt>
                <c:pt idx="10">
                  <c:v>1.031209216411558</c:v>
                </c:pt>
                <c:pt idx="11">
                  <c:v>0.98115378615473792</c:v>
                </c:pt>
                <c:pt idx="12">
                  <c:v>0.93683635275234189</c:v>
                </c:pt>
                <c:pt idx="13">
                  <c:v>0.89726461441311434</c:v>
                </c:pt>
                <c:pt idx="14">
                  <c:v>0.86166900382935518</c:v>
                </c:pt>
                <c:pt idx="15">
                  <c:v>0.82944250198403269</c:v>
                </c:pt>
                <c:pt idx="16">
                  <c:v>0.80009917307104739</c:v>
                </c:pt>
                <c:pt idx="17">
                  <c:v>0.77324491129321526</c:v>
                </c:pt>
                <c:pt idx="18">
                  <c:v>0.74855636858917762</c:v>
                </c:pt>
                <c:pt idx="19">
                  <c:v>0.72576549288713843</c:v>
                </c:pt>
                <c:pt idx="20">
                  <c:v>0.70464799494933017</c:v>
                </c:pt>
                <c:pt idx="21">
                  <c:v>0.68501461768160721</c:v>
                </c:pt>
                <c:pt idx="22">
                  <c:v>0.66670443826834336</c:v>
                </c:pt>
                <c:pt idx="23">
                  <c:v>0.64957966730526262</c:v>
                </c:pt>
                <c:pt idx="24">
                  <c:v>0.63352156558019568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6-4E7B-A693-23149AF3E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530392"/>
        <c:axId val="727530720"/>
      </c:lineChart>
      <c:catAx>
        <c:axId val="72753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530720"/>
        <c:crosses val="autoZero"/>
        <c:auto val="1"/>
        <c:lblAlgn val="ctr"/>
        <c:lblOffset val="100"/>
        <c:noMultiLvlLbl val="0"/>
      </c:catAx>
      <c:valAx>
        <c:axId val="7275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530392"/>
        <c:crosses val="autoZero"/>
        <c:crossBetween val="between"/>
      </c:valAx>
      <c:valAx>
        <c:axId val="82845130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8449008"/>
        <c:crosses val="max"/>
        <c:crossBetween val="between"/>
      </c:valAx>
      <c:catAx>
        <c:axId val="828449008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828451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LBP release rate at price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LBP!$N$1</c:f>
              <c:strCache>
                <c:ptCount val="1"/>
                <c:pt idx="0">
                  <c:v>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LBP!$N$2:$N$52</c:f>
              <c:numCache>
                <c:formatCode>0.0%</c:formatCode>
                <c:ptCount val="5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1.6999999999999998E-2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9-4DD7-ADB4-461073676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559760"/>
        <c:axId val="881553856"/>
      </c:barChart>
      <c:lineChart>
        <c:grouping val="standard"/>
        <c:varyColors val="0"/>
        <c:ser>
          <c:idx val="0"/>
          <c:order val="0"/>
          <c:tx>
            <c:strRef>
              <c:f>LBP!$M$1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LBP!$M$2:$M$52</c:f>
              <c:numCache>
                <c:formatCode>0.0</c:formatCode>
                <c:ptCount val="5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13.8</c:v>
                </c:pt>
                <c:pt idx="47">
                  <c:v>14.1</c:v>
                </c:pt>
                <c:pt idx="48">
                  <c:v>14.4</c:v>
                </c:pt>
                <c:pt idx="49">
                  <c:v>14.7</c:v>
                </c:pt>
                <c:pt idx="5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9-4DD7-ADB4-461073676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557792"/>
        <c:axId val="881558448"/>
      </c:lineChart>
      <c:catAx>
        <c:axId val="881557792"/>
        <c:scaling>
          <c:orientation val="minMax"/>
        </c:scaling>
        <c:delete val="1"/>
        <c:axPos val="b"/>
        <c:majorTickMark val="none"/>
        <c:minorTickMark val="none"/>
        <c:tickLblPos val="nextTo"/>
        <c:crossAx val="881558448"/>
        <c:crosses val="autoZero"/>
        <c:auto val="1"/>
        <c:lblAlgn val="ctr"/>
        <c:lblOffset val="100"/>
        <c:noMultiLvlLbl val="0"/>
      </c:catAx>
      <c:valAx>
        <c:axId val="881558448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557792"/>
        <c:crosses val="autoZero"/>
        <c:crossBetween val="between"/>
        <c:majorUnit val="3"/>
      </c:valAx>
      <c:valAx>
        <c:axId val="881553856"/>
        <c:scaling>
          <c:orientation val="minMax"/>
          <c:max val="6.0000000000000012E-2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559760"/>
        <c:crosses val="max"/>
        <c:crossBetween val="between"/>
      </c:valAx>
      <c:catAx>
        <c:axId val="881559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88155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338137</xdr:colOff>
      <xdr:row>28</xdr:row>
      <xdr:rowOff>161924</xdr:rowOff>
    </xdr:from>
    <xdr:to>
      <xdr:col>10</xdr:col>
      <xdr:colOff>9525</xdr:colOff>
      <xdr:row>52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1CBA50-EE14-406D-8E02-25ACEFF73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300033</xdr:colOff>
      <xdr:row>14</xdr:row>
      <xdr:rowOff>19050</xdr:rowOff>
    </xdr:from>
    <xdr:to>
      <xdr:col>24</xdr:col>
      <xdr:colOff>323850</xdr:colOff>
      <xdr:row>40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6B40E10-781C-42A6-B2B2-CB0012F02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D07F-3673-428E-A043-B2F9EBE9722E}">
  <dimension ref="A1:O4"/>
  <sheetViews>
    <sheetView zoomScale="120" zoomScaleNormal="120" workbookViewId="0">
      <selection sqref="A1:I4"/>
    </sheetView>
  </sheetViews>
  <sheetFormatPr defaultRowHeight="14.25" x14ac:dyDescent="0.2"/>
  <sheetData>
    <row r="1" spans="1:15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K1" t="s">
        <v>9</v>
      </c>
    </row>
    <row r="2" spans="1:15" x14ac:dyDescent="0.2">
      <c r="A2">
        <v>10</v>
      </c>
      <c r="B2">
        <v>30</v>
      </c>
      <c r="C2">
        <f>C3-0.001</f>
        <v>0.999</v>
      </c>
      <c r="D2">
        <v>10</v>
      </c>
      <c r="E2">
        <f>2*($B$2-$A$2)*D2*C2*C2/($B$2*D2+$A$2*C2)/(D2+C2)</f>
        <v>0.11708198629425914</v>
      </c>
      <c r="F2">
        <f>2*($B$2-$A$2)*D2*D2*C2/(D2+C2)^2</f>
        <v>33.030798715214345</v>
      </c>
      <c r="G2">
        <f>($B$2*D2+$A$2*C2)/(C2+D2)</f>
        <v>28.183471224656785</v>
      </c>
      <c r="H2">
        <f>G2-$A$2</f>
        <v>18.183471224656785</v>
      </c>
      <c r="I2">
        <f>$B$2-G2</f>
        <v>1.8165287753432153</v>
      </c>
      <c r="N2">
        <f>E2*G2+F2</f>
        <v>36.330575506864257</v>
      </c>
      <c r="O2">
        <f>C2*H2+D2*I2</f>
        <v>36.330575506864278</v>
      </c>
    </row>
    <row r="3" spans="1:15" x14ac:dyDescent="0.2">
      <c r="C3">
        <v>1</v>
      </c>
      <c r="D3">
        <f>D2</f>
        <v>10</v>
      </c>
      <c r="E3">
        <f>2*($B$2-$A$2)*D3*C3*C3/($B$2*D3+$A$2*C3)/(D3+C3)</f>
        <v>0.11730205278592375</v>
      </c>
      <c r="F3">
        <f>2*($B$2-$A$2)*D3*D3*C3/(D3+C3)^2</f>
        <v>33.057851239669418</v>
      </c>
      <c r="G3">
        <f>($B$2*D3+$A$2*C3)/(C3+D3)</f>
        <v>28.181818181818183</v>
      </c>
      <c r="H3">
        <f>G3-$A$2</f>
        <v>18.181818181818183</v>
      </c>
      <c r="I3">
        <f>$B$2-G3</f>
        <v>1.8181818181818166</v>
      </c>
      <c r="K3">
        <f>((E3-E2)*G2+F3-F2)/(C3-C2)</f>
        <v>33.254762090415085</v>
      </c>
      <c r="L3">
        <f>((E3-E2)*G2)/(C3-C2)</f>
        <v>6.2022376353404995</v>
      </c>
      <c r="M3">
        <f>(F3-F2)/(C3-C2)</f>
        <v>27.052524455072533</v>
      </c>
    </row>
    <row r="4" spans="1:15" x14ac:dyDescent="0.2">
      <c r="C4">
        <f>C3+0.001</f>
        <v>1.0009999999999999</v>
      </c>
      <c r="D4">
        <f>D3</f>
        <v>10</v>
      </c>
      <c r="E4">
        <f>2*($B$2-$A$2)*D4*C4*C4/($B$2*D4+$A$2*C4)/(D4+C4)</f>
        <v>0.11752229896164607</v>
      </c>
      <c r="F4">
        <f>2*($B$2-$A$2)*D4*D4*C4/(D4+C4)^2</f>
        <v>33.084893382319798</v>
      </c>
      <c r="G4">
        <f>($B$2*D4+$A$2*C4)/(C4+D4)</f>
        <v>28.180165439505501</v>
      </c>
      <c r="H4">
        <f>G4-$A$2</f>
        <v>18.180165439505501</v>
      </c>
      <c r="I4">
        <f>$B$2-G4</f>
        <v>1.819834560494499</v>
      </c>
      <c r="K4" t="e">
        <f>((E4-E2)*G2+F4-F2)/(D4-D2)</f>
        <v>#DIV/0!</v>
      </c>
      <c r="L4" t="e">
        <f>((E4-E2)*G2)/(D4-D2)</f>
        <v>#DIV/0!</v>
      </c>
      <c r="M4" t="e">
        <f>(F4-F2)/(D4-D2)</f>
        <v>#DIV/0!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A963-F559-46FC-8E7D-F60748DB0E9D}">
  <dimension ref="A1:AA66"/>
  <sheetViews>
    <sheetView workbookViewId="0">
      <pane ySplit="1" topLeftCell="A2" activePane="bottomLeft" state="frozen"/>
      <selection pane="bottomLeft" activeCell="J13" sqref="J13"/>
    </sheetView>
  </sheetViews>
  <sheetFormatPr defaultRowHeight="14.25" x14ac:dyDescent="0.2"/>
  <cols>
    <col min="1" max="1" width="5.625" bestFit="1" customWidth="1"/>
    <col min="2" max="2" width="5.5" bestFit="1" customWidth="1"/>
    <col min="5" max="5" width="9.125" bestFit="1" customWidth="1"/>
    <col min="6" max="9" width="11" bestFit="1" customWidth="1"/>
    <col min="10" max="11" width="9.875" bestFit="1" customWidth="1"/>
    <col min="12" max="12" width="11" style="2" bestFit="1" customWidth="1"/>
    <col min="13" max="13" width="11" style="2" hidden="1" customWidth="1"/>
    <col min="14" max="14" width="10.75" hidden="1" customWidth="1"/>
    <col min="15" max="19" width="0" hidden="1" customWidth="1"/>
    <col min="20" max="20" width="4.5" customWidth="1"/>
    <col min="24" max="24" width="5.5" customWidth="1"/>
  </cols>
  <sheetData>
    <row r="1" spans="1:27" s="3" customFormat="1" x14ac:dyDescent="0.2">
      <c r="A1" s="3" t="s">
        <v>4</v>
      </c>
      <c r="B1" s="3" t="s">
        <v>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6</v>
      </c>
      <c r="H1" s="3" t="s">
        <v>7</v>
      </c>
      <c r="I1" s="3" t="s">
        <v>8</v>
      </c>
      <c r="J1" s="4" t="s">
        <v>25</v>
      </c>
      <c r="K1" s="4" t="s">
        <v>26</v>
      </c>
      <c r="L1" s="4" t="s">
        <v>27</v>
      </c>
      <c r="M1" s="5"/>
      <c r="N1" s="4" t="s">
        <v>23</v>
      </c>
      <c r="O1" s="3" t="s">
        <v>0</v>
      </c>
      <c r="P1" s="3" t="s">
        <v>10</v>
      </c>
      <c r="Q1" s="3" t="s">
        <v>1</v>
      </c>
      <c r="R1" s="3" t="s">
        <v>10</v>
      </c>
      <c r="S1" s="3" t="s">
        <v>24</v>
      </c>
      <c r="U1" s="3" t="s">
        <v>30</v>
      </c>
      <c r="V1" s="3" t="s">
        <v>31</v>
      </c>
      <c r="W1" s="3" t="s">
        <v>32</v>
      </c>
      <c r="X1" s="3" t="s">
        <v>33</v>
      </c>
      <c r="Y1" s="3" t="s">
        <v>11</v>
      </c>
      <c r="Z1" s="3" t="s">
        <v>32</v>
      </c>
      <c r="AA1" s="3" t="s">
        <v>34</v>
      </c>
    </row>
    <row r="2" spans="1:27" x14ac:dyDescent="0.2">
      <c r="A2">
        <v>1000</v>
      </c>
      <c r="B2">
        <v>3000</v>
      </c>
      <c r="C2">
        <v>1</v>
      </c>
      <c r="D2">
        <v>9</v>
      </c>
      <c r="E2">
        <f>2*($B$2-$A$2)*D2*C2*C2/($B$2*D2+$A$2*C2)/(D2+C2)</f>
        <v>0.12857142857142859</v>
      </c>
      <c r="F2">
        <f>2*($B$2-$A$2)*D2*D2*C2/(D2+C2)^2</f>
        <v>3240</v>
      </c>
      <c r="G2">
        <f>($B$2*D2+$A$2*C2)/(C2+D2)</f>
        <v>2800</v>
      </c>
      <c r="H2">
        <f>G2-$A$2</f>
        <v>1800</v>
      </c>
      <c r="I2">
        <f>$B$2-G2</f>
        <v>200</v>
      </c>
      <c r="J2">
        <f>2*($B$2-$A$2)*D2^2/(C2+D2)^2</f>
        <v>3240</v>
      </c>
      <c r="K2">
        <f>2*($B$2-$A$2)*C2^2/(C2+D2)^2</f>
        <v>40</v>
      </c>
      <c r="L2">
        <f>J2+K2</f>
        <v>3280</v>
      </c>
      <c r="M2">
        <f>C2*J2</f>
        <v>3240</v>
      </c>
      <c r="N2">
        <f t="shared" ref="N2:N24" si="0">D2*K2</f>
        <v>360</v>
      </c>
      <c r="O2">
        <f>(1000/J2)^0.5</f>
        <v>0.55555555555555558</v>
      </c>
      <c r="P2">
        <f>(1000*J2)^0.5</f>
        <v>1800</v>
      </c>
      <c r="Q2">
        <f>(1000/K2)^0.5</f>
        <v>5</v>
      </c>
      <c r="R2">
        <f>(1000*K2)^0.5</f>
        <v>200</v>
      </c>
      <c r="S2">
        <f>(P2+R2)*2</f>
        <v>4000</v>
      </c>
    </row>
    <row r="3" spans="1:27" x14ac:dyDescent="0.2">
      <c r="C3">
        <v>400</v>
      </c>
      <c r="D3">
        <v>670</v>
      </c>
      <c r="E3">
        <f>2*($B$2-$A$2)*D3*C3*C3/($B$2*D3+$A$2*C3)/(D3+C3)</f>
        <v>166.28533757319579</v>
      </c>
      <c r="F3">
        <f>2*($B$2-$A$2)*D3*D3*C3/(D3+C3)^2</f>
        <v>627338.63219495153</v>
      </c>
      <c r="G3">
        <f>($B$2*D3+$A$2*C3)/(C3+D3)</f>
        <v>2252.336448598131</v>
      </c>
      <c r="H3">
        <f>G3-$A$2</f>
        <v>1252.336448598131</v>
      </c>
      <c r="I3">
        <f>$B$2-G3</f>
        <v>747.66355140186897</v>
      </c>
      <c r="J3">
        <f t="shared" ref="J3:J23" si="1">2*($B$2-$A$2)*D3^2/(C3+D3)^2</f>
        <v>1568.3465804873788</v>
      </c>
      <c r="K3">
        <f t="shared" ref="K3:K23" si="2">2*($B$2-$A$2)*C3^2/(C3+D3)^2</f>
        <v>559.00078609485547</v>
      </c>
      <c r="L3">
        <f t="shared" ref="L3:L24" si="3">J3+K3</f>
        <v>2127.3473665822344</v>
      </c>
      <c r="M3">
        <f t="shared" ref="M3:M45" si="4">C3*J3</f>
        <v>627338.63219495153</v>
      </c>
      <c r="N3">
        <f t="shared" si="0"/>
        <v>374530.52668355318</v>
      </c>
      <c r="O3">
        <f t="shared" ref="O3:O13" si="5">(1000/J3)^0.5</f>
        <v>0.79850746268656714</v>
      </c>
      <c r="P3">
        <f t="shared" ref="P3:P13" si="6">(1000*J3)^0.5</f>
        <v>1252.3364485981308</v>
      </c>
      <c r="Q3">
        <f t="shared" ref="Q3:Q24" si="7">(1000/K3)^0.5</f>
        <v>1.3374999999999999</v>
      </c>
      <c r="R3">
        <f t="shared" ref="R3:R24" si="8">(1000*K3)^0.5</f>
        <v>747.6635514018692</v>
      </c>
      <c r="S3">
        <f t="shared" ref="S3:S24" si="9">(P3+R3)*2</f>
        <v>4000</v>
      </c>
      <c r="U3">
        <f>E3-E2</f>
        <v>166.15676614462436</v>
      </c>
      <c r="V3">
        <f>F3-F2</f>
        <v>624098.63219495153</v>
      </c>
      <c r="W3">
        <f>U3*2239+V3</f>
        <v>996123.63159276545</v>
      </c>
      <c r="X3">
        <f>C3-C2</f>
        <v>399</v>
      </c>
      <c r="Y3">
        <f>D3-D2</f>
        <v>661</v>
      </c>
      <c r="Z3">
        <f>-X3*2352-Y3*176</f>
        <v>-1054784</v>
      </c>
      <c r="AA3">
        <f>-Z3-W3</f>
        <v>58660.36840723455</v>
      </c>
    </row>
    <row r="4" spans="1:27" x14ac:dyDescent="0.2">
      <c r="C4">
        <v>261.65800000000002</v>
      </c>
      <c r="D4">
        <v>890.59299999999996</v>
      </c>
      <c r="E4">
        <f>2*($B$2-$A$2)*D4*C4*C4/($B$2*D4+$A$2*C4)/(D4+C4)</f>
        <v>72.15782671031279</v>
      </c>
      <c r="F4">
        <f>2*($B$2-$A$2)*D4*D4*C4/(D4+C4)^2</f>
        <v>625256.7314451281</v>
      </c>
      <c r="G4">
        <f>($B$2*D4+$A$2*C4)/(C4+D4)</f>
        <v>2545.8315939842969</v>
      </c>
      <c r="H4">
        <f>G4-$A$2</f>
        <v>1545.8315939842969</v>
      </c>
      <c r="I4">
        <f>$B$2-G4</f>
        <v>454.16840601570311</v>
      </c>
      <c r="J4">
        <f t="shared" si="1"/>
        <v>2389.5953169600321</v>
      </c>
      <c r="K4">
        <f t="shared" si="2"/>
        <v>206.26894102284464</v>
      </c>
      <c r="L4">
        <f t="shared" si="3"/>
        <v>2595.8642579828766</v>
      </c>
      <c r="M4">
        <f t="shared" si="4"/>
        <v>625256.7314451281</v>
      </c>
      <c r="N4">
        <f t="shared" si="0"/>
        <v>183701.67499235828</v>
      </c>
      <c r="O4">
        <f t="shared" si="5"/>
        <v>0.64690099742531093</v>
      </c>
      <c r="P4">
        <f t="shared" si="6"/>
        <v>1545.8315939842969</v>
      </c>
      <c r="Q4">
        <f t="shared" si="7"/>
        <v>2.2018264299199717</v>
      </c>
      <c r="R4">
        <f t="shared" si="8"/>
        <v>454.16840601570323</v>
      </c>
      <c r="S4">
        <f t="shared" si="9"/>
        <v>4000</v>
      </c>
      <c r="U4">
        <f>E4-E3</f>
        <v>-94.127510862883</v>
      </c>
      <c r="V4">
        <f>F4-F3</f>
        <v>-2081.9007498234278</v>
      </c>
      <c r="W4">
        <f>U4*2239+V4</f>
        <v>-212833.39757181847</v>
      </c>
      <c r="X4">
        <f>C4-C3</f>
        <v>-138.34199999999998</v>
      </c>
      <c r="Y4">
        <f>D4-D3</f>
        <v>220.59299999999996</v>
      </c>
      <c r="Z4">
        <f>-X4*2352-Y4*176</f>
        <v>286556.01599999995</v>
      </c>
      <c r="AA4">
        <f>-Z4-W4</f>
        <v>-73722.618428181479</v>
      </c>
    </row>
    <row r="5" spans="1:27" x14ac:dyDescent="0.2">
      <c r="C5">
        <v>5.0000000000000001E-3</v>
      </c>
      <c r="D5">
        <f t="shared" ref="D5:D24" si="10">1-C5</f>
        <v>0.995</v>
      </c>
      <c r="E5">
        <f t="shared" ref="E5:E14" si="11">2*($B$2-$A$2)*D5*C5*C5/($B$2*D5+$A$2*C5)/(D5+C5)</f>
        <v>3.3277591973244153E-5</v>
      </c>
      <c r="F5">
        <f t="shared" ref="F5:F14" si="12">2*($B$2-$A$2)*D5*D5*C5/(D5+C5)^2</f>
        <v>19.8005</v>
      </c>
      <c r="G5">
        <f t="shared" ref="G5:G14" si="13">($B$2*D5+$A$2*C5)/(C5+D5)</f>
        <v>2990</v>
      </c>
      <c r="H5">
        <f t="shared" ref="H5:H66" si="14">G5-$A$2</f>
        <v>1990</v>
      </c>
      <c r="I5">
        <f t="shared" ref="I5:I14" si="15">$B$2-G5</f>
        <v>10</v>
      </c>
      <c r="J5">
        <f t="shared" si="1"/>
        <v>3960.1000000000004</v>
      </c>
      <c r="K5">
        <f t="shared" si="2"/>
        <v>0.1</v>
      </c>
      <c r="L5">
        <f t="shared" si="3"/>
        <v>3960.2000000000003</v>
      </c>
      <c r="M5">
        <f t="shared" si="4"/>
        <v>19.800500000000003</v>
      </c>
      <c r="N5">
        <f t="shared" si="0"/>
        <v>9.9500000000000005E-2</v>
      </c>
      <c r="O5">
        <f t="shared" si="5"/>
        <v>0.50251256281407031</v>
      </c>
      <c r="P5">
        <f t="shared" si="6"/>
        <v>1990.0000000000002</v>
      </c>
      <c r="Q5">
        <f t="shared" si="7"/>
        <v>100</v>
      </c>
      <c r="R5">
        <f t="shared" si="8"/>
        <v>10</v>
      </c>
      <c r="S5">
        <f t="shared" si="9"/>
        <v>4000.0000000000005</v>
      </c>
    </row>
    <row r="6" spans="1:27" x14ac:dyDescent="0.2">
      <c r="C6">
        <v>0.01</v>
      </c>
      <c r="D6">
        <f t="shared" si="10"/>
        <v>0.99</v>
      </c>
      <c r="E6">
        <f t="shared" si="11"/>
        <v>1.3288590604026846E-4</v>
      </c>
      <c r="F6">
        <f t="shared" si="12"/>
        <v>39.204000000000001</v>
      </c>
      <c r="G6">
        <f t="shared" si="13"/>
        <v>2980</v>
      </c>
      <c r="H6">
        <f t="shared" si="14"/>
        <v>1980</v>
      </c>
      <c r="I6">
        <f t="shared" si="15"/>
        <v>20</v>
      </c>
      <c r="J6">
        <f t="shared" si="1"/>
        <v>3920.4</v>
      </c>
      <c r="K6">
        <f t="shared" si="2"/>
        <v>0.4</v>
      </c>
      <c r="L6">
        <f t="shared" si="3"/>
        <v>3920.8</v>
      </c>
      <c r="M6">
        <f t="shared" si="4"/>
        <v>39.204000000000001</v>
      </c>
      <c r="N6">
        <f t="shared" si="0"/>
        <v>0.39600000000000002</v>
      </c>
      <c r="O6">
        <f t="shared" si="5"/>
        <v>0.50505050505050508</v>
      </c>
      <c r="P6">
        <f t="shared" si="6"/>
        <v>1980</v>
      </c>
      <c r="Q6">
        <f t="shared" si="7"/>
        <v>50</v>
      </c>
      <c r="R6">
        <f t="shared" si="8"/>
        <v>20</v>
      </c>
      <c r="S6">
        <f t="shared" si="9"/>
        <v>4000</v>
      </c>
    </row>
    <row r="7" spans="1:27" x14ac:dyDescent="0.2">
      <c r="C7">
        <f>C6+0.01</f>
        <v>0.02</v>
      </c>
      <c r="D7">
        <f t="shared" si="10"/>
        <v>0.98</v>
      </c>
      <c r="E7">
        <f t="shared" si="11"/>
        <v>5.2972972972972971E-4</v>
      </c>
      <c r="F7">
        <f t="shared" si="12"/>
        <v>76.831999999999994</v>
      </c>
      <c r="G7">
        <f t="shared" si="13"/>
        <v>2960</v>
      </c>
      <c r="H7">
        <f t="shared" si="14"/>
        <v>1960</v>
      </c>
      <c r="I7">
        <f t="shared" si="15"/>
        <v>40</v>
      </c>
      <c r="J7">
        <f t="shared" si="1"/>
        <v>3841.5999999999995</v>
      </c>
      <c r="K7">
        <f t="shared" si="2"/>
        <v>1.6</v>
      </c>
      <c r="L7">
        <f t="shared" si="3"/>
        <v>3843.1999999999994</v>
      </c>
      <c r="M7">
        <f t="shared" si="4"/>
        <v>76.831999999999994</v>
      </c>
      <c r="N7">
        <f t="shared" si="0"/>
        <v>1.5680000000000001</v>
      </c>
      <c r="O7">
        <f t="shared" si="5"/>
        <v>0.51020408163265307</v>
      </c>
      <c r="P7">
        <f t="shared" si="6"/>
        <v>1959.9999999999998</v>
      </c>
      <c r="Q7">
        <f t="shared" si="7"/>
        <v>25</v>
      </c>
      <c r="R7">
        <f t="shared" si="8"/>
        <v>40</v>
      </c>
      <c r="S7">
        <f t="shared" si="9"/>
        <v>3999.9999999999995</v>
      </c>
    </row>
    <row r="8" spans="1:27" x14ac:dyDescent="0.2">
      <c r="C8">
        <v>0.05</v>
      </c>
      <c r="D8">
        <f t="shared" si="10"/>
        <v>0.95</v>
      </c>
      <c r="E8">
        <f t="shared" si="11"/>
        <v>3.2758620689655174E-3</v>
      </c>
      <c r="F8">
        <f t="shared" si="12"/>
        <v>180.5</v>
      </c>
      <c r="G8">
        <f t="shared" si="13"/>
        <v>2900</v>
      </c>
      <c r="H8">
        <f t="shared" si="14"/>
        <v>1900</v>
      </c>
      <c r="I8">
        <f t="shared" si="15"/>
        <v>100</v>
      </c>
      <c r="J8">
        <f t="shared" si="1"/>
        <v>3610</v>
      </c>
      <c r="K8">
        <f t="shared" si="2"/>
        <v>10.000000000000002</v>
      </c>
      <c r="L8">
        <f t="shared" si="3"/>
        <v>3620</v>
      </c>
      <c r="M8">
        <f t="shared" si="4"/>
        <v>180.5</v>
      </c>
      <c r="N8">
        <f t="shared" si="0"/>
        <v>9.5000000000000018</v>
      </c>
      <c r="O8">
        <f t="shared" si="5"/>
        <v>0.52631578947368418</v>
      </c>
      <c r="P8">
        <f t="shared" si="6"/>
        <v>1900</v>
      </c>
      <c r="Q8">
        <f t="shared" si="7"/>
        <v>10</v>
      </c>
      <c r="R8">
        <f t="shared" si="8"/>
        <v>100.00000000000001</v>
      </c>
      <c r="S8">
        <f t="shared" si="9"/>
        <v>4000</v>
      </c>
    </row>
    <row r="9" spans="1:27" x14ac:dyDescent="0.2">
      <c r="C9">
        <v>0.1</v>
      </c>
      <c r="D9">
        <f t="shared" si="10"/>
        <v>0.9</v>
      </c>
      <c r="E9">
        <f t="shared" si="11"/>
        <v>1.2857142857142857E-2</v>
      </c>
      <c r="F9">
        <f t="shared" si="12"/>
        <v>324</v>
      </c>
      <c r="G9">
        <f t="shared" si="13"/>
        <v>2800</v>
      </c>
      <c r="H9">
        <f t="shared" si="14"/>
        <v>1800</v>
      </c>
      <c r="I9">
        <f t="shared" si="15"/>
        <v>200</v>
      </c>
      <c r="J9">
        <f t="shared" si="1"/>
        <v>3240</v>
      </c>
      <c r="K9">
        <f t="shared" si="2"/>
        <v>40.000000000000007</v>
      </c>
      <c r="L9">
        <f t="shared" si="3"/>
        <v>3280</v>
      </c>
      <c r="M9">
        <f t="shared" si="4"/>
        <v>324</v>
      </c>
      <c r="N9">
        <f t="shared" si="0"/>
        <v>36.000000000000007</v>
      </c>
      <c r="O9">
        <f t="shared" si="5"/>
        <v>0.55555555555555558</v>
      </c>
      <c r="P9">
        <f t="shared" si="6"/>
        <v>1800</v>
      </c>
      <c r="Q9">
        <f t="shared" si="7"/>
        <v>5</v>
      </c>
      <c r="R9">
        <f t="shared" si="8"/>
        <v>200.00000000000003</v>
      </c>
      <c r="S9">
        <f t="shared" si="9"/>
        <v>4000</v>
      </c>
    </row>
    <row r="10" spans="1:27" x14ac:dyDescent="0.2">
      <c r="C10">
        <v>0.2</v>
      </c>
      <c r="D10">
        <f t="shared" si="10"/>
        <v>0.8</v>
      </c>
      <c r="E10">
        <f t="shared" si="11"/>
        <v>4.9230769230769231E-2</v>
      </c>
      <c r="F10">
        <f t="shared" si="12"/>
        <v>512</v>
      </c>
      <c r="G10">
        <f t="shared" si="13"/>
        <v>2600</v>
      </c>
      <c r="H10">
        <f t="shared" si="14"/>
        <v>1600</v>
      </c>
      <c r="I10">
        <f t="shared" si="15"/>
        <v>400</v>
      </c>
      <c r="J10">
        <f t="shared" si="1"/>
        <v>2560.0000000000005</v>
      </c>
      <c r="K10">
        <f t="shared" si="2"/>
        <v>160.00000000000003</v>
      </c>
      <c r="L10">
        <f t="shared" si="3"/>
        <v>2720.0000000000005</v>
      </c>
      <c r="M10">
        <f t="shared" si="4"/>
        <v>512.00000000000011</v>
      </c>
      <c r="N10">
        <f t="shared" si="0"/>
        <v>128.00000000000003</v>
      </c>
      <c r="O10">
        <f t="shared" si="5"/>
        <v>0.625</v>
      </c>
      <c r="P10">
        <f t="shared" si="6"/>
        <v>1600.0000000000002</v>
      </c>
      <c r="Q10">
        <f t="shared" si="7"/>
        <v>2.5</v>
      </c>
      <c r="R10">
        <f t="shared" si="8"/>
        <v>400.00000000000006</v>
      </c>
      <c r="S10">
        <f t="shared" si="9"/>
        <v>4000.0000000000005</v>
      </c>
    </row>
    <row r="11" spans="1:27" x14ac:dyDescent="0.2">
      <c r="C11">
        <v>0.3</v>
      </c>
      <c r="D11">
        <f t="shared" si="10"/>
        <v>0.7</v>
      </c>
      <c r="E11">
        <f t="shared" si="11"/>
        <v>0.105</v>
      </c>
      <c r="F11">
        <f t="shared" si="12"/>
        <v>587.99999999999989</v>
      </c>
      <c r="G11">
        <f t="shared" si="13"/>
        <v>2400</v>
      </c>
      <c r="H11">
        <f t="shared" si="14"/>
        <v>1400</v>
      </c>
      <c r="I11">
        <f t="shared" si="15"/>
        <v>600</v>
      </c>
      <c r="J11">
        <f t="shared" si="1"/>
        <v>1959.9999999999998</v>
      </c>
      <c r="K11">
        <f t="shared" si="2"/>
        <v>360</v>
      </c>
      <c r="L11">
        <f t="shared" si="3"/>
        <v>2320</v>
      </c>
      <c r="M11">
        <f t="shared" si="4"/>
        <v>587.99999999999989</v>
      </c>
      <c r="N11">
        <f t="shared" si="0"/>
        <v>251.99999999999997</v>
      </c>
      <c r="O11">
        <f t="shared" si="5"/>
        <v>0.7142857142857143</v>
      </c>
      <c r="P11">
        <f t="shared" si="6"/>
        <v>1400</v>
      </c>
      <c r="Q11">
        <f t="shared" si="7"/>
        <v>1.6666666666666667</v>
      </c>
      <c r="R11">
        <f t="shared" si="8"/>
        <v>600</v>
      </c>
      <c r="S11">
        <f t="shared" si="9"/>
        <v>4000</v>
      </c>
    </row>
    <row r="12" spans="1:27" x14ac:dyDescent="0.2">
      <c r="C12">
        <v>0.4</v>
      </c>
      <c r="D12">
        <f t="shared" si="10"/>
        <v>0.6</v>
      </c>
      <c r="E12">
        <f t="shared" si="11"/>
        <v>0.17454545454545456</v>
      </c>
      <c r="F12">
        <f t="shared" si="12"/>
        <v>576</v>
      </c>
      <c r="G12">
        <f t="shared" si="13"/>
        <v>2200</v>
      </c>
      <c r="H12">
        <f t="shared" si="14"/>
        <v>1200</v>
      </c>
      <c r="I12">
        <f t="shared" si="15"/>
        <v>800</v>
      </c>
      <c r="J12">
        <f t="shared" si="1"/>
        <v>1440</v>
      </c>
      <c r="K12">
        <f t="shared" si="2"/>
        <v>640.00000000000011</v>
      </c>
      <c r="L12">
        <f t="shared" si="3"/>
        <v>2080</v>
      </c>
      <c r="M12">
        <f t="shared" si="4"/>
        <v>576</v>
      </c>
      <c r="N12">
        <f t="shared" si="0"/>
        <v>384.00000000000006</v>
      </c>
      <c r="O12">
        <f t="shared" si="5"/>
        <v>0.83333333333333337</v>
      </c>
      <c r="P12">
        <f t="shared" si="6"/>
        <v>1200</v>
      </c>
      <c r="Q12">
        <f t="shared" si="7"/>
        <v>1.25</v>
      </c>
      <c r="R12">
        <f t="shared" si="8"/>
        <v>800.00000000000011</v>
      </c>
      <c r="S12">
        <f t="shared" si="9"/>
        <v>4000</v>
      </c>
    </row>
    <row r="13" spans="1:27" x14ac:dyDescent="0.2">
      <c r="C13">
        <v>0.5</v>
      </c>
      <c r="D13">
        <f t="shared" si="10"/>
        <v>0.5</v>
      </c>
      <c r="E13">
        <f t="shared" si="11"/>
        <v>0.25</v>
      </c>
      <c r="F13">
        <f t="shared" si="12"/>
        <v>500</v>
      </c>
      <c r="G13">
        <f t="shared" si="13"/>
        <v>2000</v>
      </c>
      <c r="H13">
        <f t="shared" si="14"/>
        <v>1000</v>
      </c>
      <c r="I13">
        <f t="shared" si="15"/>
        <v>1000</v>
      </c>
      <c r="J13">
        <f t="shared" si="1"/>
        <v>1000</v>
      </c>
      <c r="K13">
        <f t="shared" si="2"/>
        <v>1000</v>
      </c>
      <c r="L13">
        <f t="shared" si="3"/>
        <v>2000</v>
      </c>
      <c r="M13">
        <f t="shared" si="4"/>
        <v>500</v>
      </c>
      <c r="N13">
        <f t="shared" si="0"/>
        <v>500</v>
      </c>
      <c r="O13">
        <f t="shared" si="5"/>
        <v>1</v>
      </c>
      <c r="P13">
        <f t="shared" si="6"/>
        <v>1000</v>
      </c>
      <c r="Q13">
        <f t="shared" si="7"/>
        <v>1</v>
      </c>
      <c r="R13">
        <f t="shared" si="8"/>
        <v>1000</v>
      </c>
      <c r="S13">
        <f t="shared" si="9"/>
        <v>4000</v>
      </c>
    </row>
    <row r="14" spans="1:27" x14ac:dyDescent="0.2">
      <c r="C14">
        <v>0.6</v>
      </c>
      <c r="D14">
        <f t="shared" si="10"/>
        <v>0.4</v>
      </c>
      <c r="E14">
        <f t="shared" si="11"/>
        <v>0.32</v>
      </c>
      <c r="F14">
        <f t="shared" si="12"/>
        <v>384</v>
      </c>
      <c r="G14">
        <f t="shared" si="13"/>
        <v>1800</v>
      </c>
      <c r="H14">
        <f t="shared" si="14"/>
        <v>800</v>
      </c>
      <c r="I14">
        <f t="shared" si="15"/>
        <v>1200</v>
      </c>
      <c r="J14">
        <f t="shared" si="1"/>
        <v>640.00000000000011</v>
      </c>
      <c r="K14">
        <f t="shared" si="2"/>
        <v>1440</v>
      </c>
      <c r="L14">
        <f t="shared" si="3"/>
        <v>2080</v>
      </c>
      <c r="M14">
        <f t="shared" si="4"/>
        <v>384.00000000000006</v>
      </c>
      <c r="N14">
        <f t="shared" si="0"/>
        <v>576</v>
      </c>
      <c r="O14">
        <f t="shared" ref="O14:O24" si="16">(1000/J14)^0.5</f>
        <v>1.25</v>
      </c>
      <c r="P14">
        <f t="shared" ref="P14:P24" si="17">(1000*J14)^0.5</f>
        <v>800.00000000000011</v>
      </c>
      <c r="Q14">
        <f t="shared" si="7"/>
        <v>0.83333333333333337</v>
      </c>
      <c r="R14">
        <f t="shared" si="8"/>
        <v>1200</v>
      </c>
      <c r="S14">
        <f t="shared" si="9"/>
        <v>4000</v>
      </c>
    </row>
    <row r="15" spans="1:27" x14ac:dyDescent="0.2">
      <c r="C15">
        <v>0.7</v>
      </c>
      <c r="D15">
        <f t="shared" si="10"/>
        <v>0.30000000000000004</v>
      </c>
      <c r="E15">
        <f t="shared" ref="E15:E17" si="18">2*($B$2-$A$2)*D15*C15*C15/($B$2*D15+$A$2*C15)/(D15+C15)</f>
        <v>0.36749999999999999</v>
      </c>
      <c r="F15">
        <f t="shared" ref="F15:F17" si="19">2*($B$2-$A$2)*D15*D15*C15/(D15+C15)^2</f>
        <v>252.00000000000006</v>
      </c>
      <c r="G15">
        <f t="shared" ref="G15:G17" si="20">($B$2*D15+$A$2*C15)/(C15+D15)</f>
        <v>1600</v>
      </c>
      <c r="H15">
        <f t="shared" si="14"/>
        <v>600</v>
      </c>
      <c r="I15">
        <f t="shared" ref="I15:I17" si="21">$B$2-G15</f>
        <v>1400</v>
      </c>
      <c r="J15">
        <f t="shared" si="1"/>
        <v>360.00000000000011</v>
      </c>
      <c r="K15">
        <f t="shared" si="2"/>
        <v>1959.9999999999998</v>
      </c>
      <c r="L15">
        <f t="shared" si="3"/>
        <v>2320</v>
      </c>
      <c r="M15">
        <f t="shared" si="4"/>
        <v>252.00000000000006</v>
      </c>
      <c r="N15">
        <f t="shared" si="0"/>
        <v>588</v>
      </c>
      <c r="O15">
        <f t="shared" si="16"/>
        <v>1.6666666666666663</v>
      </c>
      <c r="P15">
        <f t="shared" si="17"/>
        <v>600.00000000000011</v>
      </c>
      <c r="Q15">
        <f t="shared" si="7"/>
        <v>0.7142857142857143</v>
      </c>
      <c r="R15">
        <f t="shared" si="8"/>
        <v>1400</v>
      </c>
      <c r="S15">
        <f t="shared" si="9"/>
        <v>4000</v>
      </c>
    </row>
    <row r="16" spans="1:27" x14ac:dyDescent="0.2">
      <c r="C16">
        <v>0.8</v>
      </c>
      <c r="D16">
        <f t="shared" si="10"/>
        <v>0.19999999999999996</v>
      </c>
      <c r="E16">
        <f t="shared" si="18"/>
        <v>0.36571428571428566</v>
      </c>
      <c r="F16">
        <f t="shared" si="19"/>
        <v>127.99999999999994</v>
      </c>
      <c r="G16">
        <f t="shared" si="20"/>
        <v>1400</v>
      </c>
      <c r="H16">
        <f t="shared" si="14"/>
        <v>400</v>
      </c>
      <c r="I16">
        <f t="shared" si="21"/>
        <v>1600</v>
      </c>
      <c r="J16">
        <f t="shared" si="1"/>
        <v>159.99999999999991</v>
      </c>
      <c r="K16">
        <f t="shared" si="2"/>
        <v>2560.0000000000005</v>
      </c>
      <c r="L16">
        <f t="shared" si="3"/>
        <v>2720.0000000000005</v>
      </c>
      <c r="M16">
        <f t="shared" si="4"/>
        <v>127.99999999999994</v>
      </c>
      <c r="N16">
        <f t="shared" si="0"/>
        <v>512</v>
      </c>
      <c r="O16">
        <f t="shared" si="16"/>
        <v>2.5000000000000009</v>
      </c>
      <c r="P16">
        <f t="shared" si="17"/>
        <v>399.99999999999989</v>
      </c>
      <c r="Q16">
        <f t="shared" si="7"/>
        <v>0.625</v>
      </c>
      <c r="R16">
        <f t="shared" si="8"/>
        <v>1600.0000000000002</v>
      </c>
      <c r="S16">
        <f t="shared" si="9"/>
        <v>4000</v>
      </c>
    </row>
    <row r="17" spans="3:19" x14ac:dyDescent="0.2">
      <c r="C17">
        <v>0.9</v>
      </c>
      <c r="D17">
        <f t="shared" si="10"/>
        <v>9.9999999999999978E-2</v>
      </c>
      <c r="E17">
        <f t="shared" si="18"/>
        <v>0.26999999999999991</v>
      </c>
      <c r="F17">
        <f t="shared" si="19"/>
        <v>35.999999999999979</v>
      </c>
      <c r="G17">
        <f t="shared" si="20"/>
        <v>1200</v>
      </c>
      <c r="H17">
        <f t="shared" si="14"/>
        <v>200</v>
      </c>
      <c r="I17">
        <f t="shared" si="21"/>
        <v>1800</v>
      </c>
      <c r="J17">
        <f t="shared" si="1"/>
        <v>39.999999999999979</v>
      </c>
      <c r="K17">
        <f t="shared" si="2"/>
        <v>3240</v>
      </c>
      <c r="L17">
        <f t="shared" si="3"/>
        <v>3280</v>
      </c>
      <c r="M17">
        <f t="shared" si="4"/>
        <v>35.999999999999979</v>
      </c>
      <c r="N17">
        <f t="shared" si="0"/>
        <v>323.99999999999994</v>
      </c>
      <c r="O17">
        <f t="shared" si="16"/>
        <v>5.0000000000000018</v>
      </c>
      <c r="P17">
        <f t="shared" si="17"/>
        <v>199.99999999999994</v>
      </c>
      <c r="Q17">
        <f t="shared" si="7"/>
        <v>0.55555555555555558</v>
      </c>
      <c r="R17">
        <f t="shared" si="8"/>
        <v>1800</v>
      </c>
      <c r="S17">
        <f t="shared" si="9"/>
        <v>4000</v>
      </c>
    </row>
    <row r="18" spans="3:19" x14ac:dyDescent="0.2">
      <c r="C18">
        <v>0.95</v>
      </c>
      <c r="D18">
        <f t="shared" si="10"/>
        <v>5.0000000000000044E-2</v>
      </c>
      <c r="E18">
        <f t="shared" ref="E18:E23" si="22">2*($B$2-$A$2)*D18*C18*C18/($B$2*D18+$A$2*C18)/(D18+C18)</f>
        <v>0.16409090909090915</v>
      </c>
      <c r="F18">
        <f t="shared" ref="F18:F23" si="23">2*($B$2-$A$2)*D18*D18*C18/(D18+C18)^2</f>
        <v>9.500000000000016</v>
      </c>
      <c r="G18">
        <f t="shared" ref="G18:G23" si="24">($B$2*D18+$A$2*C18)/(C18+D18)</f>
        <v>1100.0000000000002</v>
      </c>
      <c r="H18">
        <f t="shared" si="14"/>
        <v>100.00000000000023</v>
      </c>
      <c r="I18">
        <f t="shared" ref="I18:I23" si="25">$B$2-G18</f>
        <v>1899.9999999999998</v>
      </c>
      <c r="J18">
        <f t="shared" si="1"/>
        <v>10.000000000000018</v>
      </c>
      <c r="K18">
        <f t="shared" si="2"/>
        <v>3610</v>
      </c>
      <c r="L18">
        <f t="shared" si="3"/>
        <v>3620</v>
      </c>
      <c r="M18">
        <f t="shared" si="4"/>
        <v>9.500000000000016</v>
      </c>
      <c r="N18">
        <f t="shared" si="0"/>
        <v>180.50000000000017</v>
      </c>
      <c r="O18">
        <f t="shared" si="16"/>
        <v>9.9999999999999911</v>
      </c>
      <c r="P18">
        <f t="shared" si="17"/>
        <v>100.00000000000009</v>
      </c>
      <c r="Q18">
        <f t="shared" si="7"/>
        <v>0.52631578947368418</v>
      </c>
      <c r="R18">
        <f t="shared" si="8"/>
        <v>1900</v>
      </c>
      <c r="S18">
        <f t="shared" si="9"/>
        <v>4000</v>
      </c>
    </row>
    <row r="19" spans="3:19" x14ac:dyDescent="0.2">
      <c r="C19">
        <v>0.98</v>
      </c>
      <c r="D19">
        <f t="shared" si="10"/>
        <v>2.0000000000000018E-2</v>
      </c>
      <c r="E19">
        <f t="shared" si="22"/>
        <v>7.3876923076923146E-2</v>
      </c>
      <c r="F19">
        <f t="shared" si="23"/>
        <v>1.5680000000000027</v>
      </c>
      <c r="G19">
        <f t="shared" si="24"/>
        <v>1040</v>
      </c>
      <c r="H19">
        <f t="shared" si="14"/>
        <v>40</v>
      </c>
      <c r="I19">
        <f t="shared" si="25"/>
        <v>1960</v>
      </c>
      <c r="J19">
        <f t="shared" si="1"/>
        <v>1.600000000000003</v>
      </c>
      <c r="K19">
        <f t="shared" si="2"/>
        <v>3841.5999999999995</v>
      </c>
      <c r="L19">
        <f t="shared" si="3"/>
        <v>3843.1999999999994</v>
      </c>
      <c r="M19">
        <f t="shared" si="4"/>
        <v>1.5680000000000029</v>
      </c>
      <c r="N19">
        <f t="shared" si="0"/>
        <v>76.83200000000005</v>
      </c>
      <c r="O19">
        <f t="shared" si="16"/>
        <v>24.999999999999979</v>
      </c>
      <c r="P19">
        <f t="shared" si="17"/>
        <v>40.000000000000036</v>
      </c>
      <c r="Q19">
        <f t="shared" si="7"/>
        <v>0.51020408163265307</v>
      </c>
      <c r="R19">
        <f t="shared" si="8"/>
        <v>1959.9999999999998</v>
      </c>
      <c r="S19">
        <f t="shared" si="9"/>
        <v>3999.9999999999995</v>
      </c>
    </row>
    <row r="20" spans="3:19" x14ac:dyDescent="0.2">
      <c r="C20">
        <v>0.99</v>
      </c>
      <c r="D20">
        <f t="shared" si="10"/>
        <v>1.0000000000000009E-2</v>
      </c>
      <c r="E20">
        <f t="shared" si="22"/>
        <v>3.8435294117647095E-2</v>
      </c>
      <c r="F20">
        <f t="shared" si="23"/>
        <v>0.39600000000000068</v>
      </c>
      <c r="G20">
        <f t="shared" si="24"/>
        <v>1020</v>
      </c>
      <c r="H20">
        <f t="shared" si="14"/>
        <v>20</v>
      </c>
      <c r="I20">
        <f t="shared" si="25"/>
        <v>1980</v>
      </c>
      <c r="J20">
        <f t="shared" si="1"/>
        <v>0.40000000000000074</v>
      </c>
      <c r="K20">
        <f t="shared" si="2"/>
        <v>3920.4</v>
      </c>
      <c r="L20">
        <f t="shared" si="3"/>
        <v>3920.8</v>
      </c>
      <c r="M20">
        <f t="shared" si="4"/>
        <v>0.39600000000000074</v>
      </c>
      <c r="N20">
        <f t="shared" si="0"/>
        <v>39.204000000000036</v>
      </c>
      <c r="O20">
        <f t="shared" si="16"/>
        <v>49.999999999999957</v>
      </c>
      <c r="P20">
        <f t="shared" si="17"/>
        <v>20.000000000000018</v>
      </c>
      <c r="Q20">
        <f t="shared" si="7"/>
        <v>0.50505050505050508</v>
      </c>
      <c r="R20">
        <f t="shared" si="8"/>
        <v>1980</v>
      </c>
      <c r="S20">
        <f t="shared" si="9"/>
        <v>4000</v>
      </c>
    </row>
    <row r="21" spans="3:19" x14ac:dyDescent="0.2">
      <c r="C21">
        <v>0.995</v>
      </c>
      <c r="D21">
        <f t="shared" si="10"/>
        <v>5.0000000000000044E-3</v>
      </c>
      <c r="E21">
        <f t="shared" si="22"/>
        <v>1.9604455445544573E-2</v>
      </c>
      <c r="F21">
        <f t="shared" si="23"/>
        <v>9.9500000000000172E-2</v>
      </c>
      <c r="G21">
        <f t="shared" si="24"/>
        <v>1010</v>
      </c>
      <c r="H21">
        <f t="shared" si="14"/>
        <v>10</v>
      </c>
      <c r="I21">
        <f t="shared" si="25"/>
        <v>1990</v>
      </c>
      <c r="J21">
        <f t="shared" si="1"/>
        <v>0.10000000000000019</v>
      </c>
      <c r="K21">
        <f t="shared" si="2"/>
        <v>3960.1000000000004</v>
      </c>
      <c r="L21">
        <f t="shared" si="3"/>
        <v>3960.2000000000003</v>
      </c>
      <c r="M21">
        <f t="shared" si="4"/>
        <v>9.9500000000000186E-2</v>
      </c>
      <c r="N21">
        <f t="shared" si="0"/>
        <v>19.800500000000021</v>
      </c>
      <c r="O21">
        <f t="shared" si="16"/>
        <v>99.999999999999915</v>
      </c>
      <c r="P21">
        <f t="shared" si="17"/>
        <v>10.000000000000009</v>
      </c>
      <c r="Q21">
        <f t="shared" si="7"/>
        <v>0.50251256281407031</v>
      </c>
      <c r="R21">
        <f t="shared" si="8"/>
        <v>1990.0000000000002</v>
      </c>
      <c r="S21">
        <f t="shared" si="9"/>
        <v>4000.0000000000005</v>
      </c>
    </row>
    <row r="22" spans="3:19" x14ac:dyDescent="0.2">
      <c r="C22">
        <v>0.998</v>
      </c>
      <c r="D22">
        <f t="shared" si="10"/>
        <v>2.0000000000000018E-3</v>
      </c>
      <c r="E22">
        <f t="shared" si="22"/>
        <v>7.9362868525896489E-3</v>
      </c>
      <c r="F22">
        <f t="shared" si="23"/>
        <v>1.5968000000000027E-2</v>
      </c>
      <c r="G22">
        <f t="shared" si="24"/>
        <v>1004</v>
      </c>
      <c r="H22">
        <f t="shared" si="14"/>
        <v>4</v>
      </c>
      <c r="I22">
        <f t="shared" si="25"/>
        <v>1996</v>
      </c>
      <c r="J22">
        <f t="shared" si="1"/>
        <v>1.6000000000000028E-2</v>
      </c>
      <c r="K22">
        <f t="shared" si="2"/>
        <v>3984.0160000000001</v>
      </c>
      <c r="L22">
        <f t="shared" si="3"/>
        <v>3984.0320000000002</v>
      </c>
      <c r="M22">
        <f t="shared" si="4"/>
        <v>1.5968000000000027E-2</v>
      </c>
      <c r="N22">
        <f t="shared" si="0"/>
        <v>7.9680320000000071</v>
      </c>
      <c r="O22">
        <f t="shared" si="16"/>
        <v>249.99999999999977</v>
      </c>
      <c r="P22">
        <f t="shared" si="17"/>
        <v>4.0000000000000036</v>
      </c>
      <c r="Q22">
        <f t="shared" si="7"/>
        <v>0.50100200400801598</v>
      </c>
      <c r="R22">
        <f t="shared" si="8"/>
        <v>1996</v>
      </c>
      <c r="S22">
        <f t="shared" si="9"/>
        <v>4000</v>
      </c>
    </row>
    <row r="23" spans="3:19" x14ac:dyDescent="0.2">
      <c r="C23">
        <v>0.999</v>
      </c>
      <c r="D23">
        <f t="shared" si="10"/>
        <v>1.0000000000000009E-3</v>
      </c>
      <c r="E23">
        <f t="shared" si="22"/>
        <v>3.9840359281437159E-3</v>
      </c>
      <c r="F23">
        <f t="shared" si="23"/>
        <v>3.9960000000000074E-3</v>
      </c>
      <c r="G23">
        <f t="shared" si="24"/>
        <v>1002</v>
      </c>
      <c r="H23">
        <f t="shared" si="14"/>
        <v>2</v>
      </c>
      <c r="I23">
        <f t="shared" si="25"/>
        <v>1998</v>
      </c>
      <c r="J23">
        <f t="shared" si="1"/>
        <v>4.000000000000007E-3</v>
      </c>
      <c r="K23">
        <f t="shared" si="2"/>
        <v>3992.0039999999999</v>
      </c>
      <c r="L23">
        <f t="shared" si="3"/>
        <v>3992.0079999999998</v>
      </c>
      <c r="M23">
        <f t="shared" si="4"/>
        <v>3.9960000000000074E-3</v>
      </c>
      <c r="N23">
        <f t="shared" si="0"/>
        <v>3.9920040000000037</v>
      </c>
      <c r="O23">
        <f t="shared" si="16"/>
        <v>499.99999999999955</v>
      </c>
      <c r="P23">
        <f t="shared" si="17"/>
        <v>2.0000000000000018</v>
      </c>
      <c r="Q23">
        <f t="shared" si="7"/>
        <v>0.50050050050050054</v>
      </c>
      <c r="R23">
        <f t="shared" si="8"/>
        <v>1998</v>
      </c>
      <c r="S23">
        <f t="shared" si="9"/>
        <v>4000</v>
      </c>
    </row>
    <row r="24" spans="3:19" x14ac:dyDescent="0.2">
      <c r="C24">
        <v>1</v>
      </c>
      <c r="D24">
        <f t="shared" si="10"/>
        <v>0</v>
      </c>
      <c r="E24">
        <f t="shared" ref="E24" si="26">2*($B$2-$A$2)*D24*C24*C24/($B$2*D24+$A$2*C24)/(D24+C24)</f>
        <v>0</v>
      </c>
      <c r="F24">
        <f t="shared" ref="F24" si="27">2*($B$2-$A$2)*D24*D24*C24/(D24+C24)^2</f>
        <v>0</v>
      </c>
      <c r="G24">
        <f t="shared" ref="G24" si="28">($B$2*D24+$A$2*C24)/(C24+D24)</f>
        <v>1000</v>
      </c>
      <c r="H24">
        <f t="shared" si="14"/>
        <v>0</v>
      </c>
      <c r="I24">
        <f t="shared" ref="I24" si="29">$B$2-G24</f>
        <v>2000</v>
      </c>
      <c r="J24">
        <f t="shared" ref="J24" si="30">2*($B$2-$A$2)*D24^2/(C24+D24)^2</f>
        <v>0</v>
      </c>
      <c r="K24">
        <f t="shared" ref="K24" si="31">2*($B$2-$A$2)*C24^2/(C24+D24)^2</f>
        <v>4000</v>
      </c>
      <c r="L24">
        <f t="shared" si="3"/>
        <v>4000</v>
      </c>
      <c r="M24">
        <f t="shared" si="4"/>
        <v>0</v>
      </c>
      <c r="N24">
        <f t="shared" si="0"/>
        <v>0</v>
      </c>
      <c r="O24" t="e">
        <f t="shared" si="16"/>
        <v>#DIV/0!</v>
      </c>
      <c r="P24">
        <f t="shared" si="17"/>
        <v>0</v>
      </c>
      <c r="Q24">
        <f t="shared" si="7"/>
        <v>0.5</v>
      </c>
      <c r="R24">
        <f t="shared" si="8"/>
        <v>2000</v>
      </c>
      <c r="S24">
        <f t="shared" si="9"/>
        <v>4000</v>
      </c>
    </row>
    <row r="26" spans="3:19" x14ac:dyDescent="0.2">
      <c r="C26">
        <v>0</v>
      </c>
      <c r="D26">
        <v>1</v>
      </c>
      <c r="E26" s="2">
        <f t="shared" ref="E26" si="32">2*($B$2-$A$2)*D26*C26*C26/($B$2*D26+$A$2*C26)/(D26+C26)</f>
        <v>0</v>
      </c>
      <c r="F26" s="2">
        <f t="shared" ref="F26" si="33">2*($B$2-$A$2)*D26*D26*C26/(D26+C26)^2</f>
        <v>0</v>
      </c>
      <c r="G26" s="2">
        <f t="shared" ref="G26" si="34">($B$2*D26+$A$2*C26)/(C26+D26)</f>
        <v>3000</v>
      </c>
      <c r="H26" s="2">
        <f t="shared" si="14"/>
        <v>2000</v>
      </c>
      <c r="I26" s="2">
        <f t="shared" ref="I26" si="35">$B$2-G26</f>
        <v>0</v>
      </c>
      <c r="J26" s="2">
        <f t="shared" ref="J26" si="36">2*($B$2-$A$2)*D26^2/(C26+D26)^2</f>
        <v>4000</v>
      </c>
      <c r="K26" s="2">
        <f t="shared" ref="K26" si="37">2*($B$2-$A$2)*C26^2/(C26+D26)^2</f>
        <v>0</v>
      </c>
      <c r="L26" s="5" t="s">
        <v>21</v>
      </c>
      <c r="M26" s="2">
        <f t="shared" si="4"/>
        <v>0</v>
      </c>
      <c r="N26" s="2">
        <f>D26*K26/G26</f>
        <v>0</v>
      </c>
    </row>
    <row r="27" spans="3:19" x14ac:dyDescent="0.2">
      <c r="C27">
        <v>1E-3</v>
      </c>
      <c r="D27">
        <v>1</v>
      </c>
      <c r="E27" s="2">
        <f t="shared" ref="E27:E45" si="38">2*($B$2-$A$2)*D27*C27*C27/($B$2*D27+$A$2*C27)/(D27+C27)</f>
        <v>1.3315574795081627E-6</v>
      </c>
      <c r="F27" s="2">
        <f t="shared" ref="F27:F45" si="39">2*($B$2-$A$2)*D27*D27*C27/(D27+C27)^2</f>
        <v>3.9920119840199773</v>
      </c>
      <c r="G27" s="2">
        <f t="shared" ref="G27:G45" si="40">($B$2*D27+$A$2*C27)/(C27+D27)</f>
        <v>2998.0019980019983</v>
      </c>
      <c r="H27" s="2">
        <f t="shared" si="14"/>
        <v>1998.0019980019983</v>
      </c>
      <c r="I27" s="2">
        <f t="shared" ref="I27:I45" si="41">$B$2-G27</f>
        <v>1.998001998001655</v>
      </c>
      <c r="J27" s="2">
        <f t="shared" ref="J27:J45" si="42">2*($B$2-$A$2)*D27^2/(C27+D27)^2</f>
        <v>3992.0119840199773</v>
      </c>
      <c r="K27" s="2">
        <f t="shared" ref="K27:K45" si="43">2*($B$2-$A$2)*C27^2/(C27+D27)^2</f>
        <v>3.9920119840199777E-3</v>
      </c>
      <c r="L27" s="2">
        <f t="shared" ref="L27:L45" si="44">((E27-E26)*G27+F27-F26)/(C27-C26)</f>
        <v>3996.0039960039971</v>
      </c>
      <c r="M27" s="2">
        <f t="shared" si="4"/>
        <v>3.9920119840199773</v>
      </c>
      <c r="N27" s="2">
        <f t="shared" ref="N27:N45" si="45">D27*K27/G27</f>
        <v>1.3315574795081629E-6</v>
      </c>
    </row>
    <row r="28" spans="3:19" x14ac:dyDescent="0.2">
      <c r="C28">
        <v>2E-3</v>
      </c>
      <c r="D28">
        <v>1</v>
      </c>
      <c r="E28" s="2">
        <f t="shared" si="38"/>
        <v>5.3191418628432679E-6</v>
      </c>
      <c r="F28" s="2">
        <f t="shared" si="39"/>
        <v>7.9680957446384681</v>
      </c>
      <c r="G28" s="2">
        <f t="shared" si="40"/>
        <v>2996.0079840319363</v>
      </c>
      <c r="H28" s="2">
        <f t="shared" si="14"/>
        <v>1996.0079840319363</v>
      </c>
      <c r="I28" s="2">
        <f t="shared" si="41"/>
        <v>3.9920159680636971</v>
      </c>
      <c r="J28" s="2">
        <f t="shared" si="42"/>
        <v>3984.0478723192341</v>
      </c>
      <c r="K28" s="2">
        <f t="shared" si="43"/>
        <v>1.5936191489276937E-2</v>
      </c>
      <c r="L28" s="2">
        <f t="shared" si="44"/>
        <v>3988.0305952679637</v>
      </c>
      <c r="M28" s="2">
        <f t="shared" si="4"/>
        <v>7.9680957446384681</v>
      </c>
      <c r="N28" s="2">
        <f t="shared" si="45"/>
        <v>5.3191418628432679E-6</v>
      </c>
    </row>
    <row r="29" spans="3:19" x14ac:dyDescent="0.2">
      <c r="C29">
        <v>5.0000000000000001E-3</v>
      </c>
      <c r="D29">
        <v>1</v>
      </c>
      <c r="E29" s="2">
        <f t="shared" si="38"/>
        <v>3.3112308672941459E-5</v>
      </c>
      <c r="F29" s="2">
        <f t="shared" si="39"/>
        <v>19.801490062127179</v>
      </c>
      <c r="G29" s="2">
        <f t="shared" si="40"/>
        <v>2990.0497512437814</v>
      </c>
      <c r="H29" s="2">
        <f t="shared" si="14"/>
        <v>1990.0497512437814</v>
      </c>
      <c r="I29" s="2">
        <f t="shared" si="41"/>
        <v>9.9502487562185706</v>
      </c>
      <c r="J29" s="2">
        <f t="shared" si="42"/>
        <v>3960.2980124254359</v>
      </c>
      <c r="K29" s="2">
        <f t="shared" si="43"/>
        <v>9.9007450310635903E-2</v>
      </c>
      <c r="L29" s="2">
        <f t="shared" si="44"/>
        <v>3972.1657563318399</v>
      </c>
      <c r="M29" s="2">
        <f t="shared" si="4"/>
        <v>19.801490062127179</v>
      </c>
      <c r="N29" s="2">
        <f t="shared" si="45"/>
        <v>3.3112308672941452E-5</v>
      </c>
    </row>
    <row r="30" spans="3:19" x14ac:dyDescent="0.2">
      <c r="C30">
        <v>0.01</v>
      </c>
      <c r="D30">
        <v>1</v>
      </c>
      <c r="E30" s="2">
        <f t="shared" si="38"/>
        <v>1.3157461925594554E-4</v>
      </c>
      <c r="F30" s="2">
        <f t="shared" si="39"/>
        <v>39.211841976276837</v>
      </c>
      <c r="G30" s="2">
        <f t="shared" si="40"/>
        <v>2980.1980198019801</v>
      </c>
      <c r="H30" s="2">
        <f t="shared" si="14"/>
        <v>1980.1980198019801</v>
      </c>
      <c r="I30" s="2">
        <f t="shared" si="41"/>
        <v>19.801980198019919</v>
      </c>
      <c r="J30" s="2">
        <f t="shared" si="42"/>
        <v>3921.1841976276837</v>
      </c>
      <c r="K30" s="2">
        <f t="shared" si="43"/>
        <v>0.3921184197627684</v>
      </c>
      <c r="L30" s="2">
        <f t="shared" si="44"/>
        <v>3940.7578194348503</v>
      </c>
      <c r="M30" s="2">
        <f t="shared" si="4"/>
        <v>39.211841976276837</v>
      </c>
      <c r="N30" s="2">
        <f t="shared" si="45"/>
        <v>1.3157461925594554E-4</v>
      </c>
    </row>
    <row r="31" spans="3:19" x14ac:dyDescent="0.2">
      <c r="C31">
        <f>C30+0.01</f>
        <v>0.02</v>
      </c>
      <c r="D31">
        <v>1</v>
      </c>
      <c r="E31" s="2">
        <f t="shared" si="38"/>
        <v>5.1941306323854042E-4</v>
      </c>
      <c r="F31" s="2">
        <f t="shared" si="39"/>
        <v>76.893502499038831</v>
      </c>
      <c r="G31" s="2">
        <f t="shared" si="40"/>
        <v>2960.7843137254899</v>
      </c>
      <c r="H31" s="2">
        <f t="shared" si="14"/>
        <v>1960.7843137254899</v>
      </c>
      <c r="I31" s="2">
        <f t="shared" si="41"/>
        <v>39.215686274510063</v>
      </c>
      <c r="J31" s="2">
        <f t="shared" si="42"/>
        <v>3844.6751249519416</v>
      </c>
      <c r="K31" s="2">
        <f t="shared" si="43"/>
        <v>1.5378700499807767</v>
      </c>
      <c r="L31" s="2">
        <f t="shared" si="44"/>
        <v>3882.9966503965356</v>
      </c>
      <c r="M31" s="2">
        <f t="shared" si="4"/>
        <v>76.893502499038831</v>
      </c>
      <c r="N31" s="2">
        <f t="shared" si="45"/>
        <v>5.1941306323854053E-4</v>
      </c>
    </row>
    <row r="32" spans="3:19" x14ac:dyDescent="0.2">
      <c r="C32">
        <v>0.05</v>
      </c>
      <c r="D32">
        <v>1</v>
      </c>
      <c r="E32" s="2">
        <f t="shared" si="38"/>
        <v>3.1225604996096799E-3</v>
      </c>
      <c r="F32" s="2">
        <f t="shared" si="39"/>
        <v>181.40589569160997</v>
      </c>
      <c r="G32" s="2">
        <f t="shared" si="40"/>
        <v>2904.7619047619046</v>
      </c>
      <c r="H32" s="2">
        <f t="shared" si="14"/>
        <v>1904.7619047619046</v>
      </c>
      <c r="I32" s="2">
        <f t="shared" si="41"/>
        <v>95.238095238095411</v>
      </c>
      <c r="J32" s="2">
        <f t="shared" si="42"/>
        <v>3628.1179138321995</v>
      </c>
      <c r="K32" s="2">
        <f t="shared" si="43"/>
        <v>9.0702947845805006</v>
      </c>
      <c r="L32" s="2">
        <f t="shared" si="44"/>
        <v>3735.7972232740208</v>
      </c>
      <c r="M32" s="2">
        <f t="shared" si="4"/>
        <v>181.40589569161</v>
      </c>
      <c r="N32" s="2">
        <f t="shared" si="45"/>
        <v>3.1225604996096808E-3</v>
      </c>
    </row>
    <row r="33" spans="3:14" x14ac:dyDescent="0.2">
      <c r="C33">
        <v>0.1</v>
      </c>
      <c r="D33">
        <v>1</v>
      </c>
      <c r="E33" s="2">
        <f t="shared" si="38"/>
        <v>1.1730205278592374E-2</v>
      </c>
      <c r="F33" s="2">
        <f t="shared" si="39"/>
        <v>330.57851239669418</v>
      </c>
      <c r="G33" s="2">
        <f t="shared" si="40"/>
        <v>2818.181818181818</v>
      </c>
      <c r="H33" s="2">
        <f t="shared" si="14"/>
        <v>1818.181818181818</v>
      </c>
      <c r="I33" s="2">
        <f t="shared" si="41"/>
        <v>181.81818181818198</v>
      </c>
      <c r="J33" s="2">
        <f t="shared" si="42"/>
        <v>3305.7851239669417</v>
      </c>
      <c r="K33" s="2">
        <f t="shared" si="43"/>
        <v>33.057851239669425</v>
      </c>
      <c r="L33" s="2">
        <f t="shared" si="44"/>
        <v>3468.6104943716173</v>
      </c>
      <c r="M33" s="2">
        <f t="shared" si="4"/>
        <v>330.57851239669418</v>
      </c>
      <c r="N33" s="2">
        <f t="shared" si="45"/>
        <v>1.1730205278592377E-2</v>
      </c>
    </row>
    <row r="34" spans="3:14" x14ac:dyDescent="0.2">
      <c r="C34">
        <v>0.2</v>
      </c>
      <c r="D34">
        <v>1</v>
      </c>
      <c r="E34" s="2">
        <f t="shared" si="38"/>
        <v>4.1666666666666671E-2</v>
      </c>
      <c r="F34" s="2">
        <f t="shared" si="39"/>
        <v>555.55555555555554</v>
      </c>
      <c r="G34" s="2">
        <f t="shared" si="40"/>
        <v>2666.666666666667</v>
      </c>
      <c r="H34" s="2">
        <f t="shared" si="14"/>
        <v>1666.666666666667</v>
      </c>
      <c r="I34" s="2">
        <f t="shared" si="41"/>
        <v>333.33333333333303</v>
      </c>
      <c r="J34" s="2">
        <f t="shared" si="42"/>
        <v>2777.7777777777778</v>
      </c>
      <c r="K34" s="2">
        <f t="shared" si="43"/>
        <v>111.11111111111113</v>
      </c>
      <c r="L34" s="2">
        <f t="shared" si="44"/>
        <v>3048.076068603928</v>
      </c>
      <c r="M34" s="2">
        <f t="shared" si="4"/>
        <v>555.55555555555554</v>
      </c>
      <c r="N34" s="2">
        <f t="shared" si="45"/>
        <v>4.1666666666666671E-2</v>
      </c>
    </row>
    <row r="35" spans="3:14" x14ac:dyDescent="0.2">
      <c r="C35">
        <v>0.5</v>
      </c>
      <c r="D35">
        <v>1</v>
      </c>
      <c r="E35" s="2">
        <f t="shared" si="38"/>
        <v>0.19047619047619047</v>
      </c>
      <c r="F35" s="2">
        <f t="shared" si="39"/>
        <v>888.88888888888891</v>
      </c>
      <c r="G35" s="2">
        <f t="shared" si="40"/>
        <v>2333.3333333333335</v>
      </c>
      <c r="H35" s="2">
        <f t="shared" si="14"/>
        <v>1333.3333333333335</v>
      </c>
      <c r="I35" s="2">
        <f t="shared" si="41"/>
        <v>666.66666666666652</v>
      </c>
      <c r="J35" s="2">
        <f t="shared" si="42"/>
        <v>1777.7777777777778</v>
      </c>
      <c r="K35" s="2">
        <f t="shared" si="43"/>
        <v>444.44444444444446</v>
      </c>
      <c r="L35" s="2">
        <f t="shared" si="44"/>
        <v>2268.5185185185187</v>
      </c>
      <c r="M35" s="2">
        <f t="shared" si="4"/>
        <v>888.88888888888891</v>
      </c>
      <c r="N35" s="2">
        <f t="shared" si="45"/>
        <v>0.19047619047619047</v>
      </c>
    </row>
    <row r="36" spans="3:14" x14ac:dyDescent="0.2">
      <c r="C36">
        <v>1</v>
      </c>
      <c r="D36">
        <v>1</v>
      </c>
      <c r="E36" s="2">
        <f t="shared" si="38"/>
        <v>0.5</v>
      </c>
      <c r="F36" s="2">
        <f t="shared" si="39"/>
        <v>1000</v>
      </c>
      <c r="G36" s="2">
        <f t="shared" si="40"/>
        <v>2000</v>
      </c>
      <c r="H36" s="2">
        <f t="shared" si="14"/>
        <v>1000</v>
      </c>
      <c r="I36" s="2">
        <f t="shared" si="41"/>
        <v>1000</v>
      </c>
      <c r="J36" s="2">
        <f t="shared" si="42"/>
        <v>1000</v>
      </c>
      <c r="K36" s="2">
        <f t="shared" si="43"/>
        <v>1000</v>
      </c>
      <c r="L36" s="2">
        <f t="shared" si="44"/>
        <v>1460.3174603174602</v>
      </c>
      <c r="M36" s="2">
        <f t="shared" si="4"/>
        <v>1000</v>
      </c>
      <c r="N36" s="2">
        <f t="shared" si="45"/>
        <v>0.5</v>
      </c>
    </row>
    <row r="37" spans="3:14" x14ac:dyDescent="0.2">
      <c r="C37">
        <v>2</v>
      </c>
      <c r="D37">
        <v>1</v>
      </c>
      <c r="E37" s="2">
        <f t="shared" si="38"/>
        <v>1.0666666666666667</v>
      </c>
      <c r="F37" s="2">
        <f t="shared" si="39"/>
        <v>888.88888888888891</v>
      </c>
      <c r="G37" s="2">
        <f t="shared" si="40"/>
        <v>1666.6666666666667</v>
      </c>
      <c r="H37" s="2">
        <f t="shared" si="14"/>
        <v>666.66666666666674</v>
      </c>
      <c r="I37" s="2">
        <f t="shared" si="41"/>
        <v>1333.3333333333333</v>
      </c>
      <c r="J37" s="2">
        <f t="shared" si="42"/>
        <v>444.44444444444446</v>
      </c>
      <c r="K37" s="2">
        <f t="shared" si="43"/>
        <v>1777.7777777777778</v>
      </c>
      <c r="L37" s="2">
        <f t="shared" si="44"/>
        <v>833.33333333333348</v>
      </c>
      <c r="M37" s="2">
        <f t="shared" si="4"/>
        <v>888.88888888888891</v>
      </c>
      <c r="N37" s="2">
        <f t="shared" si="45"/>
        <v>1.0666666666666667</v>
      </c>
    </row>
    <row r="38" spans="3:14" x14ac:dyDescent="0.2">
      <c r="C38">
        <v>5</v>
      </c>
      <c r="D38">
        <v>1</v>
      </c>
      <c r="E38" s="2">
        <f t="shared" si="38"/>
        <v>2.0833333333333335</v>
      </c>
      <c r="F38" s="2">
        <f t="shared" si="39"/>
        <v>555.55555555555554</v>
      </c>
      <c r="G38" s="2">
        <f t="shared" si="40"/>
        <v>1333.3333333333333</v>
      </c>
      <c r="H38" s="2">
        <f t="shared" si="14"/>
        <v>333.33333333333326</v>
      </c>
      <c r="I38" s="2">
        <f t="shared" si="41"/>
        <v>1666.6666666666667</v>
      </c>
      <c r="J38" s="2">
        <f t="shared" si="42"/>
        <v>111.11111111111111</v>
      </c>
      <c r="K38" s="2">
        <f t="shared" si="43"/>
        <v>2777.7777777777778</v>
      </c>
      <c r="L38" s="2">
        <f t="shared" si="44"/>
        <v>340.74074074074082</v>
      </c>
      <c r="M38" s="2">
        <f t="shared" si="4"/>
        <v>555.55555555555554</v>
      </c>
      <c r="N38" s="2">
        <f t="shared" si="45"/>
        <v>2.0833333333333335</v>
      </c>
    </row>
    <row r="39" spans="3:14" x14ac:dyDescent="0.2">
      <c r="C39">
        <v>10</v>
      </c>
      <c r="D39">
        <v>1</v>
      </c>
      <c r="E39" s="2">
        <f t="shared" si="38"/>
        <v>2.7972027972027971</v>
      </c>
      <c r="F39" s="2">
        <f t="shared" si="39"/>
        <v>330.57851239669424</v>
      </c>
      <c r="G39" s="2">
        <f t="shared" si="40"/>
        <v>1181.8181818181818</v>
      </c>
      <c r="H39" s="2">
        <f t="shared" si="14"/>
        <v>181.81818181818176</v>
      </c>
      <c r="I39" s="2">
        <f t="shared" si="41"/>
        <v>1818.1818181818182</v>
      </c>
      <c r="J39" s="2">
        <f t="shared" si="42"/>
        <v>33.057851239669418</v>
      </c>
      <c r="K39" s="2">
        <f t="shared" si="43"/>
        <v>3305.7851239669421</v>
      </c>
      <c r="L39" s="2">
        <f t="shared" si="44"/>
        <v>123.7373737373737</v>
      </c>
      <c r="M39" s="2">
        <f t="shared" si="4"/>
        <v>330.57851239669418</v>
      </c>
      <c r="N39" s="2">
        <f t="shared" si="45"/>
        <v>2.7972027972027975</v>
      </c>
    </row>
    <row r="40" spans="3:14" x14ac:dyDescent="0.2">
      <c r="C40">
        <v>20</v>
      </c>
      <c r="D40">
        <v>1</v>
      </c>
      <c r="E40" s="2">
        <f t="shared" si="38"/>
        <v>3.3126293995859211</v>
      </c>
      <c r="F40" s="2">
        <f t="shared" si="39"/>
        <v>181.40589569160997</v>
      </c>
      <c r="G40" s="2">
        <f t="shared" si="40"/>
        <v>1095.2380952380952</v>
      </c>
      <c r="H40" s="2">
        <f t="shared" si="14"/>
        <v>95.238095238095184</v>
      </c>
      <c r="I40" s="2">
        <f t="shared" si="41"/>
        <v>1904.7619047619048</v>
      </c>
      <c r="J40" s="2">
        <f t="shared" si="42"/>
        <v>9.0702947845804989</v>
      </c>
      <c r="K40" s="2">
        <f t="shared" si="43"/>
        <v>3628.1179138321995</v>
      </c>
      <c r="L40" s="2">
        <f t="shared" si="44"/>
        <v>41.534223352405149</v>
      </c>
      <c r="M40" s="2">
        <f t="shared" si="4"/>
        <v>181.40589569160997</v>
      </c>
      <c r="N40" s="2">
        <f t="shared" si="45"/>
        <v>3.3126293995859215</v>
      </c>
    </row>
    <row r="41" spans="3:14" x14ac:dyDescent="0.2">
      <c r="C41">
        <v>50</v>
      </c>
      <c r="D41">
        <v>1</v>
      </c>
      <c r="E41" s="2">
        <f t="shared" si="38"/>
        <v>3.6995930447650758</v>
      </c>
      <c r="F41" s="2">
        <f t="shared" si="39"/>
        <v>76.893502499038831</v>
      </c>
      <c r="G41" s="2">
        <f t="shared" si="40"/>
        <v>1039.2156862745098</v>
      </c>
      <c r="H41" s="2">
        <f t="shared" si="14"/>
        <v>39.215686274509835</v>
      </c>
      <c r="I41" s="2">
        <f t="shared" si="41"/>
        <v>1960.7843137254902</v>
      </c>
      <c r="J41" s="2">
        <f t="shared" si="42"/>
        <v>1.5378700499807767</v>
      </c>
      <c r="K41" s="2">
        <f t="shared" si="43"/>
        <v>3844.6751249519416</v>
      </c>
      <c r="L41" s="2">
        <f t="shared" si="44"/>
        <v>9.9208765631856668</v>
      </c>
      <c r="M41" s="2">
        <f t="shared" si="4"/>
        <v>76.893502499038831</v>
      </c>
      <c r="N41" s="2">
        <f t="shared" si="45"/>
        <v>3.6995930447650758</v>
      </c>
    </row>
    <row r="42" spans="3:14" x14ac:dyDescent="0.2">
      <c r="C42">
        <v>100</v>
      </c>
      <c r="D42">
        <v>1</v>
      </c>
      <c r="E42" s="2">
        <f t="shared" si="38"/>
        <v>3.8450446986446218</v>
      </c>
      <c r="F42" s="2">
        <f t="shared" si="39"/>
        <v>39.211841976276837</v>
      </c>
      <c r="G42" s="2">
        <f t="shared" si="40"/>
        <v>1019.8019801980198</v>
      </c>
      <c r="H42" s="2">
        <f t="shared" si="14"/>
        <v>19.801980198019805</v>
      </c>
      <c r="I42" s="2">
        <f t="shared" si="41"/>
        <v>1980.1980198019801</v>
      </c>
      <c r="J42" s="2">
        <f t="shared" si="42"/>
        <v>0.39211841976276834</v>
      </c>
      <c r="K42" s="2">
        <f t="shared" si="43"/>
        <v>3921.1841976276837</v>
      </c>
      <c r="L42" s="2">
        <f t="shared" si="44"/>
        <v>2.2130044825335213</v>
      </c>
      <c r="M42" s="2">
        <f t="shared" si="4"/>
        <v>39.211841976276837</v>
      </c>
      <c r="N42" s="2">
        <f t="shared" si="45"/>
        <v>3.8450446986446218</v>
      </c>
    </row>
    <row r="43" spans="3:14" x14ac:dyDescent="0.2">
      <c r="C43">
        <v>200</v>
      </c>
      <c r="D43">
        <v>1</v>
      </c>
      <c r="E43" s="2">
        <f t="shared" si="38"/>
        <v>3.9212802980173027</v>
      </c>
      <c r="F43" s="2">
        <f t="shared" si="39"/>
        <v>19.801490062127176</v>
      </c>
      <c r="G43" s="2">
        <f t="shared" si="40"/>
        <v>1009.9502487562189</v>
      </c>
      <c r="H43" s="2">
        <f t="shared" si="14"/>
        <v>9.9502487562189117</v>
      </c>
      <c r="I43" s="2">
        <f t="shared" si="41"/>
        <v>1990.049751243781</v>
      </c>
      <c r="J43" s="2">
        <f t="shared" si="42"/>
        <v>9.9007450310635875E-2</v>
      </c>
      <c r="K43" s="2">
        <f t="shared" si="43"/>
        <v>3960.298012425435</v>
      </c>
      <c r="L43" s="2">
        <f t="shared" si="44"/>
        <v>0.57583810636368826</v>
      </c>
      <c r="M43" s="2">
        <f t="shared" si="4"/>
        <v>19.801490062127176</v>
      </c>
      <c r="N43" s="2">
        <f t="shared" si="45"/>
        <v>3.9212802980173027</v>
      </c>
    </row>
    <row r="44" spans="3:14" x14ac:dyDescent="0.2">
      <c r="C44">
        <v>500</v>
      </c>
      <c r="D44">
        <v>1</v>
      </c>
      <c r="E44" s="2">
        <f t="shared" si="38"/>
        <v>3.9682067276976865</v>
      </c>
      <c r="F44" s="2">
        <f t="shared" si="39"/>
        <v>7.9680957446384673</v>
      </c>
      <c r="G44" s="2">
        <f t="shared" si="40"/>
        <v>1003.9920159680639</v>
      </c>
      <c r="H44" s="2">
        <f t="shared" si="14"/>
        <v>3.9920159680639244</v>
      </c>
      <c r="I44" s="2">
        <f t="shared" si="41"/>
        <v>1996.0079840319361</v>
      </c>
      <c r="J44" s="2">
        <f t="shared" si="42"/>
        <v>1.5936191489276934E-2</v>
      </c>
      <c r="K44" s="2">
        <f t="shared" si="43"/>
        <v>3984.0478723192336</v>
      </c>
      <c r="L44" s="2">
        <f t="shared" si="44"/>
        <v>0.1176012213983445</v>
      </c>
      <c r="M44" s="2">
        <f t="shared" si="4"/>
        <v>7.9680957446384673</v>
      </c>
      <c r="N44" s="2">
        <f t="shared" si="45"/>
        <v>3.968206727697686</v>
      </c>
    </row>
    <row r="45" spans="3:14" x14ac:dyDescent="0.2">
      <c r="C45">
        <v>1000</v>
      </c>
      <c r="D45">
        <v>1</v>
      </c>
      <c r="E45" s="2">
        <f t="shared" si="38"/>
        <v>3.9840518404825485</v>
      </c>
      <c r="F45" s="2">
        <f t="shared" si="39"/>
        <v>3.9920119840199759</v>
      </c>
      <c r="G45" s="2">
        <f t="shared" si="40"/>
        <v>1001.998001998002</v>
      </c>
      <c r="H45" s="2">
        <f t="shared" si="14"/>
        <v>1.9980019980019961</v>
      </c>
      <c r="I45" s="2">
        <f t="shared" si="41"/>
        <v>1998.0019980019979</v>
      </c>
      <c r="J45" s="2">
        <f t="shared" si="42"/>
        <v>3.9920119840199759E-3</v>
      </c>
      <c r="K45" s="2">
        <f t="shared" si="43"/>
        <v>3992.0119840199759</v>
      </c>
      <c r="L45" s="2">
        <f t="shared" si="44"/>
        <v>2.3801375182492465E-2</v>
      </c>
      <c r="M45" s="2">
        <f t="shared" si="4"/>
        <v>3.9920119840199759</v>
      </c>
      <c r="N45" s="2">
        <f t="shared" si="45"/>
        <v>3.9840518404825485</v>
      </c>
    </row>
    <row r="46" spans="3:14" x14ac:dyDescent="0.2">
      <c r="N46">
        <f t="shared" ref="N46:N48" si="46">D46*K46</f>
        <v>0</v>
      </c>
    </row>
    <row r="47" spans="3:14" x14ac:dyDescent="0.2">
      <c r="C47">
        <v>1</v>
      </c>
      <c r="D47">
        <v>0</v>
      </c>
      <c r="E47" s="2">
        <f t="shared" ref="E47:E66" si="47">2*($B$2-$A$2)*D47*C47*C47/($B$2*D47+$A$2*C47)/(D47+C47)</f>
        <v>0</v>
      </c>
      <c r="F47" s="2">
        <f t="shared" ref="F47:F66" si="48">2*($B$2-$A$2)*D47*D47*C47/(D47+C47)^2</f>
        <v>0</v>
      </c>
      <c r="G47" s="2">
        <f t="shared" ref="G47:G66" si="49">($B$2*D47+$A$2*C47)/(C47+D47)</f>
        <v>1000</v>
      </c>
      <c r="H47" s="2">
        <f t="shared" si="14"/>
        <v>0</v>
      </c>
      <c r="I47" s="2">
        <f t="shared" ref="I47:I66" si="50">$B$2-G47</f>
        <v>2000</v>
      </c>
      <c r="J47" s="2">
        <f t="shared" ref="J47:J66" si="51">2*($B$2-$A$2)*D47^2/(C47+D47)^2</f>
        <v>0</v>
      </c>
      <c r="K47" s="2">
        <f t="shared" ref="K47:K66" si="52">2*($B$2-$A$2)*C47^2/(C47+D47)^2</f>
        <v>4000</v>
      </c>
      <c r="L47" s="9">
        <f>C47*J47</f>
        <v>0</v>
      </c>
      <c r="M47" s="5" t="s">
        <v>22</v>
      </c>
      <c r="N47">
        <f t="shared" si="46"/>
        <v>0</v>
      </c>
    </row>
    <row r="48" spans="3:14" x14ac:dyDescent="0.2">
      <c r="C48">
        <v>1</v>
      </c>
      <c r="D48">
        <v>1E-3</v>
      </c>
      <c r="E48" s="2">
        <f t="shared" si="47"/>
        <v>3.9840518404825487E-3</v>
      </c>
      <c r="F48" s="2">
        <f t="shared" si="48"/>
        <v>3.9920119840199777E-3</v>
      </c>
      <c r="G48" s="2">
        <f t="shared" si="49"/>
        <v>1001.9980019980021</v>
      </c>
      <c r="H48" s="2">
        <f t="shared" si="14"/>
        <v>1.9980019980021098</v>
      </c>
      <c r="I48" s="2">
        <f t="shared" si="50"/>
        <v>1998.0019980019979</v>
      </c>
      <c r="J48" s="2">
        <f t="shared" si="51"/>
        <v>3.9920119840199777E-3</v>
      </c>
      <c r="K48" s="2">
        <f t="shared" si="52"/>
        <v>3992.0119840199773</v>
      </c>
      <c r="L48" s="9">
        <f t="shared" ref="L48:L66" si="53">C48*J48</f>
        <v>3.9920119840199777E-3</v>
      </c>
      <c r="M48" s="2">
        <f t="shared" ref="M48:M66" si="54">((E48-E47)*G48+F48-F47)/(D48-D47)</f>
        <v>3996.0039960039967</v>
      </c>
      <c r="N48">
        <f t="shared" si="46"/>
        <v>3.9920119840199773</v>
      </c>
    </row>
    <row r="49" spans="3:13" x14ac:dyDescent="0.2">
      <c r="C49">
        <v>1</v>
      </c>
      <c r="D49">
        <v>2E-3</v>
      </c>
      <c r="E49" s="2">
        <f t="shared" si="47"/>
        <v>7.9364134553953723E-3</v>
      </c>
      <c r="F49" s="2">
        <f t="shared" si="48"/>
        <v>1.5936191489276937E-2</v>
      </c>
      <c r="G49" s="2">
        <f t="shared" si="49"/>
        <v>1003.9920159680639</v>
      </c>
      <c r="H49" s="2">
        <f t="shared" si="14"/>
        <v>3.9920159680639244</v>
      </c>
      <c r="I49" s="2">
        <f t="shared" si="50"/>
        <v>1996.0079840319361</v>
      </c>
      <c r="J49" s="2">
        <f t="shared" si="51"/>
        <v>1.5936191489276937E-2</v>
      </c>
      <c r="K49" s="2">
        <f t="shared" si="52"/>
        <v>3984.0478723192341</v>
      </c>
      <c r="L49" s="9">
        <f t="shared" si="53"/>
        <v>1.5936191489276937E-2</v>
      </c>
      <c r="M49" s="2">
        <f t="shared" si="54"/>
        <v>3980.0836850963756</v>
      </c>
    </row>
    <row r="50" spans="3:13" x14ac:dyDescent="0.2">
      <c r="C50">
        <v>1</v>
      </c>
      <c r="D50">
        <v>5.0000000000000001E-3</v>
      </c>
      <c r="E50" s="2">
        <f t="shared" si="47"/>
        <v>1.9606401490086516E-2</v>
      </c>
      <c r="F50" s="2">
        <f t="shared" si="48"/>
        <v>9.9007450310635903E-2</v>
      </c>
      <c r="G50" s="2">
        <f t="shared" si="49"/>
        <v>1009.950248756219</v>
      </c>
      <c r="H50" s="2">
        <f t="shared" si="14"/>
        <v>9.9502487562190254</v>
      </c>
      <c r="I50" s="2">
        <f t="shared" si="50"/>
        <v>1990.049751243781</v>
      </c>
      <c r="J50" s="2">
        <f t="shared" si="51"/>
        <v>9.9007450310635903E-2</v>
      </c>
      <c r="K50" s="2">
        <f t="shared" si="52"/>
        <v>3960.2980124254359</v>
      </c>
      <c r="L50" s="9">
        <f t="shared" si="53"/>
        <v>9.9007450310635903E-2</v>
      </c>
      <c r="M50" s="2">
        <f t="shared" si="54"/>
        <v>3956.3928591465924</v>
      </c>
    </row>
    <row r="51" spans="3:13" x14ac:dyDescent="0.2">
      <c r="C51">
        <v>1</v>
      </c>
      <c r="D51">
        <v>0.01</v>
      </c>
      <c r="E51" s="2">
        <f t="shared" si="47"/>
        <v>3.8450446986446216E-2</v>
      </c>
      <c r="F51" s="2">
        <f t="shared" si="48"/>
        <v>0.3921184197627684</v>
      </c>
      <c r="G51" s="2">
        <f t="shared" si="49"/>
        <v>1019.8019801980198</v>
      </c>
      <c r="H51" s="2">
        <f t="shared" si="14"/>
        <v>19.801980198019805</v>
      </c>
      <c r="I51" s="2">
        <f t="shared" si="50"/>
        <v>1980.1980198019801</v>
      </c>
      <c r="J51" s="2">
        <f t="shared" si="51"/>
        <v>0.3921184197627684</v>
      </c>
      <c r="K51" s="2">
        <f t="shared" si="52"/>
        <v>3921.1841976276837</v>
      </c>
      <c r="L51" s="9">
        <f t="shared" si="53"/>
        <v>0.3921184197627684</v>
      </c>
      <c r="M51" s="2">
        <f t="shared" si="54"/>
        <v>3902.0611763162656</v>
      </c>
    </row>
    <row r="52" spans="3:13" x14ac:dyDescent="0.2">
      <c r="C52">
        <v>1</v>
      </c>
      <c r="D52">
        <f>D51+0.01</f>
        <v>0.02</v>
      </c>
      <c r="E52" s="2">
        <f t="shared" si="47"/>
        <v>7.3991860895301506E-2</v>
      </c>
      <c r="F52" s="2">
        <f t="shared" si="48"/>
        <v>1.5378700499807767</v>
      </c>
      <c r="G52" s="2">
        <f t="shared" si="49"/>
        <v>1039.2156862745098</v>
      </c>
      <c r="H52" s="2">
        <f t="shared" si="14"/>
        <v>39.215686274509835</v>
      </c>
      <c r="I52" s="2">
        <f t="shared" si="50"/>
        <v>1960.7843137254902</v>
      </c>
      <c r="J52" s="2">
        <f t="shared" si="51"/>
        <v>1.5378700499807767</v>
      </c>
      <c r="K52" s="2">
        <f t="shared" si="52"/>
        <v>3844.6751249519416</v>
      </c>
      <c r="L52" s="9">
        <f t="shared" si="53"/>
        <v>1.5378700499807767</v>
      </c>
      <c r="M52" s="2">
        <f t="shared" si="54"/>
        <v>3808.0946476675472</v>
      </c>
    </row>
    <row r="53" spans="3:13" x14ac:dyDescent="0.2">
      <c r="C53">
        <v>1</v>
      </c>
      <c r="D53">
        <v>0.05</v>
      </c>
      <c r="E53" s="2">
        <f t="shared" si="47"/>
        <v>0.16563146997929606</v>
      </c>
      <c r="F53" s="2">
        <f t="shared" si="48"/>
        <v>9.0702947845804989</v>
      </c>
      <c r="G53" s="2">
        <f t="shared" si="49"/>
        <v>1095.2380952380952</v>
      </c>
      <c r="H53" s="2">
        <f t="shared" si="14"/>
        <v>95.238095238095184</v>
      </c>
      <c r="I53" s="2">
        <f t="shared" si="50"/>
        <v>1904.7619047619048</v>
      </c>
      <c r="J53" s="2">
        <f t="shared" si="51"/>
        <v>9.0702947845805006</v>
      </c>
      <c r="K53" s="2">
        <f t="shared" si="52"/>
        <v>3628.1179138321995</v>
      </c>
      <c r="L53" s="9">
        <f t="shared" si="53"/>
        <v>9.0702947845805006</v>
      </c>
      <c r="M53" s="2">
        <f t="shared" si="54"/>
        <v>3596.6538545372518</v>
      </c>
    </row>
    <row r="54" spans="3:13" x14ac:dyDescent="0.2">
      <c r="C54">
        <v>1</v>
      </c>
      <c r="D54">
        <v>0.1</v>
      </c>
      <c r="E54" s="2">
        <f t="shared" si="47"/>
        <v>0.27972027972027974</v>
      </c>
      <c r="F54" s="2">
        <f t="shared" si="48"/>
        <v>33.057851239669418</v>
      </c>
      <c r="G54" s="2">
        <f t="shared" si="49"/>
        <v>1181.8181818181818</v>
      </c>
      <c r="H54" s="2">
        <f t="shared" si="14"/>
        <v>181.81818181818176</v>
      </c>
      <c r="I54" s="2">
        <f t="shared" si="50"/>
        <v>1818.1818181818182</v>
      </c>
      <c r="J54" s="2">
        <f t="shared" si="51"/>
        <v>33.057851239669425</v>
      </c>
      <c r="K54" s="2">
        <f t="shared" si="52"/>
        <v>3305.7851239669417</v>
      </c>
      <c r="L54" s="9">
        <f t="shared" si="53"/>
        <v>33.057851239669425</v>
      </c>
      <c r="M54" s="2">
        <f t="shared" si="54"/>
        <v>3176.3957229795737</v>
      </c>
    </row>
    <row r="55" spans="3:13" x14ac:dyDescent="0.2">
      <c r="C55">
        <v>1</v>
      </c>
      <c r="D55">
        <v>0.2</v>
      </c>
      <c r="E55" s="2">
        <f t="shared" si="47"/>
        <v>0.41666666666666669</v>
      </c>
      <c r="F55" s="2">
        <f t="shared" si="48"/>
        <v>111.11111111111111</v>
      </c>
      <c r="G55" s="2">
        <f t="shared" si="49"/>
        <v>1333.3333333333335</v>
      </c>
      <c r="H55" s="2">
        <f t="shared" si="14"/>
        <v>333.33333333333348</v>
      </c>
      <c r="I55" s="2">
        <f t="shared" si="50"/>
        <v>1666.6666666666665</v>
      </c>
      <c r="J55" s="2">
        <f t="shared" si="51"/>
        <v>111.11111111111113</v>
      </c>
      <c r="K55" s="2">
        <f t="shared" si="52"/>
        <v>2777.7777777777778</v>
      </c>
      <c r="L55" s="9">
        <f t="shared" si="53"/>
        <v>111.11111111111113</v>
      </c>
      <c r="M55" s="2">
        <f t="shared" si="54"/>
        <v>2606.4844246662437</v>
      </c>
    </row>
    <row r="56" spans="3:13" x14ac:dyDescent="0.2">
      <c r="C56">
        <v>1</v>
      </c>
      <c r="D56">
        <v>0.5</v>
      </c>
      <c r="E56" s="2">
        <f t="shared" si="47"/>
        <v>0.53333333333333333</v>
      </c>
      <c r="F56" s="2">
        <f t="shared" si="48"/>
        <v>444.44444444444446</v>
      </c>
      <c r="G56" s="2">
        <f t="shared" si="49"/>
        <v>1666.6666666666667</v>
      </c>
      <c r="H56" s="2">
        <f t="shared" si="14"/>
        <v>666.66666666666674</v>
      </c>
      <c r="I56" s="2">
        <f t="shared" si="50"/>
        <v>1333.3333333333333</v>
      </c>
      <c r="J56" s="2">
        <f t="shared" si="51"/>
        <v>444.44444444444446</v>
      </c>
      <c r="K56" s="2">
        <f t="shared" si="52"/>
        <v>1777.7777777777778</v>
      </c>
      <c r="L56" s="9">
        <f t="shared" si="53"/>
        <v>444.44444444444446</v>
      </c>
      <c r="M56" s="2">
        <f t="shared" si="54"/>
        <v>1759.2592592592596</v>
      </c>
    </row>
    <row r="57" spans="3:13" x14ac:dyDescent="0.2">
      <c r="C57">
        <v>1</v>
      </c>
      <c r="D57">
        <v>1</v>
      </c>
      <c r="E57" s="2">
        <f t="shared" si="47"/>
        <v>0.5</v>
      </c>
      <c r="F57" s="2">
        <f t="shared" si="48"/>
        <v>1000</v>
      </c>
      <c r="G57" s="2">
        <f t="shared" si="49"/>
        <v>2000</v>
      </c>
      <c r="H57" s="2">
        <f t="shared" si="14"/>
        <v>1000</v>
      </c>
      <c r="I57" s="2">
        <f t="shared" si="50"/>
        <v>1000</v>
      </c>
      <c r="J57" s="2">
        <f t="shared" si="51"/>
        <v>1000</v>
      </c>
      <c r="K57" s="2">
        <f t="shared" si="52"/>
        <v>1000</v>
      </c>
      <c r="L57" s="9">
        <f t="shared" si="53"/>
        <v>1000</v>
      </c>
      <c r="M57" s="2">
        <f t="shared" si="54"/>
        <v>977.77777777777783</v>
      </c>
    </row>
    <row r="58" spans="3:13" x14ac:dyDescent="0.2">
      <c r="C58">
        <v>1</v>
      </c>
      <c r="D58">
        <v>2</v>
      </c>
      <c r="E58" s="2">
        <f t="shared" si="47"/>
        <v>0.38095238095238093</v>
      </c>
      <c r="F58" s="2">
        <f t="shared" si="48"/>
        <v>1777.7777777777778</v>
      </c>
      <c r="G58" s="2">
        <f t="shared" si="49"/>
        <v>2333.3333333333335</v>
      </c>
      <c r="H58" s="2">
        <f t="shared" si="14"/>
        <v>1333.3333333333335</v>
      </c>
      <c r="I58" s="2">
        <f t="shared" si="50"/>
        <v>666.66666666666652</v>
      </c>
      <c r="J58" s="2">
        <f t="shared" si="51"/>
        <v>1777.7777777777778</v>
      </c>
      <c r="K58" s="2">
        <f t="shared" si="52"/>
        <v>444.44444444444446</v>
      </c>
      <c r="L58" s="9">
        <f t="shared" si="53"/>
        <v>1777.7777777777778</v>
      </c>
      <c r="M58" s="2">
        <f t="shared" si="54"/>
        <v>500</v>
      </c>
    </row>
    <row r="59" spans="3:13" x14ac:dyDescent="0.2">
      <c r="C59">
        <v>1</v>
      </c>
      <c r="D59">
        <v>5</v>
      </c>
      <c r="E59" s="2">
        <f t="shared" si="47"/>
        <v>0.20833333333333334</v>
      </c>
      <c r="F59" s="2">
        <f t="shared" si="48"/>
        <v>2777.7777777777778</v>
      </c>
      <c r="G59" s="2">
        <f t="shared" si="49"/>
        <v>2666.6666666666665</v>
      </c>
      <c r="H59" s="2">
        <f t="shared" si="14"/>
        <v>1666.6666666666665</v>
      </c>
      <c r="I59" s="2">
        <f t="shared" si="50"/>
        <v>333.33333333333348</v>
      </c>
      <c r="J59" s="2">
        <f t="shared" si="51"/>
        <v>2777.7777777777778</v>
      </c>
      <c r="K59" s="2">
        <f t="shared" si="52"/>
        <v>111.11111111111111</v>
      </c>
      <c r="L59" s="9">
        <f t="shared" si="53"/>
        <v>2777.7777777777778</v>
      </c>
      <c r="M59" s="2">
        <f t="shared" si="54"/>
        <v>179.89417989417993</v>
      </c>
    </row>
    <row r="60" spans="3:13" x14ac:dyDescent="0.2">
      <c r="C60">
        <v>1</v>
      </c>
      <c r="D60">
        <v>10</v>
      </c>
      <c r="E60" s="2">
        <f t="shared" si="47"/>
        <v>0.11730205278592375</v>
      </c>
      <c r="F60" s="2">
        <f t="shared" si="48"/>
        <v>3305.7851239669421</v>
      </c>
      <c r="G60" s="2">
        <f t="shared" si="49"/>
        <v>2818.181818181818</v>
      </c>
      <c r="H60" s="2">
        <f t="shared" si="14"/>
        <v>1818.181818181818</v>
      </c>
      <c r="I60" s="2">
        <f t="shared" si="50"/>
        <v>181.81818181818198</v>
      </c>
      <c r="J60" s="2">
        <f t="shared" si="51"/>
        <v>3305.7851239669421</v>
      </c>
      <c r="K60" s="2">
        <f t="shared" si="52"/>
        <v>33.057851239669418</v>
      </c>
      <c r="L60" s="9">
        <f t="shared" si="53"/>
        <v>3305.7851239669421</v>
      </c>
      <c r="M60" s="2">
        <f t="shared" si="54"/>
        <v>54.292929292929237</v>
      </c>
    </row>
    <row r="61" spans="3:13" x14ac:dyDescent="0.2">
      <c r="C61">
        <v>1</v>
      </c>
      <c r="D61">
        <v>20</v>
      </c>
      <c r="E61" s="2">
        <f t="shared" si="47"/>
        <v>6.2451209992193592E-2</v>
      </c>
      <c r="F61" s="2">
        <f t="shared" si="48"/>
        <v>3628.1179138321995</v>
      </c>
      <c r="G61" s="2">
        <f t="shared" si="49"/>
        <v>2904.7619047619046</v>
      </c>
      <c r="H61" s="2">
        <f t="shared" si="14"/>
        <v>1904.7619047619046</v>
      </c>
      <c r="I61" s="2">
        <f t="shared" si="50"/>
        <v>95.238095238095411</v>
      </c>
      <c r="J61" s="2">
        <f t="shared" si="51"/>
        <v>3628.1179138321995</v>
      </c>
      <c r="K61" s="2">
        <f t="shared" si="52"/>
        <v>9.0702947845804989</v>
      </c>
      <c r="L61" s="9">
        <f t="shared" si="53"/>
        <v>3628.1179138321995</v>
      </c>
      <c r="M61" s="2">
        <f t="shared" si="54"/>
        <v>16.300415127394579</v>
      </c>
    </row>
    <row r="62" spans="3:13" x14ac:dyDescent="0.2">
      <c r="C62">
        <v>1</v>
      </c>
      <c r="D62">
        <v>50</v>
      </c>
      <c r="E62" s="2">
        <f t="shared" si="47"/>
        <v>2.5970653161927024E-2</v>
      </c>
      <c r="F62" s="2">
        <f t="shared" si="48"/>
        <v>3844.6751249519416</v>
      </c>
      <c r="G62" s="2">
        <f t="shared" si="49"/>
        <v>2960.7843137254904</v>
      </c>
      <c r="H62" s="2">
        <f t="shared" si="14"/>
        <v>1960.7843137254904</v>
      </c>
      <c r="I62" s="2">
        <f t="shared" si="50"/>
        <v>39.215686274509608</v>
      </c>
      <c r="J62" s="2">
        <f t="shared" si="51"/>
        <v>3844.6751249519416</v>
      </c>
      <c r="K62" s="2">
        <f t="shared" si="52"/>
        <v>1.5378700499807767</v>
      </c>
      <c r="L62" s="9">
        <f t="shared" si="53"/>
        <v>3844.6751249519416</v>
      </c>
      <c r="M62" s="2">
        <f t="shared" si="54"/>
        <v>3.6182050233572531</v>
      </c>
    </row>
    <row r="63" spans="3:13" x14ac:dyDescent="0.2">
      <c r="C63">
        <v>1</v>
      </c>
      <c r="D63">
        <v>100</v>
      </c>
      <c r="E63" s="2">
        <f t="shared" si="47"/>
        <v>1.3157461925594553E-2</v>
      </c>
      <c r="F63" s="2">
        <f t="shared" si="48"/>
        <v>3921.1841976276837</v>
      </c>
      <c r="G63" s="2">
        <f t="shared" si="49"/>
        <v>2980.1980198019801</v>
      </c>
      <c r="H63" s="2">
        <f t="shared" si="14"/>
        <v>1980.1980198019801</v>
      </c>
      <c r="I63" s="2">
        <f t="shared" si="50"/>
        <v>19.801980198019919</v>
      </c>
      <c r="J63" s="2">
        <f t="shared" si="51"/>
        <v>3921.1841976276837</v>
      </c>
      <c r="K63" s="2">
        <f t="shared" si="52"/>
        <v>0.39211841976276834</v>
      </c>
      <c r="L63" s="9">
        <f t="shared" si="53"/>
        <v>3921.1841976276837</v>
      </c>
      <c r="M63" s="2">
        <f t="shared" si="54"/>
        <v>0.76646451051759867</v>
      </c>
    </row>
    <row r="64" spans="3:13" x14ac:dyDescent="0.2">
      <c r="C64">
        <v>1</v>
      </c>
      <c r="D64">
        <v>200</v>
      </c>
      <c r="E64" s="2">
        <f t="shared" si="47"/>
        <v>6.6224617345882891E-3</v>
      </c>
      <c r="F64" s="2">
        <f t="shared" si="48"/>
        <v>3960.298012425435</v>
      </c>
      <c r="G64" s="2">
        <f t="shared" si="49"/>
        <v>2990.049751243781</v>
      </c>
      <c r="H64" s="2">
        <f t="shared" si="14"/>
        <v>1990.049751243781</v>
      </c>
      <c r="I64" s="2">
        <f t="shared" si="50"/>
        <v>9.9502487562190254</v>
      </c>
      <c r="J64" s="2">
        <f t="shared" si="51"/>
        <v>3960.298012425435</v>
      </c>
      <c r="K64" s="2">
        <f t="shared" si="52"/>
        <v>9.9007450310635875E-2</v>
      </c>
      <c r="L64" s="9">
        <f t="shared" si="53"/>
        <v>3960.298012425435</v>
      </c>
      <c r="M64" s="2">
        <f t="shared" si="54"/>
        <v>0.19573839102255078</v>
      </c>
    </row>
    <row r="65" spans="3:13" x14ac:dyDescent="0.2">
      <c r="C65">
        <v>1</v>
      </c>
      <c r="D65">
        <v>500</v>
      </c>
      <c r="E65" s="2">
        <f t="shared" si="47"/>
        <v>2.6595709314216338E-3</v>
      </c>
      <c r="F65" s="2">
        <f t="shared" si="48"/>
        <v>3984.0478723192336</v>
      </c>
      <c r="G65" s="2">
        <f t="shared" si="49"/>
        <v>2996.0079840319363</v>
      </c>
      <c r="H65" s="2">
        <f t="shared" si="14"/>
        <v>1996.0079840319363</v>
      </c>
      <c r="I65" s="2">
        <f t="shared" si="50"/>
        <v>3.9920159680636971</v>
      </c>
      <c r="J65" s="2">
        <f t="shared" si="51"/>
        <v>3984.0478723192336</v>
      </c>
      <c r="K65" s="2">
        <f t="shared" si="52"/>
        <v>1.5936191489276934E-2</v>
      </c>
      <c r="L65" s="9">
        <f t="shared" si="53"/>
        <v>3984.0478723192336</v>
      </c>
      <c r="M65" s="2">
        <f t="shared" si="54"/>
        <v>3.9590024692215592E-2</v>
      </c>
    </row>
    <row r="66" spans="3:13" x14ac:dyDescent="0.2">
      <c r="C66">
        <v>1</v>
      </c>
      <c r="D66">
        <v>1000</v>
      </c>
      <c r="E66" s="2">
        <f t="shared" si="47"/>
        <v>1.3315574795081625E-3</v>
      </c>
      <c r="F66" s="2">
        <f t="shared" si="48"/>
        <v>3992.0119840199759</v>
      </c>
      <c r="G66" s="2">
        <f t="shared" si="49"/>
        <v>2998.0019980019979</v>
      </c>
      <c r="H66" s="2">
        <f t="shared" si="14"/>
        <v>1998.0019980019979</v>
      </c>
      <c r="I66" s="2">
        <f t="shared" si="50"/>
        <v>1.9980019980021098</v>
      </c>
      <c r="J66" s="2">
        <f t="shared" si="51"/>
        <v>3992.0119840199759</v>
      </c>
      <c r="K66" s="2">
        <f t="shared" si="52"/>
        <v>3.9920119840199759E-3</v>
      </c>
      <c r="L66" s="9">
        <f t="shared" si="53"/>
        <v>3992.0119840199759</v>
      </c>
      <c r="M66" s="2">
        <f t="shared" si="54"/>
        <v>7.9654494370643078E-3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EE245-FAE5-41E3-95AC-5B9C53742D7F}">
  <dimension ref="F1:N52"/>
  <sheetViews>
    <sheetView topLeftCell="H1" workbookViewId="0">
      <selection activeCell="P7" sqref="P7"/>
    </sheetView>
  </sheetViews>
  <sheetFormatPr defaultRowHeight="14.25" x14ac:dyDescent="0.2"/>
  <cols>
    <col min="6" max="6" width="9" style="6"/>
    <col min="7" max="7" width="10.25" style="6" bestFit="1" customWidth="1"/>
    <col min="8" max="8" width="8.875" style="6" bestFit="1" customWidth="1"/>
    <col min="9" max="9" width="9" style="7"/>
    <col min="10" max="10" width="11.125" style="6" bestFit="1" customWidth="1"/>
  </cols>
  <sheetData>
    <row r="1" spans="6:14" x14ac:dyDescent="0.2">
      <c r="F1" s="6" t="s">
        <v>29</v>
      </c>
      <c r="G1" s="6" t="s">
        <v>15</v>
      </c>
      <c r="H1" s="6" t="s">
        <v>14</v>
      </c>
      <c r="I1" s="7" t="s">
        <v>28</v>
      </c>
      <c r="J1" s="6" t="s">
        <v>20</v>
      </c>
      <c r="M1" t="s">
        <v>35</v>
      </c>
      <c r="N1" t="s">
        <v>36</v>
      </c>
    </row>
    <row r="2" spans="6:14" x14ac:dyDescent="0.2">
      <c r="F2" s="6">
        <v>0</v>
      </c>
      <c r="G2" s="8">
        <v>1000000</v>
      </c>
      <c r="H2" s="8">
        <v>333333</v>
      </c>
      <c r="I2" s="7">
        <f>G2/H2</f>
        <v>3.0000030000029998</v>
      </c>
      <c r="J2" s="6">
        <f>I2*333333/86400*(F3-F2)*3600</f>
        <v>41666.666666666664</v>
      </c>
      <c r="M2" s="10">
        <v>0</v>
      </c>
      <c r="N2" s="11">
        <f>M2/300</f>
        <v>0</v>
      </c>
    </row>
    <row r="3" spans="6:14" x14ac:dyDescent="0.2">
      <c r="F3" s="6">
        <v>1</v>
      </c>
      <c r="G3" s="8">
        <f>G2*H2/H3</f>
        <v>888888.79012336896</v>
      </c>
      <c r="H3" s="8">
        <f>H2+J2</f>
        <v>374999.66666666669</v>
      </c>
      <c r="I3" s="7">
        <f>G3/H3</f>
        <v>2.370372213993174</v>
      </c>
      <c r="J3" s="6">
        <f t="shared" ref="J3:J26" si="0">I3*333333/86400*(F4-F3)*3600</f>
        <v>32921.803383624443</v>
      </c>
      <c r="M3" s="10">
        <v>0.3</v>
      </c>
      <c r="N3" s="11">
        <f t="shared" ref="N3:N22" si="1">M3/300</f>
        <v>1E-3</v>
      </c>
    </row>
    <row r="4" spans="6:14" x14ac:dyDescent="0.2">
      <c r="F4" s="6">
        <v>2</v>
      </c>
      <c r="G4" s="8">
        <f t="shared" ref="G4:G26" si="2">G3*H3/H4</f>
        <v>817149.92829111102</v>
      </c>
      <c r="H4" s="8">
        <f t="shared" ref="H4:H26" si="3">H3+J3</f>
        <v>407921.47005029116</v>
      </c>
      <c r="I4" s="7">
        <f t="shared" ref="I4:I26" si="4">G4/H4</f>
        <v>2.0032040191225229</v>
      </c>
      <c r="J4" s="6">
        <f t="shared" si="0"/>
        <v>27822.250221090329</v>
      </c>
      <c r="M4" s="10">
        <v>0.6</v>
      </c>
      <c r="N4" s="11">
        <f t="shared" si="1"/>
        <v>2E-3</v>
      </c>
    </row>
    <row r="5" spans="6:14" x14ac:dyDescent="0.2">
      <c r="F5" s="6">
        <v>3</v>
      </c>
      <c r="G5" s="8">
        <f t="shared" si="2"/>
        <v>764974.87971232261</v>
      </c>
      <c r="H5" s="8">
        <f t="shared" si="3"/>
        <v>435743.72027138149</v>
      </c>
      <c r="I5" s="7">
        <f t="shared" si="4"/>
        <v>1.7555614553341026</v>
      </c>
      <c r="J5" s="6">
        <f t="shared" si="0"/>
        <v>24382.77360795343</v>
      </c>
      <c r="M5" s="10">
        <v>0.9</v>
      </c>
      <c r="N5" s="11">
        <f t="shared" si="1"/>
        <v>3.0000000000000001E-3</v>
      </c>
    </row>
    <row r="6" spans="6:14" x14ac:dyDescent="0.2">
      <c r="F6" s="6">
        <v>4</v>
      </c>
      <c r="G6" s="8">
        <f t="shared" si="2"/>
        <v>724437.74578086857</v>
      </c>
      <c r="H6" s="8">
        <f t="shared" si="3"/>
        <v>460126.49387933494</v>
      </c>
      <c r="I6" s="7">
        <f t="shared" si="4"/>
        <v>1.5744317169679158</v>
      </c>
      <c r="J6" s="6">
        <f t="shared" si="0"/>
        <v>21867.085313002764</v>
      </c>
      <c r="M6" s="10">
        <v>1.2</v>
      </c>
      <c r="N6" s="11">
        <f t="shared" si="1"/>
        <v>4.0000000000000001E-3</v>
      </c>
    </row>
    <row r="7" spans="6:14" x14ac:dyDescent="0.2">
      <c r="F7" s="6">
        <v>5</v>
      </c>
      <c r="G7" s="8">
        <f t="shared" si="2"/>
        <v>691571.4532101365</v>
      </c>
      <c r="H7" s="8">
        <f t="shared" si="3"/>
        <v>481993.5791923377</v>
      </c>
      <c r="I7" s="7">
        <f t="shared" si="4"/>
        <v>1.4348146595001996</v>
      </c>
      <c r="J7" s="6">
        <f t="shared" si="0"/>
        <v>19927.961453965836</v>
      </c>
      <c r="M7" s="10">
        <v>1.5</v>
      </c>
      <c r="N7" s="11">
        <f t="shared" si="1"/>
        <v>5.0000000000000001E-3</v>
      </c>
    </row>
    <row r="8" spans="6:14" x14ac:dyDescent="0.2">
      <c r="F8" s="6">
        <v>6</v>
      </c>
      <c r="G8" s="8">
        <f t="shared" si="2"/>
        <v>664113.75684490625</v>
      </c>
      <c r="H8" s="8">
        <f t="shared" si="3"/>
        <v>501921.54064630356</v>
      </c>
      <c r="I8" s="7">
        <f t="shared" si="4"/>
        <v>1.3231425692345351</v>
      </c>
      <c r="J8" s="6">
        <f t="shared" si="0"/>
        <v>18376.961751277304</v>
      </c>
      <c r="M8" s="10">
        <v>1.8</v>
      </c>
      <c r="N8" s="11">
        <f t="shared" si="1"/>
        <v>6.0000000000000001E-3</v>
      </c>
    </row>
    <row r="9" spans="6:14" x14ac:dyDescent="0.2">
      <c r="F9" s="6">
        <v>7</v>
      </c>
      <c r="G9" s="8">
        <f t="shared" si="2"/>
        <v>640657.23515246052</v>
      </c>
      <c r="H9" s="8">
        <f t="shared" si="3"/>
        <v>520298.50239758089</v>
      </c>
      <c r="I9" s="7">
        <f t="shared" si="4"/>
        <v>1.2313263101858953</v>
      </c>
      <c r="J9" s="6">
        <f t="shared" si="0"/>
        <v>17101.737206383128</v>
      </c>
      <c r="M9" s="10">
        <v>2.1</v>
      </c>
      <c r="N9" s="11">
        <f t="shared" si="1"/>
        <v>7.0000000000000001E-3</v>
      </c>
    </row>
    <row r="10" spans="6:14" x14ac:dyDescent="0.2">
      <c r="F10" s="6">
        <v>8</v>
      </c>
      <c r="G10" s="8">
        <f t="shared" si="2"/>
        <v>620269.54108849866</v>
      </c>
      <c r="H10" s="8">
        <f t="shared" si="3"/>
        <v>537400.23960396403</v>
      </c>
      <c r="I10" s="7">
        <f t="shared" si="4"/>
        <v>1.1542040650104752</v>
      </c>
      <c r="J10" s="6">
        <f t="shared" si="0"/>
        <v>16030.595983422363</v>
      </c>
      <c r="M10" s="10">
        <v>2.4</v>
      </c>
      <c r="N10" s="11">
        <f t="shared" si="1"/>
        <v>8.0000000000000002E-3</v>
      </c>
    </row>
    <row r="11" spans="6:14" x14ac:dyDescent="0.2">
      <c r="F11" s="6">
        <v>9</v>
      </c>
      <c r="G11" s="8">
        <f t="shared" si="2"/>
        <v>602302.90501651482</v>
      </c>
      <c r="H11" s="8">
        <f t="shared" si="3"/>
        <v>553430.83558738639</v>
      </c>
      <c r="I11" s="7">
        <f t="shared" si="4"/>
        <v>1.088307456481455</v>
      </c>
      <c r="J11" s="6">
        <f t="shared" si="0"/>
        <v>15115.366224638867</v>
      </c>
      <c r="M11" s="10">
        <v>2.7</v>
      </c>
      <c r="N11" s="11">
        <f t="shared" si="1"/>
        <v>9.0000000000000011E-3</v>
      </c>
    </row>
    <row r="12" spans="6:14" x14ac:dyDescent="0.2">
      <c r="F12" s="6">
        <v>10</v>
      </c>
      <c r="G12" s="8">
        <f t="shared" si="2"/>
        <v>586290.08326434612</v>
      </c>
      <c r="H12" s="8">
        <f t="shared" si="3"/>
        <v>568546.20181202528</v>
      </c>
      <c r="I12" s="7">
        <f t="shared" si="4"/>
        <v>1.031209216411558</v>
      </c>
      <c r="J12" s="6">
        <f t="shared" si="0"/>
        <v>14322.335905588079</v>
      </c>
      <c r="M12" s="10">
        <v>3</v>
      </c>
      <c r="N12" s="11">
        <f t="shared" si="1"/>
        <v>0.01</v>
      </c>
    </row>
    <row r="13" spans="6:14" x14ac:dyDescent="0.2">
      <c r="F13" s="6">
        <v>11</v>
      </c>
      <c r="G13" s="8">
        <f t="shared" si="2"/>
        <v>571883.67261211202</v>
      </c>
      <c r="H13" s="8">
        <f t="shared" si="3"/>
        <v>582868.53771761339</v>
      </c>
      <c r="I13" s="7">
        <f t="shared" si="4"/>
        <v>0.98115378615473792</v>
      </c>
      <c r="J13" s="6">
        <f t="shared" si="0"/>
        <v>13627.122291679883</v>
      </c>
      <c r="M13" s="10">
        <v>3.3</v>
      </c>
      <c r="N13" s="11">
        <f t="shared" si="1"/>
        <v>1.0999999999999999E-2</v>
      </c>
    </row>
    <row r="14" spans="6:14" x14ac:dyDescent="0.2">
      <c r="F14" s="6">
        <v>12</v>
      </c>
      <c r="G14" s="8">
        <f t="shared" si="2"/>
        <v>558818.81855570723</v>
      </c>
      <c r="H14" s="8">
        <f t="shared" si="3"/>
        <v>596495.66000929323</v>
      </c>
      <c r="I14" s="7">
        <f t="shared" si="4"/>
        <v>0.93683635275234189</v>
      </c>
      <c r="J14" s="6">
        <f t="shared" si="0"/>
        <v>13011.602998833181</v>
      </c>
      <c r="M14" s="10">
        <v>3.6</v>
      </c>
      <c r="N14" s="11">
        <f t="shared" si="1"/>
        <v>1.2E-2</v>
      </c>
    </row>
    <row r="15" spans="6:14" x14ac:dyDescent="0.2">
      <c r="F15" s="6">
        <v>13</v>
      </c>
      <c r="G15" s="8">
        <f t="shared" si="2"/>
        <v>546889.29932497919</v>
      </c>
      <c r="H15" s="8">
        <f t="shared" si="3"/>
        <v>609507.26300812641</v>
      </c>
      <c r="I15" s="7">
        <f t="shared" si="4"/>
        <v>0.89726461441311434</v>
      </c>
      <c r="J15" s="6">
        <f t="shared" si="0"/>
        <v>12461.996071506943</v>
      </c>
      <c r="M15" s="10">
        <v>3.9</v>
      </c>
      <c r="N15" s="11">
        <f t="shared" si="1"/>
        <v>1.2999999999999999E-2</v>
      </c>
    </row>
    <row r="16" spans="6:14" x14ac:dyDescent="0.2">
      <c r="F16" s="6">
        <v>14</v>
      </c>
      <c r="G16" s="8">
        <f t="shared" si="2"/>
        <v>535931.63188362983</v>
      </c>
      <c r="H16" s="8">
        <f t="shared" si="3"/>
        <v>621969.2590796334</v>
      </c>
      <c r="I16" s="7">
        <f t="shared" si="4"/>
        <v>0.86166900382935518</v>
      </c>
      <c r="J16" s="6">
        <f t="shared" si="0"/>
        <v>11967.613085560435</v>
      </c>
      <c r="M16" s="10">
        <v>4.2</v>
      </c>
      <c r="N16" s="11">
        <f t="shared" si="1"/>
        <v>1.4E-2</v>
      </c>
    </row>
    <row r="17" spans="6:14" x14ac:dyDescent="0.2">
      <c r="F17" s="6">
        <v>15</v>
      </c>
      <c r="G17" s="8">
        <f t="shared" si="2"/>
        <v>525814.18534863018</v>
      </c>
      <c r="H17" s="8">
        <f t="shared" si="3"/>
        <v>633936.87216519378</v>
      </c>
      <c r="I17" s="7">
        <f t="shared" si="4"/>
        <v>0.82944250198403269</v>
      </c>
      <c r="J17" s="6">
        <f t="shared" si="0"/>
        <v>11520.023229743483</v>
      </c>
      <c r="M17" s="10">
        <v>4.5</v>
      </c>
      <c r="N17" s="11">
        <f t="shared" si="1"/>
        <v>1.4999999999999999E-2</v>
      </c>
    </row>
    <row r="18" spans="6:14" x14ac:dyDescent="0.2">
      <c r="F18" s="6">
        <v>16</v>
      </c>
      <c r="G18" s="8">
        <f t="shared" si="2"/>
        <v>516429.5282584948</v>
      </c>
      <c r="H18" s="8">
        <f t="shared" si="3"/>
        <v>645456.89539493725</v>
      </c>
      <c r="I18" s="7">
        <f t="shared" si="4"/>
        <v>0.80009917307104739</v>
      </c>
      <c r="J18" s="6">
        <f t="shared" si="0"/>
        <v>11112.477402387143</v>
      </c>
      <c r="M18" s="10">
        <v>4.8</v>
      </c>
      <c r="N18" s="11">
        <f t="shared" si="1"/>
        <v>1.6E-2</v>
      </c>
    </row>
    <row r="19" spans="6:14" x14ac:dyDescent="0.2">
      <c r="F19" s="6">
        <v>17</v>
      </c>
      <c r="G19" s="8">
        <f t="shared" si="2"/>
        <v>507688.9264265091</v>
      </c>
      <c r="H19" s="8">
        <f t="shared" si="3"/>
        <v>656569.37279732444</v>
      </c>
      <c r="I19" s="7">
        <f t="shared" si="4"/>
        <v>0.77324491129321526</v>
      </c>
      <c r="J19" s="6">
        <f t="shared" si="0"/>
        <v>10739.501917337555</v>
      </c>
      <c r="M19" s="10">
        <v>5.0999999999999996</v>
      </c>
      <c r="N19" s="11">
        <f t="shared" si="1"/>
        <v>1.6999999999999998E-2</v>
      </c>
    </row>
    <row r="20" spans="6:14" x14ac:dyDescent="0.2">
      <c r="F20" s="6">
        <v>18</v>
      </c>
      <c r="G20" s="8">
        <f t="shared" si="2"/>
        <v>499518.30798373785</v>
      </c>
      <c r="H20" s="8">
        <f t="shared" si="3"/>
        <v>667308.87471466197</v>
      </c>
      <c r="I20" s="7">
        <f t="shared" si="4"/>
        <v>0.74855636858917762</v>
      </c>
      <c r="J20" s="6">
        <f t="shared" si="0"/>
        <v>10396.605833789015</v>
      </c>
      <c r="M20" s="10">
        <v>5.4</v>
      </c>
      <c r="N20" s="11">
        <f t="shared" si="1"/>
        <v>1.8000000000000002E-2</v>
      </c>
    </row>
    <row r="21" spans="6:14" x14ac:dyDescent="0.2">
      <c r="F21" s="6">
        <v>19</v>
      </c>
      <c r="G21" s="8">
        <f t="shared" si="2"/>
        <v>491855.25212256151</v>
      </c>
      <c r="H21" s="8">
        <f t="shared" si="3"/>
        <v>677705.48054845096</v>
      </c>
      <c r="I21" s="7">
        <f t="shared" si="4"/>
        <v>0.72576549288713843</v>
      </c>
      <c r="J21" s="6">
        <f t="shared" si="0"/>
        <v>10080.066210022855</v>
      </c>
      <c r="M21" s="10">
        <v>5.7</v>
      </c>
      <c r="N21" s="11">
        <f t="shared" si="1"/>
        <v>1.9E-2</v>
      </c>
    </row>
    <row r="22" spans="6:14" x14ac:dyDescent="0.2">
      <c r="F22" s="6">
        <v>20</v>
      </c>
      <c r="G22" s="8">
        <f t="shared" si="2"/>
        <v>484646.70647848741</v>
      </c>
      <c r="H22" s="8">
        <f t="shared" si="3"/>
        <v>687785.54675847385</v>
      </c>
      <c r="I22" s="7">
        <f t="shared" si="4"/>
        <v>0.70464799494933017</v>
      </c>
      <c r="J22" s="6">
        <f t="shared" si="0"/>
        <v>9786.7679208518784</v>
      </c>
      <c r="M22" s="10">
        <v>6</v>
      </c>
      <c r="N22" s="11">
        <f t="shared" si="1"/>
        <v>0.02</v>
      </c>
    </row>
    <row r="23" spans="6:14" x14ac:dyDescent="0.2">
      <c r="F23" s="6">
        <v>21</v>
      </c>
      <c r="G23" s="8">
        <f t="shared" si="2"/>
        <v>477847.23244533205</v>
      </c>
      <c r="H23" s="8">
        <f t="shared" si="3"/>
        <v>697572.31467932567</v>
      </c>
      <c r="I23" s="7">
        <f t="shared" si="4"/>
        <v>0.68501461768160721</v>
      </c>
      <c r="J23" s="6">
        <f t="shared" si="0"/>
        <v>9514.0823981526319</v>
      </c>
      <c r="M23" s="10">
        <v>6.3</v>
      </c>
      <c r="N23" s="11">
        <v>0.02</v>
      </c>
    </row>
    <row r="24" spans="6:14" x14ac:dyDescent="0.2">
      <c r="F24" s="6">
        <v>22</v>
      </c>
      <c r="G24" s="8">
        <f t="shared" si="2"/>
        <v>471417.63917072699</v>
      </c>
      <c r="H24" s="8">
        <f t="shared" si="3"/>
        <v>707086.39707747835</v>
      </c>
      <c r="I24" s="7">
        <f t="shared" si="4"/>
        <v>0.66670443826834336</v>
      </c>
      <c r="J24" s="6">
        <f t="shared" si="0"/>
        <v>9259.7746050542373</v>
      </c>
      <c r="M24" s="10">
        <v>6.6</v>
      </c>
      <c r="N24" s="11">
        <v>0.02</v>
      </c>
    </row>
    <row r="25" spans="6:14" x14ac:dyDescent="0.2">
      <c r="F25" s="6">
        <v>23</v>
      </c>
      <c r="G25" s="8">
        <f t="shared" si="2"/>
        <v>465323.90787693806</v>
      </c>
      <c r="H25" s="8">
        <f t="shared" si="3"/>
        <v>716346.17168253264</v>
      </c>
      <c r="I25" s="7">
        <f t="shared" si="4"/>
        <v>0.64957966730526262</v>
      </c>
      <c r="J25" s="6">
        <f t="shared" si="0"/>
        <v>9021.9308017443782</v>
      </c>
      <c r="M25" s="10">
        <v>6.9</v>
      </c>
      <c r="N25" s="11">
        <v>0.02</v>
      </c>
    </row>
    <row r="26" spans="6:14" x14ac:dyDescent="0.2">
      <c r="F26" s="6">
        <v>24</v>
      </c>
      <c r="G26" s="8">
        <f t="shared" si="2"/>
        <v>459536.33590777498</v>
      </c>
      <c r="H26" s="8">
        <f t="shared" si="3"/>
        <v>725368.10248427698</v>
      </c>
      <c r="I26" s="7">
        <f t="shared" si="4"/>
        <v>0.63352156558019568</v>
      </c>
      <c r="J26" s="6">
        <f t="shared" si="0"/>
        <v>-211173.64401954334</v>
      </c>
      <c r="M26" s="10">
        <v>7.2</v>
      </c>
      <c r="N26" s="11">
        <v>0.02</v>
      </c>
    </row>
    <row r="27" spans="6:14" x14ac:dyDescent="0.2">
      <c r="M27" s="10">
        <v>7.5</v>
      </c>
      <c r="N27" s="11">
        <v>0.02</v>
      </c>
    </row>
    <row r="28" spans="6:14" x14ac:dyDescent="0.2">
      <c r="H28" s="6">
        <f>H26-H2</f>
        <v>392035.10248427698</v>
      </c>
      <c r="M28" s="10">
        <v>7.8</v>
      </c>
      <c r="N28" s="11">
        <v>0.02</v>
      </c>
    </row>
    <row r="29" spans="6:14" x14ac:dyDescent="0.2">
      <c r="M29" s="10">
        <v>8.1</v>
      </c>
      <c r="N29" s="11">
        <v>0.02</v>
      </c>
    </row>
    <row r="30" spans="6:14" x14ac:dyDescent="0.2">
      <c r="M30" s="10">
        <v>8.4</v>
      </c>
      <c r="N30" s="11">
        <v>0.02</v>
      </c>
    </row>
    <row r="31" spans="6:14" x14ac:dyDescent="0.2">
      <c r="M31" s="10">
        <v>8.6999999999999993</v>
      </c>
      <c r="N31" s="11">
        <v>0.02</v>
      </c>
    </row>
    <row r="32" spans="6:14" x14ac:dyDescent="0.2">
      <c r="M32" s="10">
        <v>9</v>
      </c>
      <c r="N32" s="11">
        <v>0.02</v>
      </c>
    </row>
    <row r="33" spans="13:14" x14ac:dyDescent="0.2">
      <c r="M33" s="10">
        <v>9.3000000000000007</v>
      </c>
      <c r="N33" s="11">
        <v>0.02</v>
      </c>
    </row>
    <row r="34" spans="13:14" x14ac:dyDescent="0.2">
      <c r="M34" s="10">
        <v>9.6</v>
      </c>
      <c r="N34" s="11">
        <v>0.02</v>
      </c>
    </row>
    <row r="35" spans="13:14" x14ac:dyDescent="0.2">
      <c r="M35" s="10">
        <v>9.9</v>
      </c>
      <c r="N35" s="11">
        <v>0.02</v>
      </c>
    </row>
    <row r="36" spans="13:14" x14ac:dyDescent="0.2">
      <c r="M36" s="10">
        <v>10.199999999999999</v>
      </c>
      <c r="N36" s="11">
        <v>0.02</v>
      </c>
    </row>
    <row r="37" spans="13:14" x14ac:dyDescent="0.2">
      <c r="M37" s="10">
        <v>10.5</v>
      </c>
      <c r="N37" s="11">
        <v>0.02</v>
      </c>
    </row>
    <row r="38" spans="13:14" x14ac:dyDescent="0.2">
      <c r="M38" s="10">
        <v>10.8</v>
      </c>
      <c r="N38" s="11">
        <v>0.02</v>
      </c>
    </row>
    <row r="39" spans="13:14" x14ac:dyDescent="0.2">
      <c r="M39" s="10">
        <v>11.1</v>
      </c>
      <c r="N39" s="11">
        <v>0.02</v>
      </c>
    </row>
    <row r="40" spans="13:14" x14ac:dyDescent="0.2">
      <c r="M40" s="10">
        <v>11.4</v>
      </c>
      <c r="N40" s="11">
        <v>0.02</v>
      </c>
    </row>
    <row r="41" spans="13:14" x14ac:dyDescent="0.2">
      <c r="M41" s="10">
        <v>11.7</v>
      </c>
      <c r="N41" s="11">
        <v>0.02</v>
      </c>
    </row>
    <row r="42" spans="13:14" x14ac:dyDescent="0.2">
      <c r="M42" s="10">
        <v>12</v>
      </c>
      <c r="N42" s="11">
        <v>0.02</v>
      </c>
    </row>
    <row r="43" spans="13:14" x14ac:dyDescent="0.2">
      <c r="M43" s="10">
        <v>12.3</v>
      </c>
      <c r="N43" s="11">
        <v>0.02</v>
      </c>
    </row>
    <row r="44" spans="13:14" x14ac:dyDescent="0.2">
      <c r="M44" s="10">
        <v>12.6</v>
      </c>
      <c r="N44" s="11">
        <v>0.02</v>
      </c>
    </row>
    <row r="45" spans="13:14" x14ac:dyDescent="0.2">
      <c r="M45" s="10">
        <v>12.9</v>
      </c>
      <c r="N45" s="11">
        <v>0.02</v>
      </c>
    </row>
    <row r="46" spans="13:14" x14ac:dyDescent="0.2">
      <c r="M46" s="10">
        <v>13.2</v>
      </c>
      <c r="N46" s="11">
        <v>0.02</v>
      </c>
    </row>
    <row r="47" spans="13:14" x14ac:dyDescent="0.2">
      <c r="M47" s="10">
        <v>13.5</v>
      </c>
      <c r="N47" s="11">
        <v>0.02</v>
      </c>
    </row>
    <row r="48" spans="13:14" x14ac:dyDescent="0.2">
      <c r="M48" s="10">
        <v>13.8</v>
      </c>
      <c r="N48" s="11">
        <v>0.02</v>
      </c>
    </row>
    <row r="49" spans="13:14" x14ac:dyDescent="0.2">
      <c r="M49" s="10">
        <v>14.1</v>
      </c>
      <c r="N49" s="11">
        <v>0.02</v>
      </c>
    </row>
    <row r="50" spans="13:14" x14ac:dyDescent="0.2">
      <c r="M50" s="10">
        <v>14.4</v>
      </c>
      <c r="N50" s="11">
        <v>0.02</v>
      </c>
    </row>
    <row r="51" spans="13:14" x14ac:dyDescent="0.2">
      <c r="M51" s="10">
        <v>14.7</v>
      </c>
      <c r="N51" s="11">
        <v>0.02</v>
      </c>
    </row>
    <row r="52" spans="13:14" x14ac:dyDescent="0.2">
      <c r="M52" s="10">
        <v>15</v>
      </c>
      <c r="N52" s="11">
        <v>0.02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530D-E038-4CCF-B9D6-1D241C6BE6A5}">
  <dimension ref="A1:AA66"/>
  <sheetViews>
    <sheetView workbookViewId="0">
      <selection activeCell="J2" sqref="J2"/>
    </sheetView>
  </sheetViews>
  <sheetFormatPr defaultRowHeight="14.25" x14ac:dyDescent="0.2"/>
  <cols>
    <col min="1" max="1" width="5.625" bestFit="1" customWidth="1"/>
    <col min="2" max="2" width="5.5" bestFit="1" customWidth="1"/>
    <col min="3" max="4" width="9.125" bestFit="1" customWidth="1"/>
    <col min="5" max="5" width="8.875" customWidth="1"/>
    <col min="6" max="6" width="7.125" customWidth="1"/>
    <col min="7" max="10" width="11.125" bestFit="1" customWidth="1"/>
    <col min="11" max="11" width="11" bestFit="1" customWidth="1"/>
    <col min="12" max="12" width="11.25" style="2" bestFit="1" customWidth="1"/>
    <col min="13" max="13" width="11" style="2" hidden="1" customWidth="1"/>
    <col min="14" max="14" width="10.75" hidden="1" customWidth="1"/>
    <col min="15" max="19" width="0" hidden="1" customWidth="1"/>
    <col min="20" max="20" width="4.5" customWidth="1"/>
    <col min="24" max="24" width="5.5" customWidth="1"/>
  </cols>
  <sheetData>
    <row r="1" spans="1:27" s="3" customFormat="1" x14ac:dyDescent="0.2">
      <c r="A1" s="3" t="s">
        <v>4</v>
      </c>
      <c r="B1" s="3" t="s">
        <v>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6</v>
      </c>
      <c r="H1" s="3" t="s">
        <v>7</v>
      </c>
      <c r="I1" s="3" t="s">
        <v>8</v>
      </c>
      <c r="J1" s="4" t="s">
        <v>25</v>
      </c>
      <c r="K1" s="4" t="s">
        <v>26</v>
      </c>
      <c r="L1" s="4" t="s">
        <v>27</v>
      </c>
      <c r="M1" s="5"/>
      <c r="N1" s="4" t="s">
        <v>23</v>
      </c>
      <c r="O1" s="3" t="s">
        <v>0</v>
      </c>
      <c r="P1" s="3" t="s">
        <v>10</v>
      </c>
      <c r="Q1" s="3" t="s">
        <v>1</v>
      </c>
      <c r="R1" s="3" t="s">
        <v>10</v>
      </c>
      <c r="S1" s="3" t="s">
        <v>24</v>
      </c>
      <c r="U1" s="3" t="s">
        <v>30</v>
      </c>
      <c r="V1" s="3" t="s">
        <v>31</v>
      </c>
      <c r="W1" s="3" t="s">
        <v>32</v>
      </c>
      <c r="X1" s="3" t="s">
        <v>33</v>
      </c>
      <c r="Y1" s="3" t="s">
        <v>11</v>
      </c>
      <c r="Z1" s="3" t="s">
        <v>32</v>
      </c>
      <c r="AA1" s="3" t="s">
        <v>34</v>
      </c>
    </row>
    <row r="2" spans="1:27" x14ac:dyDescent="0.2">
      <c r="A2">
        <v>1000</v>
      </c>
      <c r="B2">
        <v>3000</v>
      </c>
      <c r="C2">
        <v>0</v>
      </c>
      <c r="D2">
        <v>1</v>
      </c>
      <c r="E2" s="2">
        <f>($B$2-$A$2)*C2*(C2^2+D2^2)/(C2+D2)/($B$2*C2+$A$2*D2)</f>
        <v>0</v>
      </c>
      <c r="F2" s="13">
        <f>($B$2-$A$2)*D2*(C2^2+D2^2)/(C2+D2)^2</f>
        <v>2000</v>
      </c>
      <c r="G2">
        <f>($B$2*C2+$A$2*D2)/(C2+D2)</f>
        <v>1000</v>
      </c>
      <c r="H2">
        <f>G2-$A$2</f>
        <v>0</v>
      </c>
      <c r="I2">
        <f>$B$2-G2</f>
        <v>2000</v>
      </c>
      <c r="J2" s="13">
        <f>($B$2-$A$2)*(C2^2+2*C2*D2-D2^2)/(C2+D2)^2</f>
        <v>-2000</v>
      </c>
      <c r="K2" s="13">
        <f>($B$2-$A$2)*(0-C2^2+2*C2*D2+D2^2)/(C2+D2)^2</f>
        <v>2000</v>
      </c>
      <c r="L2" s="13">
        <f>J2+K2</f>
        <v>0</v>
      </c>
      <c r="M2">
        <f>C2*J2</f>
        <v>0</v>
      </c>
      <c r="N2">
        <f t="shared" ref="N2:N24" si="0">D2*K2</f>
        <v>2000</v>
      </c>
      <c r="O2" t="e">
        <f>(1000/J2)^0.5</f>
        <v>#NUM!</v>
      </c>
      <c r="P2" t="e">
        <f>(1000*J2)^0.5</f>
        <v>#NUM!</v>
      </c>
      <c r="Q2">
        <f>(1000/K2)^0.5</f>
        <v>0.70710678118654757</v>
      </c>
      <c r="R2">
        <f>(1000*K2)^0.5</f>
        <v>1414.2135623730951</v>
      </c>
      <c r="S2" t="e">
        <f>(P2+R2)*2</f>
        <v>#NUM!</v>
      </c>
    </row>
    <row r="3" spans="1:27" x14ac:dyDescent="0.2">
      <c r="C3">
        <v>1E-3</v>
      </c>
      <c r="D3">
        <f t="shared" ref="D3:D24" si="1">1-C3</f>
        <v>0.999</v>
      </c>
      <c r="E3" s="2">
        <f t="shared" ref="E3:E66" si="2">($B$2-$A$2)*C3*(C3^2+D3^2)/(C3+D3)/($B$2*C3+$A$2*D3)</f>
        <v>1.9920199600798405E-3</v>
      </c>
      <c r="F3" s="13">
        <f t="shared" ref="F3:F24" si="3">($B$2-$A$2)*D3*(C3^2+D3^2)/(C3+D3)^2</f>
        <v>1994.007996</v>
      </c>
      <c r="G3">
        <f t="shared" ref="G3:G24" si="4">($B$2*C3+$A$2*D3)/(C3+D3)</f>
        <v>1002</v>
      </c>
      <c r="H3">
        <f>G3-$A$2</f>
        <v>2</v>
      </c>
      <c r="I3">
        <f>$B$2-G3</f>
        <v>1998</v>
      </c>
      <c r="J3" s="13">
        <f t="shared" ref="J3:J66" si="5">($B$2-$A$2)*(C3^2+2*C3*D3-D3^2)/(C3+D3)^2</f>
        <v>-1992.0040000000001</v>
      </c>
      <c r="K3" s="13">
        <f t="shared" ref="K3:K66" si="6">($B$2-$A$2)*(0-C3^2+2*C3*D3+D3^2)/(C3+D3)^2</f>
        <v>1999.9960000000001</v>
      </c>
      <c r="L3" s="13">
        <f t="shared" ref="L3:L24" si="7">J3+K3</f>
        <v>7.9919999999999618</v>
      </c>
      <c r="M3">
        <f t="shared" ref="M3:M45" si="8">C3*J3</f>
        <v>-1.9920040000000001</v>
      </c>
      <c r="N3">
        <f t="shared" si="0"/>
        <v>1997.9960040000001</v>
      </c>
      <c r="O3" t="e">
        <f t="shared" ref="O3:O24" si="9">(1000/J3)^0.5</f>
        <v>#NUM!</v>
      </c>
      <c r="P3" t="e">
        <f t="shared" ref="P3:P24" si="10">(1000*J3)^0.5</f>
        <v>#NUM!</v>
      </c>
      <c r="Q3">
        <f t="shared" ref="Q3:Q24" si="11">(1000/K3)^0.5</f>
        <v>0.70710748829438941</v>
      </c>
      <c r="R3">
        <f t="shared" ref="R3:R24" si="12">(1000*K3)^0.5</f>
        <v>1414.2121481588256</v>
      </c>
      <c r="S3" t="e">
        <f t="shared" ref="S3:S24" si="13">(P3+R3)*2</f>
        <v>#NUM!</v>
      </c>
      <c r="U3">
        <f>E3-E2</f>
        <v>1.9920199600798405E-3</v>
      </c>
      <c r="V3">
        <f>F3-F2</f>
        <v>-5.9920039999999517</v>
      </c>
      <c r="W3">
        <f>U3*2239+V3</f>
        <v>-1.5318713093811889</v>
      </c>
      <c r="X3">
        <f>C3-C2</f>
        <v>1E-3</v>
      </c>
      <c r="Y3">
        <f>D3-D2</f>
        <v>-1.0000000000000009E-3</v>
      </c>
      <c r="Z3">
        <f>-X3*2352-Y3*176</f>
        <v>-2.1759999999999997</v>
      </c>
      <c r="AA3">
        <f>-Z3-W3</f>
        <v>3.7078713093811886</v>
      </c>
    </row>
    <row r="4" spans="1:27" x14ac:dyDescent="0.2">
      <c r="C4">
        <v>2E-3</v>
      </c>
      <c r="D4">
        <f t="shared" si="1"/>
        <v>0.998</v>
      </c>
      <c r="E4" s="2">
        <f t="shared" si="2"/>
        <v>3.9681593625498007E-3</v>
      </c>
      <c r="F4" s="13">
        <f t="shared" si="3"/>
        <v>1988.031968</v>
      </c>
      <c r="G4">
        <f t="shared" si="4"/>
        <v>1004</v>
      </c>
      <c r="H4">
        <f>G4-$A$2</f>
        <v>4</v>
      </c>
      <c r="I4">
        <f>$B$2-G4</f>
        <v>1996</v>
      </c>
      <c r="J4" s="13">
        <f t="shared" si="5"/>
        <v>-1984.0160000000001</v>
      </c>
      <c r="K4" s="13">
        <f t="shared" si="6"/>
        <v>1999.9839999999999</v>
      </c>
      <c r="L4" s="13">
        <f t="shared" si="7"/>
        <v>15.967999999999847</v>
      </c>
      <c r="M4">
        <f t="shared" si="8"/>
        <v>-3.9680320000000004</v>
      </c>
      <c r="N4">
        <f t="shared" si="0"/>
        <v>1995.9840319999998</v>
      </c>
      <c r="O4" t="e">
        <f t="shared" si="9"/>
        <v>#NUM!</v>
      </c>
      <c r="P4" t="e">
        <f t="shared" si="10"/>
        <v>#NUM!</v>
      </c>
      <c r="Q4">
        <f t="shared" si="11"/>
        <v>0.70710960963064295</v>
      </c>
      <c r="R4">
        <f t="shared" si="12"/>
        <v>1414.2079055075319</v>
      </c>
      <c r="S4" t="e">
        <f t="shared" si="13"/>
        <v>#NUM!</v>
      </c>
      <c r="U4">
        <f>E4-E3</f>
        <v>1.9761394024699602E-3</v>
      </c>
      <c r="V4">
        <f>F4-F3</f>
        <v>-5.9760280000000421</v>
      </c>
      <c r="W4">
        <f>U4*2239+V4</f>
        <v>-1.551451877869801</v>
      </c>
      <c r="X4">
        <f>C4-C3</f>
        <v>1E-3</v>
      </c>
      <c r="Y4">
        <f>D4-D3</f>
        <v>-1.0000000000000009E-3</v>
      </c>
      <c r="Z4">
        <f>-X4*2352-Y4*176</f>
        <v>-2.1759999999999997</v>
      </c>
      <c r="AA4">
        <f>-Z4-W4</f>
        <v>3.7274518778698007</v>
      </c>
    </row>
    <row r="5" spans="1:27" x14ac:dyDescent="0.2">
      <c r="C5">
        <v>5.0000000000000001E-3</v>
      </c>
      <c r="D5">
        <f t="shared" si="1"/>
        <v>0.995</v>
      </c>
      <c r="E5" s="2">
        <f t="shared" si="2"/>
        <v>9.8024752475247539E-3</v>
      </c>
      <c r="F5" s="13">
        <f t="shared" si="3"/>
        <v>1970.1995000000002</v>
      </c>
      <c r="G5">
        <f t="shared" si="4"/>
        <v>1010</v>
      </c>
      <c r="H5">
        <f t="shared" ref="H5:H66" si="14">G5-$A$2</f>
        <v>10</v>
      </c>
      <c r="I5">
        <f t="shared" ref="I5:I24" si="15">$B$2-G5</f>
        <v>1990</v>
      </c>
      <c r="J5" s="13">
        <f t="shared" si="5"/>
        <v>-1960.1000000000001</v>
      </c>
      <c r="K5" s="13">
        <f t="shared" si="6"/>
        <v>1999.9</v>
      </c>
      <c r="L5" s="13">
        <f t="shared" si="7"/>
        <v>39.799999999999955</v>
      </c>
      <c r="M5">
        <f t="shared" si="8"/>
        <v>-9.8005000000000013</v>
      </c>
      <c r="N5">
        <f t="shared" si="0"/>
        <v>1989.9005000000002</v>
      </c>
      <c r="O5" t="e">
        <f t="shared" si="9"/>
        <v>#NUM!</v>
      </c>
      <c r="P5" t="e">
        <f t="shared" si="10"/>
        <v>#NUM!</v>
      </c>
      <c r="Q5">
        <f t="shared" si="11"/>
        <v>0.70712445951901737</v>
      </c>
      <c r="R5">
        <f t="shared" si="12"/>
        <v>1414.1782065920829</v>
      </c>
      <c r="S5" t="e">
        <f t="shared" si="13"/>
        <v>#NUM!</v>
      </c>
    </row>
    <row r="6" spans="1:27" x14ac:dyDescent="0.2">
      <c r="C6">
        <v>0.01</v>
      </c>
      <c r="D6">
        <f t="shared" si="1"/>
        <v>0.99</v>
      </c>
      <c r="E6" s="2">
        <f t="shared" si="2"/>
        <v>1.9219607843137254E-2</v>
      </c>
      <c r="F6" s="13">
        <f t="shared" si="3"/>
        <v>1940.7959999999998</v>
      </c>
      <c r="G6">
        <f t="shared" si="4"/>
        <v>1020</v>
      </c>
      <c r="H6">
        <f t="shared" si="14"/>
        <v>20</v>
      </c>
      <c r="I6">
        <f t="shared" si="15"/>
        <v>1980</v>
      </c>
      <c r="J6" s="13">
        <f t="shared" si="5"/>
        <v>-1920.3999999999999</v>
      </c>
      <c r="K6" s="13">
        <f t="shared" si="6"/>
        <v>1999.6000000000001</v>
      </c>
      <c r="L6" s="13">
        <f t="shared" si="7"/>
        <v>79.200000000000273</v>
      </c>
      <c r="M6">
        <f t="shared" si="8"/>
        <v>-19.204000000000001</v>
      </c>
      <c r="N6">
        <f t="shared" si="0"/>
        <v>1979.604</v>
      </c>
      <c r="O6" t="e">
        <f t="shared" si="9"/>
        <v>#NUM!</v>
      </c>
      <c r="P6" t="e">
        <f t="shared" si="10"/>
        <v>#NUM!</v>
      </c>
      <c r="Q6">
        <f t="shared" si="11"/>
        <v>0.70717750247303601</v>
      </c>
      <c r="R6">
        <f t="shared" si="12"/>
        <v>1414.0721339450829</v>
      </c>
      <c r="S6" t="e">
        <f t="shared" si="13"/>
        <v>#NUM!</v>
      </c>
    </row>
    <row r="7" spans="1:27" x14ac:dyDescent="0.2">
      <c r="C7">
        <f>C6+0.01</f>
        <v>0.02</v>
      </c>
      <c r="D7">
        <f t="shared" si="1"/>
        <v>0.98</v>
      </c>
      <c r="E7" s="2">
        <f t="shared" si="2"/>
        <v>3.695384615384615E-2</v>
      </c>
      <c r="F7" s="13">
        <f t="shared" si="3"/>
        <v>1883.1679999999997</v>
      </c>
      <c r="G7">
        <f t="shared" si="4"/>
        <v>1040</v>
      </c>
      <c r="H7">
        <f t="shared" si="14"/>
        <v>40</v>
      </c>
      <c r="I7">
        <f t="shared" si="15"/>
        <v>1960</v>
      </c>
      <c r="J7" s="13">
        <f t="shared" si="5"/>
        <v>-1841.6</v>
      </c>
      <c r="K7" s="13">
        <f t="shared" si="6"/>
        <v>1998.3999999999996</v>
      </c>
      <c r="L7" s="13">
        <f t="shared" si="7"/>
        <v>156.79999999999973</v>
      </c>
      <c r="M7">
        <f t="shared" si="8"/>
        <v>-36.832000000000001</v>
      </c>
      <c r="N7">
        <f t="shared" si="0"/>
        <v>1958.4319999999996</v>
      </c>
      <c r="O7" t="e">
        <f t="shared" si="9"/>
        <v>#NUM!</v>
      </c>
      <c r="P7" t="e">
        <f t="shared" si="10"/>
        <v>#NUM!</v>
      </c>
      <c r="Q7">
        <f t="shared" si="11"/>
        <v>0.70738979371786603</v>
      </c>
      <c r="R7">
        <f t="shared" si="12"/>
        <v>1413.6477637657831</v>
      </c>
      <c r="S7" t="e">
        <f t="shared" si="13"/>
        <v>#NUM!</v>
      </c>
    </row>
    <row r="8" spans="1:27" x14ac:dyDescent="0.2">
      <c r="C8">
        <v>0.05</v>
      </c>
      <c r="D8">
        <f t="shared" si="1"/>
        <v>0.95</v>
      </c>
      <c r="E8" s="2">
        <f t="shared" si="2"/>
        <v>8.2272727272727261E-2</v>
      </c>
      <c r="F8" s="13">
        <f t="shared" si="3"/>
        <v>1719.4999999999998</v>
      </c>
      <c r="G8">
        <f t="shared" si="4"/>
        <v>1100</v>
      </c>
      <c r="H8">
        <f t="shared" si="14"/>
        <v>100</v>
      </c>
      <c r="I8">
        <f t="shared" si="15"/>
        <v>1900</v>
      </c>
      <c r="J8" s="13">
        <f t="shared" si="5"/>
        <v>-1609.9999999999998</v>
      </c>
      <c r="K8" s="13">
        <f t="shared" si="6"/>
        <v>1990</v>
      </c>
      <c r="L8" s="13">
        <f t="shared" si="7"/>
        <v>380.00000000000023</v>
      </c>
      <c r="M8">
        <f t="shared" si="8"/>
        <v>-80.5</v>
      </c>
      <c r="N8">
        <f t="shared" si="0"/>
        <v>1890.5</v>
      </c>
      <c r="O8" t="e">
        <f t="shared" si="9"/>
        <v>#NUM!</v>
      </c>
      <c r="P8" t="e">
        <f t="shared" si="10"/>
        <v>#NUM!</v>
      </c>
      <c r="Q8">
        <f t="shared" si="11"/>
        <v>0.70888120500833585</v>
      </c>
      <c r="R8">
        <f t="shared" si="12"/>
        <v>1410.6735979665884</v>
      </c>
      <c r="S8" t="e">
        <f t="shared" si="13"/>
        <v>#NUM!</v>
      </c>
    </row>
    <row r="9" spans="1:27" x14ac:dyDescent="0.2">
      <c r="C9">
        <v>0.1</v>
      </c>
      <c r="D9">
        <f t="shared" si="1"/>
        <v>0.9</v>
      </c>
      <c r="E9" s="2">
        <f t="shared" si="2"/>
        <v>0.13666666666666666</v>
      </c>
      <c r="F9" s="13">
        <f t="shared" si="3"/>
        <v>1476</v>
      </c>
      <c r="G9">
        <f t="shared" si="4"/>
        <v>1200</v>
      </c>
      <c r="H9">
        <f t="shared" si="14"/>
        <v>200</v>
      </c>
      <c r="I9">
        <f t="shared" si="15"/>
        <v>1800</v>
      </c>
      <c r="J9" s="13">
        <f t="shared" si="5"/>
        <v>-1240</v>
      </c>
      <c r="K9" s="13">
        <f t="shared" si="6"/>
        <v>1960.0000000000002</v>
      </c>
      <c r="L9" s="13">
        <f t="shared" si="7"/>
        <v>720.00000000000023</v>
      </c>
      <c r="M9">
        <f t="shared" si="8"/>
        <v>-124</v>
      </c>
      <c r="N9">
        <f t="shared" si="0"/>
        <v>1764.0000000000002</v>
      </c>
      <c r="O9" t="e">
        <f t="shared" si="9"/>
        <v>#NUM!</v>
      </c>
      <c r="P9" t="e">
        <f t="shared" si="10"/>
        <v>#NUM!</v>
      </c>
      <c r="Q9">
        <f t="shared" si="11"/>
        <v>0.71428571428571419</v>
      </c>
      <c r="R9">
        <f t="shared" si="12"/>
        <v>1400</v>
      </c>
      <c r="S9" t="e">
        <f t="shared" si="13"/>
        <v>#NUM!</v>
      </c>
    </row>
    <row r="10" spans="1:27" x14ac:dyDescent="0.2">
      <c r="C10">
        <v>0.2</v>
      </c>
      <c r="D10">
        <f t="shared" si="1"/>
        <v>0.8</v>
      </c>
      <c r="E10" s="2">
        <f t="shared" si="2"/>
        <v>0.19428571428571434</v>
      </c>
      <c r="F10" s="13">
        <f t="shared" si="3"/>
        <v>1088.0000000000002</v>
      </c>
      <c r="G10">
        <f t="shared" si="4"/>
        <v>1400</v>
      </c>
      <c r="H10">
        <f t="shared" si="14"/>
        <v>400</v>
      </c>
      <c r="I10">
        <f t="shared" si="15"/>
        <v>1600</v>
      </c>
      <c r="J10" s="13">
        <f t="shared" si="5"/>
        <v>-560</v>
      </c>
      <c r="K10" s="13">
        <f t="shared" si="6"/>
        <v>1840.0000000000002</v>
      </c>
      <c r="L10" s="13">
        <f t="shared" si="7"/>
        <v>1280.0000000000002</v>
      </c>
      <c r="M10">
        <f t="shared" si="8"/>
        <v>-112</v>
      </c>
      <c r="N10">
        <f t="shared" si="0"/>
        <v>1472.0000000000002</v>
      </c>
      <c r="O10" t="e">
        <f t="shared" si="9"/>
        <v>#NUM!</v>
      </c>
      <c r="P10" t="e">
        <f t="shared" si="10"/>
        <v>#NUM!</v>
      </c>
      <c r="Q10">
        <f t="shared" si="11"/>
        <v>0.73720978077448562</v>
      </c>
      <c r="R10">
        <f t="shared" si="12"/>
        <v>1356.4659966250538</v>
      </c>
      <c r="S10" t="e">
        <f t="shared" si="13"/>
        <v>#NUM!</v>
      </c>
    </row>
    <row r="11" spans="1:27" x14ac:dyDescent="0.2">
      <c r="C11">
        <v>0.3</v>
      </c>
      <c r="D11">
        <f t="shared" si="1"/>
        <v>0.7</v>
      </c>
      <c r="E11" s="2">
        <f t="shared" si="2"/>
        <v>0.2175</v>
      </c>
      <c r="F11" s="13">
        <f t="shared" si="3"/>
        <v>812</v>
      </c>
      <c r="G11">
        <f t="shared" si="4"/>
        <v>1600</v>
      </c>
      <c r="H11">
        <f t="shared" si="14"/>
        <v>600</v>
      </c>
      <c r="I11">
        <f t="shared" si="15"/>
        <v>1400</v>
      </c>
      <c r="J11" s="13">
        <f t="shared" si="5"/>
        <v>40.000000000000149</v>
      </c>
      <c r="K11" s="13">
        <f t="shared" si="6"/>
        <v>1639.9999999999998</v>
      </c>
      <c r="L11" s="13">
        <f t="shared" si="7"/>
        <v>1680</v>
      </c>
      <c r="M11">
        <f t="shared" si="8"/>
        <v>12.000000000000044</v>
      </c>
      <c r="N11">
        <f t="shared" si="0"/>
        <v>1147.9999999999998</v>
      </c>
      <c r="O11">
        <f t="shared" si="9"/>
        <v>4.9999999999999911</v>
      </c>
      <c r="P11">
        <f t="shared" si="10"/>
        <v>200.00000000000037</v>
      </c>
      <c r="Q11">
        <f t="shared" si="11"/>
        <v>0.78086880944303039</v>
      </c>
      <c r="R11">
        <f t="shared" si="12"/>
        <v>1280.6248474865697</v>
      </c>
      <c r="S11">
        <f t="shared" si="13"/>
        <v>2961.2496949731403</v>
      </c>
    </row>
    <row r="12" spans="1:27" x14ac:dyDescent="0.2">
      <c r="C12">
        <v>0.4</v>
      </c>
      <c r="D12">
        <f t="shared" si="1"/>
        <v>0.6</v>
      </c>
      <c r="E12" s="2">
        <f t="shared" si="2"/>
        <v>0.2311111111111111</v>
      </c>
      <c r="F12" s="13">
        <f t="shared" si="3"/>
        <v>624</v>
      </c>
      <c r="G12">
        <f t="shared" si="4"/>
        <v>1800</v>
      </c>
      <c r="H12">
        <f t="shared" si="14"/>
        <v>800</v>
      </c>
      <c r="I12">
        <f t="shared" si="15"/>
        <v>1200</v>
      </c>
      <c r="J12" s="13">
        <f t="shared" si="5"/>
        <v>560</v>
      </c>
      <c r="K12" s="13">
        <f t="shared" si="6"/>
        <v>1359.9999999999998</v>
      </c>
      <c r="L12" s="13">
        <f t="shared" si="7"/>
        <v>1919.9999999999998</v>
      </c>
      <c r="M12">
        <f t="shared" si="8"/>
        <v>224</v>
      </c>
      <c r="N12">
        <f t="shared" si="0"/>
        <v>815.99999999999989</v>
      </c>
      <c r="O12">
        <f t="shared" si="9"/>
        <v>1.3363062095621219</v>
      </c>
      <c r="P12">
        <f t="shared" si="10"/>
        <v>748.33147735478826</v>
      </c>
      <c r="Q12">
        <f t="shared" si="11"/>
        <v>0.85749292571254432</v>
      </c>
      <c r="R12">
        <f t="shared" si="12"/>
        <v>1166.19037896906</v>
      </c>
      <c r="S12">
        <f t="shared" si="13"/>
        <v>3829.0437126476963</v>
      </c>
    </row>
    <row r="13" spans="1:27" x14ac:dyDescent="0.2">
      <c r="C13">
        <v>0.5</v>
      </c>
      <c r="D13">
        <f t="shared" si="1"/>
        <v>0.5</v>
      </c>
      <c r="E13" s="2">
        <f t="shared" si="2"/>
        <v>0.25</v>
      </c>
      <c r="F13" s="13">
        <f t="shared" si="3"/>
        <v>500</v>
      </c>
      <c r="G13">
        <f t="shared" si="4"/>
        <v>2000</v>
      </c>
      <c r="H13">
        <f t="shared" si="14"/>
        <v>1000</v>
      </c>
      <c r="I13">
        <f t="shared" si="15"/>
        <v>1000</v>
      </c>
      <c r="J13" s="13">
        <f t="shared" si="5"/>
        <v>1000</v>
      </c>
      <c r="K13" s="13">
        <f t="shared" si="6"/>
        <v>1000</v>
      </c>
      <c r="L13" s="13">
        <f t="shared" si="7"/>
        <v>2000</v>
      </c>
      <c r="M13">
        <f t="shared" si="8"/>
        <v>500</v>
      </c>
      <c r="N13">
        <f t="shared" si="0"/>
        <v>500</v>
      </c>
      <c r="O13">
        <f t="shared" si="9"/>
        <v>1</v>
      </c>
      <c r="P13">
        <f t="shared" si="10"/>
        <v>1000</v>
      </c>
      <c r="Q13">
        <f t="shared" si="11"/>
        <v>1</v>
      </c>
      <c r="R13">
        <f t="shared" si="12"/>
        <v>1000</v>
      </c>
      <c r="S13">
        <f t="shared" si="13"/>
        <v>4000</v>
      </c>
    </row>
    <row r="14" spans="1:27" x14ac:dyDescent="0.2">
      <c r="C14">
        <v>0.6</v>
      </c>
      <c r="D14">
        <f t="shared" si="1"/>
        <v>0.4</v>
      </c>
      <c r="E14" s="2">
        <f t="shared" si="2"/>
        <v>0.28363636363636363</v>
      </c>
      <c r="F14" s="13">
        <f t="shared" si="3"/>
        <v>416</v>
      </c>
      <c r="G14">
        <f t="shared" si="4"/>
        <v>2200</v>
      </c>
      <c r="H14">
        <f t="shared" si="14"/>
        <v>1200</v>
      </c>
      <c r="I14">
        <f t="shared" si="15"/>
        <v>800</v>
      </c>
      <c r="J14" s="13">
        <f t="shared" si="5"/>
        <v>1359.9999999999998</v>
      </c>
      <c r="K14" s="13">
        <f t="shared" si="6"/>
        <v>560</v>
      </c>
      <c r="L14" s="13">
        <f t="shared" si="7"/>
        <v>1919.9999999999998</v>
      </c>
      <c r="M14">
        <f t="shared" si="8"/>
        <v>815.99999999999989</v>
      </c>
      <c r="N14">
        <f t="shared" si="0"/>
        <v>224</v>
      </c>
      <c r="O14">
        <f t="shared" si="9"/>
        <v>0.85749292571254432</v>
      </c>
      <c r="P14">
        <f t="shared" si="10"/>
        <v>1166.19037896906</v>
      </c>
      <c r="Q14">
        <f t="shared" si="11"/>
        <v>1.3363062095621219</v>
      </c>
      <c r="R14">
        <f t="shared" si="12"/>
        <v>748.33147735478826</v>
      </c>
      <c r="S14">
        <f t="shared" si="13"/>
        <v>3829.0437126476963</v>
      </c>
    </row>
    <row r="15" spans="1:27" x14ac:dyDescent="0.2">
      <c r="C15" s="12">
        <f>0.5^0.5</f>
        <v>0.70710678118654757</v>
      </c>
      <c r="D15" s="12">
        <f t="shared" si="1"/>
        <v>0.29289321881345243</v>
      </c>
      <c r="E15" s="2">
        <f t="shared" si="2"/>
        <v>0.34314575050761981</v>
      </c>
      <c r="F15" s="13">
        <f t="shared" si="3"/>
        <v>343.14575050761982</v>
      </c>
      <c r="G15" s="13">
        <f t="shared" si="4"/>
        <v>2414.2135623730956</v>
      </c>
      <c r="H15" s="13">
        <f t="shared" si="14"/>
        <v>1414.2135623730956</v>
      </c>
      <c r="I15" s="13">
        <f t="shared" si="15"/>
        <v>585.78643762690444</v>
      </c>
      <c r="J15" s="13">
        <f t="shared" si="5"/>
        <v>1656.8542494923804</v>
      </c>
      <c r="K15" s="13">
        <f t="shared" si="6"/>
        <v>-3.0531133177191805E-13</v>
      </c>
      <c r="L15" s="13">
        <f t="shared" si="7"/>
        <v>1656.8542494923802</v>
      </c>
      <c r="M15">
        <f t="shared" si="8"/>
        <v>1171.57287525381</v>
      </c>
      <c r="N15">
        <f t="shared" si="0"/>
        <v>-8.9423618702898964E-14</v>
      </c>
      <c r="O15">
        <f t="shared" si="9"/>
        <v>0.77688698701501868</v>
      </c>
      <c r="P15">
        <f t="shared" si="10"/>
        <v>1287.1885058111652</v>
      </c>
      <c r="Q15" t="e">
        <f t="shared" si="11"/>
        <v>#NUM!</v>
      </c>
      <c r="R15" t="e">
        <f t="shared" si="12"/>
        <v>#NUM!</v>
      </c>
      <c r="S15" t="e">
        <f t="shared" si="13"/>
        <v>#NUM!</v>
      </c>
    </row>
    <row r="16" spans="1:27" x14ac:dyDescent="0.2">
      <c r="C16">
        <v>0.8</v>
      </c>
      <c r="D16">
        <f t="shared" si="1"/>
        <v>0.19999999999999996</v>
      </c>
      <c r="E16" s="2">
        <f t="shared" si="2"/>
        <v>0.41846153846153855</v>
      </c>
      <c r="F16" s="13">
        <f t="shared" si="3"/>
        <v>272</v>
      </c>
      <c r="G16">
        <f t="shared" si="4"/>
        <v>2600</v>
      </c>
      <c r="H16">
        <f t="shared" si="14"/>
        <v>1600</v>
      </c>
      <c r="I16">
        <f t="shared" si="15"/>
        <v>400</v>
      </c>
      <c r="J16" s="13">
        <f t="shared" si="5"/>
        <v>1840.0000000000002</v>
      </c>
      <c r="K16" s="13">
        <f t="shared" si="6"/>
        <v>-560.00000000000034</v>
      </c>
      <c r="L16" s="13">
        <f t="shared" si="7"/>
        <v>1280</v>
      </c>
      <c r="M16">
        <f t="shared" si="8"/>
        <v>1472.0000000000002</v>
      </c>
      <c r="N16">
        <f t="shared" si="0"/>
        <v>-112.00000000000004</v>
      </c>
      <c r="O16">
        <f t="shared" si="9"/>
        <v>0.73720978077448562</v>
      </c>
      <c r="P16">
        <f t="shared" si="10"/>
        <v>1356.4659966250538</v>
      </c>
      <c r="Q16" t="e">
        <f t="shared" si="11"/>
        <v>#NUM!</v>
      </c>
      <c r="R16" t="e">
        <f t="shared" si="12"/>
        <v>#NUM!</v>
      </c>
      <c r="S16" t="e">
        <f t="shared" si="13"/>
        <v>#NUM!</v>
      </c>
    </row>
    <row r="17" spans="3:19" x14ac:dyDescent="0.2">
      <c r="C17">
        <v>0.9</v>
      </c>
      <c r="D17">
        <f t="shared" si="1"/>
        <v>9.9999999999999978E-2</v>
      </c>
      <c r="E17" s="2">
        <f t="shared" si="2"/>
        <v>0.52714285714285714</v>
      </c>
      <c r="F17" s="13">
        <f t="shared" si="3"/>
        <v>163.99999999999997</v>
      </c>
      <c r="G17">
        <f t="shared" si="4"/>
        <v>2800</v>
      </c>
      <c r="H17">
        <f t="shared" si="14"/>
        <v>1800</v>
      </c>
      <c r="I17">
        <f t="shared" si="15"/>
        <v>200</v>
      </c>
      <c r="J17" s="13">
        <f t="shared" si="5"/>
        <v>1960</v>
      </c>
      <c r="K17" s="13">
        <f t="shared" si="6"/>
        <v>-1240.0000000000002</v>
      </c>
      <c r="L17" s="13">
        <f t="shared" si="7"/>
        <v>719.99999999999977</v>
      </c>
      <c r="M17">
        <f t="shared" si="8"/>
        <v>1764</v>
      </c>
      <c r="N17">
        <f t="shared" si="0"/>
        <v>-124</v>
      </c>
      <c r="O17">
        <f t="shared" si="9"/>
        <v>0.7142857142857143</v>
      </c>
      <c r="P17">
        <f t="shared" si="10"/>
        <v>1400</v>
      </c>
      <c r="Q17" t="e">
        <f t="shared" si="11"/>
        <v>#NUM!</v>
      </c>
      <c r="R17" t="e">
        <f t="shared" si="12"/>
        <v>#NUM!</v>
      </c>
      <c r="S17" t="e">
        <f t="shared" si="13"/>
        <v>#NUM!</v>
      </c>
    </row>
    <row r="18" spans="3:19" x14ac:dyDescent="0.2">
      <c r="C18">
        <v>0.95</v>
      </c>
      <c r="D18">
        <f t="shared" si="1"/>
        <v>5.0000000000000044E-2</v>
      </c>
      <c r="E18" s="2">
        <f t="shared" si="2"/>
        <v>0.59293103448275863</v>
      </c>
      <c r="F18" s="13">
        <f t="shared" si="3"/>
        <v>90.500000000000085</v>
      </c>
      <c r="G18">
        <f t="shared" si="4"/>
        <v>2900</v>
      </c>
      <c r="H18">
        <f t="shared" si="14"/>
        <v>1900</v>
      </c>
      <c r="I18">
        <f t="shared" si="15"/>
        <v>100</v>
      </c>
      <c r="J18" s="13">
        <f t="shared" si="5"/>
        <v>1990</v>
      </c>
      <c r="K18" s="13">
        <f t="shared" si="6"/>
        <v>-1609.9999999999995</v>
      </c>
      <c r="L18" s="13">
        <f t="shared" si="7"/>
        <v>380.00000000000045</v>
      </c>
      <c r="M18">
        <f t="shared" si="8"/>
        <v>1890.5</v>
      </c>
      <c r="N18">
        <f t="shared" si="0"/>
        <v>-80.500000000000043</v>
      </c>
      <c r="O18">
        <f t="shared" si="9"/>
        <v>0.70888120500833585</v>
      </c>
      <c r="P18">
        <f t="shared" si="10"/>
        <v>1410.6735979665884</v>
      </c>
      <c r="Q18" t="e">
        <f t="shared" si="11"/>
        <v>#NUM!</v>
      </c>
      <c r="R18" t="e">
        <f t="shared" si="12"/>
        <v>#NUM!</v>
      </c>
      <c r="S18" t="e">
        <f t="shared" si="13"/>
        <v>#NUM!</v>
      </c>
    </row>
    <row r="19" spans="3:19" x14ac:dyDescent="0.2">
      <c r="C19">
        <v>0.98</v>
      </c>
      <c r="D19">
        <f t="shared" si="1"/>
        <v>2.0000000000000018E-2</v>
      </c>
      <c r="E19" s="2">
        <f t="shared" si="2"/>
        <v>0.63620540540540527</v>
      </c>
      <c r="F19" s="13">
        <f t="shared" si="3"/>
        <v>38.432000000000031</v>
      </c>
      <c r="G19">
        <f t="shared" si="4"/>
        <v>2960</v>
      </c>
      <c r="H19">
        <f t="shared" si="14"/>
        <v>1960</v>
      </c>
      <c r="I19">
        <f t="shared" si="15"/>
        <v>40</v>
      </c>
      <c r="J19" s="13">
        <f t="shared" si="5"/>
        <v>1998.3999999999999</v>
      </c>
      <c r="K19" s="13">
        <f t="shared" si="6"/>
        <v>-1841.6</v>
      </c>
      <c r="L19" s="13">
        <f t="shared" si="7"/>
        <v>156.79999999999995</v>
      </c>
      <c r="M19">
        <f t="shared" si="8"/>
        <v>1958.4319999999998</v>
      </c>
      <c r="N19">
        <f t="shared" si="0"/>
        <v>-36.832000000000029</v>
      </c>
      <c r="O19">
        <f t="shared" si="9"/>
        <v>0.70738979371786592</v>
      </c>
      <c r="P19">
        <f t="shared" si="10"/>
        <v>1413.6477637657833</v>
      </c>
      <c r="Q19" t="e">
        <f t="shared" si="11"/>
        <v>#NUM!</v>
      </c>
      <c r="R19" t="e">
        <f t="shared" si="12"/>
        <v>#NUM!</v>
      </c>
      <c r="S19" t="e">
        <f t="shared" si="13"/>
        <v>#NUM!</v>
      </c>
    </row>
    <row r="20" spans="3:19" x14ac:dyDescent="0.2">
      <c r="C20">
        <v>0.99</v>
      </c>
      <c r="D20">
        <f t="shared" si="1"/>
        <v>1.0000000000000009E-2</v>
      </c>
      <c r="E20" s="2">
        <f t="shared" si="2"/>
        <v>0.65127382550335566</v>
      </c>
      <c r="F20" s="13">
        <f t="shared" si="3"/>
        <v>19.604000000000017</v>
      </c>
      <c r="G20">
        <f t="shared" si="4"/>
        <v>2980</v>
      </c>
      <c r="H20">
        <f t="shared" si="14"/>
        <v>1980</v>
      </c>
      <c r="I20">
        <f t="shared" si="15"/>
        <v>20</v>
      </c>
      <c r="J20" s="13">
        <f t="shared" si="5"/>
        <v>1999.6000000000001</v>
      </c>
      <c r="K20" s="13">
        <f t="shared" si="6"/>
        <v>-1920.3999999999999</v>
      </c>
      <c r="L20" s="13">
        <f t="shared" si="7"/>
        <v>79.200000000000273</v>
      </c>
      <c r="M20">
        <f t="shared" si="8"/>
        <v>1979.604</v>
      </c>
      <c r="N20">
        <f t="shared" si="0"/>
        <v>-19.204000000000015</v>
      </c>
      <c r="O20">
        <f t="shared" si="9"/>
        <v>0.70717750247303601</v>
      </c>
      <c r="P20">
        <f t="shared" si="10"/>
        <v>1414.0721339450829</v>
      </c>
      <c r="Q20" t="e">
        <f t="shared" si="11"/>
        <v>#NUM!</v>
      </c>
      <c r="R20" t="e">
        <f t="shared" si="12"/>
        <v>#NUM!</v>
      </c>
      <c r="S20" t="e">
        <f t="shared" si="13"/>
        <v>#NUM!</v>
      </c>
    </row>
    <row r="21" spans="3:19" x14ac:dyDescent="0.2">
      <c r="C21">
        <v>0.995</v>
      </c>
      <c r="D21">
        <f t="shared" si="1"/>
        <v>5.0000000000000044E-3</v>
      </c>
      <c r="E21" s="2">
        <f t="shared" si="2"/>
        <v>0.65892959866220746</v>
      </c>
      <c r="F21" s="13">
        <f t="shared" si="3"/>
        <v>9.9005000000000098</v>
      </c>
      <c r="G21">
        <f t="shared" si="4"/>
        <v>2990</v>
      </c>
      <c r="H21">
        <f t="shared" si="14"/>
        <v>1990</v>
      </c>
      <c r="I21">
        <f t="shared" si="15"/>
        <v>10</v>
      </c>
      <c r="J21" s="13">
        <f t="shared" si="5"/>
        <v>1999.9</v>
      </c>
      <c r="K21" s="13">
        <f t="shared" si="6"/>
        <v>-1960.1</v>
      </c>
      <c r="L21" s="13">
        <f t="shared" si="7"/>
        <v>39.800000000000182</v>
      </c>
      <c r="M21">
        <f t="shared" si="8"/>
        <v>1989.9005000000002</v>
      </c>
      <c r="N21">
        <f t="shared" si="0"/>
        <v>-9.8005000000000084</v>
      </c>
      <c r="O21">
        <f t="shared" si="9"/>
        <v>0.70712445951901737</v>
      </c>
      <c r="P21">
        <f t="shared" si="10"/>
        <v>1414.1782065920829</v>
      </c>
      <c r="Q21" t="e">
        <f t="shared" si="11"/>
        <v>#NUM!</v>
      </c>
      <c r="R21" t="e">
        <f t="shared" si="12"/>
        <v>#NUM!</v>
      </c>
      <c r="S21" t="e">
        <f t="shared" si="13"/>
        <v>#NUM!</v>
      </c>
    </row>
    <row r="22" spans="3:19" x14ac:dyDescent="0.2">
      <c r="C22">
        <v>0.998</v>
      </c>
      <c r="D22">
        <f t="shared" si="1"/>
        <v>2.0000000000000018E-3</v>
      </c>
      <c r="E22" s="2">
        <f t="shared" si="2"/>
        <v>0.66356207209612816</v>
      </c>
      <c r="F22" s="13">
        <f t="shared" si="3"/>
        <v>3.9840320000000036</v>
      </c>
      <c r="G22">
        <f t="shared" si="4"/>
        <v>2996</v>
      </c>
      <c r="H22">
        <f t="shared" si="14"/>
        <v>1996</v>
      </c>
      <c r="I22">
        <f t="shared" si="15"/>
        <v>4</v>
      </c>
      <c r="J22" s="13">
        <f t="shared" si="5"/>
        <v>1999.9839999999999</v>
      </c>
      <c r="K22" s="13">
        <f t="shared" si="6"/>
        <v>-1984.0160000000001</v>
      </c>
      <c r="L22" s="13">
        <f t="shared" si="7"/>
        <v>15.967999999999847</v>
      </c>
      <c r="M22">
        <f t="shared" si="8"/>
        <v>1995.9840319999998</v>
      </c>
      <c r="N22">
        <f t="shared" si="0"/>
        <v>-3.9680320000000036</v>
      </c>
      <c r="O22">
        <f t="shared" si="9"/>
        <v>0.70710960963064295</v>
      </c>
      <c r="P22">
        <f t="shared" si="10"/>
        <v>1414.2079055075319</v>
      </c>
      <c r="Q22" t="e">
        <f t="shared" si="11"/>
        <v>#NUM!</v>
      </c>
      <c r="R22" t="e">
        <f t="shared" si="12"/>
        <v>#NUM!</v>
      </c>
      <c r="S22" t="e">
        <f t="shared" si="13"/>
        <v>#NUM!</v>
      </c>
    </row>
    <row r="23" spans="3:19" x14ac:dyDescent="0.2">
      <c r="C23">
        <v>0.999</v>
      </c>
      <c r="D23">
        <f t="shared" si="1"/>
        <v>1.0000000000000009E-3</v>
      </c>
      <c r="E23" s="2">
        <f t="shared" si="2"/>
        <v>0.66511274049366242</v>
      </c>
      <c r="F23" s="13">
        <f t="shared" si="3"/>
        <v>1.9960040000000019</v>
      </c>
      <c r="G23">
        <f t="shared" si="4"/>
        <v>2998</v>
      </c>
      <c r="H23">
        <f t="shared" si="14"/>
        <v>1998</v>
      </c>
      <c r="I23">
        <f t="shared" si="15"/>
        <v>2</v>
      </c>
      <c r="J23" s="13">
        <f t="shared" si="5"/>
        <v>1999.9960000000001</v>
      </c>
      <c r="K23" s="13">
        <f t="shared" si="6"/>
        <v>-1992.0039999999999</v>
      </c>
      <c r="L23" s="13">
        <f t="shared" si="7"/>
        <v>7.9920000000001892</v>
      </c>
      <c r="M23">
        <f t="shared" si="8"/>
        <v>1997.9960040000001</v>
      </c>
      <c r="N23">
        <f t="shared" si="0"/>
        <v>-1.9920040000000017</v>
      </c>
      <c r="O23">
        <f t="shared" si="9"/>
        <v>0.70710748829438941</v>
      </c>
      <c r="P23">
        <f t="shared" si="10"/>
        <v>1414.2121481588256</v>
      </c>
      <c r="Q23" t="e">
        <f t="shared" si="11"/>
        <v>#NUM!</v>
      </c>
      <c r="R23" t="e">
        <f t="shared" si="12"/>
        <v>#NUM!</v>
      </c>
      <c r="S23" t="e">
        <f t="shared" si="13"/>
        <v>#NUM!</v>
      </c>
    </row>
    <row r="24" spans="3:19" x14ac:dyDescent="0.2">
      <c r="C24">
        <v>1</v>
      </c>
      <c r="D24">
        <f t="shared" si="1"/>
        <v>0</v>
      </c>
      <c r="E24" s="2">
        <f t="shared" si="2"/>
        <v>0.66666666666666663</v>
      </c>
      <c r="F24">
        <f t="shared" si="3"/>
        <v>0</v>
      </c>
      <c r="G24">
        <f t="shared" si="4"/>
        <v>3000</v>
      </c>
      <c r="H24">
        <f t="shared" si="14"/>
        <v>2000</v>
      </c>
      <c r="I24">
        <f t="shared" si="15"/>
        <v>0</v>
      </c>
      <c r="J24" s="13">
        <f t="shared" si="5"/>
        <v>2000</v>
      </c>
      <c r="K24" s="13">
        <f t="shared" si="6"/>
        <v>-2000</v>
      </c>
      <c r="L24" s="13">
        <f t="shared" si="7"/>
        <v>0</v>
      </c>
      <c r="M24">
        <f t="shared" si="8"/>
        <v>2000</v>
      </c>
      <c r="N24">
        <f t="shared" si="0"/>
        <v>0</v>
      </c>
      <c r="O24">
        <f t="shared" si="9"/>
        <v>0.70710678118654757</v>
      </c>
      <c r="P24">
        <f t="shared" si="10"/>
        <v>1414.2135623730951</v>
      </c>
      <c r="Q24" t="e">
        <f t="shared" si="11"/>
        <v>#NUM!</v>
      </c>
      <c r="R24" t="e">
        <f t="shared" si="12"/>
        <v>#NUM!</v>
      </c>
      <c r="S24" t="e">
        <f t="shared" si="13"/>
        <v>#NUM!</v>
      </c>
    </row>
    <row r="25" spans="3:19" x14ac:dyDescent="0.2">
      <c r="E25" s="2"/>
    </row>
    <row r="26" spans="3:19" x14ac:dyDescent="0.2">
      <c r="C26">
        <v>0</v>
      </c>
      <c r="D26">
        <v>1</v>
      </c>
      <c r="E26" s="2">
        <f t="shared" si="2"/>
        <v>0</v>
      </c>
      <c r="F26">
        <f>($B$2-$A$2)*D26*(C26^2+D26^2)/(C26+D26)^2</f>
        <v>2000</v>
      </c>
      <c r="G26">
        <f>($B$2*C26+$A$2*D26)/(C26+D26)</f>
        <v>1000</v>
      </c>
      <c r="H26" s="2">
        <f t="shared" si="14"/>
        <v>0</v>
      </c>
      <c r="I26" s="2">
        <f t="shared" ref="I26:I45" si="16">$B$2-G26</f>
        <v>2000</v>
      </c>
      <c r="J26">
        <f t="shared" si="5"/>
        <v>-2000</v>
      </c>
      <c r="K26">
        <f t="shared" si="6"/>
        <v>2000</v>
      </c>
      <c r="L26" s="5" t="s">
        <v>21</v>
      </c>
      <c r="M26" s="2">
        <f t="shared" si="8"/>
        <v>0</v>
      </c>
      <c r="N26" s="2">
        <f>D26*K26/G26</f>
        <v>2</v>
      </c>
    </row>
    <row r="27" spans="3:19" x14ac:dyDescent="0.2">
      <c r="C27">
        <v>1E-3</v>
      </c>
      <c r="D27">
        <v>1</v>
      </c>
      <c r="E27" s="2">
        <f t="shared" si="2"/>
        <v>1.9920279122671945E-3</v>
      </c>
      <c r="F27">
        <f t="shared" ref="F27:F45" si="17">($B$2-$A$2)*D27*(C27^2+D27^2)/(C27+D27)^2</f>
        <v>1996.0079880159803</v>
      </c>
      <c r="G27">
        <f t="shared" ref="G27:G45" si="18">($B$2*C27+$A$2*D27)/(C27+D27)</f>
        <v>1001.9980019980021</v>
      </c>
      <c r="H27" s="2">
        <f t="shared" si="14"/>
        <v>1.9980019980021098</v>
      </c>
      <c r="I27" s="2">
        <f t="shared" si="16"/>
        <v>1998.0019980019979</v>
      </c>
      <c r="J27">
        <f t="shared" si="5"/>
        <v>-1992.0119840199766</v>
      </c>
      <c r="K27">
        <f t="shared" si="6"/>
        <v>1999.9960079880168</v>
      </c>
      <c r="L27" s="2">
        <f t="shared" ref="L27:L45" si="19">((E27-E26)*G27+F27-F26)/(C27-C26)</f>
        <v>-1996.0039960037648</v>
      </c>
      <c r="M27" s="2">
        <f t="shared" si="8"/>
        <v>-1.9920119840199766</v>
      </c>
      <c r="N27" s="2">
        <f t="shared" ref="N27:N45" si="20">D27*K27/G27</f>
        <v>1.996007980055837</v>
      </c>
    </row>
    <row r="28" spans="3:19" x14ac:dyDescent="0.2">
      <c r="C28">
        <v>2E-3</v>
      </c>
      <c r="D28">
        <v>1</v>
      </c>
      <c r="E28" s="2">
        <f t="shared" si="2"/>
        <v>3.9682226005245966E-3</v>
      </c>
      <c r="F28">
        <f t="shared" si="17"/>
        <v>1992.0319042553615</v>
      </c>
      <c r="G28">
        <f t="shared" si="18"/>
        <v>1003.9920159680639</v>
      </c>
      <c r="H28" s="2">
        <f t="shared" si="14"/>
        <v>3.9920159680639244</v>
      </c>
      <c r="I28" s="2">
        <f t="shared" si="16"/>
        <v>1996.0079840319361</v>
      </c>
      <c r="J28">
        <f t="shared" si="5"/>
        <v>-1984.0478723192339</v>
      </c>
      <c r="K28">
        <f t="shared" si="6"/>
        <v>1999.9840638085111</v>
      </c>
      <c r="L28" s="2">
        <f t="shared" si="19"/>
        <v>-1992.0000716099366</v>
      </c>
      <c r="M28" s="2">
        <f t="shared" si="8"/>
        <v>-3.9680957446384677</v>
      </c>
      <c r="N28" s="2">
        <f t="shared" si="20"/>
        <v>1.9920318408907833</v>
      </c>
    </row>
    <row r="29" spans="3:19" x14ac:dyDescent="0.2">
      <c r="C29">
        <v>5.0000000000000001E-3</v>
      </c>
      <c r="D29">
        <v>1</v>
      </c>
      <c r="E29" s="2">
        <f t="shared" si="2"/>
        <v>9.8034458250618826E-3</v>
      </c>
      <c r="F29">
        <f t="shared" si="17"/>
        <v>1980.1985099378733</v>
      </c>
      <c r="G29">
        <f t="shared" si="18"/>
        <v>1009.950248756219</v>
      </c>
      <c r="H29" s="2">
        <f t="shared" si="14"/>
        <v>9.9502487562190254</v>
      </c>
      <c r="I29" s="2">
        <f t="shared" si="16"/>
        <v>1990.049751243781</v>
      </c>
      <c r="J29">
        <f t="shared" si="5"/>
        <v>-1960.2980124254357</v>
      </c>
      <c r="K29">
        <f t="shared" si="6"/>
        <v>1999.90099254969</v>
      </c>
      <c r="L29" s="2">
        <f t="shared" si="19"/>
        <v>-1980.0363901062306</v>
      </c>
      <c r="M29" s="2">
        <f t="shared" si="8"/>
        <v>-9.8014900621271792</v>
      </c>
      <c r="N29" s="2">
        <f t="shared" si="20"/>
        <v>1.9801975344950131</v>
      </c>
    </row>
    <row r="30" spans="3:19" x14ac:dyDescent="0.2">
      <c r="C30">
        <v>0.01</v>
      </c>
      <c r="D30">
        <v>1</v>
      </c>
      <c r="E30" s="2">
        <f t="shared" si="2"/>
        <v>1.9227146015572429E-2</v>
      </c>
      <c r="F30">
        <f t="shared" si="17"/>
        <v>1960.7881580237231</v>
      </c>
      <c r="G30">
        <f t="shared" si="18"/>
        <v>1019.8019801980198</v>
      </c>
      <c r="H30" s="2">
        <f t="shared" si="14"/>
        <v>19.801980198019805</v>
      </c>
      <c r="I30" s="2">
        <f t="shared" si="16"/>
        <v>1980.1980198019801</v>
      </c>
      <c r="J30">
        <f t="shared" si="5"/>
        <v>-1921.1841976276835</v>
      </c>
      <c r="K30">
        <f t="shared" si="6"/>
        <v>1999.6078815802371</v>
      </c>
      <c r="L30" s="2">
        <f t="shared" si="19"/>
        <v>-1960.0087598149912</v>
      </c>
      <c r="M30" s="2">
        <f t="shared" si="8"/>
        <v>-19.211841976276837</v>
      </c>
      <c r="N30" s="2">
        <f t="shared" si="20"/>
        <v>1.9607805440738246</v>
      </c>
    </row>
    <row r="31" spans="3:19" x14ac:dyDescent="0.2">
      <c r="C31">
        <f>C30+0.01</f>
        <v>0.02</v>
      </c>
      <c r="D31">
        <v>1</v>
      </c>
      <c r="E31" s="2">
        <f t="shared" si="2"/>
        <v>3.7010728819829815E-2</v>
      </c>
      <c r="F31">
        <f t="shared" si="17"/>
        <v>1923.106497500961</v>
      </c>
      <c r="G31">
        <f t="shared" si="18"/>
        <v>1039.2156862745098</v>
      </c>
      <c r="H31" s="2">
        <f t="shared" si="14"/>
        <v>39.215686274509835</v>
      </c>
      <c r="I31" s="2">
        <f t="shared" si="16"/>
        <v>1960.7843137254902</v>
      </c>
      <c r="J31">
        <f t="shared" si="5"/>
        <v>-1844.6751249519416</v>
      </c>
      <c r="K31">
        <f t="shared" si="6"/>
        <v>1998.4621299500195</v>
      </c>
      <c r="L31" s="2">
        <f t="shared" si="19"/>
        <v>-1920.0682314416099</v>
      </c>
      <c r="M31" s="2">
        <f t="shared" si="8"/>
        <v>-36.893502499038831</v>
      </c>
      <c r="N31" s="2">
        <f t="shared" si="20"/>
        <v>1.9230484646688866</v>
      </c>
    </row>
    <row r="32" spans="3:19" x14ac:dyDescent="0.2">
      <c r="C32">
        <v>0.05</v>
      </c>
      <c r="D32">
        <v>1</v>
      </c>
      <c r="E32" s="2">
        <f t="shared" si="2"/>
        <v>8.3022774327122142E-2</v>
      </c>
      <c r="F32">
        <f t="shared" si="17"/>
        <v>1818.5941043083899</v>
      </c>
      <c r="G32">
        <f t="shared" si="18"/>
        <v>1095.2380952380952</v>
      </c>
      <c r="H32" s="2">
        <f t="shared" si="14"/>
        <v>95.238095238095184</v>
      </c>
      <c r="I32" s="2">
        <f t="shared" si="16"/>
        <v>1904.7619047619048</v>
      </c>
      <c r="J32">
        <f t="shared" si="5"/>
        <v>-1628.1179138321995</v>
      </c>
      <c r="K32">
        <f t="shared" si="6"/>
        <v>1990.9297052154195</v>
      </c>
      <c r="L32" s="2">
        <f t="shared" si="19"/>
        <v>-1803.9416037718561</v>
      </c>
      <c r="M32" s="2">
        <f t="shared" si="8"/>
        <v>-81.405895691609985</v>
      </c>
      <c r="N32" s="2">
        <f t="shared" si="20"/>
        <v>1.8178053830227745</v>
      </c>
    </row>
    <row r="33" spans="3:14" x14ac:dyDescent="0.2">
      <c r="C33">
        <v>0.1</v>
      </c>
      <c r="D33">
        <v>1</v>
      </c>
      <c r="E33" s="2">
        <f t="shared" si="2"/>
        <v>0.14125874125874124</v>
      </c>
      <c r="F33">
        <f t="shared" si="17"/>
        <v>1669.4214876033054</v>
      </c>
      <c r="G33">
        <f t="shared" si="18"/>
        <v>1181.8181818181818</v>
      </c>
      <c r="H33" s="2">
        <f t="shared" si="14"/>
        <v>181.81818181818176</v>
      </c>
      <c r="I33" s="2">
        <f t="shared" si="16"/>
        <v>1818.1818181818182</v>
      </c>
      <c r="J33">
        <f t="shared" si="5"/>
        <v>-1305.7851239669419</v>
      </c>
      <c r="K33">
        <f t="shared" si="6"/>
        <v>1966.9421487603304</v>
      </c>
      <c r="L33" s="2">
        <f t="shared" si="19"/>
        <v>-1606.965842990694</v>
      </c>
      <c r="M33" s="2">
        <f t="shared" si="8"/>
        <v>-130.57851239669421</v>
      </c>
      <c r="N33" s="2">
        <f t="shared" si="20"/>
        <v>1.6643356643356642</v>
      </c>
    </row>
    <row r="34" spans="3:14" x14ac:dyDescent="0.2">
      <c r="C34">
        <v>0.2</v>
      </c>
      <c r="D34">
        <v>1</v>
      </c>
      <c r="E34" s="2">
        <f t="shared" si="2"/>
        <v>0.21666666666666667</v>
      </c>
      <c r="F34">
        <f t="shared" si="17"/>
        <v>1444.4444444444446</v>
      </c>
      <c r="G34">
        <f t="shared" si="18"/>
        <v>1333.3333333333335</v>
      </c>
      <c r="H34" s="2">
        <f t="shared" si="14"/>
        <v>333.33333333333348</v>
      </c>
      <c r="I34" s="2">
        <f t="shared" si="16"/>
        <v>1666.6666666666665</v>
      </c>
      <c r="J34">
        <f t="shared" si="5"/>
        <v>-777.7777777777776</v>
      </c>
      <c r="K34">
        <f t="shared" si="6"/>
        <v>1888.8888888888887</v>
      </c>
      <c r="L34" s="2">
        <f t="shared" si="19"/>
        <v>-1244.3314261496016</v>
      </c>
      <c r="M34" s="2">
        <f t="shared" si="8"/>
        <v>-155.55555555555554</v>
      </c>
      <c r="N34" s="2">
        <f t="shared" si="20"/>
        <v>1.4166666666666663</v>
      </c>
    </row>
    <row r="35" spans="3:14" x14ac:dyDescent="0.2">
      <c r="C35">
        <v>0.5</v>
      </c>
      <c r="D35">
        <v>1</v>
      </c>
      <c r="E35" s="2">
        <f t="shared" si="2"/>
        <v>0.33333333333333337</v>
      </c>
      <c r="F35">
        <f t="shared" si="17"/>
        <v>1111.1111111111111</v>
      </c>
      <c r="G35">
        <f t="shared" si="18"/>
        <v>1666.6666666666667</v>
      </c>
      <c r="H35" s="2">
        <f t="shared" si="14"/>
        <v>666.66666666666674</v>
      </c>
      <c r="I35" s="2">
        <f t="shared" si="16"/>
        <v>1333.3333333333333</v>
      </c>
      <c r="J35">
        <f t="shared" si="5"/>
        <v>222.22222222222223</v>
      </c>
      <c r="K35">
        <f t="shared" si="6"/>
        <v>1555.5555555555557</v>
      </c>
      <c r="L35" s="2">
        <f t="shared" si="19"/>
        <v>-462.96296296296305</v>
      </c>
      <c r="M35" s="2">
        <f t="shared" si="8"/>
        <v>111.11111111111111</v>
      </c>
      <c r="N35" s="2">
        <f t="shared" si="20"/>
        <v>0.93333333333333335</v>
      </c>
    </row>
    <row r="36" spans="3:14" x14ac:dyDescent="0.2">
      <c r="C36">
        <v>1</v>
      </c>
      <c r="D36">
        <v>1</v>
      </c>
      <c r="E36" s="2">
        <f t="shared" si="2"/>
        <v>0.5</v>
      </c>
      <c r="F36">
        <f t="shared" si="17"/>
        <v>1000</v>
      </c>
      <c r="G36">
        <f t="shared" si="18"/>
        <v>2000</v>
      </c>
      <c r="H36" s="2">
        <f t="shared" si="14"/>
        <v>1000</v>
      </c>
      <c r="I36" s="2">
        <f t="shared" si="16"/>
        <v>1000</v>
      </c>
      <c r="J36">
        <f t="shared" si="5"/>
        <v>1000</v>
      </c>
      <c r="K36">
        <f t="shared" si="6"/>
        <v>1000</v>
      </c>
      <c r="L36" s="2">
        <f t="shared" si="19"/>
        <v>444.44444444444434</v>
      </c>
      <c r="M36" s="2">
        <f t="shared" si="8"/>
        <v>1000</v>
      </c>
      <c r="N36" s="2">
        <f t="shared" si="20"/>
        <v>0.5</v>
      </c>
    </row>
    <row r="37" spans="3:14" x14ac:dyDescent="0.2">
      <c r="C37">
        <v>2</v>
      </c>
      <c r="D37">
        <v>1</v>
      </c>
      <c r="E37" s="2">
        <f t="shared" si="2"/>
        <v>0.95238095238095244</v>
      </c>
      <c r="F37">
        <f t="shared" si="17"/>
        <v>1111.1111111111111</v>
      </c>
      <c r="G37">
        <f t="shared" si="18"/>
        <v>2333.3333333333335</v>
      </c>
      <c r="H37" s="2">
        <f t="shared" si="14"/>
        <v>1333.3333333333335</v>
      </c>
      <c r="I37" s="2">
        <f t="shared" si="16"/>
        <v>666.66666666666652</v>
      </c>
      <c r="J37">
        <f t="shared" si="5"/>
        <v>1555.5555555555557</v>
      </c>
      <c r="K37">
        <f t="shared" si="6"/>
        <v>222.22222222222223</v>
      </c>
      <c r="L37" s="2">
        <f t="shared" si="19"/>
        <v>1166.666666666667</v>
      </c>
      <c r="M37" s="2">
        <f t="shared" si="8"/>
        <v>3111.1111111111113</v>
      </c>
      <c r="N37" s="2">
        <f t="shared" si="20"/>
        <v>9.5238095238095233E-2</v>
      </c>
    </row>
    <row r="38" spans="3:14" x14ac:dyDescent="0.2">
      <c r="C38">
        <v>5</v>
      </c>
      <c r="D38">
        <v>1</v>
      </c>
      <c r="E38" s="2">
        <f t="shared" si="2"/>
        <v>2.7083333333333335</v>
      </c>
      <c r="F38">
        <f t="shared" si="17"/>
        <v>1444.4444444444443</v>
      </c>
      <c r="G38">
        <f t="shared" si="18"/>
        <v>2666.6666666666665</v>
      </c>
      <c r="H38" s="2">
        <f t="shared" si="14"/>
        <v>1666.6666666666665</v>
      </c>
      <c r="I38" s="2">
        <f t="shared" si="16"/>
        <v>333.33333333333348</v>
      </c>
      <c r="J38">
        <f t="shared" si="5"/>
        <v>1888.8888888888889</v>
      </c>
      <c r="K38">
        <f t="shared" si="6"/>
        <v>-777.77777777777783</v>
      </c>
      <c r="L38" s="2">
        <f t="shared" si="19"/>
        <v>1671.9576719576717</v>
      </c>
      <c r="M38" s="2">
        <f t="shared" si="8"/>
        <v>9444.4444444444453</v>
      </c>
      <c r="N38" s="2">
        <f t="shared" si="20"/>
        <v>-0.29166666666666669</v>
      </c>
    </row>
    <row r="39" spans="3:14" x14ac:dyDescent="0.2">
      <c r="C39">
        <v>10</v>
      </c>
      <c r="D39">
        <v>1</v>
      </c>
      <c r="E39" s="2">
        <f t="shared" si="2"/>
        <v>5.9237536656891496</v>
      </c>
      <c r="F39">
        <f t="shared" si="17"/>
        <v>1669.4214876033059</v>
      </c>
      <c r="G39">
        <f t="shared" si="18"/>
        <v>2818.181818181818</v>
      </c>
      <c r="H39" s="2">
        <f t="shared" si="14"/>
        <v>1818.181818181818</v>
      </c>
      <c r="I39" s="2">
        <f t="shared" si="16"/>
        <v>181.81818181818198</v>
      </c>
      <c r="J39">
        <f t="shared" si="5"/>
        <v>1966.9421487603306</v>
      </c>
      <c r="K39">
        <f t="shared" si="6"/>
        <v>-1305.7851239669421</v>
      </c>
      <c r="L39" s="2">
        <f t="shared" si="19"/>
        <v>1857.3232323232326</v>
      </c>
      <c r="M39" s="2">
        <f t="shared" si="8"/>
        <v>19669.421487603307</v>
      </c>
      <c r="N39" s="2">
        <f t="shared" si="20"/>
        <v>-0.46334310850439886</v>
      </c>
    </row>
    <row r="40" spans="3:14" x14ac:dyDescent="0.2">
      <c r="C40">
        <v>20</v>
      </c>
      <c r="D40">
        <v>1</v>
      </c>
      <c r="E40" s="2">
        <f t="shared" si="2"/>
        <v>12.521467603434816</v>
      </c>
      <c r="F40">
        <f t="shared" si="17"/>
        <v>1818.5941043083901</v>
      </c>
      <c r="G40">
        <f t="shared" si="18"/>
        <v>2904.7619047619046</v>
      </c>
      <c r="H40" s="2">
        <f t="shared" si="14"/>
        <v>1904.7619047619046</v>
      </c>
      <c r="I40" s="2">
        <f t="shared" si="16"/>
        <v>95.238095238095411</v>
      </c>
      <c r="J40">
        <f t="shared" si="5"/>
        <v>1990.9297052154195</v>
      </c>
      <c r="K40">
        <f t="shared" si="6"/>
        <v>-1628.1179138321995</v>
      </c>
      <c r="L40" s="2">
        <f t="shared" si="19"/>
        <v>1931.3960721585354</v>
      </c>
      <c r="M40" s="2">
        <f t="shared" si="8"/>
        <v>39818.594104308388</v>
      </c>
      <c r="N40" s="2">
        <f t="shared" si="20"/>
        <v>-0.56049960967993762</v>
      </c>
    </row>
    <row r="41" spans="3:14" x14ac:dyDescent="0.2">
      <c r="C41">
        <v>50</v>
      </c>
      <c r="D41">
        <v>1</v>
      </c>
      <c r="E41" s="2">
        <f t="shared" si="2"/>
        <v>32.476301778989736</v>
      </c>
      <c r="F41">
        <f t="shared" si="17"/>
        <v>1923.1064975009613</v>
      </c>
      <c r="G41">
        <f t="shared" si="18"/>
        <v>2960.7843137254904</v>
      </c>
      <c r="H41" s="2">
        <f t="shared" si="14"/>
        <v>1960.7843137254904</v>
      </c>
      <c r="I41" s="2">
        <f t="shared" si="16"/>
        <v>39.215686274509608</v>
      </c>
      <c r="J41">
        <f t="shared" si="5"/>
        <v>1998.4621299500193</v>
      </c>
      <c r="K41">
        <f t="shared" si="6"/>
        <v>-1844.6751249519416</v>
      </c>
      <c r="L41" s="2">
        <f t="shared" si="19"/>
        <v>1972.8824134389638</v>
      </c>
      <c r="M41" s="2">
        <f t="shared" si="8"/>
        <v>99923.106497500965</v>
      </c>
      <c r="N41" s="2">
        <f t="shared" si="20"/>
        <v>-0.62303596935462924</v>
      </c>
    </row>
    <row r="42" spans="3:14" x14ac:dyDescent="0.2">
      <c r="C42">
        <v>100</v>
      </c>
      <c r="D42">
        <v>1</v>
      </c>
      <c r="E42" s="2">
        <f t="shared" si="2"/>
        <v>65.793888358935561</v>
      </c>
      <c r="F42">
        <f t="shared" si="17"/>
        <v>1960.7881580237231</v>
      </c>
      <c r="G42">
        <f t="shared" si="18"/>
        <v>2980.1980198019801</v>
      </c>
      <c r="H42" s="2">
        <f t="shared" si="14"/>
        <v>1980.1980198019801</v>
      </c>
      <c r="I42" s="2">
        <f t="shared" si="16"/>
        <v>19.801980198019919</v>
      </c>
      <c r="J42">
        <f t="shared" si="5"/>
        <v>1999.6078815802373</v>
      </c>
      <c r="K42">
        <f t="shared" si="6"/>
        <v>-1921.1841976276835</v>
      </c>
      <c r="L42" s="2">
        <f t="shared" si="19"/>
        <v>1986.6137442131667</v>
      </c>
      <c r="M42" s="2">
        <f t="shared" si="8"/>
        <v>199960.78815802373</v>
      </c>
      <c r="N42" s="2">
        <f t="shared" si="20"/>
        <v>-0.64464984704450512</v>
      </c>
    </row>
    <row r="43" spans="3:14" x14ac:dyDescent="0.2">
      <c r="C43">
        <v>200</v>
      </c>
      <c r="D43">
        <v>1</v>
      </c>
      <c r="E43" s="2">
        <f t="shared" si="2"/>
        <v>132.45254592263311</v>
      </c>
      <c r="F43">
        <f t="shared" si="17"/>
        <v>1980.1985099378728</v>
      </c>
      <c r="G43">
        <f t="shared" si="18"/>
        <v>2990.049751243781</v>
      </c>
      <c r="H43" s="2">
        <f t="shared" si="14"/>
        <v>1990.049751243781</v>
      </c>
      <c r="I43" s="2">
        <f t="shared" si="16"/>
        <v>9.9502487562190254</v>
      </c>
      <c r="J43">
        <f t="shared" si="5"/>
        <v>1999.9009925496894</v>
      </c>
      <c r="K43">
        <f t="shared" si="6"/>
        <v>-1960.298012425435</v>
      </c>
      <c r="L43" s="2">
        <f t="shared" si="19"/>
        <v>1993.3211281849237</v>
      </c>
      <c r="M43" s="2">
        <f t="shared" si="8"/>
        <v>399980.19850993785</v>
      </c>
      <c r="N43" s="2">
        <f t="shared" si="20"/>
        <v>-0.65560715556990423</v>
      </c>
    </row>
    <row r="44" spans="3:14" x14ac:dyDescent="0.2">
      <c r="C44">
        <v>500</v>
      </c>
      <c r="D44">
        <v>1</v>
      </c>
      <c r="E44" s="2">
        <f t="shared" si="2"/>
        <v>332.44769621316993</v>
      </c>
      <c r="F44">
        <f t="shared" si="17"/>
        <v>1992.0319042553615</v>
      </c>
      <c r="G44">
        <f t="shared" si="18"/>
        <v>2996.0079840319363</v>
      </c>
      <c r="H44" s="2">
        <f t="shared" si="14"/>
        <v>1996.0079840319363</v>
      </c>
      <c r="I44" s="2">
        <f t="shared" si="16"/>
        <v>3.9920159680636971</v>
      </c>
      <c r="J44">
        <f t="shared" si="5"/>
        <v>1999.9840638085107</v>
      </c>
      <c r="K44">
        <f t="shared" si="6"/>
        <v>-1984.0478723192339</v>
      </c>
      <c r="L44" s="2">
        <f t="shared" si="19"/>
        <v>1997.3296681081097</v>
      </c>
      <c r="M44" s="2">
        <f t="shared" si="8"/>
        <v>999992.03190425527</v>
      </c>
      <c r="N44" s="2">
        <f t="shared" si="20"/>
        <v>-0.66223050235305536</v>
      </c>
    </row>
    <row r="45" spans="3:14" x14ac:dyDescent="0.2">
      <c r="C45">
        <v>1000</v>
      </c>
      <c r="D45">
        <v>1</v>
      </c>
      <c r="E45" s="2">
        <f t="shared" si="2"/>
        <v>665.77940553282099</v>
      </c>
      <c r="F45">
        <f t="shared" si="17"/>
        <v>1996.0079880159801</v>
      </c>
      <c r="G45">
        <f t="shared" si="18"/>
        <v>2998.0019980019979</v>
      </c>
      <c r="H45" s="2">
        <f t="shared" si="14"/>
        <v>1998.0019980019979</v>
      </c>
      <c r="I45" s="2">
        <f t="shared" si="16"/>
        <v>1.9980019980021098</v>
      </c>
      <c r="J45">
        <f t="shared" si="5"/>
        <v>1999.9960079880159</v>
      </c>
      <c r="K45">
        <f t="shared" si="6"/>
        <v>-1992.0119840199761</v>
      </c>
      <c r="L45" s="2">
        <f t="shared" si="19"/>
        <v>1998.6662132429913</v>
      </c>
      <c r="M45" s="2">
        <f t="shared" si="8"/>
        <v>1999996.0079880159</v>
      </c>
      <c r="N45" s="2">
        <f t="shared" si="20"/>
        <v>-0.66444651649583342</v>
      </c>
    </row>
    <row r="46" spans="3:14" x14ac:dyDescent="0.2">
      <c r="E46" s="2"/>
      <c r="N46">
        <f t="shared" ref="N46:N48" si="21">D46*K46</f>
        <v>0</v>
      </c>
    </row>
    <row r="47" spans="3:14" x14ac:dyDescent="0.2">
      <c r="C47">
        <v>1</v>
      </c>
      <c r="D47">
        <v>0</v>
      </c>
      <c r="E47" s="2">
        <f t="shared" si="2"/>
        <v>0.66666666666666663</v>
      </c>
      <c r="F47">
        <f>($B$2-$A$2)*D47*(C47^2+D47^2)/(C47+D47)^2</f>
        <v>0</v>
      </c>
      <c r="G47">
        <f>($B$2*C47+$A$2*D47)/(C47+D47)</f>
        <v>3000</v>
      </c>
      <c r="H47" s="2">
        <f t="shared" si="14"/>
        <v>2000</v>
      </c>
      <c r="I47" s="2">
        <f t="shared" ref="I47:I66" si="22">$B$2-G47</f>
        <v>0</v>
      </c>
      <c r="J47">
        <f t="shared" si="5"/>
        <v>2000</v>
      </c>
      <c r="K47">
        <f t="shared" si="6"/>
        <v>-2000</v>
      </c>
      <c r="L47" s="9">
        <f>C47*J47</f>
        <v>2000</v>
      </c>
      <c r="M47" s="5" t="s">
        <v>22</v>
      </c>
      <c r="N47">
        <f t="shared" si="21"/>
        <v>0</v>
      </c>
    </row>
    <row r="48" spans="3:14" x14ac:dyDescent="0.2">
      <c r="C48">
        <v>1</v>
      </c>
      <c r="D48">
        <v>1E-3</v>
      </c>
      <c r="E48" s="2">
        <f t="shared" si="2"/>
        <v>0.66577940553282111</v>
      </c>
      <c r="F48">
        <f t="shared" ref="F48:F66" si="23">($B$2-$A$2)*D48*(C48^2+D48^2)/(C48+D48)^2</f>
        <v>1.9960079880159804</v>
      </c>
      <c r="G48">
        <f t="shared" ref="G48:G66" si="24">($B$2*C48+$A$2*D48)/(C48+D48)</f>
        <v>2998.0019980019983</v>
      </c>
      <c r="H48" s="2">
        <f t="shared" si="14"/>
        <v>1998.0019980019983</v>
      </c>
      <c r="I48" s="2">
        <f t="shared" si="22"/>
        <v>1.998001998001655</v>
      </c>
      <c r="J48">
        <f t="shared" si="5"/>
        <v>1999.9960079880168</v>
      </c>
      <c r="K48">
        <f t="shared" si="6"/>
        <v>-1992.0119840199766</v>
      </c>
      <c r="L48" s="9">
        <f t="shared" ref="L48:L66" si="25">C48*J48</f>
        <v>1999.9960079880168</v>
      </c>
      <c r="M48" s="2">
        <f t="shared" ref="M48:M66" si="26">((E48-E47)*G48+F48-F47)/(D48-D47)</f>
        <v>-664.00266400240173</v>
      </c>
      <c r="N48">
        <f t="shared" si="21"/>
        <v>-1.9920119840199766</v>
      </c>
    </row>
    <row r="49" spans="3:13" x14ac:dyDescent="0.2">
      <c r="C49">
        <v>1</v>
      </c>
      <c r="D49">
        <v>2E-3</v>
      </c>
      <c r="E49" s="2">
        <f t="shared" si="2"/>
        <v>0.66489539242633977</v>
      </c>
      <c r="F49">
        <f t="shared" si="23"/>
        <v>3.9840638085107232</v>
      </c>
      <c r="G49">
        <f t="shared" si="24"/>
        <v>2996.0079840319363</v>
      </c>
      <c r="H49" s="2">
        <f t="shared" si="14"/>
        <v>1996.0079840319363</v>
      </c>
      <c r="I49" s="2">
        <f t="shared" si="22"/>
        <v>3.9920159680636971</v>
      </c>
      <c r="J49">
        <f t="shared" si="5"/>
        <v>1999.9840638085111</v>
      </c>
      <c r="K49">
        <f t="shared" si="6"/>
        <v>-1984.0478723192339</v>
      </c>
      <c r="L49" s="9">
        <f t="shared" si="25"/>
        <v>1999.9840638085111</v>
      </c>
      <c r="M49" s="2">
        <f t="shared" si="26"/>
        <v>-660.4545045122278</v>
      </c>
    </row>
    <row r="50" spans="3:13" x14ac:dyDescent="0.2">
      <c r="C50">
        <v>1</v>
      </c>
      <c r="D50">
        <v>5.0000000000000001E-3</v>
      </c>
      <c r="E50" s="2">
        <f t="shared" si="2"/>
        <v>0.66226272961316557</v>
      </c>
      <c r="F50">
        <f t="shared" si="23"/>
        <v>9.9009925496893665</v>
      </c>
      <c r="G50">
        <f t="shared" si="24"/>
        <v>2990.0497512437814</v>
      </c>
      <c r="H50" s="2">
        <f t="shared" si="14"/>
        <v>1990.0497512437814</v>
      </c>
      <c r="I50" s="2">
        <f t="shared" si="22"/>
        <v>9.9502487562185706</v>
      </c>
      <c r="J50">
        <f t="shared" si="5"/>
        <v>1999.90099254969</v>
      </c>
      <c r="K50">
        <f t="shared" si="6"/>
        <v>-1960.2980124254354</v>
      </c>
      <c r="L50" s="9">
        <f t="shared" si="25"/>
        <v>1999.90099254969</v>
      </c>
      <c r="M50" s="2">
        <f t="shared" si="26"/>
        <v>-651.62134948721143</v>
      </c>
    </row>
    <row r="51" spans="3:13" x14ac:dyDescent="0.2">
      <c r="C51">
        <v>1</v>
      </c>
      <c r="D51">
        <v>0.01</v>
      </c>
      <c r="E51" s="2">
        <f t="shared" si="2"/>
        <v>0.65793888358935559</v>
      </c>
      <c r="F51">
        <f t="shared" si="23"/>
        <v>19.60788158023723</v>
      </c>
      <c r="G51">
        <f t="shared" si="24"/>
        <v>2980.1980198019801</v>
      </c>
      <c r="H51" s="2">
        <f t="shared" si="14"/>
        <v>1980.1980198019801</v>
      </c>
      <c r="I51" s="2">
        <f t="shared" si="22"/>
        <v>19.801980198019919</v>
      </c>
      <c r="J51">
        <f t="shared" si="5"/>
        <v>1999.6078815802371</v>
      </c>
      <c r="K51">
        <f t="shared" si="6"/>
        <v>-1921.1841976276835</v>
      </c>
      <c r="L51" s="9">
        <f t="shared" si="25"/>
        <v>1999.6078815802371</v>
      </c>
      <c r="M51" s="2">
        <f t="shared" si="26"/>
        <v>-635.80566550785738</v>
      </c>
    </row>
    <row r="52" spans="3:13" x14ac:dyDescent="0.2">
      <c r="C52">
        <v>1</v>
      </c>
      <c r="D52">
        <f>D51+0.01</f>
        <v>0.02</v>
      </c>
      <c r="E52" s="2">
        <f t="shared" si="2"/>
        <v>0.64952603557979482</v>
      </c>
      <c r="F52">
        <f t="shared" si="23"/>
        <v>38.462129950019225</v>
      </c>
      <c r="G52">
        <f t="shared" si="24"/>
        <v>2960.7843137254899</v>
      </c>
      <c r="H52" s="2">
        <f t="shared" si="14"/>
        <v>1960.7843137254899</v>
      </c>
      <c r="I52" s="2">
        <f t="shared" si="22"/>
        <v>39.215686274510063</v>
      </c>
      <c r="J52">
        <f t="shared" si="5"/>
        <v>1998.4621299500195</v>
      </c>
      <c r="K52">
        <f t="shared" si="6"/>
        <v>-1844.6751249519416</v>
      </c>
      <c r="L52" s="9">
        <f t="shared" si="25"/>
        <v>1998.4621299500195</v>
      </c>
      <c r="M52" s="2">
        <f t="shared" si="26"/>
        <v>-605.43800506822402</v>
      </c>
    </row>
    <row r="53" spans="3:13" x14ac:dyDescent="0.2">
      <c r="C53">
        <v>1</v>
      </c>
      <c r="D53">
        <v>0.05</v>
      </c>
      <c r="E53" s="2">
        <f t="shared" si="2"/>
        <v>0.62607338017174075</v>
      </c>
      <c r="F53">
        <f t="shared" si="23"/>
        <v>90.929705215419503</v>
      </c>
      <c r="G53">
        <f t="shared" si="24"/>
        <v>2904.7619047619046</v>
      </c>
      <c r="H53" s="2">
        <f t="shared" si="14"/>
        <v>1904.7619047619046</v>
      </c>
      <c r="I53" s="2">
        <f t="shared" si="22"/>
        <v>95.238095238095411</v>
      </c>
      <c r="J53">
        <f t="shared" si="5"/>
        <v>1990.9297052154197</v>
      </c>
      <c r="K53">
        <f t="shared" si="6"/>
        <v>-1628.1179138321997</v>
      </c>
      <c r="L53" s="9">
        <f t="shared" si="25"/>
        <v>1990.9297052154197</v>
      </c>
      <c r="M53" s="2">
        <f t="shared" si="26"/>
        <v>-521.89349098078253</v>
      </c>
    </row>
    <row r="54" spans="3:13" x14ac:dyDescent="0.2">
      <c r="C54">
        <v>1</v>
      </c>
      <c r="D54">
        <v>0.1</v>
      </c>
      <c r="E54" s="2">
        <f t="shared" si="2"/>
        <v>0.59237536656891487</v>
      </c>
      <c r="F54">
        <f t="shared" si="23"/>
        <v>166.94214876033055</v>
      </c>
      <c r="G54">
        <f t="shared" si="24"/>
        <v>2818.181818181818</v>
      </c>
      <c r="H54" s="2">
        <f t="shared" si="14"/>
        <v>1818.181818181818</v>
      </c>
      <c r="I54" s="2">
        <f t="shared" si="22"/>
        <v>181.81818181818198</v>
      </c>
      <c r="J54">
        <f t="shared" si="5"/>
        <v>1966.9421487603304</v>
      </c>
      <c r="K54">
        <f t="shared" si="6"/>
        <v>-1305.7851239669419</v>
      </c>
      <c r="L54" s="9">
        <f t="shared" si="25"/>
        <v>1966.9421487603304</v>
      </c>
      <c r="M54" s="2">
        <f t="shared" si="26"/>
        <v>-379.09371398832803</v>
      </c>
    </row>
    <row r="55" spans="3:13" x14ac:dyDescent="0.2">
      <c r="C55">
        <v>1</v>
      </c>
      <c r="D55">
        <v>0.2</v>
      </c>
      <c r="E55" s="2">
        <f t="shared" si="2"/>
        <v>0.54166666666666674</v>
      </c>
      <c r="F55">
        <f t="shared" si="23"/>
        <v>288.88888888888891</v>
      </c>
      <c r="G55">
        <f t="shared" si="24"/>
        <v>2666.666666666667</v>
      </c>
      <c r="H55" s="2">
        <f t="shared" si="14"/>
        <v>1666.666666666667</v>
      </c>
      <c r="I55" s="2">
        <f t="shared" si="22"/>
        <v>333.33333333333303</v>
      </c>
      <c r="J55">
        <f t="shared" si="5"/>
        <v>1888.8888888888887</v>
      </c>
      <c r="K55">
        <f t="shared" si="6"/>
        <v>-777.7777777777776</v>
      </c>
      <c r="L55" s="9">
        <f t="shared" si="25"/>
        <v>1888.8888888888887</v>
      </c>
      <c r="M55" s="2">
        <f t="shared" si="26"/>
        <v>-132.76459610770019</v>
      </c>
    </row>
    <row r="56" spans="3:13" x14ac:dyDescent="0.2">
      <c r="C56">
        <v>1</v>
      </c>
      <c r="D56">
        <v>0.5</v>
      </c>
      <c r="E56" s="2">
        <f t="shared" si="2"/>
        <v>0.47619047619047622</v>
      </c>
      <c r="F56">
        <f t="shared" si="23"/>
        <v>555.55555555555554</v>
      </c>
      <c r="G56">
        <f t="shared" si="24"/>
        <v>2333.3333333333335</v>
      </c>
      <c r="H56" s="2">
        <f t="shared" si="14"/>
        <v>1333.3333333333335</v>
      </c>
      <c r="I56" s="2">
        <f t="shared" si="22"/>
        <v>666.66666666666652</v>
      </c>
      <c r="J56">
        <f t="shared" si="5"/>
        <v>1555.5555555555557</v>
      </c>
      <c r="K56">
        <f t="shared" si="6"/>
        <v>222.22222222222223</v>
      </c>
      <c r="L56" s="9">
        <f t="shared" si="25"/>
        <v>1555.5555555555557</v>
      </c>
      <c r="M56" s="2">
        <f t="shared" si="26"/>
        <v>379.62962962962916</v>
      </c>
    </row>
    <row r="57" spans="3:13" x14ac:dyDescent="0.2">
      <c r="C57">
        <v>1</v>
      </c>
      <c r="D57">
        <v>1</v>
      </c>
      <c r="E57" s="2">
        <f t="shared" si="2"/>
        <v>0.5</v>
      </c>
      <c r="F57">
        <f t="shared" si="23"/>
        <v>1000</v>
      </c>
      <c r="G57">
        <f t="shared" si="24"/>
        <v>2000</v>
      </c>
      <c r="H57" s="2">
        <f t="shared" si="14"/>
        <v>1000</v>
      </c>
      <c r="I57" s="2">
        <f t="shared" si="22"/>
        <v>1000</v>
      </c>
      <c r="J57">
        <f t="shared" si="5"/>
        <v>1000</v>
      </c>
      <c r="K57">
        <f t="shared" si="6"/>
        <v>1000</v>
      </c>
      <c r="L57" s="9">
        <f t="shared" si="25"/>
        <v>1000</v>
      </c>
      <c r="M57" s="2">
        <f t="shared" si="26"/>
        <v>984.12698412698387</v>
      </c>
    </row>
    <row r="58" spans="3:13" x14ac:dyDescent="0.2">
      <c r="C58">
        <v>1</v>
      </c>
      <c r="D58">
        <v>2</v>
      </c>
      <c r="E58" s="2">
        <f t="shared" si="2"/>
        <v>0.66666666666666674</v>
      </c>
      <c r="F58">
        <f t="shared" si="23"/>
        <v>2222.2222222222222</v>
      </c>
      <c r="G58">
        <f t="shared" si="24"/>
        <v>1666.6666666666667</v>
      </c>
      <c r="H58" s="2">
        <f t="shared" si="14"/>
        <v>666.66666666666674</v>
      </c>
      <c r="I58" s="2">
        <f t="shared" si="22"/>
        <v>1333.3333333333333</v>
      </c>
      <c r="J58">
        <f t="shared" si="5"/>
        <v>222.22222222222223</v>
      </c>
      <c r="K58">
        <f t="shared" si="6"/>
        <v>1555.5555555555557</v>
      </c>
      <c r="L58" s="9">
        <f t="shared" si="25"/>
        <v>222.22222222222223</v>
      </c>
      <c r="M58" s="2">
        <f t="shared" si="26"/>
        <v>1500</v>
      </c>
    </row>
    <row r="59" spans="3:13" x14ac:dyDescent="0.2">
      <c r="C59">
        <v>1</v>
      </c>
      <c r="D59">
        <v>5</v>
      </c>
      <c r="E59" s="2">
        <f t="shared" si="2"/>
        <v>1.0833333333333333</v>
      </c>
      <c r="F59">
        <f t="shared" si="23"/>
        <v>7222.2222222222226</v>
      </c>
      <c r="G59">
        <f t="shared" si="24"/>
        <v>1333.3333333333333</v>
      </c>
      <c r="H59" s="2">
        <f t="shared" si="14"/>
        <v>333.33333333333326</v>
      </c>
      <c r="I59" s="2">
        <f t="shared" si="22"/>
        <v>1666.6666666666667</v>
      </c>
      <c r="J59">
        <f t="shared" si="5"/>
        <v>-777.77777777777783</v>
      </c>
      <c r="K59">
        <f t="shared" si="6"/>
        <v>1888.8888888888889</v>
      </c>
      <c r="L59" s="9">
        <f t="shared" si="25"/>
        <v>-777.77777777777783</v>
      </c>
      <c r="M59" s="2">
        <f t="shared" si="26"/>
        <v>1851.8518518518522</v>
      </c>
    </row>
    <row r="60" spans="3:13" x14ac:dyDescent="0.2">
      <c r="C60">
        <v>1</v>
      </c>
      <c r="D60">
        <v>10</v>
      </c>
      <c r="E60" s="2">
        <f t="shared" si="2"/>
        <v>1.4125874125874127</v>
      </c>
      <c r="F60">
        <f t="shared" si="23"/>
        <v>16694.214876033056</v>
      </c>
      <c r="G60">
        <f t="shared" si="24"/>
        <v>1181.8181818181818</v>
      </c>
      <c r="H60" s="2">
        <f t="shared" si="14"/>
        <v>181.81818181818176</v>
      </c>
      <c r="I60" s="2">
        <f t="shared" si="22"/>
        <v>1818.1818181818182</v>
      </c>
      <c r="J60">
        <f t="shared" si="5"/>
        <v>-1305.7851239669421</v>
      </c>
      <c r="K60">
        <f t="shared" si="6"/>
        <v>1966.9421487603306</v>
      </c>
      <c r="L60" s="9">
        <f t="shared" si="25"/>
        <v>-1305.7851239669421</v>
      </c>
      <c r="M60" s="2">
        <f t="shared" si="26"/>
        <v>1972.2222222222219</v>
      </c>
    </row>
    <row r="61" spans="3:13" x14ac:dyDescent="0.2">
      <c r="C61">
        <v>1</v>
      </c>
      <c r="D61">
        <v>20</v>
      </c>
      <c r="E61" s="2">
        <f t="shared" si="2"/>
        <v>1.660455486542443</v>
      </c>
      <c r="F61">
        <f t="shared" si="23"/>
        <v>36371.882086167803</v>
      </c>
      <c r="G61">
        <f t="shared" si="24"/>
        <v>1095.2380952380952</v>
      </c>
      <c r="H61" s="2">
        <f t="shared" si="14"/>
        <v>95.238095238095184</v>
      </c>
      <c r="I61" s="2">
        <f t="shared" si="22"/>
        <v>1904.7619047619048</v>
      </c>
      <c r="J61">
        <f t="shared" si="5"/>
        <v>-1628.1179138321995</v>
      </c>
      <c r="K61">
        <f t="shared" si="6"/>
        <v>1990.9297052154195</v>
      </c>
      <c r="L61" s="9">
        <f t="shared" si="25"/>
        <v>-1628.1179138321995</v>
      </c>
      <c r="M61" s="2">
        <f t="shared" si="26"/>
        <v>1994.9141767323588</v>
      </c>
    </row>
    <row r="62" spans="3:13" x14ac:dyDescent="0.2">
      <c r="C62">
        <v>1</v>
      </c>
      <c r="D62">
        <v>50</v>
      </c>
      <c r="E62" s="2">
        <f t="shared" si="2"/>
        <v>1.8505364409914911</v>
      </c>
      <c r="F62">
        <f t="shared" si="23"/>
        <v>96155.324875048056</v>
      </c>
      <c r="G62">
        <f t="shared" si="24"/>
        <v>1039.2156862745098</v>
      </c>
      <c r="H62" s="2">
        <f t="shared" si="14"/>
        <v>39.215686274509835</v>
      </c>
      <c r="I62" s="2">
        <f t="shared" si="22"/>
        <v>1960.7843137254902</v>
      </c>
      <c r="J62">
        <f t="shared" si="5"/>
        <v>-1844.6751249519416</v>
      </c>
      <c r="K62">
        <f t="shared" si="6"/>
        <v>1998.4621299500193</v>
      </c>
      <c r="L62" s="9">
        <f t="shared" si="25"/>
        <v>-1844.6751249519416</v>
      </c>
      <c r="M62" s="2">
        <f t="shared" si="26"/>
        <v>1999.3659299468579</v>
      </c>
    </row>
    <row r="63" spans="3:13" x14ac:dyDescent="0.2">
      <c r="C63">
        <v>1</v>
      </c>
      <c r="D63">
        <v>100</v>
      </c>
      <c r="E63" s="2">
        <f t="shared" si="2"/>
        <v>1.9227146015572432</v>
      </c>
      <c r="F63">
        <f t="shared" si="23"/>
        <v>196078.81580237232</v>
      </c>
      <c r="G63">
        <f t="shared" si="24"/>
        <v>1019.8019801980198</v>
      </c>
      <c r="H63" s="2">
        <f t="shared" si="14"/>
        <v>19.801980198019805</v>
      </c>
      <c r="I63" s="2">
        <f t="shared" si="22"/>
        <v>1980.1980198019801</v>
      </c>
      <c r="J63">
        <f t="shared" si="5"/>
        <v>-1921.1841976276835</v>
      </c>
      <c r="K63">
        <f t="shared" si="6"/>
        <v>1999.6078815802373</v>
      </c>
      <c r="L63" s="9">
        <f t="shared" si="25"/>
        <v>-1921.1841976276835</v>
      </c>
      <c r="M63" s="2">
        <f t="shared" si="26"/>
        <v>1999.9419671679257</v>
      </c>
    </row>
    <row r="64" spans="3:13" x14ac:dyDescent="0.2">
      <c r="C64">
        <v>1</v>
      </c>
      <c r="D64">
        <v>200</v>
      </c>
      <c r="E64" s="2">
        <f t="shared" si="2"/>
        <v>1.9606891650123766</v>
      </c>
      <c r="F64">
        <f t="shared" si="23"/>
        <v>396039.70198757458</v>
      </c>
      <c r="G64">
        <f t="shared" si="24"/>
        <v>1009.9502487562189</v>
      </c>
      <c r="H64" s="2">
        <f t="shared" si="14"/>
        <v>9.9502487562189117</v>
      </c>
      <c r="I64" s="2">
        <f t="shared" si="22"/>
        <v>1990.049751243781</v>
      </c>
      <c r="J64">
        <f t="shared" si="5"/>
        <v>-1960.298012425435</v>
      </c>
      <c r="K64">
        <f t="shared" si="6"/>
        <v>1999.9009925496894</v>
      </c>
      <c r="L64" s="9">
        <f t="shared" si="25"/>
        <v>-1960.298012425435</v>
      </c>
      <c r="M64" s="2">
        <f t="shared" si="26"/>
        <v>1999.9923860501017</v>
      </c>
    </row>
    <row r="65" spans="3:13" x14ac:dyDescent="0.2">
      <c r="C65">
        <v>1</v>
      </c>
      <c r="D65">
        <v>500</v>
      </c>
      <c r="E65" s="2">
        <f t="shared" si="2"/>
        <v>1.9841113002622985</v>
      </c>
      <c r="F65">
        <f t="shared" si="23"/>
        <v>996015.95212768076</v>
      </c>
      <c r="G65">
        <f t="shared" si="24"/>
        <v>1003.9920159680639</v>
      </c>
      <c r="H65" s="2">
        <f t="shared" si="14"/>
        <v>3.9920159680639244</v>
      </c>
      <c r="I65" s="2">
        <f t="shared" si="22"/>
        <v>1996.0079840319361</v>
      </c>
      <c r="J65">
        <f t="shared" si="5"/>
        <v>-1984.0478723192339</v>
      </c>
      <c r="K65">
        <f t="shared" si="6"/>
        <v>1999.9840638085107</v>
      </c>
      <c r="L65" s="9">
        <f t="shared" si="25"/>
        <v>-1984.0478723192339</v>
      </c>
      <c r="M65" s="2">
        <f t="shared" si="26"/>
        <v>1999.9992192563136</v>
      </c>
    </row>
    <row r="66" spans="3:13" x14ac:dyDescent="0.2">
      <c r="C66">
        <v>1</v>
      </c>
      <c r="D66">
        <v>1000</v>
      </c>
      <c r="E66" s="2">
        <f t="shared" si="2"/>
        <v>1.9920279122671944</v>
      </c>
      <c r="F66">
        <f t="shared" si="23"/>
        <v>1996007.98801598</v>
      </c>
      <c r="G66">
        <f t="shared" si="24"/>
        <v>1001.998001998002</v>
      </c>
      <c r="H66" s="2">
        <f t="shared" si="14"/>
        <v>1.9980019980019961</v>
      </c>
      <c r="I66" s="2">
        <f t="shared" si="22"/>
        <v>1998.0019980019979</v>
      </c>
      <c r="J66">
        <f t="shared" si="5"/>
        <v>-1992.0119840199761</v>
      </c>
      <c r="K66">
        <f t="shared" si="6"/>
        <v>1999.9960079880159</v>
      </c>
      <c r="L66" s="9">
        <f t="shared" si="25"/>
        <v>-1992.0119840199761</v>
      </c>
      <c r="M66" s="2">
        <f t="shared" si="26"/>
        <v>1999.9999366354214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3EE2-B6CC-4DFB-953B-26531CC7C03C}">
  <dimension ref="A1:AA66"/>
  <sheetViews>
    <sheetView tabSelected="1" workbookViewId="0">
      <selection activeCell="B13" sqref="B13"/>
    </sheetView>
  </sheetViews>
  <sheetFormatPr defaultRowHeight="14.25" x14ac:dyDescent="0.2"/>
  <cols>
    <col min="1" max="1" width="5.625" bestFit="1" customWidth="1"/>
    <col min="2" max="2" width="5.5" bestFit="1" customWidth="1"/>
    <col min="3" max="4" width="9.125" bestFit="1" customWidth="1"/>
    <col min="5" max="5" width="8.25" customWidth="1"/>
    <col min="6" max="6" width="7.125" customWidth="1"/>
    <col min="7" max="10" width="11.125" bestFit="1" customWidth="1"/>
    <col min="11" max="11" width="11" bestFit="1" customWidth="1"/>
    <col min="12" max="12" width="11.25" style="2" bestFit="1" customWidth="1"/>
    <col min="13" max="13" width="11" style="2" hidden="1" customWidth="1"/>
    <col min="14" max="14" width="10.75" hidden="1" customWidth="1"/>
    <col min="15" max="19" width="0" hidden="1" customWidth="1"/>
    <col min="20" max="20" width="4.5" customWidth="1"/>
    <col min="24" max="24" width="5.5" customWidth="1"/>
  </cols>
  <sheetData>
    <row r="1" spans="1:27" s="3" customFormat="1" x14ac:dyDescent="0.2">
      <c r="A1" s="3" t="s">
        <v>4</v>
      </c>
      <c r="B1" s="3" t="s">
        <v>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6</v>
      </c>
      <c r="H1" s="3" t="s">
        <v>7</v>
      </c>
      <c r="I1" s="3" t="s">
        <v>8</v>
      </c>
      <c r="J1" s="4" t="s">
        <v>25</v>
      </c>
      <c r="K1" s="4" t="s">
        <v>26</v>
      </c>
      <c r="L1" s="4" t="s">
        <v>27</v>
      </c>
      <c r="M1" s="5"/>
      <c r="N1" s="4" t="s">
        <v>23</v>
      </c>
      <c r="O1" s="3" t="s">
        <v>0</v>
      </c>
      <c r="P1" s="3" t="s">
        <v>10</v>
      </c>
      <c r="Q1" s="3" t="s">
        <v>1</v>
      </c>
      <c r="R1" s="3" t="s">
        <v>10</v>
      </c>
      <c r="S1" s="3" t="s">
        <v>24</v>
      </c>
      <c r="U1" s="3" t="s">
        <v>30</v>
      </c>
      <c r="V1" s="3" t="s">
        <v>31</v>
      </c>
      <c r="W1" s="3" t="s">
        <v>32</v>
      </c>
      <c r="X1" s="3" t="s">
        <v>33</v>
      </c>
      <c r="Y1" s="3" t="s">
        <v>11</v>
      </c>
      <c r="Z1" s="3" t="s">
        <v>32</v>
      </c>
      <c r="AA1" s="3" t="s">
        <v>34</v>
      </c>
    </row>
    <row r="2" spans="1:27" x14ac:dyDescent="0.2">
      <c r="A2">
        <v>1000</v>
      </c>
      <c r="B2">
        <v>3000</v>
      </c>
      <c r="C2">
        <v>0</v>
      </c>
      <c r="D2">
        <v>1</v>
      </c>
      <c r="E2" s="2">
        <f>($B$2-$A$2)*C2*(C2^2+C2*D2+D2^2)/(C2+D2)/($B$2*C2+$A$2*D2)</f>
        <v>0</v>
      </c>
      <c r="F2" s="13">
        <f>($B$2-$A$2)*D2*(C2^2+C2*D2+D2^2)/(C2+D2)^2</f>
        <v>2000</v>
      </c>
      <c r="G2">
        <f>($B$2*C2+$A$2*D2)/(C2+D2)</f>
        <v>1000</v>
      </c>
      <c r="H2">
        <f>G2-$A$2</f>
        <v>0</v>
      </c>
      <c r="I2">
        <f>$B$2-G2</f>
        <v>2000</v>
      </c>
      <c r="J2" s="13">
        <f>($B$2-$A$2)*(C2^2+2*C2*D2)/(C2+D2)^2</f>
        <v>0</v>
      </c>
      <c r="K2" s="13">
        <f>($B$2-$A$2)*(2*C2*D2+D2^2)/(C2+D2)^2</f>
        <v>2000</v>
      </c>
      <c r="L2" s="13">
        <f>J2+K2</f>
        <v>2000</v>
      </c>
      <c r="M2">
        <f>C2*J2</f>
        <v>0</v>
      </c>
      <c r="N2">
        <f t="shared" ref="N2:N24" si="0">D2*K2</f>
        <v>2000</v>
      </c>
      <c r="O2" t="e">
        <f>(1000/J2)^0.5</f>
        <v>#DIV/0!</v>
      </c>
      <c r="P2">
        <f>(1000*J2)^0.5</f>
        <v>0</v>
      </c>
      <c r="Q2">
        <f>(1000/K2)^0.5</f>
        <v>0.70710678118654757</v>
      </c>
      <c r="R2">
        <f>(1000*K2)^0.5</f>
        <v>1414.2135623730951</v>
      </c>
      <c r="S2">
        <f>(P2+R2)*2</f>
        <v>2828.4271247461902</v>
      </c>
    </row>
    <row r="3" spans="1:27" x14ac:dyDescent="0.2">
      <c r="C3">
        <v>1E-3</v>
      </c>
      <c r="D3">
        <f t="shared" ref="D3:D24" si="1">1-C3</f>
        <v>0.999</v>
      </c>
      <c r="E3" s="2">
        <f t="shared" ref="E3:E66" si="2">($B$2-$A$2)*C3*(C3^2+C3*D3+D3^2)/(C3+D3)/($B$2*C3+$A$2*D3)</f>
        <v>1.9940139720558882E-3</v>
      </c>
      <c r="F3" s="13">
        <f t="shared" ref="F3:F66" si="3">($B$2-$A$2)*D3*(C3^2+C3*D3+D3^2)/(C3+D3)^2</f>
        <v>1996.0039980000001</v>
      </c>
      <c r="G3">
        <f t="shared" ref="G3:G24" si="4">($B$2*C3+$A$2*D3)/(C3+D3)</f>
        <v>1002</v>
      </c>
      <c r="H3">
        <f>G3-$A$2</f>
        <v>2</v>
      </c>
      <c r="I3">
        <f>$B$2-G3</f>
        <v>1998</v>
      </c>
      <c r="J3" s="13">
        <f t="shared" ref="J3:J66" si="5">($B$2-$A$2)*(C3^2+2*C3*D3)/(C3+D3)^2</f>
        <v>3.9980000000000007</v>
      </c>
      <c r="K3" s="13">
        <f t="shared" ref="K3:K66" si="6">($B$2-$A$2)*(2*C3*D3+D3^2)/(C3+D3)^2</f>
        <v>1999.9980000000003</v>
      </c>
      <c r="L3" s="13">
        <f t="shared" ref="L3:L24" si="7">J3+K3</f>
        <v>2003.9960000000003</v>
      </c>
      <c r="M3">
        <f t="shared" ref="M3:M45" si="8">C3*J3</f>
        <v>3.9980000000000007E-3</v>
      </c>
      <c r="N3">
        <f t="shared" si="0"/>
        <v>1997.9980020000003</v>
      </c>
      <c r="O3">
        <f t="shared" ref="O3:O24" si="9">(1000/J3)^0.5</f>
        <v>15.815342630852662</v>
      </c>
      <c r="P3">
        <f t="shared" ref="P3:P24" si="10">(1000*J3)^0.5</f>
        <v>63.229739838148951</v>
      </c>
      <c r="Q3">
        <f t="shared" ref="Q3:Q24" si="11">(1000/K3)^0.5</f>
        <v>0.70710713474020326</v>
      </c>
      <c r="R3">
        <f t="shared" ref="R3:R24" si="12">(1000*K3)^0.5</f>
        <v>1414.2128552661372</v>
      </c>
      <c r="S3">
        <f t="shared" ref="S3:S24" si="13">(P3+R3)*2</f>
        <v>2954.8851902085726</v>
      </c>
      <c r="U3">
        <f>E3-E2</f>
        <v>1.9940139720558882E-3</v>
      </c>
      <c r="V3">
        <f>F3-F2</f>
        <v>-3.9960019999998622</v>
      </c>
      <c r="W3">
        <f>U3*2239+V3</f>
        <v>0.46859528343327206</v>
      </c>
      <c r="X3">
        <f>C3-C2</f>
        <v>1E-3</v>
      </c>
      <c r="Y3">
        <f>D3-D2</f>
        <v>-1.0000000000000009E-3</v>
      </c>
      <c r="Z3">
        <f>-X3*2352-Y3*176</f>
        <v>-2.1759999999999997</v>
      </c>
      <c r="AA3">
        <f>-Z3-W3</f>
        <v>1.7074047165667277</v>
      </c>
    </row>
    <row r="4" spans="1:27" x14ac:dyDescent="0.2">
      <c r="C4">
        <v>2E-3</v>
      </c>
      <c r="D4">
        <f t="shared" si="1"/>
        <v>0.998</v>
      </c>
      <c r="E4" s="2">
        <f t="shared" si="2"/>
        <v>3.9761115537848609E-3</v>
      </c>
      <c r="F4" s="13">
        <f t="shared" si="3"/>
        <v>1992.0159840000001</v>
      </c>
      <c r="G4">
        <f t="shared" si="4"/>
        <v>1004</v>
      </c>
      <c r="H4">
        <f>G4-$A$2</f>
        <v>4</v>
      </c>
      <c r="I4">
        <f>$B$2-G4</f>
        <v>1996</v>
      </c>
      <c r="J4" s="13">
        <f t="shared" si="5"/>
        <v>7.9919999999999991</v>
      </c>
      <c r="K4" s="13">
        <f t="shared" si="6"/>
        <v>1999.992</v>
      </c>
      <c r="L4" s="13">
        <f t="shared" si="7"/>
        <v>2007.9839999999999</v>
      </c>
      <c r="M4">
        <f t="shared" si="8"/>
        <v>1.5983999999999998E-2</v>
      </c>
      <c r="N4">
        <f t="shared" si="0"/>
        <v>1995.9920159999999</v>
      </c>
      <c r="O4">
        <f t="shared" si="9"/>
        <v>11.185934253567073</v>
      </c>
      <c r="P4">
        <f t="shared" si="10"/>
        <v>89.397986554508037</v>
      </c>
      <c r="Q4">
        <f t="shared" si="11"/>
        <v>0.70710819540435255</v>
      </c>
      <c r="R4">
        <f t="shared" si="12"/>
        <v>1414.2107339431418</v>
      </c>
      <c r="S4">
        <f t="shared" si="13"/>
        <v>3007.2174409952995</v>
      </c>
      <c r="U4">
        <f>E4-E3</f>
        <v>1.9820975817289727E-3</v>
      </c>
      <c r="V4">
        <f>F4-F3</f>
        <v>-3.988014000000021</v>
      </c>
      <c r="W4">
        <f>U4*2239+V4</f>
        <v>0.44990248549114842</v>
      </c>
      <c r="X4">
        <f>C4-C3</f>
        <v>1E-3</v>
      </c>
      <c r="Y4">
        <f>D4-D3</f>
        <v>-1.0000000000000009E-3</v>
      </c>
      <c r="Z4">
        <f>-X4*2352-Y4*176</f>
        <v>-2.1759999999999997</v>
      </c>
      <c r="AA4">
        <f>-Z4-W4</f>
        <v>1.7260975145088513</v>
      </c>
    </row>
    <row r="5" spans="1:27" x14ac:dyDescent="0.2">
      <c r="C5">
        <v>5.0000000000000001E-3</v>
      </c>
      <c r="D5">
        <f t="shared" si="1"/>
        <v>0.995</v>
      </c>
      <c r="E5" s="2">
        <f t="shared" si="2"/>
        <v>9.8517326732673275E-3</v>
      </c>
      <c r="F5" s="13">
        <f t="shared" si="3"/>
        <v>1980.0997500000001</v>
      </c>
      <c r="G5">
        <f t="shared" si="4"/>
        <v>1010</v>
      </c>
      <c r="H5">
        <f t="shared" ref="H5:H66" si="14">G5-$A$2</f>
        <v>10</v>
      </c>
      <c r="I5">
        <f t="shared" ref="I5:I24" si="15">$B$2-G5</f>
        <v>1990</v>
      </c>
      <c r="J5" s="13">
        <f t="shared" si="5"/>
        <v>19.950000000000003</v>
      </c>
      <c r="K5" s="13">
        <f t="shared" si="6"/>
        <v>1999.95</v>
      </c>
      <c r="L5" s="13">
        <f t="shared" si="7"/>
        <v>2019.9</v>
      </c>
      <c r="M5">
        <f t="shared" si="8"/>
        <v>9.9750000000000019E-2</v>
      </c>
      <c r="N5">
        <f t="shared" si="0"/>
        <v>1989.9502500000001</v>
      </c>
      <c r="O5">
        <f t="shared" si="9"/>
        <v>7.0799232540478867</v>
      </c>
      <c r="P5">
        <f t="shared" si="10"/>
        <v>141.24446891825536</v>
      </c>
      <c r="Q5">
        <f t="shared" si="11"/>
        <v>0.70711562018704388</v>
      </c>
      <c r="R5">
        <f t="shared" si="12"/>
        <v>1414.1958845930785</v>
      </c>
      <c r="S5">
        <f t="shared" si="13"/>
        <v>3110.8807070226676</v>
      </c>
    </row>
    <row r="6" spans="1:27" x14ac:dyDescent="0.2">
      <c r="C6">
        <v>0.01</v>
      </c>
      <c r="D6">
        <f t="shared" si="1"/>
        <v>0.99</v>
      </c>
      <c r="E6" s="2">
        <f t="shared" si="2"/>
        <v>1.9413725490196078E-2</v>
      </c>
      <c r="F6" s="13">
        <f t="shared" si="3"/>
        <v>1960.3979999999999</v>
      </c>
      <c r="G6">
        <f t="shared" si="4"/>
        <v>1020</v>
      </c>
      <c r="H6">
        <f t="shared" si="14"/>
        <v>20</v>
      </c>
      <c r="I6">
        <f t="shared" si="15"/>
        <v>1980</v>
      </c>
      <c r="J6" s="13">
        <f t="shared" si="5"/>
        <v>39.800000000000004</v>
      </c>
      <c r="K6" s="13">
        <f t="shared" si="6"/>
        <v>1999.8</v>
      </c>
      <c r="L6" s="13">
        <f t="shared" si="7"/>
        <v>2039.6</v>
      </c>
      <c r="M6">
        <f t="shared" si="8"/>
        <v>0.39800000000000008</v>
      </c>
      <c r="N6">
        <f t="shared" si="0"/>
        <v>1979.8019999999999</v>
      </c>
      <c r="O6">
        <f t="shared" si="9"/>
        <v>5.0125470711708546</v>
      </c>
      <c r="P6">
        <f t="shared" si="10"/>
        <v>199.49937343260004</v>
      </c>
      <c r="Q6">
        <f t="shared" si="11"/>
        <v>0.70714213917747826</v>
      </c>
      <c r="R6">
        <f t="shared" si="12"/>
        <v>1414.142849927121</v>
      </c>
      <c r="S6">
        <f t="shared" si="13"/>
        <v>3227.2844467194423</v>
      </c>
    </row>
    <row r="7" spans="1:27" x14ac:dyDescent="0.2">
      <c r="C7">
        <f>C6+0.01</f>
        <v>0.02</v>
      </c>
      <c r="D7">
        <f t="shared" si="1"/>
        <v>0.98</v>
      </c>
      <c r="E7" s="2">
        <f t="shared" si="2"/>
        <v>3.7707692307692303E-2</v>
      </c>
      <c r="F7" s="13">
        <f t="shared" si="3"/>
        <v>1921.5839999999998</v>
      </c>
      <c r="G7">
        <f t="shared" si="4"/>
        <v>1040</v>
      </c>
      <c r="H7">
        <f t="shared" si="14"/>
        <v>40</v>
      </c>
      <c r="I7">
        <f t="shared" si="15"/>
        <v>1960</v>
      </c>
      <c r="J7" s="13">
        <f t="shared" si="5"/>
        <v>79.199999999999989</v>
      </c>
      <c r="K7" s="13">
        <f t="shared" si="6"/>
        <v>1999.1999999999998</v>
      </c>
      <c r="L7" s="13">
        <f t="shared" si="7"/>
        <v>2078.3999999999996</v>
      </c>
      <c r="M7">
        <f t="shared" si="8"/>
        <v>1.5839999999999999</v>
      </c>
      <c r="N7">
        <f t="shared" si="0"/>
        <v>1959.2159999999999</v>
      </c>
      <c r="O7">
        <f t="shared" si="9"/>
        <v>3.5533452725935075</v>
      </c>
      <c r="P7">
        <f t="shared" si="10"/>
        <v>281.42494558940575</v>
      </c>
      <c r="Q7">
        <f t="shared" si="11"/>
        <v>0.70724824498333883</v>
      </c>
      <c r="R7">
        <f t="shared" si="12"/>
        <v>1413.9306913706907</v>
      </c>
      <c r="S7">
        <f t="shared" si="13"/>
        <v>3390.711273920193</v>
      </c>
    </row>
    <row r="8" spans="1:27" x14ac:dyDescent="0.2">
      <c r="C8">
        <v>0.05</v>
      </c>
      <c r="D8">
        <f t="shared" si="1"/>
        <v>0.95</v>
      </c>
      <c r="E8" s="2">
        <f t="shared" si="2"/>
        <v>8.6590909090909093E-2</v>
      </c>
      <c r="F8" s="13">
        <f t="shared" si="3"/>
        <v>1809.75</v>
      </c>
      <c r="G8">
        <f t="shared" si="4"/>
        <v>1100</v>
      </c>
      <c r="H8">
        <f t="shared" si="14"/>
        <v>100</v>
      </c>
      <c r="I8">
        <f t="shared" si="15"/>
        <v>1900</v>
      </c>
      <c r="J8" s="13">
        <f t="shared" si="5"/>
        <v>195</v>
      </c>
      <c r="K8" s="13">
        <f t="shared" si="6"/>
        <v>1994.9999999999998</v>
      </c>
      <c r="L8" s="13">
        <f t="shared" si="7"/>
        <v>2190</v>
      </c>
      <c r="M8">
        <f t="shared" si="8"/>
        <v>9.75</v>
      </c>
      <c r="N8">
        <f t="shared" si="0"/>
        <v>1895.2499999999998</v>
      </c>
      <c r="O8">
        <f t="shared" si="9"/>
        <v>2.2645540682891916</v>
      </c>
      <c r="P8">
        <f t="shared" si="10"/>
        <v>441.58804331639232</v>
      </c>
      <c r="Q8">
        <f t="shared" si="11"/>
        <v>0.70799232540478874</v>
      </c>
      <c r="R8">
        <f t="shared" si="12"/>
        <v>1412.4446891825532</v>
      </c>
      <c r="S8">
        <f t="shared" si="13"/>
        <v>3708.065464997891</v>
      </c>
    </row>
    <row r="9" spans="1:27" x14ac:dyDescent="0.2">
      <c r="C9">
        <v>0.1</v>
      </c>
      <c r="D9">
        <f t="shared" si="1"/>
        <v>0.9</v>
      </c>
      <c r="E9" s="2">
        <f t="shared" si="2"/>
        <v>0.15166666666666667</v>
      </c>
      <c r="F9" s="13">
        <f t="shared" si="3"/>
        <v>1638</v>
      </c>
      <c r="G9">
        <f t="shared" si="4"/>
        <v>1200</v>
      </c>
      <c r="H9">
        <f t="shared" si="14"/>
        <v>200</v>
      </c>
      <c r="I9">
        <f t="shared" si="15"/>
        <v>1800</v>
      </c>
      <c r="J9" s="13">
        <f t="shared" si="5"/>
        <v>380.00000000000006</v>
      </c>
      <c r="K9" s="13">
        <f t="shared" si="6"/>
        <v>1980.0000000000002</v>
      </c>
      <c r="L9" s="13">
        <f t="shared" si="7"/>
        <v>2360.0000000000005</v>
      </c>
      <c r="M9">
        <f t="shared" si="8"/>
        <v>38.000000000000007</v>
      </c>
      <c r="N9">
        <f t="shared" si="0"/>
        <v>1782.0000000000002</v>
      </c>
      <c r="O9">
        <f t="shared" si="9"/>
        <v>1.6222142113076252</v>
      </c>
      <c r="P9">
        <f t="shared" si="10"/>
        <v>616.44140029689765</v>
      </c>
      <c r="Q9">
        <f t="shared" si="11"/>
        <v>0.71066905451870144</v>
      </c>
      <c r="R9">
        <f t="shared" si="12"/>
        <v>1407.124727947029</v>
      </c>
      <c r="S9">
        <f t="shared" si="13"/>
        <v>4047.1322564878533</v>
      </c>
    </row>
    <row r="10" spans="1:27" x14ac:dyDescent="0.2">
      <c r="C10">
        <v>0.2</v>
      </c>
      <c r="D10">
        <f t="shared" si="1"/>
        <v>0.8</v>
      </c>
      <c r="E10" s="2">
        <f t="shared" si="2"/>
        <v>0.24000000000000005</v>
      </c>
      <c r="F10" s="13">
        <f t="shared" si="3"/>
        <v>1344.0000000000002</v>
      </c>
      <c r="G10">
        <f t="shared" si="4"/>
        <v>1400</v>
      </c>
      <c r="H10">
        <f t="shared" si="14"/>
        <v>400</v>
      </c>
      <c r="I10">
        <f t="shared" si="15"/>
        <v>1600</v>
      </c>
      <c r="J10" s="13">
        <f t="shared" si="5"/>
        <v>720.00000000000023</v>
      </c>
      <c r="K10" s="13">
        <f t="shared" si="6"/>
        <v>1920.0000000000005</v>
      </c>
      <c r="L10" s="13">
        <f t="shared" si="7"/>
        <v>2640.0000000000009</v>
      </c>
      <c r="M10">
        <f t="shared" si="8"/>
        <v>144.00000000000006</v>
      </c>
      <c r="N10">
        <f t="shared" si="0"/>
        <v>1536.0000000000005</v>
      </c>
      <c r="O10">
        <f t="shared" si="9"/>
        <v>1.178511301977579</v>
      </c>
      <c r="P10">
        <f t="shared" si="10"/>
        <v>848.52813742385717</v>
      </c>
      <c r="Q10">
        <f t="shared" si="11"/>
        <v>0.72168783648703216</v>
      </c>
      <c r="R10">
        <f t="shared" si="12"/>
        <v>1385.640646055102</v>
      </c>
      <c r="S10">
        <f t="shared" si="13"/>
        <v>4468.3375669579182</v>
      </c>
    </row>
    <row r="11" spans="1:27" x14ac:dyDescent="0.2">
      <c r="C11">
        <v>0.3</v>
      </c>
      <c r="D11">
        <f t="shared" si="1"/>
        <v>0.7</v>
      </c>
      <c r="E11" s="2">
        <f t="shared" si="2"/>
        <v>0.29624999999999996</v>
      </c>
      <c r="F11" s="13">
        <f t="shared" si="3"/>
        <v>1106</v>
      </c>
      <c r="G11">
        <f t="shared" si="4"/>
        <v>1600</v>
      </c>
      <c r="H11">
        <f t="shared" si="14"/>
        <v>600</v>
      </c>
      <c r="I11">
        <f t="shared" si="15"/>
        <v>1400</v>
      </c>
      <c r="J11" s="13">
        <f t="shared" si="5"/>
        <v>1020</v>
      </c>
      <c r="K11" s="13">
        <f t="shared" si="6"/>
        <v>1819.9999999999998</v>
      </c>
      <c r="L11" s="13">
        <f t="shared" si="7"/>
        <v>2840</v>
      </c>
      <c r="M11">
        <f t="shared" si="8"/>
        <v>306</v>
      </c>
      <c r="N11">
        <f t="shared" si="0"/>
        <v>1273.9999999999998</v>
      </c>
      <c r="O11">
        <f t="shared" si="9"/>
        <v>0.99014754297667429</v>
      </c>
      <c r="P11">
        <f t="shared" si="10"/>
        <v>1009.9504938362078</v>
      </c>
      <c r="Q11">
        <f t="shared" si="11"/>
        <v>0.74124931666110117</v>
      </c>
      <c r="R11">
        <f t="shared" si="12"/>
        <v>1349.073756323204</v>
      </c>
      <c r="S11">
        <f t="shared" si="13"/>
        <v>4718.0485003188232</v>
      </c>
    </row>
    <row r="12" spans="1:27" x14ac:dyDescent="0.2">
      <c r="C12">
        <v>0.4</v>
      </c>
      <c r="D12">
        <f t="shared" si="1"/>
        <v>0.6</v>
      </c>
      <c r="E12" s="2">
        <f t="shared" si="2"/>
        <v>0.33777777777777779</v>
      </c>
      <c r="F12" s="13">
        <f t="shared" si="3"/>
        <v>912</v>
      </c>
      <c r="G12">
        <f t="shared" si="4"/>
        <v>1800</v>
      </c>
      <c r="H12">
        <f t="shared" si="14"/>
        <v>800</v>
      </c>
      <c r="I12">
        <f t="shared" si="15"/>
        <v>1200</v>
      </c>
      <c r="J12" s="13">
        <f t="shared" si="5"/>
        <v>1280</v>
      </c>
      <c r="K12" s="13">
        <f t="shared" si="6"/>
        <v>1680</v>
      </c>
      <c r="L12" s="13">
        <f t="shared" si="7"/>
        <v>2960</v>
      </c>
      <c r="M12">
        <f t="shared" si="8"/>
        <v>512</v>
      </c>
      <c r="N12">
        <f t="shared" si="0"/>
        <v>1008</v>
      </c>
      <c r="O12">
        <f t="shared" si="9"/>
        <v>0.88388347648318444</v>
      </c>
      <c r="P12">
        <f t="shared" si="10"/>
        <v>1131.3708498984761</v>
      </c>
      <c r="Q12">
        <f t="shared" si="11"/>
        <v>0.77151674981045959</v>
      </c>
      <c r="R12">
        <f t="shared" si="12"/>
        <v>1296.148139681572</v>
      </c>
      <c r="S12">
        <f t="shared" si="13"/>
        <v>4855.0379791600963</v>
      </c>
    </row>
    <row r="13" spans="1:27" x14ac:dyDescent="0.2">
      <c r="C13">
        <v>0.5</v>
      </c>
      <c r="D13">
        <f t="shared" si="1"/>
        <v>0.5</v>
      </c>
      <c r="E13" s="2">
        <f t="shared" si="2"/>
        <v>0.375</v>
      </c>
      <c r="F13" s="13">
        <f t="shared" si="3"/>
        <v>750</v>
      </c>
      <c r="G13">
        <f t="shared" si="4"/>
        <v>2000</v>
      </c>
      <c r="H13">
        <f t="shared" si="14"/>
        <v>1000</v>
      </c>
      <c r="I13">
        <f t="shared" si="15"/>
        <v>1000</v>
      </c>
      <c r="J13" s="13">
        <f t="shared" si="5"/>
        <v>1500</v>
      </c>
      <c r="K13" s="13">
        <f t="shared" si="6"/>
        <v>1500</v>
      </c>
      <c r="L13" s="13">
        <f t="shared" si="7"/>
        <v>3000</v>
      </c>
      <c r="M13">
        <f t="shared" si="8"/>
        <v>750</v>
      </c>
      <c r="N13">
        <f t="shared" si="0"/>
        <v>750</v>
      </c>
      <c r="O13">
        <f t="shared" si="9"/>
        <v>0.81649658092772603</v>
      </c>
      <c r="P13">
        <f t="shared" si="10"/>
        <v>1224.744871391589</v>
      </c>
      <c r="Q13">
        <f t="shared" si="11"/>
        <v>0.81649658092772603</v>
      </c>
      <c r="R13">
        <f t="shared" si="12"/>
        <v>1224.744871391589</v>
      </c>
      <c r="S13">
        <f t="shared" si="13"/>
        <v>4898.9794855663558</v>
      </c>
    </row>
    <row r="14" spans="1:27" x14ac:dyDescent="0.2">
      <c r="C14">
        <v>0.6</v>
      </c>
      <c r="D14">
        <f t="shared" si="1"/>
        <v>0.4</v>
      </c>
      <c r="E14" s="2">
        <f t="shared" si="2"/>
        <v>0.41454545454545455</v>
      </c>
      <c r="F14" s="13">
        <f t="shared" si="3"/>
        <v>608</v>
      </c>
      <c r="G14">
        <f t="shared" si="4"/>
        <v>2200</v>
      </c>
      <c r="H14">
        <f t="shared" si="14"/>
        <v>1200</v>
      </c>
      <c r="I14">
        <f t="shared" si="15"/>
        <v>800</v>
      </c>
      <c r="J14" s="13">
        <f t="shared" si="5"/>
        <v>1680</v>
      </c>
      <c r="K14" s="13">
        <f t="shared" si="6"/>
        <v>1280</v>
      </c>
      <c r="L14" s="13">
        <f t="shared" si="7"/>
        <v>2960</v>
      </c>
      <c r="M14">
        <f t="shared" si="8"/>
        <v>1008</v>
      </c>
      <c r="N14">
        <f t="shared" si="0"/>
        <v>512</v>
      </c>
      <c r="O14">
        <f t="shared" si="9"/>
        <v>0.77151674981045959</v>
      </c>
      <c r="P14">
        <f t="shared" si="10"/>
        <v>1296.148139681572</v>
      </c>
      <c r="Q14">
        <f t="shared" si="11"/>
        <v>0.88388347648318444</v>
      </c>
      <c r="R14">
        <f t="shared" si="12"/>
        <v>1131.3708498984761</v>
      </c>
      <c r="S14">
        <f t="shared" si="13"/>
        <v>4855.0379791600963</v>
      </c>
    </row>
    <row r="15" spans="1:27" x14ac:dyDescent="0.2">
      <c r="C15">
        <v>0.7</v>
      </c>
      <c r="D15">
        <f t="shared" si="1"/>
        <v>0.30000000000000004</v>
      </c>
      <c r="E15" s="2">
        <f t="shared" si="2"/>
        <v>0.46083333333333332</v>
      </c>
      <c r="F15" s="13">
        <f t="shared" si="3"/>
        <v>474.00000000000011</v>
      </c>
      <c r="G15" s="13">
        <f t="shared" si="4"/>
        <v>2400</v>
      </c>
      <c r="H15" s="13">
        <f t="shared" si="14"/>
        <v>1400</v>
      </c>
      <c r="I15" s="13">
        <f t="shared" si="15"/>
        <v>600</v>
      </c>
      <c r="J15" s="13">
        <f t="shared" si="5"/>
        <v>1819.9999999999998</v>
      </c>
      <c r="K15" s="13">
        <f t="shared" si="6"/>
        <v>1020</v>
      </c>
      <c r="L15" s="13">
        <f t="shared" si="7"/>
        <v>2840</v>
      </c>
      <c r="M15">
        <f t="shared" si="8"/>
        <v>1273.9999999999998</v>
      </c>
      <c r="N15">
        <f t="shared" si="0"/>
        <v>306.00000000000006</v>
      </c>
      <c r="O15">
        <f t="shared" si="9"/>
        <v>0.74124931666110117</v>
      </c>
      <c r="P15">
        <f t="shared" si="10"/>
        <v>1349.073756323204</v>
      </c>
      <c r="Q15">
        <f t="shared" si="11"/>
        <v>0.99014754297667429</v>
      </c>
      <c r="R15">
        <f t="shared" si="12"/>
        <v>1009.9504938362078</v>
      </c>
      <c r="S15">
        <f t="shared" si="13"/>
        <v>4718.0485003188232</v>
      </c>
    </row>
    <row r="16" spans="1:27" x14ac:dyDescent="0.2">
      <c r="C16">
        <v>0.8</v>
      </c>
      <c r="D16">
        <f t="shared" si="1"/>
        <v>0.19999999999999996</v>
      </c>
      <c r="E16" s="2">
        <f t="shared" si="2"/>
        <v>0.51692307692307704</v>
      </c>
      <c r="F16" s="13">
        <f t="shared" si="3"/>
        <v>335.99999999999994</v>
      </c>
      <c r="G16">
        <f t="shared" si="4"/>
        <v>2600</v>
      </c>
      <c r="H16">
        <f t="shared" si="14"/>
        <v>1600</v>
      </c>
      <c r="I16">
        <f t="shared" si="15"/>
        <v>400</v>
      </c>
      <c r="J16" s="13">
        <f t="shared" si="5"/>
        <v>1920.0000000000002</v>
      </c>
      <c r="K16" s="13">
        <f t="shared" si="6"/>
        <v>719.99999999999989</v>
      </c>
      <c r="L16" s="13">
        <f t="shared" si="7"/>
        <v>2640</v>
      </c>
      <c r="M16">
        <f t="shared" si="8"/>
        <v>1536.0000000000002</v>
      </c>
      <c r="N16">
        <f t="shared" si="0"/>
        <v>143.99999999999994</v>
      </c>
      <c r="O16">
        <f t="shared" si="9"/>
        <v>0.72168783648703216</v>
      </c>
      <c r="P16">
        <f t="shared" si="10"/>
        <v>1385.640646055102</v>
      </c>
      <c r="Q16">
        <f t="shared" si="11"/>
        <v>1.1785113019775793</v>
      </c>
      <c r="R16">
        <f t="shared" si="12"/>
        <v>848.52813742385695</v>
      </c>
      <c r="S16">
        <f t="shared" si="13"/>
        <v>4468.3375669579182</v>
      </c>
    </row>
    <row r="17" spans="3:19" x14ac:dyDescent="0.2">
      <c r="C17">
        <v>0.9</v>
      </c>
      <c r="D17">
        <f t="shared" si="1"/>
        <v>9.9999999999999978E-2</v>
      </c>
      <c r="E17" s="2">
        <f t="shared" si="2"/>
        <v>0.58499999999999996</v>
      </c>
      <c r="F17" s="13">
        <f t="shared" si="3"/>
        <v>181.99999999999994</v>
      </c>
      <c r="G17">
        <f t="shared" si="4"/>
        <v>2800</v>
      </c>
      <c r="H17">
        <f t="shared" si="14"/>
        <v>1800</v>
      </c>
      <c r="I17">
        <f t="shared" si="15"/>
        <v>200</v>
      </c>
      <c r="J17" s="13">
        <f t="shared" si="5"/>
        <v>1980</v>
      </c>
      <c r="K17" s="13">
        <f t="shared" si="6"/>
        <v>379.99999999999989</v>
      </c>
      <c r="L17" s="13">
        <f t="shared" si="7"/>
        <v>2360</v>
      </c>
      <c r="M17">
        <f t="shared" si="8"/>
        <v>1782</v>
      </c>
      <c r="N17">
        <f t="shared" si="0"/>
        <v>37.999999999999979</v>
      </c>
      <c r="O17">
        <f t="shared" si="9"/>
        <v>0.71066905451870144</v>
      </c>
      <c r="P17">
        <f t="shared" si="10"/>
        <v>1407.1247279470288</v>
      </c>
      <c r="Q17">
        <f t="shared" si="11"/>
        <v>1.6222142113076257</v>
      </c>
      <c r="R17">
        <f t="shared" si="12"/>
        <v>616.44140029689754</v>
      </c>
      <c r="S17">
        <f t="shared" si="13"/>
        <v>4047.1322564878528</v>
      </c>
    </row>
    <row r="18" spans="3:19" x14ac:dyDescent="0.2">
      <c r="C18">
        <v>0.95</v>
      </c>
      <c r="D18">
        <f t="shared" si="1"/>
        <v>5.0000000000000044E-2</v>
      </c>
      <c r="E18" s="2">
        <f t="shared" si="2"/>
        <v>0.62405172413793109</v>
      </c>
      <c r="F18" s="13">
        <f t="shared" si="3"/>
        <v>95.250000000000085</v>
      </c>
      <c r="G18">
        <f t="shared" si="4"/>
        <v>2900</v>
      </c>
      <c r="H18">
        <f t="shared" si="14"/>
        <v>1900</v>
      </c>
      <c r="I18">
        <f t="shared" si="15"/>
        <v>100</v>
      </c>
      <c r="J18" s="13">
        <f t="shared" si="5"/>
        <v>1995</v>
      </c>
      <c r="K18" s="13">
        <f t="shared" si="6"/>
        <v>195.00000000000017</v>
      </c>
      <c r="L18" s="13">
        <f t="shared" si="7"/>
        <v>2190</v>
      </c>
      <c r="M18">
        <f t="shared" si="8"/>
        <v>1895.25</v>
      </c>
      <c r="N18">
        <f t="shared" si="0"/>
        <v>9.7500000000000178</v>
      </c>
      <c r="O18">
        <f t="shared" si="9"/>
        <v>0.70799232540478862</v>
      </c>
      <c r="P18">
        <f t="shared" si="10"/>
        <v>1412.4446891825535</v>
      </c>
      <c r="Q18">
        <f t="shared" si="11"/>
        <v>2.2645540682891903</v>
      </c>
      <c r="R18">
        <f t="shared" si="12"/>
        <v>441.58804331639254</v>
      </c>
      <c r="S18">
        <f t="shared" si="13"/>
        <v>3708.0654649978919</v>
      </c>
    </row>
    <row r="19" spans="3:19" x14ac:dyDescent="0.2">
      <c r="C19">
        <v>0.98</v>
      </c>
      <c r="D19">
        <f t="shared" si="1"/>
        <v>2.0000000000000018E-2</v>
      </c>
      <c r="E19" s="2">
        <f t="shared" si="2"/>
        <v>0.64918378378378372</v>
      </c>
      <c r="F19" s="13">
        <f t="shared" si="3"/>
        <v>39.21600000000003</v>
      </c>
      <c r="G19">
        <f t="shared" si="4"/>
        <v>2960</v>
      </c>
      <c r="H19">
        <f t="shared" si="14"/>
        <v>1960</v>
      </c>
      <c r="I19">
        <f t="shared" si="15"/>
        <v>40</v>
      </c>
      <c r="J19" s="13">
        <f t="shared" si="5"/>
        <v>1999.1999999999998</v>
      </c>
      <c r="K19" s="13">
        <f t="shared" si="6"/>
        <v>79.20000000000006</v>
      </c>
      <c r="L19" s="13">
        <f t="shared" si="7"/>
        <v>2078.4</v>
      </c>
      <c r="M19">
        <f t="shared" si="8"/>
        <v>1959.2159999999999</v>
      </c>
      <c r="N19">
        <f t="shared" si="0"/>
        <v>1.5840000000000025</v>
      </c>
      <c r="O19">
        <f t="shared" si="9"/>
        <v>0.70724824498333883</v>
      </c>
      <c r="P19">
        <f t="shared" si="10"/>
        <v>1413.9306913706907</v>
      </c>
      <c r="Q19">
        <f t="shared" si="11"/>
        <v>3.5533452725935062</v>
      </c>
      <c r="R19">
        <f t="shared" si="12"/>
        <v>281.42494558940587</v>
      </c>
      <c r="S19">
        <f t="shared" si="13"/>
        <v>3390.711273920193</v>
      </c>
    </row>
    <row r="20" spans="3:19" x14ac:dyDescent="0.2">
      <c r="C20">
        <v>0.99</v>
      </c>
      <c r="D20">
        <f t="shared" si="1"/>
        <v>1.0000000000000009E-2</v>
      </c>
      <c r="E20" s="2">
        <f t="shared" si="2"/>
        <v>0.65785167785234899</v>
      </c>
      <c r="F20" s="13">
        <f t="shared" si="3"/>
        <v>19.802000000000017</v>
      </c>
      <c r="G20">
        <f t="shared" si="4"/>
        <v>2980</v>
      </c>
      <c r="H20">
        <f t="shared" si="14"/>
        <v>1980</v>
      </c>
      <c r="I20">
        <f t="shared" si="15"/>
        <v>20</v>
      </c>
      <c r="J20" s="13">
        <f t="shared" si="5"/>
        <v>1999.8</v>
      </c>
      <c r="K20" s="13">
        <f t="shared" si="6"/>
        <v>39.80000000000004</v>
      </c>
      <c r="L20" s="13">
        <f t="shared" si="7"/>
        <v>2039.6</v>
      </c>
      <c r="M20">
        <f t="shared" si="8"/>
        <v>1979.8019999999999</v>
      </c>
      <c r="N20">
        <f t="shared" si="0"/>
        <v>0.39800000000000074</v>
      </c>
      <c r="O20">
        <f t="shared" si="9"/>
        <v>0.70714213917747826</v>
      </c>
      <c r="P20">
        <f t="shared" si="10"/>
        <v>1414.142849927121</v>
      </c>
      <c r="Q20">
        <f t="shared" si="11"/>
        <v>5.0125470711708529</v>
      </c>
      <c r="R20">
        <f t="shared" si="12"/>
        <v>199.49937343260012</v>
      </c>
      <c r="S20">
        <f t="shared" si="13"/>
        <v>3227.2844467194423</v>
      </c>
    </row>
    <row r="21" spans="3:19" x14ac:dyDescent="0.2">
      <c r="C21">
        <v>0.995</v>
      </c>
      <c r="D21">
        <f t="shared" si="1"/>
        <v>5.0000000000000044E-3</v>
      </c>
      <c r="E21" s="2">
        <f t="shared" si="2"/>
        <v>0.6622407190635452</v>
      </c>
      <c r="F21" s="13">
        <f t="shared" si="3"/>
        <v>9.9502500000000094</v>
      </c>
      <c r="G21">
        <f t="shared" si="4"/>
        <v>2990</v>
      </c>
      <c r="H21">
        <f t="shared" si="14"/>
        <v>1990</v>
      </c>
      <c r="I21">
        <f t="shared" si="15"/>
        <v>10</v>
      </c>
      <c r="J21" s="13">
        <f t="shared" si="5"/>
        <v>1999.95</v>
      </c>
      <c r="K21" s="13">
        <f t="shared" si="6"/>
        <v>19.950000000000021</v>
      </c>
      <c r="L21" s="13">
        <f t="shared" si="7"/>
        <v>2019.9</v>
      </c>
      <c r="M21">
        <f t="shared" si="8"/>
        <v>1989.9502500000001</v>
      </c>
      <c r="N21">
        <f t="shared" si="0"/>
        <v>9.9750000000000186E-2</v>
      </c>
      <c r="O21">
        <f t="shared" si="9"/>
        <v>0.70711562018704388</v>
      </c>
      <c r="P21">
        <f t="shared" si="10"/>
        <v>1414.1958845930785</v>
      </c>
      <c r="Q21">
        <f t="shared" si="11"/>
        <v>7.0799232540478831</v>
      </c>
      <c r="R21">
        <f t="shared" si="12"/>
        <v>141.24446891825542</v>
      </c>
      <c r="S21">
        <f t="shared" si="13"/>
        <v>3110.880707022668</v>
      </c>
    </row>
    <row r="22" spans="3:19" x14ac:dyDescent="0.2">
      <c r="C22">
        <v>0.998</v>
      </c>
      <c r="D22">
        <f t="shared" si="1"/>
        <v>2.0000000000000018E-3</v>
      </c>
      <c r="E22" s="2">
        <f t="shared" si="2"/>
        <v>0.66489185046728971</v>
      </c>
      <c r="F22" s="13">
        <f t="shared" si="3"/>
        <v>3.9920160000000036</v>
      </c>
      <c r="G22">
        <f t="shared" si="4"/>
        <v>2996</v>
      </c>
      <c r="H22">
        <f t="shared" si="14"/>
        <v>1996</v>
      </c>
      <c r="I22">
        <f t="shared" si="15"/>
        <v>4</v>
      </c>
      <c r="J22" s="13">
        <f t="shared" si="5"/>
        <v>1999.992</v>
      </c>
      <c r="K22" s="13">
        <f t="shared" si="6"/>
        <v>7.9920000000000062</v>
      </c>
      <c r="L22" s="13">
        <f t="shared" si="7"/>
        <v>2007.9839999999999</v>
      </c>
      <c r="M22">
        <f t="shared" si="8"/>
        <v>1995.9920159999999</v>
      </c>
      <c r="N22">
        <f t="shared" si="0"/>
        <v>1.5984000000000026E-2</v>
      </c>
      <c r="O22">
        <f t="shared" si="9"/>
        <v>0.70710819540435255</v>
      </c>
      <c r="P22">
        <f t="shared" si="10"/>
        <v>1414.2107339431418</v>
      </c>
      <c r="Q22">
        <f t="shared" si="11"/>
        <v>11.185934253567067</v>
      </c>
      <c r="R22">
        <f t="shared" si="12"/>
        <v>89.39798655450808</v>
      </c>
      <c r="S22">
        <f t="shared" si="13"/>
        <v>3007.2174409953</v>
      </c>
    </row>
    <row r="23" spans="3:19" x14ac:dyDescent="0.2">
      <c r="C23">
        <v>0.999</v>
      </c>
      <c r="D23">
        <f t="shared" si="1"/>
        <v>1.0000000000000009E-3</v>
      </c>
      <c r="E23" s="2">
        <f t="shared" si="2"/>
        <v>0.66577851834556379</v>
      </c>
      <c r="F23" s="13">
        <f t="shared" si="3"/>
        <v>1.9980020000000018</v>
      </c>
      <c r="G23">
        <f t="shared" si="4"/>
        <v>2998</v>
      </c>
      <c r="H23">
        <f t="shared" si="14"/>
        <v>1998</v>
      </c>
      <c r="I23">
        <f t="shared" si="15"/>
        <v>2</v>
      </c>
      <c r="J23" s="13">
        <f t="shared" si="5"/>
        <v>1999.9980000000003</v>
      </c>
      <c r="K23" s="13">
        <f t="shared" si="6"/>
        <v>3.9980000000000042</v>
      </c>
      <c r="L23" s="13">
        <f t="shared" si="7"/>
        <v>2003.9960000000003</v>
      </c>
      <c r="M23">
        <f t="shared" si="8"/>
        <v>1997.9980020000003</v>
      </c>
      <c r="N23">
        <f t="shared" si="0"/>
        <v>3.9980000000000076E-3</v>
      </c>
      <c r="O23">
        <f t="shared" si="9"/>
        <v>0.70710713474020326</v>
      </c>
      <c r="P23">
        <f t="shared" si="10"/>
        <v>1414.2128552661372</v>
      </c>
      <c r="Q23">
        <f t="shared" si="11"/>
        <v>15.815342630852655</v>
      </c>
      <c r="R23">
        <f t="shared" si="12"/>
        <v>63.22973983814898</v>
      </c>
      <c r="S23">
        <f t="shared" si="13"/>
        <v>2954.8851902085726</v>
      </c>
    </row>
    <row r="24" spans="3:19" x14ac:dyDescent="0.2">
      <c r="C24">
        <v>1</v>
      </c>
      <c r="D24">
        <f t="shared" si="1"/>
        <v>0</v>
      </c>
      <c r="E24" s="2">
        <f t="shared" si="2"/>
        <v>0.66666666666666663</v>
      </c>
      <c r="F24" s="13">
        <f t="shared" si="3"/>
        <v>0</v>
      </c>
      <c r="G24">
        <f t="shared" si="4"/>
        <v>3000</v>
      </c>
      <c r="H24">
        <f t="shared" si="14"/>
        <v>2000</v>
      </c>
      <c r="I24">
        <f t="shared" si="15"/>
        <v>0</v>
      </c>
      <c r="J24" s="13">
        <f t="shared" si="5"/>
        <v>2000</v>
      </c>
      <c r="K24" s="13">
        <f t="shared" si="6"/>
        <v>0</v>
      </c>
      <c r="L24" s="13">
        <f t="shared" si="7"/>
        <v>2000</v>
      </c>
      <c r="M24">
        <f t="shared" si="8"/>
        <v>2000</v>
      </c>
      <c r="N24">
        <f t="shared" si="0"/>
        <v>0</v>
      </c>
      <c r="O24">
        <f t="shared" si="9"/>
        <v>0.70710678118654757</v>
      </c>
      <c r="P24">
        <f t="shared" si="10"/>
        <v>1414.2135623730951</v>
      </c>
      <c r="Q24" t="e">
        <f t="shared" si="11"/>
        <v>#DIV/0!</v>
      </c>
      <c r="R24">
        <f t="shared" si="12"/>
        <v>0</v>
      </c>
      <c r="S24">
        <f t="shared" si="13"/>
        <v>2828.4271247461902</v>
      </c>
    </row>
    <row r="25" spans="3:19" x14ac:dyDescent="0.2">
      <c r="E25" s="2"/>
      <c r="F25" s="13"/>
      <c r="J25" s="13"/>
      <c r="K25" s="13"/>
    </row>
    <row r="26" spans="3:19" x14ac:dyDescent="0.2">
      <c r="C26">
        <v>0</v>
      </c>
      <c r="D26">
        <v>1</v>
      </c>
      <c r="E26" s="2">
        <f t="shared" si="2"/>
        <v>0</v>
      </c>
      <c r="F26" s="13">
        <f t="shared" si="3"/>
        <v>2000</v>
      </c>
      <c r="G26">
        <f>($B$2*C26+$A$2*D26)/(C26+D26)</f>
        <v>1000</v>
      </c>
      <c r="H26" s="2">
        <f t="shared" si="14"/>
        <v>0</v>
      </c>
      <c r="I26" s="2">
        <f t="shared" ref="I26:I45" si="16">$B$2-G26</f>
        <v>2000</v>
      </c>
      <c r="J26" s="13">
        <f t="shared" si="5"/>
        <v>0</v>
      </c>
      <c r="K26" s="13">
        <f t="shared" si="6"/>
        <v>2000</v>
      </c>
      <c r="L26" s="5" t="s">
        <v>21</v>
      </c>
      <c r="M26" s="2">
        <f t="shared" si="8"/>
        <v>0</v>
      </c>
      <c r="N26" s="2">
        <f>D26*K26/G26</f>
        <v>2</v>
      </c>
    </row>
    <row r="27" spans="3:19" x14ac:dyDescent="0.2">
      <c r="C27">
        <v>1E-3</v>
      </c>
      <c r="D27">
        <v>1</v>
      </c>
      <c r="E27" s="2">
        <f t="shared" si="2"/>
        <v>1.9940199381874358E-3</v>
      </c>
      <c r="F27" s="13">
        <f t="shared" si="3"/>
        <v>1998.0039940079905</v>
      </c>
      <c r="G27">
        <f t="shared" ref="G27:G45" si="17">($B$2*C27+$A$2*D27)/(C27+D27)</f>
        <v>1001.9980019980021</v>
      </c>
      <c r="H27" s="2">
        <f t="shared" si="14"/>
        <v>1.9980019980021098</v>
      </c>
      <c r="I27" s="2">
        <f t="shared" si="16"/>
        <v>1998.0019980019979</v>
      </c>
      <c r="J27" s="13">
        <f t="shared" si="5"/>
        <v>3.9940079900119878</v>
      </c>
      <c r="K27" s="13">
        <f t="shared" si="6"/>
        <v>1999.9980039940085</v>
      </c>
      <c r="L27" s="2">
        <f t="shared" ref="L27:L45" si="18">((E27-E26)*G27+F27-F26)/(C27-C26)</f>
        <v>1.9980019985723629</v>
      </c>
      <c r="M27" s="2">
        <f t="shared" si="8"/>
        <v>3.9940079900119881E-3</v>
      </c>
      <c r="N27" s="2">
        <f t="shared" ref="N27:N45" si="19">D27*K27/G27</f>
        <v>1.996009972081757</v>
      </c>
    </row>
    <row r="28" spans="3:19" x14ac:dyDescent="0.2">
      <c r="C28">
        <v>2E-3</v>
      </c>
      <c r="D28">
        <v>1</v>
      </c>
      <c r="E28" s="2">
        <f t="shared" si="2"/>
        <v>3.9761590139799925E-3</v>
      </c>
      <c r="F28" s="13">
        <f t="shared" si="3"/>
        <v>1996.0159521276807</v>
      </c>
      <c r="G28">
        <f t="shared" si="17"/>
        <v>1003.9920159680639</v>
      </c>
      <c r="H28" s="2">
        <f t="shared" si="14"/>
        <v>3.9920159680639244</v>
      </c>
      <c r="I28" s="2">
        <f t="shared" si="16"/>
        <v>1996.0079840319361</v>
      </c>
      <c r="J28" s="13">
        <f t="shared" si="5"/>
        <v>7.9760638403831061</v>
      </c>
      <c r="K28" s="13">
        <f t="shared" si="6"/>
        <v>1999.9920319042556</v>
      </c>
      <c r="L28" s="2">
        <f t="shared" si="18"/>
        <v>2.0099263242627785</v>
      </c>
      <c r="M28" s="2">
        <f t="shared" si="8"/>
        <v>1.5952127680766214E-2</v>
      </c>
      <c r="N28" s="2">
        <f t="shared" si="19"/>
        <v>1.9920397773042384</v>
      </c>
    </row>
    <row r="29" spans="3:19" x14ac:dyDescent="0.2">
      <c r="C29">
        <v>5.0000000000000001E-3</v>
      </c>
      <c r="D29">
        <v>1</v>
      </c>
      <c r="E29" s="2">
        <f t="shared" si="2"/>
        <v>9.8524618287871013E-3</v>
      </c>
      <c r="F29" s="13">
        <f t="shared" si="3"/>
        <v>1990.0992549689372</v>
      </c>
      <c r="G29">
        <f t="shared" si="17"/>
        <v>1009.950248756219</v>
      </c>
      <c r="H29" s="2">
        <f t="shared" si="14"/>
        <v>9.9502487562190254</v>
      </c>
      <c r="I29" s="2">
        <f t="shared" si="16"/>
        <v>1990.049751243781</v>
      </c>
      <c r="J29" s="13">
        <f t="shared" si="5"/>
        <v>19.850993787282498</v>
      </c>
      <c r="K29" s="13">
        <f t="shared" si="6"/>
        <v>1999.9504962748451</v>
      </c>
      <c r="L29" s="2">
        <f t="shared" si="18"/>
        <v>6.025443612619104</v>
      </c>
      <c r="M29" s="2">
        <f t="shared" si="8"/>
        <v>9.9254968936412488E-2</v>
      </c>
      <c r="N29" s="2">
        <f t="shared" si="19"/>
        <v>1.9802465504987381</v>
      </c>
    </row>
    <row r="30" spans="3:19" x14ac:dyDescent="0.2">
      <c r="C30">
        <v>0.01</v>
      </c>
      <c r="D30">
        <v>1</v>
      </c>
      <c r="E30" s="2">
        <f t="shared" si="2"/>
        <v>1.941939825050466E-2</v>
      </c>
      <c r="F30" s="13">
        <f t="shared" si="3"/>
        <v>1980.3940790118615</v>
      </c>
      <c r="G30">
        <f t="shared" si="17"/>
        <v>1019.8019801980198</v>
      </c>
      <c r="H30" s="2">
        <f t="shared" si="14"/>
        <v>19.801980198019805</v>
      </c>
      <c r="I30" s="2">
        <f t="shared" si="16"/>
        <v>1980.1980198019801</v>
      </c>
      <c r="J30" s="13">
        <f t="shared" si="5"/>
        <v>39.40790118615822</v>
      </c>
      <c r="K30" s="13">
        <f t="shared" si="6"/>
        <v>1999.8039407901185</v>
      </c>
      <c r="L30" s="2">
        <f t="shared" si="18"/>
        <v>10.240950044089914</v>
      </c>
      <c r="M30" s="2">
        <f t="shared" si="8"/>
        <v>0.39407901186158223</v>
      </c>
      <c r="N30" s="2">
        <f t="shared" si="19"/>
        <v>1.9609727963087571</v>
      </c>
    </row>
    <row r="31" spans="3:19" x14ac:dyDescent="0.2">
      <c r="C31">
        <f>C30+0.01</f>
        <v>0.02</v>
      </c>
      <c r="D31">
        <v>1</v>
      </c>
      <c r="E31" s="2">
        <f t="shared" si="2"/>
        <v>3.7750647428782834E-2</v>
      </c>
      <c r="F31" s="13">
        <f t="shared" si="3"/>
        <v>1961.5532487504806</v>
      </c>
      <c r="G31">
        <f t="shared" si="17"/>
        <v>1039.2156862745098</v>
      </c>
      <c r="H31" s="2">
        <f t="shared" si="14"/>
        <v>39.215686274509835</v>
      </c>
      <c r="I31" s="2">
        <f t="shared" si="16"/>
        <v>1960.7843137254902</v>
      </c>
      <c r="J31" s="13">
        <f t="shared" si="5"/>
        <v>77.662437524029215</v>
      </c>
      <c r="K31" s="13">
        <f t="shared" si="6"/>
        <v>1999.2310649750095</v>
      </c>
      <c r="L31" s="2">
        <f t="shared" si="18"/>
        <v>20.92914336924423</v>
      </c>
      <c r="M31" s="2">
        <f t="shared" si="8"/>
        <v>1.5532487504805843</v>
      </c>
      <c r="N31" s="2">
        <f t="shared" si="19"/>
        <v>1.9237883832778393</v>
      </c>
    </row>
    <row r="32" spans="3:19" x14ac:dyDescent="0.2">
      <c r="C32">
        <v>0.05</v>
      </c>
      <c r="D32">
        <v>1</v>
      </c>
      <c r="E32" s="2">
        <f t="shared" si="2"/>
        <v>8.7163561076604557E-2</v>
      </c>
      <c r="F32" s="13">
        <f t="shared" si="3"/>
        <v>1909.2970521541949</v>
      </c>
      <c r="G32">
        <f t="shared" si="17"/>
        <v>1095.2380952380952</v>
      </c>
      <c r="H32" s="2">
        <f t="shared" si="14"/>
        <v>95.238095238095184</v>
      </c>
      <c r="I32" s="2">
        <f t="shared" si="16"/>
        <v>1904.7619047619048</v>
      </c>
      <c r="J32" s="13">
        <f t="shared" si="5"/>
        <v>185.94104308390024</v>
      </c>
      <c r="K32" s="13">
        <f t="shared" si="6"/>
        <v>1995.4648526077096</v>
      </c>
      <c r="L32" s="2">
        <f t="shared" si="18"/>
        <v>62.09029425063666</v>
      </c>
      <c r="M32" s="2">
        <f t="shared" si="8"/>
        <v>9.2970521541950131</v>
      </c>
      <c r="N32" s="2">
        <f t="shared" si="19"/>
        <v>1.8219461697722568</v>
      </c>
    </row>
    <row r="33" spans="3:14" x14ac:dyDescent="0.2">
      <c r="C33">
        <v>0.1</v>
      </c>
      <c r="D33">
        <v>1</v>
      </c>
      <c r="E33" s="2">
        <f t="shared" si="2"/>
        <v>0.15524475524475526</v>
      </c>
      <c r="F33" s="13">
        <f t="shared" si="3"/>
        <v>1834.7107438016526</v>
      </c>
      <c r="G33">
        <f t="shared" si="17"/>
        <v>1181.8181818181818</v>
      </c>
      <c r="H33" s="2">
        <f t="shared" si="14"/>
        <v>181.81818181818176</v>
      </c>
      <c r="I33" s="2">
        <f t="shared" si="16"/>
        <v>1818.1818181818182</v>
      </c>
      <c r="J33" s="13">
        <f t="shared" si="5"/>
        <v>347.10743801652893</v>
      </c>
      <c r="K33" s="13">
        <f t="shared" si="6"/>
        <v>1983.471074380165</v>
      </c>
      <c r="L33" s="2">
        <f t="shared" si="18"/>
        <v>117.46569510544305</v>
      </c>
      <c r="M33" s="2">
        <f t="shared" si="8"/>
        <v>34.710743801652896</v>
      </c>
      <c r="N33" s="2">
        <f t="shared" si="19"/>
        <v>1.6783216783216781</v>
      </c>
    </row>
    <row r="34" spans="3:14" x14ac:dyDescent="0.2">
      <c r="C34">
        <v>0.2</v>
      </c>
      <c r="D34">
        <v>1</v>
      </c>
      <c r="E34" s="2">
        <f t="shared" si="2"/>
        <v>0.25833333333333336</v>
      </c>
      <c r="F34" s="13">
        <f t="shared" si="3"/>
        <v>1722.2222222222224</v>
      </c>
      <c r="G34">
        <f t="shared" si="17"/>
        <v>1333.3333333333335</v>
      </c>
      <c r="H34" s="2">
        <f t="shared" si="14"/>
        <v>333.33333333333348</v>
      </c>
      <c r="I34" s="2">
        <f t="shared" si="16"/>
        <v>1666.6666666666665</v>
      </c>
      <c r="J34" s="13">
        <f t="shared" si="5"/>
        <v>611.1111111111112</v>
      </c>
      <c r="K34" s="13">
        <f t="shared" si="6"/>
        <v>1944.4444444444446</v>
      </c>
      <c r="L34" s="2">
        <f t="shared" si="18"/>
        <v>249.62915872007216</v>
      </c>
      <c r="M34" s="2">
        <f t="shared" si="8"/>
        <v>122.22222222222224</v>
      </c>
      <c r="N34" s="2">
        <f t="shared" si="19"/>
        <v>1.4583333333333333</v>
      </c>
    </row>
    <row r="35" spans="3:14" x14ac:dyDescent="0.2">
      <c r="C35">
        <v>0.5</v>
      </c>
      <c r="D35">
        <v>1</v>
      </c>
      <c r="E35" s="2">
        <f t="shared" si="2"/>
        <v>0.46666666666666667</v>
      </c>
      <c r="F35" s="13">
        <f t="shared" si="3"/>
        <v>1555.5555555555557</v>
      </c>
      <c r="G35">
        <f t="shared" si="17"/>
        <v>1666.6666666666667</v>
      </c>
      <c r="H35" s="2">
        <f t="shared" si="14"/>
        <v>666.66666666666674</v>
      </c>
      <c r="I35" s="2">
        <f t="shared" si="16"/>
        <v>1333.3333333333333</v>
      </c>
      <c r="J35" s="13">
        <f t="shared" si="5"/>
        <v>1111.1111111111111</v>
      </c>
      <c r="K35" s="13">
        <f t="shared" si="6"/>
        <v>1777.7777777777778</v>
      </c>
      <c r="L35" s="2">
        <f t="shared" si="18"/>
        <v>601.85185185185151</v>
      </c>
      <c r="M35" s="2">
        <f t="shared" si="8"/>
        <v>555.55555555555554</v>
      </c>
      <c r="N35" s="2">
        <f t="shared" si="19"/>
        <v>1.0666666666666667</v>
      </c>
    </row>
    <row r="36" spans="3:14" x14ac:dyDescent="0.2">
      <c r="C36">
        <v>1</v>
      </c>
      <c r="D36">
        <v>1</v>
      </c>
      <c r="E36" s="2">
        <f t="shared" si="2"/>
        <v>0.75</v>
      </c>
      <c r="F36" s="13">
        <f t="shared" si="3"/>
        <v>1500</v>
      </c>
      <c r="G36">
        <f t="shared" si="17"/>
        <v>2000</v>
      </c>
      <c r="H36" s="2">
        <f t="shared" si="14"/>
        <v>1000</v>
      </c>
      <c r="I36" s="2">
        <f t="shared" si="16"/>
        <v>1000</v>
      </c>
      <c r="J36" s="13">
        <f t="shared" si="5"/>
        <v>1500</v>
      </c>
      <c r="K36" s="13">
        <f t="shared" si="6"/>
        <v>1500</v>
      </c>
      <c r="L36" s="2">
        <f t="shared" si="18"/>
        <v>1022.2222222222217</v>
      </c>
      <c r="M36" s="2">
        <f t="shared" si="8"/>
        <v>1500</v>
      </c>
      <c r="N36" s="2">
        <f t="shared" si="19"/>
        <v>0.75</v>
      </c>
    </row>
    <row r="37" spans="3:14" x14ac:dyDescent="0.2">
      <c r="C37">
        <v>2</v>
      </c>
      <c r="D37">
        <v>1</v>
      </c>
      <c r="E37" s="2">
        <f t="shared" si="2"/>
        <v>1.3333333333333335</v>
      </c>
      <c r="F37" s="13">
        <f t="shared" si="3"/>
        <v>1555.5555555555557</v>
      </c>
      <c r="G37">
        <f t="shared" si="17"/>
        <v>2333.3333333333335</v>
      </c>
      <c r="H37" s="2">
        <f t="shared" si="14"/>
        <v>1333.3333333333335</v>
      </c>
      <c r="I37" s="2">
        <f t="shared" si="16"/>
        <v>666.66666666666652</v>
      </c>
      <c r="J37" s="13">
        <f t="shared" si="5"/>
        <v>1777.7777777777778</v>
      </c>
      <c r="K37" s="13">
        <f t="shared" si="6"/>
        <v>1111.1111111111111</v>
      </c>
      <c r="L37" s="2">
        <f t="shared" si="18"/>
        <v>1416.666666666667</v>
      </c>
      <c r="M37" s="2">
        <f t="shared" si="8"/>
        <v>3555.5555555555557</v>
      </c>
      <c r="N37" s="2">
        <f t="shared" si="19"/>
        <v>0.47619047619047616</v>
      </c>
    </row>
    <row r="38" spans="3:14" x14ac:dyDescent="0.2">
      <c r="C38">
        <v>5</v>
      </c>
      <c r="D38">
        <v>1</v>
      </c>
      <c r="E38" s="2">
        <f t="shared" si="2"/>
        <v>3.2291666666666665</v>
      </c>
      <c r="F38" s="13">
        <f t="shared" si="3"/>
        <v>1722.2222222222222</v>
      </c>
      <c r="G38">
        <f t="shared" si="17"/>
        <v>2666.6666666666665</v>
      </c>
      <c r="H38" s="2">
        <f t="shared" si="14"/>
        <v>1666.6666666666665</v>
      </c>
      <c r="I38" s="2">
        <f t="shared" si="16"/>
        <v>333.33333333333348</v>
      </c>
      <c r="J38" s="13">
        <f t="shared" si="5"/>
        <v>1944.4444444444443</v>
      </c>
      <c r="K38" s="13">
        <f t="shared" si="6"/>
        <v>611.11111111111109</v>
      </c>
      <c r="L38" s="2">
        <f t="shared" si="18"/>
        <v>1740.7407407407406</v>
      </c>
      <c r="M38" s="2">
        <f t="shared" si="8"/>
        <v>9722.2222222222226</v>
      </c>
      <c r="N38" s="2">
        <f t="shared" si="19"/>
        <v>0.22916666666666666</v>
      </c>
    </row>
    <row r="39" spans="3:14" x14ac:dyDescent="0.2">
      <c r="C39">
        <v>10</v>
      </c>
      <c r="D39">
        <v>1</v>
      </c>
      <c r="E39" s="2">
        <f t="shared" si="2"/>
        <v>6.5102639296187688</v>
      </c>
      <c r="F39" s="13">
        <f t="shared" si="3"/>
        <v>1834.7107438016528</v>
      </c>
      <c r="G39">
        <f t="shared" si="17"/>
        <v>2818.181818181818</v>
      </c>
      <c r="H39" s="2">
        <f t="shared" si="14"/>
        <v>1818.181818181818</v>
      </c>
      <c r="I39" s="2">
        <f t="shared" si="16"/>
        <v>181.81818181818198</v>
      </c>
      <c r="J39" s="13">
        <f t="shared" si="5"/>
        <v>1983.4710743801652</v>
      </c>
      <c r="K39" s="13">
        <f t="shared" si="6"/>
        <v>347.10743801652893</v>
      </c>
      <c r="L39" s="2">
        <f t="shared" si="18"/>
        <v>1871.8434343434346</v>
      </c>
      <c r="M39" s="2">
        <f t="shared" si="8"/>
        <v>19834.710743801654</v>
      </c>
      <c r="N39" s="2">
        <f t="shared" si="19"/>
        <v>0.12316715542521996</v>
      </c>
    </row>
    <row r="40" spans="3:14" x14ac:dyDescent="0.2">
      <c r="C40">
        <v>20</v>
      </c>
      <c r="D40">
        <v>1</v>
      </c>
      <c r="E40" s="2">
        <f t="shared" si="2"/>
        <v>13.145979703356753</v>
      </c>
      <c r="F40" s="13">
        <f t="shared" si="3"/>
        <v>1909.2970521541949</v>
      </c>
      <c r="G40">
        <f t="shared" si="17"/>
        <v>2904.7619047619046</v>
      </c>
      <c r="H40" s="2">
        <f t="shared" si="14"/>
        <v>1904.7619047619046</v>
      </c>
      <c r="I40" s="2">
        <f t="shared" si="16"/>
        <v>95.238095238095411</v>
      </c>
      <c r="J40" s="13">
        <f t="shared" si="5"/>
        <v>1995.4648526077096</v>
      </c>
      <c r="K40" s="13">
        <f t="shared" si="6"/>
        <v>185.94104308390024</v>
      </c>
      <c r="L40" s="2">
        <f t="shared" si="18"/>
        <v>1934.9760698734303</v>
      </c>
      <c r="M40" s="2">
        <f t="shared" si="8"/>
        <v>39909.297052154194</v>
      </c>
      <c r="N40" s="2">
        <f t="shared" si="19"/>
        <v>6.401249024199844E-2</v>
      </c>
    </row>
    <row r="41" spans="3:14" x14ac:dyDescent="0.2">
      <c r="C41">
        <v>50</v>
      </c>
      <c r="D41">
        <v>1</v>
      </c>
      <c r="E41" s="2">
        <f t="shared" si="2"/>
        <v>33.125568108037918</v>
      </c>
      <c r="F41" s="13">
        <f t="shared" si="3"/>
        <v>1961.5532487504806</v>
      </c>
      <c r="G41">
        <f t="shared" si="17"/>
        <v>2960.7843137254904</v>
      </c>
      <c r="H41" s="2">
        <f t="shared" si="14"/>
        <v>1960.7843137254904</v>
      </c>
      <c r="I41" s="2">
        <f t="shared" si="16"/>
        <v>39.215686274509608</v>
      </c>
      <c r="J41" s="13">
        <f t="shared" si="5"/>
        <v>1999.2310649750095</v>
      </c>
      <c r="K41" s="13">
        <f t="shared" si="6"/>
        <v>77.662437524029215</v>
      </c>
      <c r="L41" s="2">
        <f t="shared" si="18"/>
        <v>1973.583604662266</v>
      </c>
      <c r="M41" s="2">
        <f t="shared" si="8"/>
        <v>99961.553248750482</v>
      </c>
      <c r="N41" s="2">
        <f t="shared" si="19"/>
        <v>2.6230359693546288E-2</v>
      </c>
    </row>
    <row r="42" spans="3:14" x14ac:dyDescent="0.2">
      <c r="C42">
        <v>100</v>
      </c>
      <c r="D42">
        <v>1</v>
      </c>
      <c r="E42" s="2">
        <f t="shared" si="2"/>
        <v>66.451761455215291</v>
      </c>
      <c r="F42" s="13">
        <f t="shared" si="3"/>
        <v>1980.3940790118615</v>
      </c>
      <c r="G42">
        <f t="shared" si="17"/>
        <v>2980.1980198019801</v>
      </c>
      <c r="H42" s="2">
        <f t="shared" si="14"/>
        <v>1980.1980198019801</v>
      </c>
      <c r="I42" s="2">
        <f t="shared" si="16"/>
        <v>19.801980198019919</v>
      </c>
      <c r="J42" s="13">
        <f t="shared" si="5"/>
        <v>1999.8039407901185</v>
      </c>
      <c r="K42" s="13">
        <f t="shared" si="6"/>
        <v>39.40790118615822</v>
      </c>
      <c r="L42" s="2">
        <f t="shared" si="18"/>
        <v>1986.7499250211463</v>
      </c>
      <c r="M42" s="2">
        <f t="shared" si="8"/>
        <v>199980.39407901186</v>
      </c>
      <c r="N42" s="2">
        <f t="shared" si="19"/>
        <v>1.3223249235222527E-2</v>
      </c>
    </row>
    <row r="43" spans="3:14" x14ac:dyDescent="0.2">
      <c r="C43">
        <v>200</v>
      </c>
      <c r="D43">
        <v>1</v>
      </c>
      <c r="E43" s="2">
        <f t="shared" si="2"/>
        <v>133.11479209609192</v>
      </c>
      <c r="F43" s="13">
        <f t="shared" si="3"/>
        <v>1990.0992549689365</v>
      </c>
      <c r="G43">
        <f t="shared" si="17"/>
        <v>2990.049751243781</v>
      </c>
      <c r="H43" s="2">
        <f t="shared" si="14"/>
        <v>1990.049751243781</v>
      </c>
      <c r="I43" s="2">
        <f t="shared" si="16"/>
        <v>9.9502487562190254</v>
      </c>
      <c r="J43" s="13">
        <f t="shared" si="5"/>
        <v>1999.9504962748447</v>
      </c>
      <c r="K43" s="13">
        <f t="shared" si="6"/>
        <v>19.850993787282494</v>
      </c>
      <c r="L43" s="2">
        <f t="shared" si="18"/>
        <v>1993.3548336086678</v>
      </c>
      <c r="M43" s="2">
        <f t="shared" si="8"/>
        <v>399990.09925496893</v>
      </c>
      <c r="N43" s="2">
        <f t="shared" si="19"/>
        <v>6.6390178889247616E-3</v>
      </c>
    </row>
    <row r="44" spans="3:14" x14ac:dyDescent="0.2">
      <c r="C44">
        <v>500</v>
      </c>
      <c r="D44">
        <v>1</v>
      </c>
      <c r="E44" s="2">
        <f t="shared" si="2"/>
        <v>333.11258894602537</v>
      </c>
      <c r="F44" s="13">
        <f t="shared" si="3"/>
        <v>1996.0159521276807</v>
      </c>
      <c r="G44">
        <f t="shared" si="17"/>
        <v>2996.0079840319363</v>
      </c>
      <c r="H44" s="2">
        <f t="shared" si="14"/>
        <v>1996.0079840319363</v>
      </c>
      <c r="I44" s="2">
        <f t="shared" si="16"/>
        <v>3.9920159680636971</v>
      </c>
      <c r="J44" s="13">
        <f t="shared" si="5"/>
        <v>1999.9920319042553</v>
      </c>
      <c r="K44" s="13">
        <f t="shared" si="6"/>
        <v>7.9760638403831061</v>
      </c>
      <c r="L44" s="2">
        <f t="shared" si="18"/>
        <v>1997.3363761611884</v>
      </c>
      <c r="M44" s="2">
        <f t="shared" si="8"/>
        <v>999996.01595212764</v>
      </c>
      <c r="N44" s="2">
        <f t="shared" si="19"/>
        <v>2.6622305023530552E-3</v>
      </c>
    </row>
    <row r="45" spans="3:14" x14ac:dyDescent="0.2">
      <c r="C45">
        <v>1000</v>
      </c>
      <c r="D45">
        <v>1</v>
      </c>
      <c r="E45" s="2">
        <f t="shared" si="2"/>
        <v>666.44518427257515</v>
      </c>
      <c r="F45" s="13">
        <f t="shared" si="3"/>
        <v>1998.0039940079901</v>
      </c>
      <c r="G45">
        <f t="shared" si="17"/>
        <v>2998.0019980019979</v>
      </c>
      <c r="H45" s="2">
        <f t="shared" si="14"/>
        <v>1998.0019980019979</v>
      </c>
      <c r="I45" s="2">
        <f t="shared" si="16"/>
        <v>1.9980019980021098</v>
      </c>
      <c r="J45" s="13">
        <f t="shared" si="5"/>
        <v>1999.9980039940081</v>
      </c>
      <c r="K45" s="13">
        <f t="shared" si="6"/>
        <v>3.994007990011986</v>
      </c>
      <c r="L45" s="2">
        <f t="shared" si="18"/>
        <v>1998.667549660136</v>
      </c>
      <c r="M45" s="2">
        <f t="shared" si="8"/>
        <v>1999998.0039940081</v>
      </c>
      <c r="N45" s="2">
        <f t="shared" si="19"/>
        <v>1.3322232582479168E-3</v>
      </c>
    </row>
    <row r="46" spans="3:14" x14ac:dyDescent="0.2">
      <c r="E46" s="2"/>
      <c r="F46" s="13"/>
      <c r="J46" s="13"/>
      <c r="K46" s="13"/>
      <c r="N46">
        <f t="shared" ref="N46:N48" si="20">D46*K46</f>
        <v>0</v>
      </c>
    </row>
    <row r="47" spans="3:14" x14ac:dyDescent="0.2">
      <c r="C47">
        <v>1</v>
      </c>
      <c r="D47">
        <v>0</v>
      </c>
      <c r="E47" s="2">
        <f t="shared" si="2"/>
        <v>0.66666666666666663</v>
      </c>
      <c r="F47" s="13">
        <f t="shared" si="3"/>
        <v>0</v>
      </c>
      <c r="G47">
        <f>($B$2*C47+$A$2*D47)/(C47+D47)</f>
        <v>3000</v>
      </c>
      <c r="H47" s="2">
        <f t="shared" si="14"/>
        <v>2000</v>
      </c>
      <c r="I47" s="2">
        <f t="shared" ref="I47:I66" si="21">$B$2-G47</f>
        <v>0</v>
      </c>
      <c r="J47" s="13">
        <f t="shared" si="5"/>
        <v>2000</v>
      </c>
      <c r="K47" s="13">
        <f t="shared" si="6"/>
        <v>0</v>
      </c>
      <c r="L47" s="9">
        <f>C47*J47</f>
        <v>2000</v>
      </c>
      <c r="M47" s="5" t="s">
        <v>22</v>
      </c>
      <c r="N47">
        <f t="shared" si="20"/>
        <v>0</v>
      </c>
    </row>
    <row r="48" spans="3:14" x14ac:dyDescent="0.2">
      <c r="C48">
        <v>1</v>
      </c>
      <c r="D48">
        <v>1E-3</v>
      </c>
      <c r="E48" s="2">
        <f t="shared" si="2"/>
        <v>0.66644518427257515</v>
      </c>
      <c r="F48" s="13">
        <f t="shared" si="3"/>
        <v>1.9980039940079903</v>
      </c>
      <c r="G48">
        <f t="shared" ref="G48:G66" si="22">($B$2*C48+$A$2*D48)/(C48+D48)</f>
        <v>2998.0019980019983</v>
      </c>
      <c r="H48" s="2">
        <f t="shared" si="14"/>
        <v>1998.0019980019983</v>
      </c>
      <c r="I48" s="2">
        <f t="shared" si="21"/>
        <v>1.998001998001655</v>
      </c>
      <c r="J48" s="13">
        <f t="shared" si="5"/>
        <v>1999.9980039940085</v>
      </c>
      <c r="K48" s="13">
        <f t="shared" si="6"/>
        <v>3.9940079900119878</v>
      </c>
      <c r="L48" s="9">
        <f t="shared" ref="L48:L66" si="23">C48*J48</f>
        <v>1999.9980039940085</v>
      </c>
      <c r="M48" s="2">
        <f t="shared" ref="M48:M66" si="24">((E48-E47)*G48+F48-F47)/(D48-D47)</f>
        <v>1333.9993339994771</v>
      </c>
      <c r="N48">
        <f t="shared" si="20"/>
        <v>3.9940079900119881E-3</v>
      </c>
    </row>
    <row r="49" spans="3:13" x14ac:dyDescent="0.2">
      <c r="C49">
        <v>1</v>
      </c>
      <c r="D49">
        <v>2E-3</v>
      </c>
      <c r="E49" s="2">
        <f t="shared" si="2"/>
        <v>0.6662251778920506</v>
      </c>
      <c r="F49" s="13">
        <f t="shared" si="3"/>
        <v>3.9920319042553616</v>
      </c>
      <c r="G49">
        <f t="shared" si="22"/>
        <v>2996.0079840319363</v>
      </c>
      <c r="H49" s="2">
        <f t="shared" si="14"/>
        <v>1996.0079840319363</v>
      </c>
      <c r="I49" s="2">
        <f t="shared" si="21"/>
        <v>3.9920159680636971</v>
      </c>
      <c r="J49" s="13">
        <f t="shared" si="5"/>
        <v>1999.9920319042556</v>
      </c>
      <c r="K49" s="13">
        <f t="shared" si="6"/>
        <v>7.9760638403831061</v>
      </c>
      <c r="L49" s="9">
        <f t="shared" si="23"/>
        <v>1999.9920319042556</v>
      </c>
      <c r="M49" s="2">
        <f t="shared" si="24"/>
        <v>1334.8870376578477</v>
      </c>
    </row>
    <row r="50" spans="3:13" x14ac:dyDescent="0.2">
      <c r="C50">
        <v>1</v>
      </c>
      <c r="D50">
        <v>5.0000000000000001E-3</v>
      </c>
      <c r="E50" s="2">
        <f t="shared" si="2"/>
        <v>0.66557396048045958</v>
      </c>
      <c r="F50" s="13">
        <f t="shared" si="3"/>
        <v>9.9504962748446832</v>
      </c>
      <c r="G50">
        <f t="shared" si="22"/>
        <v>2990.0497512437814</v>
      </c>
      <c r="H50" s="2">
        <f t="shared" si="14"/>
        <v>1990.0497512437814</v>
      </c>
      <c r="I50" s="2">
        <f t="shared" si="21"/>
        <v>9.9502487562185706</v>
      </c>
      <c r="J50" s="13">
        <f t="shared" si="5"/>
        <v>1999.9504962748451</v>
      </c>
      <c r="K50" s="13">
        <f t="shared" si="6"/>
        <v>19.850993787282498</v>
      </c>
      <c r="L50" s="9">
        <f t="shared" si="23"/>
        <v>1999.9504962748451</v>
      </c>
      <c r="M50" s="2">
        <f t="shared" si="24"/>
        <v>1337.0973036853241</v>
      </c>
    </row>
    <row r="51" spans="3:13" x14ac:dyDescent="0.2">
      <c r="C51">
        <v>1</v>
      </c>
      <c r="D51">
        <v>0.01</v>
      </c>
      <c r="E51" s="2">
        <f t="shared" si="2"/>
        <v>0.66451761455215297</v>
      </c>
      <c r="F51" s="13">
        <f t="shared" si="3"/>
        <v>19.803940790118613</v>
      </c>
      <c r="G51">
        <f t="shared" si="22"/>
        <v>2980.1980198019801</v>
      </c>
      <c r="H51" s="2">
        <f t="shared" si="14"/>
        <v>1980.1980198019801</v>
      </c>
      <c r="I51" s="2">
        <f t="shared" si="21"/>
        <v>19.801980198019919</v>
      </c>
      <c r="J51" s="13">
        <f t="shared" si="5"/>
        <v>1999.8039407901185</v>
      </c>
      <c r="K51" s="13">
        <f t="shared" si="6"/>
        <v>39.40790118615822</v>
      </c>
      <c r="L51" s="9">
        <f t="shared" si="23"/>
        <v>1999.8039407901185</v>
      </c>
      <c r="M51" s="2">
        <f t="shared" si="24"/>
        <v>1341.0648943017361</v>
      </c>
    </row>
    <row r="52" spans="3:13" x14ac:dyDescent="0.2">
      <c r="C52">
        <v>1</v>
      </c>
      <c r="D52">
        <f>D51+0.01</f>
        <v>0.02</v>
      </c>
      <c r="E52" s="2">
        <f t="shared" si="2"/>
        <v>0.66251136216075834</v>
      </c>
      <c r="F52" s="13">
        <f t="shared" si="3"/>
        <v>39.231064975009616</v>
      </c>
      <c r="G52">
        <f t="shared" si="22"/>
        <v>2960.7843137254899</v>
      </c>
      <c r="H52" s="2">
        <f t="shared" si="14"/>
        <v>1960.7843137254899</v>
      </c>
      <c r="I52" s="2">
        <f t="shared" si="21"/>
        <v>39.215686274510063</v>
      </c>
      <c r="J52" s="13">
        <f t="shared" si="5"/>
        <v>1999.2310649750095</v>
      </c>
      <c r="K52" s="13">
        <f t="shared" si="6"/>
        <v>77.662437524029215</v>
      </c>
      <c r="L52" s="9">
        <f t="shared" si="23"/>
        <v>1999.2310649750095</v>
      </c>
      <c r="M52" s="2">
        <f t="shared" si="24"/>
        <v>1348.7043575075543</v>
      </c>
    </row>
    <row r="53" spans="3:13" x14ac:dyDescent="0.2">
      <c r="C53">
        <v>1</v>
      </c>
      <c r="D53">
        <v>0.05</v>
      </c>
      <c r="E53" s="2">
        <f t="shared" si="2"/>
        <v>0.65729898516783758</v>
      </c>
      <c r="F53" s="13">
        <f t="shared" si="3"/>
        <v>95.464852607709744</v>
      </c>
      <c r="G53">
        <f t="shared" si="22"/>
        <v>2904.7619047619046</v>
      </c>
      <c r="H53" s="2">
        <f t="shared" si="14"/>
        <v>1904.7619047619046</v>
      </c>
      <c r="I53" s="2">
        <f t="shared" si="21"/>
        <v>95.238095238095411</v>
      </c>
      <c r="J53" s="13">
        <f t="shared" si="5"/>
        <v>1995.4648526077096</v>
      </c>
      <c r="K53" s="13">
        <f t="shared" si="6"/>
        <v>185.94104308390024</v>
      </c>
      <c r="L53" s="9">
        <f t="shared" si="23"/>
        <v>1995.4648526077096</v>
      </c>
      <c r="M53" s="2">
        <f t="shared" si="24"/>
        <v>1369.7691170135492</v>
      </c>
    </row>
    <row r="54" spans="3:13" x14ac:dyDescent="0.2">
      <c r="C54">
        <v>1</v>
      </c>
      <c r="D54">
        <v>0.1</v>
      </c>
      <c r="E54" s="2">
        <f t="shared" si="2"/>
        <v>0.65102639296187681</v>
      </c>
      <c r="F54" s="13">
        <f t="shared" si="3"/>
        <v>183.47107438016528</v>
      </c>
      <c r="G54">
        <f t="shared" si="22"/>
        <v>2818.181818181818</v>
      </c>
      <c r="H54" s="2">
        <f t="shared" si="14"/>
        <v>1818.181818181818</v>
      </c>
      <c r="I54" s="2">
        <f t="shared" si="21"/>
        <v>181.81818181818198</v>
      </c>
      <c r="J54" s="13">
        <f t="shared" si="5"/>
        <v>1983.471074380165</v>
      </c>
      <c r="K54" s="13">
        <f t="shared" si="6"/>
        <v>347.10743801652893</v>
      </c>
      <c r="L54" s="9">
        <f t="shared" si="23"/>
        <v>1983.471074380165</v>
      </c>
      <c r="M54" s="2">
        <f t="shared" si="24"/>
        <v>1406.5783292949579</v>
      </c>
    </row>
    <row r="55" spans="3:13" x14ac:dyDescent="0.2">
      <c r="C55">
        <v>1</v>
      </c>
      <c r="D55">
        <v>0.2</v>
      </c>
      <c r="E55" s="2">
        <f t="shared" si="2"/>
        <v>0.64583333333333348</v>
      </c>
      <c r="F55" s="13">
        <f t="shared" si="3"/>
        <v>344.44444444444446</v>
      </c>
      <c r="G55">
        <f t="shared" si="22"/>
        <v>2666.666666666667</v>
      </c>
      <c r="H55" s="2">
        <f t="shared" si="14"/>
        <v>1666.666666666667</v>
      </c>
      <c r="I55" s="2">
        <f t="shared" si="21"/>
        <v>333.33333333333303</v>
      </c>
      <c r="J55" s="13">
        <f t="shared" si="5"/>
        <v>1944.4444444444446</v>
      </c>
      <c r="K55" s="13">
        <f t="shared" si="6"/>
        <v>611.1111111111112</v>
      </c>
      <c r="L55" s="9">
        <f t="shared" si="23"/>
        <v>1944.4444444444446</v>
      </c>
      <c r="M55" s="2">
        <f t="shared" si="24"/>
        <v>1471.2521105483031</v>
      </c>
    </row>
    <row r="56" spans="3:13" x14ac:dyDescent="0.2">
      <c r="C56">
        <v>1</v>
      </c>
      <c r="D56">
        <v>0.5</v>
      </c>
      <c r="E56" s="2">
        <f t="shared" si="2"/>
        <v>0.66666666666666674</v>
      </c>
      <c r="F56" s="13">
        <f t="shared" si="3"/>
        <v>777.77777777777783</v>
      </c>
      <c r="G56">
        <f t="shared" si="22"/>
        <v>2333.3333333333335</v>
      </c>
      <c r="H56" s="2">
        <f t="shared" si="14"/>
        <v>1333.3333333333335</v>
      </c>
      <c r="I56" s="2">
        <f t="shared" si="21"/>
        <v>666.66666666666652</v>
      </c>
      <c r="J56" s="13">
        <f t="shared" si="5"/>
        <v>1777.7777777777778</v>
      </c>
      <c r="K56" s="13">
        <f t="shared" si="6"/>
        <v>1111.1111111111111</v>
      </c>
      <c r="L56" s="9">
        <f t="shared" si="23"/>
        <v>1777.7777777777778</v>
      </c>
      <c r="M56" s="2">
        <f t="shared" si="24"/>
        <v>1606.4814814814813</v>
      </c>
    </row>
    <row r="57" spans="3:13" x14ac:dyDescent="0.2">
      <c r="C57">
        <v>1</v>
      </c>
      <c r="D57">
        <v>1</v>
      </c>
      <c r="E57" s="2">
        <f t="shared" si="2"/>
        <v>0.75</v>
      </c>
      <c r="F57" s="13">
        <f t="shared" si="3"/>
        <v>1500</v>
      </c>
      <c r="G57">
        <f t="shared" si="22"/>
        <v>2000</v>
      </c>
      <c r="H57" s="2">
        <f t="shared" si="14"/>
        <v>1000</v>
      </c>
      <c r="I57" s="2">
        <f t="shared" si="21"/>
        <v>1000</v>
      </c>
      <c r="J57" s="13">
        <f t="shared" si="5"/>
        <v>1500</v>
      </c>
      <c r="K57" s="13">
        <f t="shared" si="6"/>
        <v>1500</v>
      </c>
      <c r="L57" s="9">
        <f t="shared" si="23"/>
        <v>1500</v>
      </c>
      <c r="M57" s="2">
        <f t="shared" si="24"/>
        <v>1777.7777777777774</v>
      </c>
    </row>
    <row r="58" spans="3:13" x14ac:dyDescent="0.2">
      <c r="C58">
        <v>1</v>
      </c>
      <c r="D58">
        <v>2</v>
      </c>
      <c r="E58" s="2">
        <f t="shared" si="2"/>
        <v>0.93333333333333335</v>
      </c>
      <c r="F58" s="13">
        <f t="shared" si="3"/>
        <v>3111.1111111111113</v>
      </c>
      <c r="G58">
        <f t="shared" si="22"/>
        <v>1666.6666666666667</v>
      </c>
      <c r="H58" s="2">
        <f t="shared" si="14"/>
        <v>666.66666666666674</v>
      </c>
      <c r="I58" s="2">
        <f t="shared" si="21"/>
        <v>1333.3333333333333</v>
      </c>
      <c r="J58" s="13">
        <f t="shared" si="5"/>
        <v>1111.1111111111111</v>
      </c>
      <c r="K58" s="13">
        <f t="shared" si="6"/>
        <v>1777.7777777777778</v>
      </c>
      <c r="L58" s="9">
        <f t="shared" si="23"/>
        <v>1111.1111111111111</v>
      </c>
      <c r="M58" s="2">
        <f t="shared" si="24"/>
        <v>1916.666666666667</v>
      </c>
    </row>
    <row r="59" spans="3:13" x14ac:dyDescent="0.2">
      <c r="C59">
        <v>1</v>
      </c>
      <c r="D59">
        <v>5</v>
      </c>
      <c r="E59" s="2">
        <f t="shared" si="2"/>
        <v>1.2916666666666667</v>
      </c>
      <c r="F59" s="13">
        <f t="shared" si="3"/>
        <v>8611.1111111111113</v>
      </c>
      <c r="G59">
        <f t="shared" si="22"/>
        <v>1333.3333333333333</v>
      </c>
      <c r="H59" s="2">
        <f t="shared" si="14"/>
        <v>333.33333333333326</v>
      </c>
      <c r="I59" s="2">
        <f t="shared" si="21"/>
        <v>1666.6666666666667</v>
      </c>
      <c r="J59" s="13">
        <f t="shared" si="5"/>
        <v>611.11111111111109</v>
      </c>
      <c r="K59" s="13">
        <f t="shared" si="6"/>
        <v>1944.4444444444443</v>
      </c>
      <c r="L59" s="9">
        <f t="shared" si="23"/>
        <v>611.11111111111109</v>
      </c>
      <c r="M59" s="2">
        <f t="shared" si="24"/>
        <v>1992.5925925925924</v>
      </c>
    </row>
    <row r="60" spans="3:13" x14ac:dyDescent="0.2">
      <c r="C60">
        <v>1</v>
      </c>
      <c r="D60">
        <v>10</v>
      </c>
      <c r="E60" s="2">
        <f t="shared" si="2"/>
        <v>1.5524475524475523</v>
      </c>
      <c r="F60" s="13">
        <f t="shared" si="3"/>
        <v>18347.10743801653</v>
      </c>
      <c r="G60">
        <f t="shared" si="22"/>
        <v>1181.8181818181818</v>
      </c>
      <c r="H60" s="2">
        <f t="shared" si="14"/>
        <v>181.81818181818176</v>
      </c>
      <c r="I60" s="2">
        <f t="shared" si="21"/>
        <v>1818.1818181818182</v>
      </c>
      <c r="J60" s="13">
        <f t="shared" si="5"/>
        <v>347.10743801652893</v>
      </c>
      <c r="K60" s="13">
        <f t="shared" si="6"/>
        <v>1983.4710743801652</v>
      </c>
      <c r="L60" s="9">
        <f t="shared" si="23"/>
        <v>347.10743801652893</v>
      </c>
      <c r="M60" s="2">
        <f t="shared" si="24"/>
        <v>2008.8383838383841</v>
      </c>
    </row>
    <row r="61" spans="3:13" x14ac:dyDescent="0.2">
      <c r="C61">
        <v>1</v>
      </c>
      <c r="D61">
        <v>20</v>
      </c>
      <c r="E61" s="2">
        <f t="shared" si="2"/>
        <v>1.7432712215320909</v>
      </c>
      <c r="F61" s="13">
        <f t="shared" si="3"/>
        <v>38185.941043083898</v>
      </c>
      <c r="G61">
        <f t="shared" si="22"/>
        <v>1095.2380952380952</v>
      </c>
      <c r="H61" s="2">
        <f t="shared" si="14"/>
        <v>95.238095238095184</v>
      </c>
      <c r="I61" s="2">
        <f t="shared" si="21"/>
        <v>1904.7619047619048</v>
      </c>
      <c r="J61" s="13">
        <f t="shared" si="5"/>
        <v>185.94104308390024</v>
      </c>
      <c r="K61" s="13">
        <f t="shared" si="6"/>
        <v>1995.4648526077096</v>
      </c>
      <c r="L61" s="9">
        <f t="shared" si="23"/>
        <v>185.94104308390024</v>
      </c>
      <c r="M61" s="2">
        <f t="shared" si="24"/>
        <v>2004.7830956921862</v>
      </c>
    </row>
    <row r="62" spans="3:13" x14ac:dyDescent="0.2">
      <c r="C62">
        <v>1</v>
      </c>
      <c r="D62">
        <v>50</v>
      </c>
      <c r="E62" s="2">
        <f t="shared" si="2"/>
        <v>1.8875323714391417</v>
      </c>
      <c r="F62" s="13">
        <f t="shared" si="3"/>
        <v>98077.662437524035</v>
      </c>
      <c r="G62">
        <f t="shared" si="22"/>
        <v>1039.2156862745098</v>
      </c>
      <c r="H62" s="2">
        <f t="shared" si="14"/>
        <v>39.215686274509835</v>
      </c>
      <c r="I62" s="2">
        <f t="shared" si="21"/>
        <v>1960.7843137254902</v>
      </c>
      <c r="J62" s="13">
        <f t="shared" si="5"/>
        <v>77.662437524029215</v>
      </c>
      <c r="K62" s="13">
        <f t="shared" si="6"/>
        <v>1999.2310649750095</v>
      </c>
      <c r="L62" s="9">
        <f t="shared" si="23"/>
        <v>77.662437524029215</v>
      </c>
      <c r="M62" s="2">
        <f t="shared" si="24"/>
        <v>2001.3879948114513</v>
      </c>
    </row>
    <row r="63" spans="3:13" x14ac:dyDescent="0.2">
      <c r="C63">
        <v>1</v>
      </c>
      <c r="D63">
        <v>100</v>
      </c>
      <c r="E63" s="2">
        <f t="shared" si="2"/>
        <v>1.941939825050466</v>
      </c>
      <c r="F63" s="13">
        <f t="shared" si="3"/>
        <v>198039.40790118615</v>
      </c>
      <c r="G63">
        <f t="shared" si="22"/>
        <v>1019.8019801980198</v>
      </c>
      <c r="H63" s="2">
        <f t="shared" si="14"/>
        <v>19.801980198019805</v>
      </c>
      <c r="I63" s="2">
        <f t="shared" si="21"/>
        <v>1980.1980198019801</v>
      </c>
      <c r="J63" s="13">
        <f t="shared" si="5"/>
        <v>39.40790118615822</v>
      </c>
      <c r="K63" s="13">
        <f t="shared" si="6"/>
        <v>1999.8039407901185</v>
      </c>
      <c r="L63" s="9">
        <f t="shared" si="23"/>
        <v>39.40790118615822</v>
      </c>
      <c r="M63" s="2">
        <f t="shared" si="24"/>
        <v>2000.3446058518491</v>
      </c>
    </row>
    <row r="64" spans="3:13" x14ac:dyDescent="0.2">
      <c r="C64">
        <v>1</v>
      </c>
      <c r="D64">
        <v>200</v>
      </c>
      <c r="E64" s="2">
        <f t="shared" si="2"/>
        <v>1.9704923657574198</v>
      </c>
      <c r="F64" s="13">
        <f t="shared" si="3"/>
        <v>398019.85099378729</v>
      </c>
      <c r="G64">
        <f t="shared" si="22"/>
        <v>1009.9502487562189</v>
      </c>
      <c r="H64" s="2">
        <f t="shared" si="14"/>
        <v>9.9502487562189117</v>
      </c>
      <c r="I64" s="2">
        <f t="shared" si="21"/>
        <v>1990.049751243781</v>
      </c>
      <c r="J64" s="13">
        <f t="shared" si="5"/>
        <v>19.850993787282494</v>
      </c>
      <c r="K64" s="13">
        <f t="shared" si="6"/>
        <v>1999.9504962748447</v>
      </c>
      <c r="L64" s="9">
        <f t="shared" si="23"/>
        <v>19.850993787282494</v>
      </c>
      <c r="M64" s="2">
        <f t="shared" si="24"/>
        <v>2000.0927973819075</v>
      </c>
    </row>
    <row r="65" spans="3:13" x14ac:dyDescent="0.2">
      <c r="C65">
        <v>1</v>
      </c>
      <c r="D65">
        <v>500</v>
      </c>
      <c r="E65" s="2">
        <f t="shared" si="2"/>
        <v>1.9880795069899961</v>
      </c>
      <c r="F65" s="13">
        <f t="shared" si="3"/>
        <v>998007.97606384044</v>
      </c>
      <c r="G65">
        <f t="shared" si="22"/>
        <v>1003.9920159680639</v>
      </c>
      <c r="H65" s="2">
        <f t="shared" si="14"/>
        <v>3.9920159680639244</v>
      </c>
      <c r="I65" s="2">
        <f t="shared" si="21"/>
        <v>1996.0079840319361</v>
      </c>
      <c r="J65" s="13">
        <f t="shared" si="5"/>
        <v>7.9760638403831061</v>
      </c>
      <c r="K65" s="13">
        <f t="shared" si="6"/>
        <v>1999.9920319042553</v>
      </c>
      <c r="L65" s="9">
        <f t="shared" si="23"/>
        <v>7.9760638403831061</v>
      </c>
      <c r="M65" s="2">
        <f t="shared" si="24"/>
        <v>2000.0192747314479</v>
      </c>
    </row>
    <row r="66" spans="3:13" x14ac:dyDescent="0.2">
      <c r="C66">
        <v>1</v>
      </c>
      <c r="D66">
        <v>1000</v>
      </c>
      <c r="E66" s="2">
        <f t="shared" si="2"/>
        <v>1.9940199381874357</v>
      </c>
      <c r="F66" s="13">
        <f t="shared" si="3"/>
        <v>1998003.99400799</v>
      </c>
      <c r="G66">
        <f t="shared" si="22"/>
        <v>1001.998001998002</v>
      </c>
      <c r="H66" s="2">
        <f t="shared" si="14"/>
        <v>1.9980019980019961</v>
      </c>
      <c r="I66" s="2">
        <f t="shared" si="21"/>
        <v>1998.0019980019979</v>
      </c>
      <c r="J66" s="13">
        <f t="shared" si="5"/>
        <v>3.994007990011986</v>
      </c>
      <c r="K66" s="13">
        <f t="shared" si="6"/>
        <v>1999.9980039940081</v>
      </c>
      <c r="L66" s="9">
        <f t="shared" si="23"/>
        <v>3.994007990011986</v>
      </c>
      <c r="M66" s="2">
        <f t="shared" si="24"/>
        <v>2000.0039404886809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6A99-681B-44F2-B0F0-197C4243AC53}">
  <dimension ref="A1:AA66"/>
  <sheetViews>
    <sheetView workbookViewId="0">
      <selection activeCell="X18" sqref="X18"/>
    </sheetView>
  </sheetViews>
  <sheetFormatPr defaultRowHeight="14.25" x14ac:dyDescent="0.2"/>
  <cols>
    <col min="1" max="1" width="5.875" customWidth="1"/>
    <col min="2" max="2" width="6.5" customWidth="1"/>
    <col min="3" max="4" width="9.125" bestFit="1" customWidth="1"/>
    <col min="5" max="5" width="8.5" customWidth="1"/>
    <col min="6" max="6" width="7.125" customWidth="1"/>
    <col min="7" max="10" width="11.125" bestFit="1" customWidth="1"/>
    <col min="11" max="11" width="11" bestFit="1" customWidth="1"/>
    <col min="12" max="12" width="11.25" style="2" bestFit="1" customWidth="1"/>
    <col min="13" max="13" width="11" style="2" hidden="1" customWidth="1"/>
    <col min="14" max="14" width="10.75" hidden="1" customWidth="1"/>
    <col min="15" max="19" width="0" hidden="1" customWidth="1"/>
    <col min="20" max="20" width="4.5" customWidth="1"/>
    <col min="24" max="24" width="5.5" customWidth="1"/>
  </cols>
  <sheetData>
    <row r="1" spans="1:27" s="3" customFormat="1" x14ac:dyDescent="0.2">
      <c r="A1" s="3" t="s">
        <v>4</v>
      </c>
      <c r="B1" s="3" t="s">
        <v>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6</v>
      </c>
      <c r="H1" s="3" t="s">
        <v>7</v>
      </c>
      <c r="I1" s="3" t="s">
        <v>8</v>
      </c>
      <c r="J1" s="4" t="s">
        <v>25</v>
      </c>
      <c r="K1" s="4" t="s">
        <v>26</v>
      </c>
      <c r="L1" s="4" t="s">
        <v>27</v>
      </c>
      <c r="M1" s="5"/>
      <c r="N1" s="4" t="s">
        <v>23</v>
      </c>
      <c r="O1" s="3" t="s">
        <v>0</v>
      </c>
      <c r="P1" s="3" t="s">
        <v>10</v>
      </c>
      <c r="Q1" s="3" t="s">
        <v>1</v>
      </c>
      <c r="R1" s="3" t="s">
        <v>10</v>
      </c>
      <c r="S1" s="3" t="s">
        <v>24</v>
      </c>
      <c r="U1" s="3" t="s">
        <v>30</v>
      </c>
      <c r="V1" s="3" t="s">
        <v>31</v>
      </c>
      <c r="W1" s="3" t="s">
        <v>32</v>
      </c>
      <c r="X1" s="3" t="s">
        <v>33</v>
      </c>
      <c r="Y1" s="3" t="s">
        <v>11</v>
      </c>
      <c r="Z1" s="3" t="s">
        <v>32</v>
      </c>
      <c r="AA1" s="3" t="s">
        <v>34</v>
      </c>
    </row>
    <row r="2" spans="1:27" x14ac:dyDescent="0.2">
      <c r="A2">
        <v>1000</v>
      </c>
      <c r="B2">
        <v>3000</v>
      </c>
      <c r="C2">
        <v>0</v>
      </c>
      <c r="D2">
        <v>1</v>
      </c>
      <c r="E2" s="2">
        <f>($B$2-$A$2)*C2*($A$5*C2^2+$B$5*C2*D2+$A$5*D2^2)/(C2+D2)/($B$2*C2+$A$2*D2)</f>
        <v>0</v>
      </c>
      <c r="F2" s="13">
        <f>($B$2-$A$2)*D2*($A$5*C2^2+$B$5*C2*D2+$A$5*D2^2)/(C2+D2)^2</f>
        <v>1333.3333333333333</v>
      </c>
      <c r="G2">
        <f>($B$2*C2+$A$2*D2)/(C2+D2)</f>
        <v>1000</v>
      </c>
      <c r="H2">
        <f>G2-$A$2</f>
        <v>0</v>
      </c>
      <c r="I2">
        <f>$B$2-G2</f>
        <v>2000</v>
      </c>
      <c r="J2" s="13">
        <f>($B$2-$A$2)*($A$5*(C2^2+2*C2*D2)+($B$5-$A$5)*D2^2)/(C2+D2)^2</f>
        <v>0</v>
      </c>
      <c r="K2" s="13">
        <f>($B$2-$A$2)*($A$5*(2*C2*D2+D2^2)+($B$5-$A$5)*C2^2)/(C2+D2)^2</f>
        <v>1333.3333333333333</v>
      </c>
      <c r="L2" s="13">
        <f>J2+K2</f>
        <v>1333.3333333333333</v>
      </c>
      <c r="M2">
        <f>C2*J2</f>
        <v>0</v>
      </c>
      <c r="N2">
        <f t="shared" ref="N2:N24" si="0">D2*K2</f>
        <v>1333.3333333333333</v>
      </c>
      <c r="O2" t="e">
        <f>(1000/J2)^0.5</f>
        <v>#DIV/0!</v>
      </c>
      <c r="P2">
        <f>(1000*J2)^0.5</f>
        <v>0</v>
      </c>
      <c r="Q2">
        <f>(1000/K2)^0.5</f>
        <v>0.8660254037844386</v>
      </c>
      <c r="R2">
        <f>(1000*K2)^0.5</f>
        <v>1154.7005383792514</v>
      </c>
      <c r="S2">
        <f>(P2+R2)*2</f>
        <v>2309.4010767585028</v>
      </c>
    </row>
    <row r="3" spans="1:27" x14ac:dyDescent="0.2">
      <c r="C3">
        <v>1E-3</v>
      </c>
      <c r="D3">
        <f t="shared" ref="D3:D24" si="1">1-C3</f>
        <v>0.999</v>
      </c>
      <c r="E3" s="2">
        <f t="shared" ref="E3:E66" si="2">($B$2-$A$2)*C3*($A$5*C3^2+$B$5*C3*D3+$A$5*D3^2)/(C3+D3)/($B$2*C3+$A$2*D3)</f>
        <v>1.3293426480372589E-3</v>
      </c>
      <c r="F3" s="13">
        <f t="shared" ref="F3:F66" si="3">($B$2-$A$2)*D3*($A$5*C3^2+$B$5*C3*D3+$A$5*D3^2)/(C3+D3)^2</f>
        <v>1330.6693319999999</v>
      </c>
      <c r="G3">
        <f t="shared" ref="G3:G24" si="4">($B$2*C3+$A$2*D3)/(C3+D3)</f>
        <v>1002</v>
      </c>
      <c r="H3">
        <f>G3-$A$2</f>
        <v>2</v>
      </c>
      <c r="I3">
        <f>$B$2-G3</f>
        <v>1998</v>
      </c>
      <c r="J3" s="13">
        <f t="shared" ref="J3:J66" si="5">($B$2-$A$2)*($A$5*(C3^2+2*C3*D3)+($B$5-$A$5)*D3^2)/(C3+D3)^2</f>
        <v>2.6653333333333338</v>
      </c>
      <c r="K3" s="13">
        <f t="shared" ref="K3:K66" si="6">($B$2-$A$2)*($A$5*(2*C3*D3+D3^2)+($B$5-$A$5)*C3^2)/(C3+D3)^2</f>
        <v>1333.3319999999999</v>
      </c>
      <c r="L3" s="13">
        <f t="shared" ref="L3:L24" si="7">J3+K3</f>
        <v>1335.9973333333332</v>
      </c>
      <c r="M3">
        <f t="shared" ref="M3:M45" si="8">C3*J3</f>
        <v>2.6653333333333338E-3</v>
      </c>
      <c r="N3">
        <f t="shared" si="0"/>
        <v>1331.998668</v>
      </c>
      <c r="O3">
        <f t="shared" ref="O3:O24" si="9">(1000/J3)^0.5</f>
        <v>19.369759776437558</v>
      </c>
      <c r="P3">
        <f t="shared" ref="P3:P24" si="10">(1000*J3)^0.5</f>
        <v>51.626866390798249</v>
      </c>
      <c r="Q3">
        <f t="shared" ref="Q3:Q24" si="11">(1000/K3)^0.5</f>
        <v>0.86602583679746536</v>
      </c>
      <c r="R3">
        <f t="shared" ref="R3:R24" si="12">(1000*K3)^0.5</f>
        <v>1154.6999610288378</v>
      </c>
      <c r="S3">
        <f t="shared" ref="S3:S24" si="13">(P3+R3)*2</f>
        <v>2412.6536548392723</v>
      </c>
      <c r="U3">
        <f>E3-E2</f>
        <v>1.3293426480372589E-3</v>
      </c>
      <c r="V3">
        <f>F3-F2</f>
        <v>-2.6640013333333172</v>
      </c>
      <c r="W3">
        <f>U3*2239+V3</f>
        <v>0.31239685562210529</v>
      </c>
      <c r="X3">
        <f>C3-C2</f>
        <v>1E-3</v>
      </c>
      <c r="Y3">
        <f>D3-D2</f>
        <v>-1.0000000000000009E-3</v>
      </c>
      <c r="Z3">
        <f>-X3*2352-Y3*176</f>
        <v>-2.1759999999999997</v>
      </c>
      <c r="AA3">
        <f>-Z3-W3</f>
        <v>1.8636031443778944</v>
      </c>
    </row>
    <row r="4" spans="1:27" x14ac:dyDescent="0.2">
      <c r="A4" s="3" t="s">
        <v>37</v>
      </c>
      <c r="B4" s="3" t="s">
        <v>38</v>
      </c>
      <c r="C4">
        <v>2E-3</v>
      </c>
      <c r="D4">
        <f t="shared" si="1"/>
        <v>0.998</v>
      </c>
      <c r="E4" s="2">
        <f t="shared" si="2"/>
        <v>2.6507410358565732E-3</v>
      </c>
      <c r="F4" s="13">
        <f t="shared" si="3"/>
        <v>1328.0106559999999</v>
      </c>
      <c r="G4">
        <f t="shared" si="4"/>
        <v>1004</v>
      </c>
      <c r="H4">
        <f>G4-$A$2</f>
        <v>4</v>
      </c>
      <c r="I4">
        <f>$B$2-G4</f>
        <v>1996</v>
      </c>
      <c r="J4" s="13">
        <f t="shared" si="5"/>
        <v>5.3279999999999994</v>
      </c>
      <c r="K4" s="13">
        <f t="shared" si="6"/>
        <v>1333.3279999999997</v>
      </c>
      <c r="L4" s="13">
        <f t="shared" si="7"/>
        <v>1338.6559999999997</v>
      </c>
      <c r="M4">
        <f t="shared" si="8"/>
        <v>1.0655999999999999E-2</v>
      </c>
      <c r="N4">
        <f t="shared" si="0"/>
        <v>1330.6613439999996</v>
      </c>
      <c r="O4">
        <f t="shared" si="9"/>
        <v>13.699915608779776</v>
      </c>
      <c r="P4">
        <f t="shared" si="10"/>
        <v>72.993150363578636</v>
      </c>
      <c r="Q4">
        <f t="shared" si="11"/>
        <v>0.86602713584044244</v>
      </c>
      <c r="R4">
        <f t="shared" si="12"/>
        <v>1154.6982289758653</v>
      </c>
      <c r="S4">
        <f t="shared" si="13"/>
        <v>2455.382758678888</v>
      </c>
      <c r="U4">
        <f>E4-E3</f>
        <v>1.3213983878193143E-3</v>
      </c>
      <c r="V4">
        <f>F4-F3</f>
        <v>-2.658676000000014</v>
      </c>
      <c r="W4">
        <f>U4*2239+V4</f>
        <v>0.29993499032743065</v>
      </c>
      <c r="X4">
        <f>C4-C3</f>
        <v>1E-3</v>
      </c>
      <c r="Y4">
        <f>D4-D3</f>
        <v>-1.0000000000000009E-3</v>
      </c>
      <c r="Z4">
        <f>-X4*2352-Y4*176</f>
        <v>-2.1759999999999997</v>
      </c>
      <c r="AA4">
        <f>-Z4-W4</f>
        <v>1.8760650096725691</v>
      </c>
    </row>
    <row r="5" spans="1:27" x14ac:dyDescent="0.2">
      <c r="A5">
        <f>2/3</f>
        <v>0.66666666666666663</v>
      </c>
      <c r="B5">
        <f>2/3</f>
        <v>0.66666666666666663</v>
      </c>
      <c r="C5">
        <v>5.0000000000000001E-3</v>
      </c>
      <c r="D5">
        <f t="shared" si="1"/>
        <v>0.995</v>
      </c>
      <c r="E5" s="2">
        <f t="shared" si="2"/>
        <v>6.5678217821782178E-3</v>
      </c>
      <c r="F5" s="13">
        <f t="shared" si="3"/>
        <v>1320.0664999999999</v>
      </c>
      <c r="G5">
        <f t="shared" si="4"/>
        <v>1010</v>
      </c>
      <c r="H5">
        <f t="shared" ref="H5:H66" si="14">G5-$A$2</f>
        <v>10</v>
      </c>
      <c r="I5">
        <f t="shared" ref="I5:I24" si="15">$B$2-G5</f>
        <v>1990</v>
      </c>
      <c r="J5" s="13">
        <f t="shared" si="5"/>
        <v>13.3</v>
      </c>
      <c r="K5" s="13">
        <f t="shared" si="6"/>
        <v>1333.3</v>
      </c>
      <c r="L5" s="13">
        <f t="shared" si="7"/>
        <v>1346.6</v>
      </c>
      <c r="M5">
        <f t="shared" si="8"/>
        <v>6.6500000000000004E-2</v>
      </c>
      <c r="N5">
        <f t="shared" si="0"/>
        <v>1326.6334999999999</v>
      </c>
      <c r="O5">
        <f t="shared" si="9"/>
        <v>8.6710996952411996</v>
      </c>
      <c r="P5">
        <f t="shared" si="10"/>
        <v>115.32562594670796</v>
      </c>
      <c r="Q5">
        <f t="shared" si="11"/>
        <v>0.86603622930496493</v>
      </c>
      <c r="R5">
        <f t="shared" si="12"/>
        <v>1154.6861045323096</v>
      </c>
      <c r="S5">
        <f t="shared" si="13"/>
        <v>2540.0234609580352</v>
      </c>
    </row>
    <row r="6" spans="1:27" x14ac:dyDescent="0.2">
      <c r="C6">
        <v>0.01</v>
      </c>
      <c r="D6">
        <f t="shared" si="1"/>
        <v>0.99</v>
      </c>
      <c r="E6" s="2">
        <f t="shared" si="2"/>
        <v>1.294248366013072E-2</v>
      </c>
      <c r="F6" s="13">
        <f t="shared" si="3"/>
        <v>1306.932</v>
      </c>
      <c r="G6">
        <f t="shared" si="4"/>
        <v>1020</v>
      </c>
      <c r="H6">
        <f t="shared" si="14"/>
        <v>20</v>
      </c>
      <c r="I6">
        <f t="shared" si="15"/>
        <v>1980</v>
      </c>
      <c r="J6" s="13">
        <f t="shared" si="5"/>
        <v>26.533333333333331</v>
      </c>
      <c r="K6" s="13">
        <f t="shared" si="6"/>
        <v>1333.2</v>
      </c>
      <c r="L6" s="13">
        <f t="shared" si="7"/>
        <v>1359.7333333333333</v>
      </c>
      <c r="M6">
        <f t="shared" si="8"/>
        <v>0.26533333333333331</v>
      </c>
      <c r="N6">
        <f t="shared" si="0"/>
        <v>1319.8679999999999</v>
      </c>
      <c r="O6">
        <f t="shared" si="9"/>
        <v>6.1390913180254358</v>
      </c>
      <c r="P6">
        <f t="shared" si="10"/>
        <v>162.89055630494155</v>
      </c>
      <c r="Q6">
        <f t="shared" si="11"/>
        <v>0.86606870830249383</v>
      </c>
      <c r="R6">
        <f t="shared" si="12"/>
        <v>1154.6428019088846</v>
      </c>
      <c r="S6">
        <f t="shared" si="13"/>
        <v>2635.0667164276524</v>
      </c>
    </row>
    <row r="7" spans="1:27" ht="14.25" customHeight="1" x14ac:dyDescent="0.2">
      <c r="A7" s="14" t="s">
        <v>39</v>
      </c>
      <c r="B7" s="14"/>
      <c r="C7">
        <f>C6+0.01</f>
        <v>0.02</v>
      </c>
      <c r="D7">
        <f t="shared" si="1"/>
        <v>0.98</v>
      </c>
      <c r="E7" s="2">
        <f t="shared" si="2"/>
        <v>2.5138461538461533E-2</v>
      </c>
      <c r="F7" s="13">
        <f t="shared" si="3"/>
        <v>1281.0559999999998</v>
      </c>
      <c r="G7">
        <f t="shared" si="4"/>
        <v>1040</v>
      </c>
      <c r="H7">
        <f t="shared" si="14"/>
        <v>40</v>
      </c>
      <c r="I7">
        <f t="shared" si="15"/>
        <v>1960</v>
      </c>
      <c r="J7" s="13">
        <f t="shared" si="5"/>
        <v>52.79999999999999</v>
      </c>
      <c r="K7" s="13">
        <f t="shared" si="6"/>
        <v>1332.7999999999997</v>
      </c>
      <c r="L7" s="13">
        <f t="shared" si="7"/>
        <v>1385.5999999999997</v>
      </c>
      <c r="M7">
        <f t="shared" si="8"/>
        <v>1.0559999999999998</v>
      </c>
      <c r="N7">
        <f t="shared" si="0"/>
        <v>1306.1439999999998</v>
      </c>
      <c r="O7">
        <f t="shared" si="9"/>
        <v>4.3519413988924462</v>
      </c>
      <c r="P7">
        <f t="shared" si="10"/>
        <v>229.78250586152114</v>
      </c>
      <c r="Q7">
        <f t="shared" si="11"/>
        <v>0.8661986608440464</v>
      </c>
      <c r="R7">
        <f t="shared" si="12"/>
        <v>1154.4695751729448</v>
      </c>
      <c r="S7">
        <f t="shared" si="13"/>
        <v>2768.5041620689317</v>
      </c>
    </row>
    <row r="8" spans="1:27" x14ac:dyDescent="0.2">
      <c r="A8" s="14"/>
      <c r="B8" s="14"/>
      <c r="C8">
        <v>0.05</v>
      </c>
      <c r="D8">
        <f t="shared" si="1"/>
        <v>0.95</v>
      </c>
      <c r="E8" s="2">
        <f t="shared" si="2"/>
        <v>5.7727272727272717E-2</v>
      </c>
      <c r="F8" s="13">
        <f t="shared" si="3"/>
        <v>1206.4999999999998</v>
      </c>
      <c r="G8">
        <f t="shared" si="4"/>
        <v>1100</v>
      </c>
      <c r="H8">
        <f t="shared" si="14"/>
        <v>100</v>
      </c>
      <c r="I8">
        <f t="shared" si="15"/>
        <v>1900</v>
      </c>
      <c r="J8" s="13">
        <f t="shared" si="5"/>
        <v>130</v>
      </c>
      <c r="K8" s="13">
        <f t="shared" si="6"/>
        <v>1329.9999999999998</v>
      </c>
      <c r="L8" s="13">
        <f t="shared" si="7"/>
        <v>1459.9999999999998</v>
      </c>
      <c r="M8">
        <f t="shared" si="8"/>
        <v>6.5</v>
      </c>
      <c r="N8">
        <f t="shared" si="0"/>
        <v>1263.4999999999998</v>
      </c>
      <c r="O8">
        <f t="shared" si="9"/>
        <v>2.7735009811261455</v>
      </c>
      <c r="P8">
        <f t="shared" si="10"/>
        <v>360.55512754639892</v>
      </c>
      <c r="Q8">
        <f t="shared" si="11"/>
        <v>0.86710996952412012</v>
      </c>
      <c r="R8">
        <f t="shared" si="12"/>
        <v>1153.2562594670794</v>
      </c>
      <c r="S8">
        <f t="shared" si="13"/>
        <v>3027.6227740269569</v>
      </c>
    </row>
    <row r="9" spans="1:27" x14ac:dyDescent="0.2">
      <c r="A9" s="14"/>
      <c r="B9" s="14"/>
      <c r="C9">
        <v>0.1</v>
      </c>
      <c r="D9">
        <f t="shared" si="1"/>
        <v>0.9</v>
      </c>
      <c r="E9" s="2">
        <f t="shared" si="2"/>
        <v>0.10111111111111112</v>
      </c>
      <c r="F9" s="13">
        <f t="shared" si="3"/>
        <v>1092</v>
      </c>
      <c r="G9">
        <f t="shared" si="4"/>
        <v>1200</v>
      </c>
      <c r="H9">
        <f t="shared" si="14"/>
        <v>200</v>
      </c>
      <c r="I9">
        <f t="shared" si="15"/>
        <v>1800</v>
      </c>
      <c r="J9" s="13">
        <f t="shared" si="5"/>
        <v>253.33333333333334</v>
      </c>
      <c r="K9" s="13">
        <f t="shared" si="6"/>
        <v>1320</v>
      </c>
      <c r="L9" s="13">
        <f t="shared" si="7"/>
        <v>1573.3333333333333</v>
      </c>
      <c r="M9">
        <f t="shared" si="8"/>
        <v>25.333333333333336</v>
      </c>
      <c r="N9">
        <f t="shared" si="0"/>
        <v>1188</v>
      </c>
      <c r="O9">
        <f t="shared" si="9"/>
        <v>1.9867985355975657</v>
      </c>
      <c r="P9">
        <f t="shared" si="10"/>
        <v>503.32229568471666</v>
      </c>
      <c r="Q9">
        <f t="shared" si="11"/>
        <v>0.8703882797784892</v>
      </c>
      <c r="R9">
        <f t="shared" si="12"/>
        <v>1148.9125293076058</v>
      </c>
      <c r="S9">
        <f t="shared" si="13"/>
        <v>3304.469649984645</v>
      </c>
    </row>
    <row r="10" spans="1:27" x14ac:dyDescent="0.2">
      <c r="A10" s="14"/>
      <c r="B10" s="14"/>
      <c r="C10">
        <v>0.2</v>
      </c>
      <c r="D10">
        <f t="shared" si="1"/>
        <v>0.8</v>
      </c>
      <c r="E10" s="2">
        <f t="shared" si="2"/>
        <v>0.16000000000000003</v>
      </c>
      <c r="F10" s="13">
        <f t="shared" si="3"/>
        <v>896.00000000000011</v>
      </c>
      <c r="G10">
        <f t="shared" si="4"/>
        <v>1400</v>
      </c>
      <c r="H10">
        <f t="shared" si="14"/>
        <v>400</v>
      </c>
      <c r="I10">
        <f t="shared" si="15"/>
        <v>1600</v>
      </c>
      <c r="J10" s="13">
        <f t="shared" si="5"/>
        <v>480.00000000000011</v>
      </c>
      <c r="K10" s="13">
        <f t="shared" si="6"/>
        <v>1280.0000000000002</v>
      </c>
      <c r="L10" s="13">
        <f t="shared" si="7"/>
        <v>1760.0000000000005</v>
      </c>
      <c r="M10">
        <f t="shared" si="8"/>
        <v>96.000000000000028</v>
      </c>
      <c r="N10">
        <f t="shared" si="0"/>
        <v>1024.0000000000002</v>
      </c>
      <c r="O10">
        <f t="shared" si="9"/>
        <v>1.4433756729740643</v>
      </c>
      <c r="P10">
        <f t="shared" si="10"/>
        <v>692.82032302755101</v>
      </c>
      <c r="Q10">
        <f t="shared" si="11"/>
        <v>0.88388347648318433</v>
      </c>
      <c r="R10">
        <f t="shared" si="12"/>
        <v>1131.3708498984761</v>
      </c>
      <c r="S10">
        <f t="shared" si="13"/>
        <v>3648.3823458520542</v>
      </c>
    </row>
    <row r="11" spans="1:27" x14ac:dyDescent="0.2">
      <c r="A11" s="14"/>
      <c r="B11" s="14"/>
      <c r="C11">
        <v>0.3</v>
      </c>
      <c r="D11">
        <f t="shared" si="1"/>
        <v>0.7</v>
      </c>
      <c r="E11" s="2">
        <f t="shared" si="2"/>
        <v>0.19749999999999995</v>
      </c>
      <c r="F11" s="13">
        <f t="shared" si="3"/>
        <v>737.33333333333326</v>
      </c>
      <c r="G11">
        <f t="shared" si="4"/>
        <v>1600</v>
      </c>
      <c r="H11">
        <f t="shared" si="14"/>
        <v>600</v>
      </c>
      <c r="I11">
        <f t="shared" si="15"/>
        <v>1400</v>
      </c>
      <c r="J11" s="13">
        <f t="shared" si="5"/>
        <v>679.99999999999989</v>
      </c>
      <c r="K11" s="13">
        <f t="shared" si="6"/>
        <v>1213.3333333333333</v>
      </c>
      <c r="L11" s="13">
        <f t="shared" si="7"/>
        <v>1893.333333333333</v>
      </c>
      <c r="M11">
        <f t="shared" si="8"/>
        <v>203.99999999999997</v>
      </c>
      <c r="N11">
        <f t="shared" si="0"/>
        <v>849.33333333333326</v>
      </c>
      <c r="O11">
        <f t="shared" si="9"/>
        <v>1.212678125181665</v>
      </c>
      <c r="P11">
        <f t="shared" si="10"/>
        <v>824.62112512353201</v>
      </c>
      <c r="Q11">
        <f t="shared" si="11"/>
        <v>0.90784129900320365</v>
      </c>
      <c r="R11">
        <f t="shared" si="12"/>
        <v>1101.5141094572205</v>
      </c>
      <c r="S11">
        <f t="shared" si="13"/>
        <v>3852.2704691615049</v>
      </c>
    </row>
    <row r="12" spans="1:27" x14ac:dyDescent="0.2">
      <c r="A12" s="14"/>
      <c r="B12" s="14"/>
      <c r="C12">
        <v>0.4</v>
      </c>
      <c r="D12">
        <f t="shared" si="1"/>
        <v>0.6</v>
      </c>
      <c r="E12" s="2">
        <f t="shared" si="2"/>
        <v>0.22518518518518521</v>
      </c>
      <c r="F12" s="13">
        <f t="shared" si="3"/>
        <v>608</v>
      </c>
      <c r="G12">
        <f t="shared" si="4"/>
        <v>1800</v>
      </c>
      <c r="H12">
        <f t="shared" si="14"/>
        <v>800</v>
      </c>
      <c r="I12">
        <f t="shared" si="15"/>
        <v>1200</v>
      </c>
      <c r="J12" s="13">
        <f t="shared" si="5"/>
        <v>853.33333333333326</v>
      </c>
      <c r="K12" s="13">
        <f t="shared" si="6"/>
        <v>1119.9999999999998</v>
      </c>
      <c r="L12" s="13">
        <f t="shared" si="7"/>
        <v>1973.333333333333</v>
      </c>
      <c r="M12">
        <f t="shared" si="8"/>
        <v>341.33333333333331</v>
      </c>
      <c r="N12">
        <f t="shared" si="0"/>
        <v>671.99999999999989</v>
      </c>
      <c r="O12">
        <f t="shared" si="9"/>
        <v>1.0825317547305484</v>
      </c>
      <c r="P12">
        <f t="shared" si="10"/>
        <v>923.7604307034012</v>
      </c>
      <c r="Q12">
        <f t="shared" si="11"/>
        <v>0.94491118252306816</v>
      </c>
      <c r="R12">
        <f t="shared" si="12"/>
        <v>1058.3005244258361</v>
      </c>
      <c r="S12">
        <f t="shared" si="13"/>
        <v>3964.1219102584746</v>
      </c>
    </row>
    <row r="13" spans="1:27" x14ac:dyDescent="0.2">
      <c r="A13" s="14"/>
      <c r="B13" s="14"/>
      <c r="C13">
        <v>0.5</v>
      </c>
      <c r="D13">
        <f t="shared" si="1"/>
        <v>0.5</v>
      </c>
      <c r="E13" s="2">
        <f t="shared" si="2"/>
        <v>0.25</v>
      </c>
      <c r="F13" s="13">
        <f t="shared" si="3"/>
        <v>500</v>
      </c>
      <c r="G13">
        <f t="shared" si="4"/>
        <v>2000</v>
      </c>
      <c r="H13">
        <f t="shared" si="14"/>
        <v>1000</v>
      </c>
      <c r="I13">
        <f t="shared" si="15"/>
        <v>1000</v>
      </c>
      <c r="J13" s="13">
        <f t="shared" si="5"/>
        <v>1000</v>
      </c>
      <c r="K13" s="13">
        <f t="shared" si="6"/>
        <v>1000</v>
      </c>
      <c r="L13" s="13">
        <f t="shared" si="7"/>
        <v>2000</v>
      </c>
      <c r="M13">
        <f t="shared" si="8"/>
        <v>500</v>
      </c>
      <c r="N13">
        <f t="shared" si="0"/>
        <v>500</v>
      </c>
      <c r="O13">
        <f t="shared" si="9"/>
        <v>1</v>
      </c>
      <c r="P13">
        <f t="shared" si="10"/>
        <v>1000</v>
      </c>
      <c r="Q13">
        <f t="shared" si="11"/>
        <v>1</v>
      </c>
      <c r="R13">
        <f t="shared" si="12"/>
        <v>1000</v>
      </c>
      <c r="S13">
        <f t="shared" si="13"/>
        <v>4000</v>
      </c>
    </row>
    <row r="14" spans="1:27" x14ac:dyDescent="0.2">
      <c r="C14">
        <v>0.6</v>
      </c>
      <c r="D14">
        <f t="shared" si="1"/>
        <v>0.4</v>
      </c>
      <c r="E14" s="2">
        <f t="shared" si="2"/>
        <v>0.27636363636363637</v>
      </c>
      <c r="F14" s="13">
        <f t="shared" si="3"/>
        <v>405.33333333333337</v>
      </c>
      <c r="G14">
        <f t="shared" si="4"/>
        <v>2200</v>
      </c>
      <c r="H14">
        <f t="shared" si="14"/>
        <v>1200</v>
      </c>
      <c r="I14">
        <f t="shared" si="15"/>
        <v>800</v>
      </c>
      <c r="J14" s="13">
        <f t="shared" si="5"/>
        <v>1119.9999999999998</v>
      </c>
      <c r="K14" s="13">
        <f t="shared" si="6"/>
        <v>853.33333333333326</v>
      </c>
      <c r="L14" s="13">
        <f t="shared" si="7"/>
        <v>1973.333333333333</v>
      </c>
      <c r="M14">
        <f t="shared" si="8"/>
        <v>671.99999999999989</v>
      </c>
      <c r="N14">
        <f t="shared" si="0"/>
        <v>341.33333333333331</v>
      </c>
      <c r="O14">
        <f t="shared" si="9"/>
        <v>0.94491118252306816</v>
      </c>
      <c r="P14">
        <f t="shared" si="10"/>
        <v>1058.3005244258361</v>
      </c>
      <c r="Q14">
        <f t="shared" si="11"/>
        <v>1.0825317547305484</v>
      </c>
      <c r="R14">
        <f t="shared" si="12"/>
        <v>923.7604307034012</v>
      </c>
      <c r="S14">
        <f t="shared" si="13"/>
        <v>3964.1219102584746</v>
      </c>
    </row>
    <row r="15" spans="1:27" x14ac:dyDescent="0.2">
      <c r="C15">
        <v>0.7</v>
      </c>
      <c r="D15">
        <f t="shared" si="1"/>
        <v>0.30000000000000004</v>
      </c>
      <c r="E15" s="2">
        <f t="shared" si="2"/>
        <v>0.30722222222222217</v>
      </c>
      <c r="F15" s="13">
        <f t="shared" si="3"/>
        <v>316.00000000000006</v>
      </c>
      <c r="G15" s="13">
        <f t="shared" si="4"/>
        <v>2400</v>
      </c>
      <c r="H15" s="13">
        <f t="shared" si="14"/>
        <v>1400</v>
      </c>
      <c r="I15" s="13">
        <f t="shared" si="15"/>
        <v>600</v>
      </c>
      <c r="J15" s="13">
        <f t="shared" si="5"/>
        <v>1213.3333333333333</v>
      </c>
      <c r="K15" s="13">
        <f t="shared" si="6"/>
        <v>679.99999999999989</v>
      </c>
      <c r="L15" s="13">
        <f t="shared" si="7"/>
        <v>1893.333333333333</v>
      </c>
      <c r="M15">
        <f t="shared" si="8"/>
        <v>849.33333333333326</v>
      </c>
      <c r="N15">
        <f t="shared" si="0"/>
        <v>204</v>
      </c>
      <c r="O15">
        <f t="shared" si="9"/>
        <v>0.90784129900320365</v>
      </c>
      <c r="P15">
        <f t="shared" si="10"/>
        <v>1101.5141094572205</v>
      </c>
      <c r="Q15">
        <f t="shared" si="11"/>
        <v>1.212678125181665</v>
      </c>
      <c r="R15">
        <f t="shared" si="12"/>
        <v>824.62112512353201</v>
      </c>
      <c r="S15">
        <f t="shared" si="13"/>
        <v>3852.2704691615049</v>
      </c>
    </row>
    <row r="16" spans="1:27" x14ac:dyDescent="0.2">
      <c r="C16">
        <v>0.8</v>
      </c>
      <c r="D16">
        <f t="shared" si="1"/>
        <v>0.19999999999999996</v>
      </c>
      <c r="E16" s="2">
        <f t="shared" si="2"/>
        <v>0.34461538461538466</v>
      </c>
      <c r="F16" s="13">
        <f t="shared" si="3"/>
        <v>223.99999999999997</v>
      </c>
      <c r="G16">
        <f t="shared" si="4"/>
        <v>2600</v>
      </c>
      <c r="H16">
        <f t="shared" si="14"/>
        <v>1600</v>
      </c>
      <c r="I16">
        <f t="shared" si="15"/>
        <v>400</v>
      </c>
      <c r="J16" s="13">
        <f t="shared" si="5"/>
        <v>1280</v>
      </c>
      <c r="K16" s="13">
        <f t="shared" si="6"/>
        <v>479.99999999999989</v>
      </c>
      <c r="L16" s="13">
        <f t="shared" si="7"/>
        <v>1760</v>
      </c>
      <c r="M16">
        <f t="shared" si="8"/>
        <v>1024</v>
      </c>
      <c r="N16">
        <f t="shared" si="0"/>
        <v>95.999999999999957</v>
      </c>
      <c r="O16">
        <f t="shared" si="9"/>
        <v>0.88388347648318444</v>
      </c>
      <c r="P16">
        <f t="shared" si="10"/>
        <v>1131.3708498984761</v>
      </c>
      <c r="Q16">
        <f t="shared" si="11"/>
        <v>1.4433756729740645</v>
      </c>
      <c r="R16">
        <f t="shared" si="12"/>
        <v>692.82032302755078</v>
      </c>
      <c r="S16">
        <f t="shared" si="13"/>
        <v>3648.3823458520537</v>
      </c>
    </row>
    <row r="17" spans="3:19" x14ac:dyDescent="0.2">
      <c r="C17">
        <v>0.9</v>
      </c>
      <c r="D17">
        <f t="shared" si="1"/>
        <v>9.9999999999999978E-2</v>
      </c>
      <c r="E17" s="2">
        <f t="shared" si="2"/>
        <v>0.39</v>
      </c>
      <c r="F17" s="13">
        <f t="shared" si="3"/>
        <v>121.3333333333333</v>
      </c>
      <c r="G17">
        <f t="shared" si="4"/>
        <v>2800</v>
      </c>
      <c r="H17">
        <f t="shared" si="14"/>
        <v>1800</v>
      </c>
      <c r="I17">
        <f t="shared" si="15"/>
        <v>200</v>
      </c>
      <c r="J17" s="13">
        <f t="shared" si="5"/>
        <v>1319.9999999999998</v>
      </c>
      <c r="K17" s="13">
        <f t="shared" si="6"/>
        <v>253.33333333333326</v>
      </c>
      <c r="L17" s="13">
        <f t="shared" si="7"/>
        <v>1573.333333333333</v>
      </c>
      <c r="M17">
        <f t="shared" si="8"/>
        <v>1187.9999999999998</v>
      </c>
      <c r="N17">
        <f t="shared" si="0"/>
        <v>25.333333333333321</v>
      </c>
      <c r="O17">
        <f t="shared" si="9"/>
        <v>0.8703882797784892</v>
      </c>
      <c r="P17">
        <f t="shared" si="10"/>
        <v>1148.9125293076056</v>
      </c>
      <c r="Q17">
        <f t="shared" si="11"/>
        <v>1.9867985355975659</v>
      </c>
      <c r="R17">
        <f t="shared" si="12"/>
        <v>503.32229568471655</v>
      </c>
      <c r="S17">
        <f t="shared" si="13"/>
        <v>3304.4696499846441</v>
      </c>
    </row>
    <row r="18" spans="3:19" x14ac:dyDescent="0.2">
      <c r="C18">
        <v>0.95</v>
      </c>
      <c r="D18">
        <f t="shared" si="1"/>
        <v>5.0000000000000044E-2</v>
      </c>
      <c r="E18" s="2">
        <f t="shared" si="2"/>
        <v>0.41603448275862071</v>
      </c>
      <c r="F18" s="13">
        <f t="shared" si="3"/>
        <v>63.500000000000057</v>
      </c>
      <c r="G18">
        <f t="shared" si="4"/>
        <v>2900</v>
      </c>
      <c r="H18">
        <f t="shared" si="14"/>
        <v>1900</v>
      </c>
      <c r="I18">
        <f t="shared" si="15"/>
        <v>100</v>
      </c>
      <c r="J18" s="13">
        <f t="shared" si="5"/>
        <v>1330</v>
      </c>
      <c r="K18" s="13">
        <f t="shared" si="6"/>
        <v>130.00000000000011</v>
      </c>
      <c r="L18" s="13">
        <f t="shared" si="7"/>
        <v>1460</v>
      </c>
      <c r="M18">
        <f t="shared" si="8"/>
        <v>1263.5</v>
      </c>
      <c r="N18">
        <f t="shared" si="0"/>
        <v>6.5000000000000115</v>
      </c>
      <c r="O18">
        <f t="shared" si="9"/>
        <v>0.86710996952412001</v>
      </c>
      <c r="P18">
        <f t="shared" si="10"/>
        <v>1153.2562594670796</v>
      </c>
      <c r="Q18">
        <f t="shared" si="11"/>
        <v>2.7735009811261442</v>
      </c>
      <c r="R18">
        <f t="shared" si="12"/>
        <v>360.55512754639909</v>
      </c>
      <c r="S18">
        <f t="shared" si="13"/>
        <v>3027.6227740269574</v>
      </c>
    </row>
    <row r="19" spans="3:19" x14ac:dyDescent="0.2">
      <c r="C19">
        <v>0.98</v>
      </c>
      <c r="D19">
        <f t="shared" si="1"/>
        <v>2.0000000000000018E-2</v>
      </c>
      <c r="E19" s="2">
        <f t="shared" si="2"/>
        <v>0.43278918918918913</v>
      </c>
      <c r="F19" s="13">
        <f t="shared" si="3"/>
        <v>26.144000000000016</v>
      </c>
      <c r="G19">
        <f t="shared" si="4"/>
        <v>2960</v>
      </c>
      <c r="H19">
        <f t="shared" si="14"/>
        <v>1960</v>
      </c>
      <c r="I19">
        <f t="shared" si="15"/>
        <v>40</v>
      </c>
      <c r="J19" s="13">
        <f t="shared" si="5"/>
        <v>1332.7999999999997</v>
      </c>
      <c r="K19" s="13">
        <f t="shared" si="6"/>
        <v>52.80000000000004</v>
      </c>
      <c r="L19" s="13">
        <f t="shared" si="7"/>
        <v>1385.5999999999997</v>
      </c>
      <c r="M19">
        <f t="shared" si="8"/>
        <v>1306.1439999999998</v>
      </c>
      <c r="N19">
        <f t="shared" si="0"/>
        <v>1.0560000000000018</v>
      </c>
      <c r="O19">
        <f t="shared" si="9"/>
        <v>0.8661986608440464</v>
      </c>
      <c r="P19">
        <f t="shared" si="10"/>
        <v>1154.4695751729448</v>
      </c>
      <c r="Q19">
        <f t="shared" si="11"/>
        <v>4.3519413988924445</v>
      </c>
      <c r="R19">
        <f t="shared" si="12"/>
        <v>229.78250586152123</v>
      </c>
      <c r="S19">
        <f t="shared" si="13"/>
        <v>2768.5041620689321</v>
      </c>
    </row>
    <row r="20" spans="3:19" x14ac:dyDescent="0.2">
      <c r="C20">
        <v>0.99</v>
      </c>
      <c r="D20">
        <f t="shared" si="1"/>
        <v>1.0000000000000009E-2</v>
      </c>
      <c r="E20" s="2">
        <f t="shared" si="2"/>
        <v>0.43856778523489931</v>
      </c>
      <c r="F20" s="13">
        <f t="shared" si="3"/>
        <v>13.201333333333345</v>
      </c>
      <c r="G20">
        <f t="shared" si="4"/>
        <v>2980</v>
      </c>
      <c r="H20">
        <f t="shared" si="14"/>
        <v>1980</v>
      </c>
      <c r="I20">
        <f t="shared" si="15"/>
        <v>20</v>
      </c>
      <c r="J20" s="13">
        <f t="shared" si="5"/>
        <v>1333.2</v>
      </c>
      <c r="K20" s="13">
        <f t="shared" si="6"/>
        <v>26.533333333333356</v>
      </c>
      <c r="L20" s="13">
        <f t="shared" si="7"/>
        <v>1359.7333333333333</v>
      </c>
      <c r="M20">
        <f t="shared" si="8"/>
        <v>1319.8679999999999</v>
      </c>
      <c r="N20">
        <f t="shared" si="0"/>
        <v>0.26533333333333381</v>
      </c>
      <c r="O20">
        <f t="shared" si="9"/>
        <v>0.86606870830249383</v>
      </c>
      <c r="P20">
        <f t="shared" si="10"/>
        <v>1154.6428019088846</v>
      </c>
      <c r="Q20">
        <f t="shared" si="11"/>
        <v>6.1390913180254332</v>
      </c>
      <c r="R20">
        <f t="shared" si="12"/>
        <v>162.89055630494161</v>
      </c>
      <c r="S20">
        <f t="shared" si="13"/>
        <v>2635.0667164276524</v>
      </c>
    </row>
    <row r="21" spans="3:19" x14ac:dyDescent="0.2">
      <c r="C21">
        <v>0.995</v>
      </c>
      <c r="D21">
        <f t="shared" si="1"/>
        <v>5.0000000000000044E-3</v>
      </c>
      <c r="E21" s="2">
        <f t="shared" si="2"/>
        <v>0.44149381270903004</v>
      </c>
      <c r="F21" s="13">
        <f t="shared" si="3"/>
        <v>6.6335000000000059</v>
      </c>
      <c r="G21">
        <f t="shared" si="4"/>
        <v>2990</v>
      </c>
      <c r="H21">
        <f t="shared" si="14"/>
        <v>1990</v>
      </c>
      <c r="I21">
        <f t="shared" si="15"/>
        <v>10</v>
      </c>
      <c r="J21" s="13">
        <f t="shared" si="5"/>
        <v>1333.3</v>
      </c>
      <c r="K21" s="13">
        <f t="shared" si="6"/>
        <v>13.300000000000013</v>
      </c>
      <c r="L21" s="13">
        <f t="shared" si="7"/>
        <v>1346.6</v>
      </c>
      <c r="M21">
        <f t="shared" si="8"/>
        <v>1326.6334999999999</v>
      </c>
      <c r="N21">
        <f t="shared" si="0"/>
        <v>6.6500000000000128E-2</v>
      </c>
      <c r="O21">
        <f t="shared" si="9"/>
        <v>0.86603622930496493</v>
      </c>
      <c r="P21">
        <f t="shared" si="10"/>
        <v>1154.6861045323096</v>
      </c>
      <c r="Q21">
        <f t="shared" si="11"/>
        <v>8.6710996952411961</v>
      </c>
      <c r="R21">
        <f t="shared" si="12"/>
        <v>115.32562594670802</v>
      </c>
      <c r="S21">
        <f t="shared" si="13"/>
        <v>2540.0234609580352</v>
      </c>
    </row>
    <row r="22" spans="3:19" x14ac:dyDescent="0.2">
      <c r="C22">
        <v>0.998</v>
      </c>
      <c r="D22">
        <f t="shared" si="1"/>
        <v>2.0000000000000018E-3</v>
      </c>
      <c r="E22" s="2">
        <f t="shared" si="2"/>
        <v>0.44326123364485986</v>
      </c>
      <c r="F22" s="13">
        <f t="shared" si="3"/>
        <v>2.6613440000000024</v>
      </c>
      <c r="G22">
        <f t="shared" si="4"/>
        <v>2996</v>
      </c>
      <c r="H22">
        <f t="shared" si="14"/>
        <v>1996</v>
      </c>
      <c r="I22">
        <f t="shared" si="15"/>
        <v>4</v>
      </c>
      <c r="J22" s="13">
        <f t="shared" si="5"/>
        <v>1333.3279999999997</v>
      </c>
      <c r="K22" s="13">
        <f t="shared" si="6"/>
        <v>5.3280000000000038</v>
      </c>
      <c r="L22" s="13">
        <f t="shared" si="7"/>
        <v>1338.6559999999997</v>
      </c>
      <c r="M22">
        <f t="shared" si="8"/>
        <v>1330.6613439999996</v>
      </c>
      <c r="N22">
        <f t="shared" si="0"/>
        <v>1.0656000000000018E-2</v>
      </c>
      <c r="O22">
        <f t="shared" si="9"/>
        <v>0.86602713584044244</v>
      </c>
      <c r="P22">
        <f t="shared" si="10"/>
        <v>1154.6982289758653</v>
      </c>
      <c r="Q22">
        <f t="shared" si="11"/>
        <v>13.699915608779769</v>
      </c>
      <c r="R22">
        <f t="shared" si="12"/>
        <v>72.993150363578664</v>
      </c>
      <c r="S22">
        <f t="shared" si="13"/>
        <v>2455.382758678888</v>
      </c>
    </row>
    <row r="23" spans="3:19" x14ac:dyDescent="0.2">
      <c r="C23">
        <v>0.999</v>
      </c>
      <c r="D23">
        <f t="shared" si="1"/>
        <v>1.0000000000000009E-3</v>
      </c>
      <c r="E23" s="2">
        <f t="shared" si="2"/>
        <v>0.44385234556370912</v>
      </c>
      <c r="F23" s="13">
        <f t="shared" si="3"/>
        <v>1.3320013333333345</v>
      </c>
      <c r="G23">
        <f t="shared" si="4"/>
        <v>2998</v>
      </c>
      <c r="H23">
        <f t="shared" si="14"/>
        <v>1998</v>
      </c>
      <c r="I23">
        <f t="shared" si="15"/>
        <v>2</v>
      </c>
      <c r="J23" s="13">
        <f t="shared" si="5"/>
        <v>1333.3319999999999</v>
      </c>
      <c r="K23" s="13">
        <f t="shared" si="6"/>
        <v>2.665333333333336</v>
      </c>
      <c r="L23" s="13">
        <f t="shared" si="7"/>
        <v>1335.9973333333332</v>
      </c>
      <c r="M23">
        <f t="shared" si="8"/>
        <v>1331.998668</v>
      </c>
      <c r="N23">
        <f t="shared" si="0"/>
        <v>2.6653333333333386E-3</v>
      </c>
      <c r="O23">
        <f t="shared" si="9"/>
        <v>0.86602583679746536</v>
      </c>
      <c r="P23">
        <f t="shared" si="10"/>
        <v>1154.6999610288378</v>
      </c>
      <c r="Q23">
        <f t="shared" si="11"/>
        <v>19.369759776437551</v>
      </c>
      <c r="R23">
        <f t="shared" si="12"/>
        <v>51.62686639079827</v>
      </c>
      <c r="S23">
        <f t="shared" si="13"/>
        <v>2412.6536548392723</v>
      </c>
    </row>
    <row r="24" spans="3:19" x14ac:dyDescent="0.2">
      <c r="C24">
        <v>1</v>
      </c>
      <c r="D24">
        <f t="shared" si="1"/>
        <v>0</v>
      </c>
      <c r="E24" s="2">
        <f t="shared" si="2"/>
        <v>0.44444444444444442</v>
      </c>
      <c r="F24" s="13">
        <f t="shared" si="3"/>
        <v>0</v>
      </c>
      <c r="G24">
        <f t="shared" si="4"/>
        <v>3000</v>
      </c>
      <c r="H24">
        <f t="shared" si="14"/>
        <v>2000</v>
      </c>
      <c r="I24">
        <f t="shared" si="15"/>
        <v>0</v>
      </c>
      <c r="J24" s="13">
        <f t="shared" si="5"/>
        <v>1333.3333333333333</v>
      </c>
      <c r="K24" s="13">
        <f t="shared" si="6"/>
        <v>0</v>
      </c>
      <c r="L24" s="13">
        <f t="shared" si="7"/>
        <v>1333.3333333333333</v>
      </c>
      <c r="M24">
        <f t="shared" si="8"/>
        <v>1333.3333333333333</v>
      </c>
      <c r="N24">
        <f t="shared" si="0"/>
        <v>0</v>
      </c>
      <c r="O24">
        <f t="shared" si="9"/>
        <v>0.8660254037844386</v>
      </c>
      <c r="P24">
        <f t="shared" si="10"/>
        <v>1154.7005383792514</v>
      </c>
      <c r="Q24" t="e">
        <f t="shared" si="11"/>
        <v>#DIV/0!</v>
      </c>
      <c r="R24">
        <f t="shared" si="12"/>
        <v>0</v>
      </c>
      <c r="S24">
        <f t="shared" si="13"/>
        <v>2309.4010767585028</v>
      </c>
    </row>
    <row r="25" spans="3:19" x14ac:dyDescent="0.2">
      <c r="E25" s="2"/>
      <c r="F25" s="13"/>
      <c r="J25" s="13"/>
      <c r="K25" s="13"/>
    </row>
    <row r="26" spans="3:19" x14ac:dyDescent="0.2">
      <c r="C26">
        <v>0</v>
      </c>
      <c r="D26">
        <v>1</v>
      </c>
      <c r="E26" s="2">
        <f t="shared" si="2"/>
        <v>0</v>
      </c>
      <c r="F26" s="13">
        <f t="shared" si="3"/>
        <v>1333.3333333333333</v>
      </c>
      <c r="G26">
        <f>($B$2*C26+$A$2*D26)/(C26+D26)</f>
        <v>1000</v>
      </c>
      <c r="H26" s="2">
        <f t="shared" si="14"/>
        <v>0</v>
      </c>
      <c r="I26" s="2">
        <f t="shared" ref="I26:I45" si="16">$B$2-G26</f>
        <v>2000</v>
      </c>
      <c r="J26" s="13">
        <f t="shared" si="5"/>
        <v>0</v>
      </c>
      <c r="K26" s="13">
        <f t="shared" si="6"/>
        <v>1333.3333333333333</v>
      </c>
      <c r="L26" s="5" t="s">
        <v>21</v>
      </c>
      <c r="M26" s="2">
        <f t="shared" si="8"/>
        <v>0</v>
      </c>
      <c r="N26" s="2">
        <f>D26*K26/G26</f>
        <v>1.3333333333333333</v>
      </c>
    </row>
    <row r="27" spans="3:19" x14ac:dyDescent="0.2">
      <c r="C27">
        <v>1E-3</v>
      </c>
      <c r="D27">
        <v>1</v>
      </c>
      <c r="E27" s="2">
        <f t="shared" si="2"/>
        <v>1.3293466254582905E-3</v>
      </c>
      <c r="F27" s="13">
        <f t="shared" si="3"/>
        <v>1332.0026626719937</v>
      </c>
      <c r="G27">
        <f t="shared" ref="G27:G45" si="17">($B$2*C27+$A$2*D27)/(C27+D27)</f>
        <v>1001.9980019980021</v>
      </c>
      <c r="H27" s="2">
        <f t="shared" si="14"/>
        <v>1.9980019980021098</v>
      </c>
      <c r="I27" s="2">
        <f t="shared" si="16"/>
        <v>1998.0019980019979</v>
      </c>
      <c r="J27" s="13">
        <f t="shared" si="5"/>
        <v>2.6626719933413248</v>
      </c>
      <c r="K27" s="13">
        <f t="shared" si="6"/>
        <v>1333.3320026626723</v>
      </c>
      <c r="L27" s="2">
        <f t="shared" ref="L27:L45" si="18">((E27-E26)*G27+F27-F26)/(C27-C26)</f>
        <v>1.3320013324573665</v>
      </c>
      <c r="M27" s="2">
        <f t="shared" si="8"/>
        <v>2.6626719933413247E-3</v>
      </c>
      <c r="N27" s="2">
        <f t="shared" ref="N27:N45" si="19">D27*K27/G27</f>
        <v>1.3306733147211713</v>
      </c>
    </row>
    <row r="28" spans="3:19" x14ac:dyDescent="0.2">
      <c r="C28">
        <v>2E-3</v>
      </c>
      <c r="D28">
        <v>1</v>
      </c>
      <c r="E28" s="2">
        <f t="shared" si="2"/>
        <v>2.6507726759866616E-3</v>
      </c>
      <c r="F28" s="13">
        <f t="shared" si="3"/>
        <v>1330.6773014184539</v>
      </c>
      <c r="G28">
        <f t="shared" si="17"/>
        <v>1003.9920159680639</v>
      </c>
      <c r="H28" s="2">
        <f t="shared" si="14"/>
        <v>3.9920159680639244</v>
      </c>
      <c r="I28" s="2">
        <f t="shared" si="16"/>
        <v>1996.0079840319361</v>
      </c>
      <c r="J28" s="13">
        <f t="shared" si="5"/>
        <v>5.3173758935887374</v>
      </c>
      <c r="K28" s="13">
        <f t="shared" si="6"/>
        <v>1333.3280212695038</v>
      </c>
      <c r="L28" s="2">
        <f t="shared" si="18"/>
        <v>1.3399508829934348</v>
      </c>
      <c r="M28" s="2">
        <f t="shared" si="8"/>
        <v>1.0634751787177476E-2</v>
      </c>
      <c r="N28" s="2">
        <f t="shared" si="19"/>
        <v>1.3280265182028257</v>
      </c>
    </row>
    <row r="29" spans="3:19" x14ac:dyDescent="0.2">
      <c r="C29">
        <v>5.0000000000000001E-3</v>
      </c>
      <c r="D29">
        <v>1</v>
      </c>
      <c r="E29" s="2">
        <f t="shared" si="2"/>
        <v>6.5683078858580655E-3</v>
      </c>
      <c r="F29" s="13">
        <f t="shared" si="3"/>
        <v>1326.7328366459576</v>
      </c>
      <c r="G29">
        <f t="shared" si="17"/>
        <v>1009.950248756219</v>
      </c>
      <c r="H29" s="2">
        <f t="shared" si="14"/>
        <v>9.9502487562190254</v>
      </c>
      <c r="I29" s="2">
        <f t="shared" si="16"/>
        <v>1990.049751243781</v>
      </c>
      <c r="J29" s="13">
        <f t="shared" si="5"/>
        <v>13.233995858188333</v>
      </c>
      <c r="K29" s="13">
        <f t="shared" si="6"/>
        <v>1333.3003308498969</v>
      </c>
      <c r="L29" s="2">
        <f t="shared" si="18"/>
        <v>4.0169624082106266</v>
      </c>
      <c r="M29" s="2">
        <f t="shared" si="8"/>
        <v>6.6169979290941663E-2</v>
      </c>
      <c r="N29" s="2">
        <f t="shared" si="19"/>
        <v>1.320164366999159</v>
      </c>
    </row>
    <row r="30" spans="3:19" x14ac:dyDescent="0.2">
      <c r="C30">
        <v>0.01</v>
      </c>
      <c r="D30">
        <v>1</v>
      </c>
      <c r="E30" s="2">
        <f t="shared" si="2"/>
        <v>1.2946265500336441E-2</v>
      </c>
      <c r="F30" s="13">
        <f t="shared" si="3"/>
        <v>1320.2627193412411</v>
      </c>
      <c r="G30">
        <f t="shared" si="17"/>
        <v>1019.8019801980198</v>
      </c>
      <c r="H30" s="2">
        <f t="shared" si="14"/>
        <v>19.801980198019805</v>
      </c>
      <c r="I30" s="2">
        <f t="shared" si="16"/>
        <v>1980.1980198019801</v>
      </c>
      <c r="J30" s="13">
        <f t="shared" si="5"/>
        <v>26.271934124105478</v>
      </c>
      <c r="K30" s="13">
        <f t="shared" si="6"/>
        <v>1333.2026271934121</v>
      </c>
      <c r="L30" s="2">
        <f t="shared" si="18"/>
        <v>6.8273000294993835</v>
      </c>
      <c r="M30" s="2">
        <f t="shared" si="8"/>
        <v>0.26271934124105478</v>
      </c>
      <c r="N30" s="2">
        <f t="shared" si="19"/>
        <v>1.307315197539171</v>
      </c>
    </row>
    <row r="31" spans="3:19" x14ac:dyDescent="0.2">
      <c r="C31">
        <f>C30+0.01</f>
        <v>0.02</v>
      </c>
      <c r="D31">
        <v>1</v>
      </c>
      <c r="E31" s="2">
        <f t="shared" si="2"/>
        <v>2.5167098285855217E-2</v>
      </c>
      <c r="F31" s="13">
        <f t="shared" si="3"/>
        <v>1307.7021658336535</v>
      </c>
      <c r="G31">
        <f t="shared" si="17"/>
        <v>1039.2156862745098</v>
      </c>
      <c r="H31" s="2">
        <f t="shared" si="14"/>
        <v>39.215686274509835</v>
      </c>
      <c r="I31" s="2">
        <f t="shared" si="16"/>
        <v>1960.7843137254902</v>
      </c>
      <c r="J31" s="13">
        <f t="shared" si="5"/>
        <v>51.774958349352808</v>
      </c>
      <c r="K31" s="13">
        <f t="shared" si="6"/>
        <v>1332.8207099833398</v>
      </c>
      <c r="L31" s="2">
        <f t="shared" si="18"/>
        <v>13.952762246117345</v>
      </c>
      <c r="M31" s="2">
        <f t="shared" si="8"/>
        <v>1.0354991669870561</v>
      </c>
      <c r="N31" s="2">
        <f t="shared" si="19"/>
        <v>1.2825255888518929</v>
      </c>
    </row>
    <row r="32" spans="3:19" x14ac:dyDescent="0.2">
      <c r="C32">
        <v>0.05</v>
      </c>
      <c r="D32">
        <v>1</v>
      </c>
      <c r="E32" s="2">
        <f t="shared" si="2"/>
        <v>5.8109040717736364E-2</v>
      </c>
      <c r="F32" s="13">
        <f t="shared" si="3"/>
        <v>1272.86470143613</v>
      </c>
      <c r="G32">
        <f t="shared" si="17"/>
        <v>1095.2380952380952</v>
      </c>
      <c r="H32" s="2">
        <f t="shared" si="14"/>
        <v>95.238095238095184</v>
      </c>
      <c r="I32" s="2">
        <f t="shared" si="16"/>
        <v>1904.7619047619048</v>
      </c>
      <c r="J32" s="13">
        <f t="shared" si="5"/>
        <v>123.9606953892668</v>
      </c>
      <c r="K32" s="13">
        <f t="shared" si="6"/>
        <v>1330.3099017384732</v>
      </c>
      <c r="L32" s="2">
        <f t="shared" si="18"/>
        <v>41.393529500434546</v>
      </c>
      <c r="M32" s="2">
        <f t="shared" si="8"/>
        <v>6.1980347694633409</v>
      </c>
      <c r="N32" s="2">
        <f t="shared" si="19"/>
        <v>1.2146307798481712</v>
      </c>
    </row>
    <row r="33" spans="3:14" x14ac:dyDescent="0.2">
      <c r="C33">
        <v>0.1</v>
      </c>
      <c r="D33">
        <v>1</v>
      </c>
      <c r="E33" s="2">
        <f t="shared" si="2"/>
        <v>0.10349650349650348</v>
      </c>
      <c r="F33" s="13">
        <f t="shared" si="3"/>
        <v>1223.1404958677683</v>
      </c>
      <c r="G33">
        <f t="shared" si="17"/>
        <v>1181.8181818181818</v>
      </c>
      <c r="H33" s="2">
        <f t="shared" si="14"/>
        <v>181.81818181818176</v>
      </c>
      <c r="I33" s="2">
        <f t="shared" si="16"/>
        <v>1818.1818181818182</v>
      </c>
      <c r="J33" s="13">
        <f t="shared" si="5"/>
        <v>231.40495867768593</v>
      </c>
      <c r="K33" s="13">
        <f t="shared" si="6"/>
        <v>1322.3140495867765</v>
      </c>
      <c r="L33" s="2">
        <f t="shared" si="18"/>
        <v>78.310463403627182</v>
      </c>
      <c r="M33" s="2">
        <f t="shared" si="8"/>
        <v>23.140495867768593</v>
      </c>
      <c r="N33" s="2">
        <f t="shared" si="19"/>
        <v>1.1188811188811185</v>
      </c>
    </row>
    <row r="34" spans="3:14" x14ac:dyDescent="0.2">
      <c r="C34">
        <v>0.2</v>
      </c>
      <c r="D34">
        <v>1</v>
      </c>
      <c r="E34" s="2">
        <f t="shared" si="2"/>
        <v>0.17222222222222225</v>
      </c>
      <c r="F34" s="13">
        <f t="shared" si="3"/>
        <v>1148.148148148148</v>
      </c>
      <c r="G34">
        <f t="shared" si="17"/>
        <v>1333.3333333333335</v>
      </c>
      <c r="H34" s="2">
        <f t="shared" si="14"/>
        <v>333.33333333333348</v>
      </c>
      <c r="I34" s="2">
        <f t="shared" si="16"/>
        <v>1666.6666666666665</v>
      </c>
      <c r="J34" s="13">
        <f t="shared" si="5"/>
        <v>407.40740740740739</v>
      </c>
      <c r="K34" s="13">
        <f t="shared" si="6"/>
        <v>1296.2962962962963</v>
      </c>
      <c r="L34" s="2">
        <f t="shared" si="18"/>
        <v>166.41943914671401</v>
      </c>
      <c r="M34" s="2">
        <f t="shared" si="8"/>
        <v>81.481481481481481</v>
      </c>
      <c r="N34" s="2">
        <f t="shared" si="19"/>
        <v>0.9722222222222221</v>
      </c>
    </row>
    <row r="35" spans="3:14" x14ac:dyDescent="0.2">
      <c r="C35">
        <v>0.5</v>
      </c>
      <c r="D35">
        <v>1</v>
      </c>
      <c r="E35" s="2">
        <f t="shared" si="2"/>
        <v>0.31111111111111106</v>
      </c>
      <c r="F35" s="13">
        <f t="shared" si="3"/>
        <v>1037.037037037037</v>
      </c>
      <c r="G35">
        <f t="shared" si="17"/>
        <v>1666.6666666666667</v>
      </c>
      <c r="H35" s="2">
        <f t="shared" si="14"/>
        <v>666.66666666666674</v>
      </c>
      <c r="I35" s="2">
        <f t="shared" si="16"/>
        <v>1333.3333333333333</v>
      </c>
      <c r="J35" s="13">
        <f t="shared" si="5"/>
        <v>740.74074074074065</v>
      </c>
      <c r="K35" s="13">
        <f t="shared" si="6"/>
        <v>1185.1851851851852</v>
      </c>
      <c r="L35" s="2">
        <f t="shared" si="18"/>
        <v>401.23456790123407</v>
      </c>
      <c r="M35" s="2">
        <f t="shared" si="8"/>
        <v>370.37037037037032</v>
      </c>
      <c r="N35" s="2">
        <f t="shared" si="19"/>
        <v>0.71111111111111114</v>
      </c>
    </row>
    <row r="36" spans="3:14" x14ac:dyDescent="0.2">
      <c r="C36">
        <v>1</v>
      </c>
      <c r="D36">
        <v>1</v>
      </c>
      <c r="E36" s="2">
        <f t="shared" si="2"/>
        <v>0.5</v>
      </c>
      <c r="F36" s="13">
        <f t="shared" si="3"/>
        <v>1000</v>
      </c>
      <c r="G36">
        <f t="shared" si="17"/>
        <v>2000</v>
      </c>
      <c r="H36" s="2">
        <f t="shared" si="14"/>
        <v>1000</v>
      </c>
      <c r="I36" s="2">
        <f t="shared" si="16"/>
        <v>1000</v>
      </c>
      <c r="J36" s="13">
        <f t="shared" si="5"/>
        <v>1000</v>
      </c>
      <c r="K36" s="13">
        <f t="shared" si="6"/>
        <v>1000</v>
      </c>
      <c r="L36" s="2">
        <f t="shared" si="18"/>
        <v>681.48148148148175</v>
      </c>
      <c r="M36" s="2">
        <f t="shared" si="8"/>
        <v>1000</v>
      </c>
      <c r="N36" s="2">
        <f t="shared" si="19"/>
        <v>0.5</v>
      </c>
    </row>
    <row r="37" spans="3:14" x14ac:dyDescent="0.2">
      <c r="C37">
        <v>2</v>
      </c>
      <c r="D37">
        <v>1</v>
      </c>
      <c r="E37" s="2">
        <f t="shared" si="2"/>
        <v>0.88888888888888895</v>
      </c>
      <c r="F37" s="13">
        <f t="shared" si="3"/>
        <v>1037.0370370370372</v>
      </c>
      <c r="G37">
        <f t="shared" si="17"/>
        <v>2333.3333333333335</v>
      </c>
      <c r="H37" s="2">
        <f t="shared" si="14"/>
        <v>1333.3333333333335</v>
      </c>
      <c r="I37" s="2">
        <f t="shared" si="16"/>
        <v>666.66666666666652</v>
      </c>
      <c r="J37" s="13">
        <f t="shared" si="5"/>
        <v>1185.1851851851852</v>
      </c>
      <c r="K37" s="13">
        <f t="shared" si="6"/>
        <v>740.74074074074065</v>
      </c>
      <c r="L37" s="2">
        <f t="shared" si="18"/>
        <v>944.4444444444448</v>
      </c>
      <c r="M37" s="2">
        <f t="shared" si="8"/>
        <v>2370.3703703703704</v>
      </c>
      <c r="N37" s="2">
        <f t="shared" si="19"/>
        <v>0.31746031746031739</v>
      </c>
    </row>
    <row r="38" spans="3:14" x14ac:dyDescent="0.2">
      <c r="C38">
        <v>5</v>
      </c>
      <c r="D38">
        <v>1</v>
      </c>
      <c r="E38" s="2">
        <f t="shared" si="2"/>
        <v>2.1527777777777777</v>
      </c>
      <c r="F38" s="13">
        <f t="shared" si="3"/>
        <v>1148.148148148148</v>
      </c>
      <c r="G38">
        <f t="shared" si="17"/>
        <v>2666.6666666666665</v>
      </c>
      <c r="H38" s="2">
        <f t="shared" si="14"/>
        <v>1666.6666666666665</v>
      </c>
      <c r="I38" s="2">
        <f t="shared" si="16"/>
        <v>333.33333333333348</v>
      </c>
      <c r="J38" s="13">
        <f t="shared" si="5"/>
        <v>1296.2962962962963</v>
      </c>
      <c r="K38" s="13">
        <f t="shared" si="6"/>
        <v>407.40740740740739</v>
      </c>
      <c r="L38" s="2">
        <f t="shared" si="18"/>
        <v>1160.4938271604935</v>
      </c>
      <c r="M38" s="2">
        <f t="shared" si="8"/>
        <v>6481.4814814814818</v>
      </c>
      <c r="N38" s="2">
        <f t="shared" si="19"/>
        <v>0.15277777777777779</v>
      </c>
    </row>
    <row r="39" spans="3:14" x14ac:dyDescent="0.2">
      <c r="C39">
        <v>10</v>
      </c>
      <c r="D39">
        <v>1</v>
      </c>
      <c r="E39" s="2">
        <f t="shared" si="2"/>
        <v>4.3401759530791795</v>
      </c>
      <c r="F39" s="13">
        <f t="shared" si="3"/>
        <v>1223.1404958677685</v>
      </c>
      <c r="G39">
        <f t="shared" si="17"/>
        <v>2818.181818181818</v>
      </c>
      <c r="H39" s="2">
        <f t="shared" si="14"/>
        <v>1818.181818181818</v>
      </c>
      <c r="I39" s="2">
        <f t="shared" si="16"/>
        <v>181.81818181818198</v>
      </c>
      <c r="J39" s="13">
        <f t="shared" si="5"/>
        <v>1322.3140495867769</v>
      </c>
      <c r="K39" s="13">
        <f t="shared" si="6"/>
        <v>231.40495867768595</v>
      </c>
      <c r="L39" s="2">
        <f t="shared" si="18"/>
        <v>1247.8956228956233</v>
      </c>
      <c r="M39" s="2">
        <f t="shared" si="8"/>
        <v>13223.14049586777</v>
      </c>
      <c r="N39" s="2">
        <f t="shared" si="19"/>
        <v>8.2111436950146638E-2</v>
      </c>
    </row>
    <row r="40" spans="3:14" x14ac:dyDescent="0.2">
      <c r="C40">
        <v>20</v>
      </c>
      <c r="D40">
        <v>1</v>
      </c>
      <c r="E40" s="2">
        <f t="shared" si="2"/>
        <v>8.7639864689045002</v>
      </c>
      <c r="F40" s="13">
        <f t="shared" si="3"/>
        <v>1272.8647014361297</v>
      </c>
      <c r="G40">
        <f t="shared" si="17"/>
        <v>2904.7619047619046</v>
      </c>
      <c r="H40" s="2">
        <f t="shared" si="14"/>
        <v>1904.7619047619046</v>
      </c>
      <c r="I40" s="2">
        <f t="shared" si="16"/>
        <v>95.238095238095411</v>
      </c>
      <c r="J40" s="13">
        <f t="shared" si="5"/>
        <v>1330.3099017384732</v>
      </c>
      <c r="K40" s="13">
        <f t="shared" si="6"/>
        <v>123.96069538926682</v>
      </c>
      <c r="L40" s="2">
        <f t="shared" si="18"/>
        <v>1289.9840465822865</v>
      </c>
      <c r="M40" s="2">
        <f t="shared" si="8"/>
        <v>26606.198034769463</v>
      </c>
      <c r="N40" s="2">
        <f t="shared" si="19"/>
        <v>4.2674993494665629E-2</v>
      </c>
    </row>
    <row r="41" spans="3:14" x14ac:dyDescent="0.2">
      <c r="C41">
        <v>50</v>
      </c>
      <c r="D41">
        <v>1</v>
      </c>
      <c r="E41" s="2">
        <f t="shared" si="2"/>
        <v>22.083712072025278</v>
      </c>
      <c r="F41" s="13">
        <f t="shared" si="3"/>
        <v>1307.7021658336537</v>
      </c>
      <c r="G41">
        <f t="shared" si="17"/>
        <v>2960.7843137254904</v>
      </c>
      <c r="H41" s="2">
        <f t="shared" si="14"/>
        <v>1960.7843137254904</v>
      </c>
      <c r="I41" s="2">
        <f t="shared" si="16"/>
        <v>39.215686274509608</v>
      </c>
      <c r="J41" s="13">
        <f t="shared" si="5"/>
        <v>1332.8207099833396</v>
      </c>
      <c r="K41" s="13">
        <f t="shared" si="6"/>
        <v>51.774958349352808</v>
      </c>
      <c r="L41" s="2">
        <f t="shared" si="18"/>
        <v>1315.7224031081776</v>
      </c>
      <c r="M41" s="2">
        <f t="shared" si="8"/>
        <v>66641.035499166974</v>
      </c>
      <c r="N41" s="2">
        <f t="shared" si="19"/>
        <v>1.7486906462364192E-2</v>
      </c>
    </row>
    <row r="42" spans="3:14" x14ac:dyDescent="0.2">
      <c r="C42">
        <v>100</v>
      </c>
      <c r="D42">
        <v>1</v>
      </c>
      <c r="E42" s="2">
        <f t="shared" si="2"/>
        <v>44.301174303476856</v>
      </c>
      <c r="F42" s="13">
        <f t="shared" si="3"/>
        <v>1320.2627193412411</v>
      </c>
      <c r="G42">
        <f t="shared" si="17"/>
        <v>2980.1980198019801</v>
      </c>
      <c r="H42" s="2">
        <f t="shared" si="14"/>
        <v>1980.1980198019801</v>
      </c>
      <c r="I42" s="2">
        <f t="shared" si="16"/>
        <v>19.801980198019919</v>
      </c>
      <c r="J42" s="13">
        <f t="shared" si="5"/>
        <v>1333.2026271934124</v>
      </c>
      <c r="K42" s="13">
        <f t="shared" si="6"/>
        <v>26.271934124105481</v>
      </c>
      <c r="L42" s="2">
        <f t="shared" si="18"/>
        <v>1324.4999500140973</v>
      </c>
      <c r="M42" s="2">
        <f t="shared" si="8"/>
        <v>133320.26271934123</v>
      </c>
      <c r="N42" s="2">
        <f t="shared" si="19"/>
        <v>8.8154994901483517E-3</v>
      </c>
    </row>
    <row r="43" spans="3:14" x14ac:dyDescent="0.2">
      <c r="C43">
        <v>200</v>
      </c>
      <c r="D43">
        <v>1</v>
      </c>
      <c r="E43" s="2">
        <f t="shared" si="2"/>
        <v>88.74319473072795</v>
      </c>
      <c r="F43" s="13">
        <f t="shared" si="3"/>
        <v>1326.7328366459574</v>
      </c>
      <c r="G43">
        <f t="shared" si="17"/>
        <v>2990.049751243781</v>
      </c>
      <c r="H43" s="2">
        <f t="shared" si="14"/>
        <v>1990.049751243781</v>
      </c>
      <c r="I43" s="2">
        <f t="shared" si="16"/>
        <v>9.9502487562190254</v>
      </c>
      <c r="J43" s="13">
        <f t="shared" si="5"/>
        <v>1333.3003308498965</v>
      </c>
      <c r="K43" s="13">
        <f t="shared" si="6"/>
        <v>13.233995858188328</v>
      </c>
      <c r="L43" s="2">
        <f t="shared" si="18"/>
        <v>1328.9032224057789</v>
      </c>
      <c r="M43" s="2">
        <f t="shared" si="8"/>
        <v>266660.06616997928</v>
      </c>
      <c r="N43" s="2">
        <f t="shared" si="19"/>
        <v>4.4260119259498399E-3</v>
      </c>
    </row>
    <row r="44" spans="3:14" x14ac:dyDescent="0.2">
      <c r="C44">
        <v>500</v>
      </c>
      <c r="D44">
        <v>1</v>
      </c>
      <c r="E44" s="2">
        <f t="shared" si="2"/>
        <v>222.07505929735024</v>
      </c>
      <c r="F44" s="13">
        <f t="shared" si="3"/>
        <v>1330.6773014184537</v>
      </c>
      <c r="G44">
        <f t="shared" si="17"/>
        <v>2996.0079840319363</v>
      </c>
      <c r="H44" s="2">
        <f t="shared" si="14"/>
        <v>1996.0079840319363</v>
      </c>
      <c r="I44" s="2">
        <f t="shared" si="16"/>
        <v>3.9920159680636971</v>
      </c>
      <c r="J44" s="13">
        <f t="shared" si="5"/>
        <v>1333.3280212695033</v>
      </c>
      <c r="K44" s="13">
        <f t="shared" si="6"/>
        <v>5.3173758935887365</v>
      </c>
      <c r="L44" s="2">
        <f t="shared" si="18"/>
        <v>1331.557584107459</v>
      </c>
      <c r="M44" s="2">
        <f t="shared" si="8"/>
        <v>666664.01063475164</v>
      </c>
      <c r="N44" s="2">
        <f t="shared" si="19"/>
        <v>1.7748203349020365E-3</v>
      </c>
    </row>
    <row r="45" spans="3:14" x14ac:dyDescent="0.2">
      <c r="C45">
        <v>1000</v>
      </c>
      <c r="D45">
        <v>1</v>
      </c>
      <c r="E45" s="2">
        <f t="shared" si="2"/>
        <v>444.29678951505002</v>
      </c>
      <c r="F45" s="13">
        <f t="shared" si="3"/>
        <v>1332.002662671993</v>
      </c>
      <c r="G45">
        <f t="shared" si="17"/>
        <v>2998.0019980019979</v>
      </c>
      <c r="H45" s="2">
        <f t="shared" si="14"/>
        <v>1998.0019980019979</v>
      </c>
      <c r="I45" s="2">
        <f t="shared" si="16"/>
        <v>1.9980019980021098</v>
      </c>
      <c r="J45" s="13">
        <f t="shared" si="5"/>
        <v>1333.332002662672</v>
      </c>
      <c r="K45" s="13">
        <f t="shared" si="6"/>
        <v>2.6626719933413239</v>
      </c>
      <c r="L45" s="2">
        <f t="shared" si="18"/>
        <v>1332.4450331067567</v>
      </c>
      <c r="M45" s="2">
        <f t="shared" si="8"/>
        <v>1333332.002662672</v>
      </c>
      <c r="N45" s="2">
        <f t="shared" si="19"/>
        <v>8.881488388319444E-4</v>
      </c>
    </row>
    <row r="46" spans="3:14" x14ac:dyDescent="0.2">
      <c r="E46" s="2"/>
      <c r="F46" s="13"/>
      <c r="J46" s="13"/>
      <c r="K46" s="13"/>
      <c r="N46">
        <f t="shared" ref="N46:N48" si="20">D46*K46</f>
        <v>0</v>
      </c>
    </row>
    <row r="47" spans="3:14" x14ac:dyDescent="0.2">
      <c r="C47">
        <v>1</v>
      </c>
      <c r="D47">
        <v>0</v>
      </c>
      <c r="E47" s="2">
        <f t="shared" si="2"/>
        <v>0.44444444444444442</v>
      </c>
      <c r="F47" s="13">
        <f t="shared" si="3"/>
        <v>0</v>
      </c>
      <c r="G47">
        <f>($B$2*C47+$A$2*D47)/(C47+D47)</f>
        <v>3000</v>
      </c>
      <c r="H47" s="2">
        <f t="shared" si="14"/>
        <v>2000</v>
      </c>
      <c r="I47" s="2">
        <f t="shared" ref="I47:I66" si="21">$B$2-G47</f>
        <v>0</v>
      </c>
      <c r="J47" s="13">
        <f t="shared" si="5"/>
        <v>1333.3333333333333</v>
      </c>
      <c r="K47" s="13">
        <f t="shared" si="6"/>
        <v>0</v>
      </c>
      <c r="L47" s="9">
        <f>C47*J47</f>
        <v>1333.3333333333333</v>
      </c>
      <c r="M47" s="5" t="s">
        <v>22</v>
      </c>
      <c r="N47">
        <f t="shared" si="20"/>
        <v>0</v>
      </c>
    </row>
    <row r="48" spans="3:14" x14ac:dyDescent="0.2">
      <c r="C48">
        <v>1</v>
      </c>
      <c r="D48">
        <v>1E-3</v>
      </c>
      <c r="E48" s="2">
        <f t="shared" si="2"/>
        <v>0.44429678951505014</v>
      </c>
      <c r="F48" s="13">
        <f t="shared" si="3"/>
        <v>1.3320026626719936</v>
      </c>
      <c r="G48">
        <f t="shared" ref="G48:G66" si="22">($B$2*C48+$A$2*D48)/(C48+D48)</f>
        <v>2998.0019980019983</v>
      </c>
      <c r="H48" s="2">
        <f t="shared" si="14"/>
        <v>1998.0019980019983</v>
      </c>
      <c r="I48" s="2">
        <f t="shared" si="21"/>
        <v>1.998001998001655</v>
      </c>
      <c r="J48" s="13">
        <f t="shared" si="5"/>
        <v>1333.3320026626723</v>
      </c>
      <c r="K48" s="13">
        <f t="shared" si="6"/>
        <v>2.6626719933413248</v>
      </c>
      <c r="L48" s="9">
        <f t="shared" ref="L48:L66" si="23">C48*J48</f>
        <v>1333.3320026626723</v>
      </c>
      <c r="M48" s="2">
        <f t="shared" ref="M48:M66" si="24">((E48-E47)*G48+F48-F47)/(D48-D47)</f>
        <v>889.33288933309575</v>
      </c>
      <c r="N48">
        <f t="shared" si="20"/>
        <v>2.6626719933413247E-3</v>
      </c>
    </row>
    <row r="49" spans="3:13" x14ac:dyDescent="0.2">
      <c r="C49">
        <v>1</v>
      </c>
      <c r="D49">
        <v>2E-3</v>
      </c>
      <c r="E49" s="2">
        <f t="shared" si="2"/>
        <v>0.44415011859470044</v>
      </c>
      <c r="F49" s="13">
        <f t="shared" si="3"/>
        <v>2.6613546028369077</v>
      </c>
      <c r="G49">
        <f t="shared" si="22"/>
        <v>2996.0079840319363</v>
      </c>
      <c r="H49" s="2">
        <f t="shared" si="14"/>
        <v>1996.0079840319363</v>
      </c>
      <c r="I49" s="2">
        <f t="shared" si="21"/>
        <v>3.9920159680636971</v>
      </c>
      <c r="J49" s="13">
        <f t="shared" si="5"/>
        <v>1333.3280212695038</v>
      </c>
      <c r="K49" s="13">
        <f t="shared" si="6"/>
        <v>5.3173758935887374</v>
      </c>
      <c r="L49" s="9">
        <f t="shared" si="23"/>
        <v>1333.3280212695038</v>
      </c>
      <c r="M49" s="2">
        <f t="shared" si="24"/>
        <v>889.92469177189832</v>
      </c>
    </row>
    <row r="50" spans="3:13" x14ac:dyDescent="0.2">
      <c r="C50">
        <v>1</v>
      </c>
      <c r="D50">
        <v>5.0000000000000001E-3</v>
      </c>
      <c r="E50" s="2">
        <f t="shared" si="2"/>
        <v>0.44371597365363968</v>
      </c>
      <c r="F50" s="13">
        <f t="shared" si="3"/>
        <v>6.6336641832297891</v>
      </c>
      <c r="G50">
        <f t="shared" si="22"/>
        <v>2990.0497512437814</v>
      </c>
      <c r="H50" s="2">
        <f t="shared" si="14"/>
        <v>1990.0497512437814</v>
      </c>
      <c r="I50" s="2">
        <f t="shared" si="21"/>
        <v>9.9502487562185706</v>
      </c>
      <c r="J50" s="13">
        <f t="shared" si="5"/>
        <v>1333.3003308498969</v>
      </c>
      <c r="K50" s="13">
        <f t="shared" si="6"/>
        <v>13.233995858188333</v>
      </c>
      <c r="L50" s="9">
        <f t="shared" si="23"/>
        <v>1333.3003308498969</v>
      </c>
      <c r="M50" s="2">
        <f t="shared" si="24"/>
        <v>891.39820245680858</v>
      </c>
    </row>
    <row r="51" spans="3:13" x14ac:dyDescent="0.2">
      <c r="C51">
        <v>1</v>
      </c>
      <c r="D51">
        <v>0.01</v>
      </c>
      <c r="E51" s="2">
        <f t="shared" si="2"/>
        <v>0.44301174303476859</v>
      </c>
      <c r="F51" s="13">
        <f t="shared" si="3"/>
        <v>13.202627193412411</v>
      </c>
      <c r="G51">
        <f t="shared" si="22"/>
        <v>2980.1980198019801</v>
      </c>
      <c r="H51" s="2">
        <f t="shared" si="14"/>
        <v>1980.1980198019801</v>
      </c>
      <c r="I51" s="2">
        <f t="shared" si="21"/>
        <v>19.801980198019919</v>
      </c>
      <c r="J51" s="13">
        <f t="shared" si="5"/>
        <v>1333.2026271934121</v>
      </c>
      <c r="K51" s="13">
        <f t="shared" si="6"/>
        <v>26.271934124105478</v>
      </c>
      <c r="L51" s="9">
        <f t="shared" si="23"/>
        <v>1333.2026271934121</v>
      </c>
      <c r="M51" s="2">
        <f t="shared" si="24"/>
        <v>894.04326286781327</v>
      </c>
    </row>
    <row r="52" spans="3:13" x14ac:dyDescent="0.2">
      <c r="C52">
        <v>1</v>
      </c>
      <c r="D52">
        <f>D51+0.01</f>
        <v>0.02</v>
      </c>
      <c r="E52" s="2">
        <f t="shared" si="2"/>
        <v>0.44167424144050549</v>
      </c>
      <c r="F52" s="13">
        <f t="shared" si="3"/>
        <v>26.154043316673068</v>
      </c>
      <c r="G52">
        <f t="shared" si="22"/>
        <v>2960.7843137254899</v>
      </c>
      <c r="H52" s="2">
        <f t="shared" si="14"/>
        <v>1960.7843137254899</v>
      </c>
      <c r="I52" s="2">
        <f t="shared" si="21"/>
        <v>39.215686274510063</v>
      </c>
      <c r="J52" s="13">
        <f t="shared" si="5"/>
        <v>1332.8207099833398</v>
      </c>
      <c r="K52" s="13">
        <f t="shared" si="6"/>
        <v>51.774958349352808</v>
      </c>
      <c r="L52" s="9">
        <f t="shared" si="23"/>
        <v>1332.8207099833398</v>
      </c>
      <c r="M52" s="2">
        <f t="shared" si="24"/>
        <v>899.13623833836311</v>
      </c>
    </row>
    <row r="53" spans="3:13" x14ac:dyDescent="0.2">
      <c r="C53">
        <v>1</v>
      </c>
      <c r="D53">
        <v>0.05</v>
      </c>
      <c r="E53" s="2">
        <f t="shared" si="2"/>
        <v>0.43819932344522505</v>
      </c>
      <c r="F53" s="13">
        <f t="shared" si="3"/>
        <v>63.643235071806501</v>
      </c>
      <c r="G53">
        <f t="shared" si="22"/>
        <v>2904.7619047619046</v>
      </c>
      <c r="H53" s="2">
        <f t="shared" si="14"/>
        <v>1904.7619047619046</v>
      </c>
      <c r="I53" s="2">
        <f t="shared" si="21"/>
        <v>95.238095238095411</v>
      </c>
      <c r="J53" s="13">
        <f t="shared" si="5"/>
        <v>1330.3099017384732</v>
      </c>
      <c r="K53" s="13">
        <f t="shared" si="6"/>
        <v>123.9606953892668</v>
      </c>
      <c r="L53" s="9">
        <f t="shared" si="23"/>
        <v>1330.3099017384732</v>
      </c>
      <c r="M53" s="2">
        <f t="shared" si="24"/>
        <v>913.1794113423739</v>
      </c>
    </row>
    <row r="54" spans="3:13" x14ac:dyDescent="0.2">
      <c r="C54">
        <v>1</v>
      </c>
      <c r="D54">
        <v>0.1</v>
      </c>
      <c r="E54" s="2">
        <f t="shared" si="2"/>
        <v>0.43401759530791784</v>
      </c>
      <c r="F54" s="13">
        <f t="shared" si="3"/>
        <v>122.31404958677685</v>
      </c>
      <c r="G54">
        <f t="shared" si="22"/>
        <v>2818.181818181818</v>
      </c>
      <c r="H54" s="2">
        <f t="shared" si="14"/>
        <v>1818.181818181818</v>
      </c>
      <c r="I54" s="2">
        <f t="shared" si="21"/>
        <v>181.81818181818198</v>
      </c>
      <c r="J54" s="13">
        <f t="shared" si="5"/>
        <v>1322.3140495867765</v>
      </c>
      <c r="K54" s="13">
        <f t="shared" si="6"/>
        <v>231.40495867768593</v>
      </c>
      <c r="L54" s="9">
        <f t="shared" si="23"/>
        <v>1322.3140495867765</v>
      </c>
      <c r="M54" s="2">
        <f t="shared" si="24"/>
        <v>937.7188861966365</v>
      </c>
    </row>
    <row r="55" spans="3:13" x14ac:dyDescent="0.2">
      <c r="C55">
        <v>1</v>
      </c>
      <c r="D55">
        <v>0.2</v>
      </c>
      <c r="E55" s="2">
        <f t="shared" si="2"/>
        <v>0.43055555555555558</v>
      </c>
      <c r="F55" s="13">
        <f t="shared" si="3"/>
        <v>229.62962962962965</v>
      </c>
      <c r="G55">
        <f t="shared" si="22"/>
        <v>2666.666666666667</v>
      </c>
      <c r="H55" s="2">
        <f t="shared" si="14"/>
        <v>1666.666666666667</v>
      </c>
      <c r="I55" s="2">
        <f t="shared" si="21"/>
        <v>333.33333333333303</v>
      </c>
      <c r="J55" s="13">
        <f t="shared" si="5"/>
        <v>1296.2962962962963</v>
      </c>
      <c r="K55" s="13">
        <f t="shared" si="6"/>
        <v>407.40740740740739</v>
      </c>
      <c r="L55" s="9">
        <f t="shared" si="23"/>
        <v>1296.2962962962963</v>
      </c>
      <c r="M55" s="2">
        <f t="shared" si="24"/>
        <v>980.83474036553446</v>
      </c>
    </row>
    <row r="56" spans="3:13" x14ac:dyDescent="0.2">
      <c r="C56">
        <v>1</v>
      </c>
      <c r="D56">
        <v>0.5</v>
      </c>
      <c r="E56" s="2">
        <f t="shared" si="2"/>
        <v>0.44444444444444448</v>
      </c>
      <c r="F56" s="13">
        <f t="shared" si="3"/>
        <v>518.51851851851859</v>
      </c>
      <c r="G56">
        <f t="shared" si="22"/>
        <v>2333.3333333333335</v>
      </c>
      <c r="H56" s="2">
        <f t="shared" si="14"/>
        <v>1333.3333333333335</v>
      </c>
      <c r="I56" s="2">
        <f t="shared" si="21"/>
        <v>666.66666666666652</v>
      </c>
      <c r="J56" s="13">
        <f t="shared" si="5"/>
        <v>1185.1851851851852</v>
      </c>
      <c r="K56" s="13">
        <f t="shared" si="6"/>
        <v>740.74074074074065</v>
      </c>
      <c r="L56" s="9">
        <f t="shared" si="23"/>
        <v>1185.1851851851852</v>
      </c>
      <c r="M56" s="2">
        <f t="shared" si="24"/>
        <v>1070.9876543209878</v>
      </c>
    </row>
    <row r="57" spans="3:13" x14ac:dyDescent="0.2">
      <c r="C57">
        <v>1</v>
      </c>
      <c r="D57">
        <v>1</v>
      </c>
      <c r="E57" s="2">
        <f t="shared" si="2"/>
        <v>0.5</v>
      </c>
      <c r="F57" s="13">
        <f t="shared" si="3"/>
        <v>1000</v>
      </c>
      <c r="G57">
        <f t="shared" si="22"/>
        <v>2000</v>
      </c>
      <c r="H57" s="2">
        <f t="shared" si="14"/>
        <v>1000</v>
      </c>
      <c r="I57" s="2">
        <f t="shared" si="21"/>
        <v>1000</v>
      </c>
      <c r="J57" s="13">
        <f t="shared" si="5"/>
        <v>1000</v>
      </c>
      <c r="K57" s="13">
        <f t="shared" si="6"/>
        <v>1000</v>
      </c>
      <c r="L57" s="9">
        <f t="shared" si="23"/>
        <v>1000</v>
      </c>
      <c r="M57" s="2">
        <f t="shared" si="24"/>
        <v>1185.185185185185</v>
      </c>
    </row>
    <row r="58" spans="3:13" x14ac:dyDescent="0.2">
      <c r="C58">
        <v>1</v>
      </c>
      <c r="D58">
        <v>2</v>
      </c>
      <c r="E58" s="2">
        <f t="shared" si="2"/>
        <v>0.62222222222222212</v>
      </c>
      <c r="F58" s="13">
        <f t="shared" si="3"/>
        <v>2074.0740740740739</v>
      </c>
      <c r="G58">
        <f t="shared" si="22"/>
        <v>1666.6666666666667</v>
      </c>
      <c r="H58" s="2">
        <f t="shared" si="14"/>
        <v>666.66666666666674</v>
      </c>
      <c r="I58" s="2">
        <f t="shared" si="21"/>
        <v>1333.3333333333333</v>
      </c>
      <c r="J58" s="13">
        <f t="shared" si="5"/>
        <v>740.74074074074065</v>
      </c>
      <c r="K58" s="13">
        <f t="shared" si="6"/>
        <v>1185.1851851851852</v>
      </c>
      <c r="L58" s="9">
        <f t="shared" si="23"/>
        <v>740.74074074074065</v>
      </c>
      <c r="M58" s="2">
        <f t="shared" si="24"/>
        <v>1277.7777777777774</v>
      </c>
    </row>
    <row r="59" spans="3:13" x14ac:dyDescent="0.2">
      <c r="C59">
        <v>1</v>
      </c>
      <c r="D59">
        <v>5</v>
      </c>
      <c r="E59" s="2">
        <f t="shared" si="2"/>
        <v>0.86111111111111094</v>
      </c>
      <c r="F59" s="13">
        <f t="shared" si="3"/>
        <v>5740.7407407407409</v>
      </c>
      <c r="G59">
        <f t="shared" si="22"/>
        <v>1333.3333333333333</v>
      </c>
      <c r="H59" s="2">
        <f t="shared" si="14"/>
        <v>333.33333333333326</v>
      </c>
      <c r="I59" s="2">
        <f t="shared" si="21"/>
        <v>1666.6666666666667</v>
      </c>
      <c r="J59" s="13">
        <f t="shared" si="5"/>
        <v>407.40740740740739</v>
      </c>
      <c r="K59" s="13">
        <f t="shared" si="6"/>
        <v>1296.2962962962963</v>
      </c>
      <c r="L59" s="9">
        <f t="shared" si="23"/>
        <v>407.40740740740739</v>
      </c>
      <c r="M59" s="2">
        <f t="shared" si="24"/>
        <v>1328.3950617283951</v>
      </c>
    </row>
    <row r="60" spans="3:13" x14ac:dyDescent="0.2">
      <c r="C60">
        <v>1</v>
      </c>
      <c r="D60">
        <v>10</v>
      </c>
      <c r="E60" s="2">
        <f t="shared" si="2"/>
        <v>1.0349650349650348</v>
      </c>
      <c r="F60" s="13">
        <f t="shared" si="3"/>
        <v>12231.404958677684</v>
      </c>
      <c r="G60">
        <f t="shared" si="22"/>
        <v>1181.8181818181818</v>
      </c>
      <c r="H60" s="2">
        <f t="shared" si="14"/>
        <v>181.81818181818176</v>
      </c>
      <c r="I60" s="2">
        <f t="shared" si="21"/>
        <v>1818.1818181818182</v>
      </c>
      <c r="J60" s="13">
        <f t="shared" si="5"/>
        <v>231.40495867768595</v>
      </c>
      <c r="K60" s="13">
        <f t="shared" si="6"/>
        <v>1322.3140495867769</v>
      </c>
      <c r="L60" s="9">
        <f t="shared" si="23"/>
        <v>231.40495867768595</v>
      </c>
      <c r="M60" s="2">
        <f t="shared" si="24"/>
        <v>1339.2255892255889</v>
      </c>
    </row>
    <row r="61" spans="3:13" x14ac:dyDescent="0.2">
      <c r="C61">
        <v>1</v>
      </c>
      <c r="D61">
        <v>20</v>
      </c>
      <c r="E61" s="2">
        <f t="shared" si="2"/>
        <v>1.1621808143547272</v>
      </c>
      <c r="F61" s="13">
        <f t="shared" si="3"/>
        <v>25457.294028722597</v>
      </c>
      <c r="G61">
        <f t="shared" si="22"/>
        <v>1095.2380952380952</v>
      </c>
      <c r="H61" s="2">
        <f t="shared" si="14"/>
        <v>95.238095238095184</v>
      </c>
      <c r="I61" s="2">
        <f t="shared" si="21"/>
        <v>1904.7619047619048</v>
      </c>
      <c r="J61" s="13">
        <f t="shared" si="5"/>
        <v>123.96069538926682</v>
      </c>
      <c r="K61" s="13">
        <f t="shared" si="6"/>
        <v>1330.3099017384732</v>
      </c>
      <c r="L61" s="9">
        <f t="shared" si="23"/>
        <v>123.96069538926682</v>
      </c>
      <c r="M61" s="2">
        <f t="shared" si="24"/>
        <v>1336.5220637947909</v>
      </c>
    </row>
    <row r="62" spans="3:13" x14ac:dyDescent="0.2">
      <c r="C62">
        <v>1</v>
      </c>
      <c r="D62">
        <v>50</v>
      </c>
      <c r="E62" s="2">
        <f t="shared" si="2"/>
        <v>1.258354914292761</v>
      </c>
      <c r="F62" s="13">
        <f t="shared" si="3"/>
        <v>65385.108291682685</v>
      </c>
      <c r="G62">
        <f t="shared" si="22"/>
        <v>1039.2156862745098</v>
      </c>
      <c r="H62" s="2">
        <f t="shared" si="14"/>
        <v>39.215686274509835</v>
      </c>
      <c r="I62" s="2">
        <f t="shared" si="21"/>
        <v>1960.7843137254902</v>
      </c>
      <c r="J62" s="13">
        <f t="shared" si="5"/>
        <v>51.774958349352808</v>
      </c>
      <c r="K62" s="13">
        <f t="shared" si="6"/>
        <v>1332.8207099833396</v>
      </c>
      <c r="L62" s="9">
        <f t="shared" si="23"/>
        <v>51.774958349352808</v>
      </c>
      <c r="M62" s="2">
        <f t="shared" si="24"/>
        <v>1334.2586632076341</v>
      </c>
    </row>
    <row r="63" spans="3:13" x14ac:dyDescent="0.2">
      <c r="C63">
        <v>1</v>
      </c>
      <c r="D63">
        <v>100</v>
      </c>
      <c r="E63" s="2">
        <f t="shared" si="2"/>
        <v>1.2946265500336438</v>
      </c>
      <c r="F63" s="13">
        <f t="shared" si="3"/>
        <v>132026.27193412409</v>
      </c>
      <c r="G63">
        <f t="shared" si="22"/>
        <v>1019.8019801980198</v>
      </c>
      <c r="H63" s="2">
        <f t="shared" si="14"/>
        <v>19.801980198019805</v>
      </c>
      <c r="I63" s="2">
        <f t="shared" si="21"/>
        <v>1980.1980198019801</v>
      </c>
      <c r="J63" s="13">
        <f t="shared" si="5"/>
        <v>26.271934124105481</v>
      </c>
      <c r="K63" s="13">
        <f t="shared" si="6"/>
        <v>1333.2026271934124</v>
      </c>
      <c r="L63" s="9">
        <f t="shared" si="23"/>
        <v>26.271934124105481</v>
      </c>
      <c r="M63" s="2">
        <f t="shared" si="24"/>
        <v>1333.5630705678996</v>
      </c>
    </row>
    <row r="64" spans="3:13" x14ac:dyDescent="0.2">
      <c r="C64">
        <v>1</v>
      </c>
      <c r="D64">
        <v>200</v>
      </c>
      <c r="E64" s="2">
        <f t="shared" si="2"/>
        <v>1.3136615771716131</v>
      </c>
      <c r="F64" s="13">
        <f t="shared" si="3"/>
        <v>265346.56732919149</v>
      </c>
      <c r="G64">
        <f t="shared" si="22"/>
        <v>1009.9502487562189</v>
      </c>
      <c r="H64" s="2">
        <f t="shared" si="14"/>
        <v>9.9502487562189117</v>
      </c>
      <c r="I64" s="2">
        <f t="shared" si="21"/>
        <v>1990.049751243781</v>
      </c>
      <c r="J64" s="13">
        <f t="shared" si="5"/>
        <v>13.233995858188328</v>
      </c>
      <c r="K64" s="13">
        <f t="shared" si="6"/>
        <v>1333.3003308498965</v>
      </c>
      <c r="L64" s="9">
        <f t="shared" si="23"/>
        <v>13.233995858188328</v>
      </c>
      <c r="M64" s="2">
        <f t="shared" si="24"/>
        <v>1333.3951982546048</v>
      </c>
    </row>
    <row r="65" spans="3:13" x14ac:dyDescent="0.2">
      <c r="C65">
        <v>1</v>
      </c>
      <c r="D65">
        <v>500</v>
      </c>
      <c r="E65" s="2">
        <f t="shared" si="2"/>
        <v>1.3253863379933306</v>
      </c>
      <c r="F65" s="13">
        <f t="shared" si="3"/>
        <v>665338.65070922684</v>
      </c>
      <c r="G65">
        <f t="shared" si="22"/>
        <v>1003.9920159680639</v>
      </c>
      <c r="H65" s="2">
        <f t="shared" si="14"/>
        <v>3.9920159680639244</v>
      </c>
      <c r="I65" s="2">
        <f t="shared" si="21"/>
        <v>1996.0079840319361</v>
      </c>
      <c r="J65" s="13">
        <f t="shared" si="5"/>
        <v>5.3173758935887365</v>
      </c>
      <c r="K65" s="13">
        <f t="shared" si="6"/>
        <v>1333.3280212695033</v>
      </c>
      <c r="L65" s="9">
        <f t="shared" si="23"/>
        <v>5.3173758935887365</v>
      </c>
      <c r="M65" s="2">
        <f t="shared" si="24"/>
        <v>1333.3461831542982</v>
      </c>
    </row>
    <row r="66" spans="3:13" x14ac:dyDescent="0.2">
      <c r="C66">
        <v>1</v>
      </c>
      <c r="D66">
        <v>1000</v>
      </c>
      <c r="E66" s="2">
        <f t="shared" si="2"/>
        <v>1.3293466254582906</v>
      </c>
      <c r="F66" s="13">
        <f t="shared" si="3"/>
        <v>1332002.6626719933</v>
      </c>
      <c r="G66">
        <f t="shared" si="22"/>
        <v>1001.998001998002</v>
      </c>
      <c r="H66" s="2">
        <f t="shared" si="14"/>
        <v>1.9980019980019961</v>
      </c>
      <c r="I66" s="2">
        <f t="shared" si="21"/>
        <v>1998.0019980019979</v>
      </c>
      <c r="J66" s="13">
        <f t="shared" si="5"/>
        <v>2.6626719933413239</v>
      </c>
      <c r="K66" s="13">
        <f t="shared" si="6"/>
        <v>1333.332002662672</v>
      </c>
      <c r="L66" s="9">
        <f t="shared" si="23"/>
        <v>2.6626719933413239</v>
      </c>
      <c r="M66" s="2">
        <f t="shared" si="24"/>
        <v>1333.335960325787</v>
      </c>
    </row>
  </sheetData>
  <mergeCells count="1">
    <mergeCell ref="A7:B1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5A9D4-FE70-4729-9032-66ED1C8A95EB}">
  <dimension ref="A1:O4"/>
  <sheetViews>
    <sheetView zoomScale="120" zoomScaleNormal="120" workbookViewId="0">
      <selection activeCell="C2" sqref="C2"/>
    </sheetView>
  </sheetViews>
  <sheetFormatPr defaultRowHeight="14.25" x14ac:dyDescent="0.2"/>
  <cols>
    <col min="3" max="4" width="10.5" bestFit="1" customWidth="1"/>
  </cols>
  <sheetData>
    <row r="1" spans="1:15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K1" t="s">
        <v>9</v>
      </c>
    </row>
    <row r="2" spans="1:15" x14ac:dyDescent="0.2">
      <c r="A2">
        <v>400</v>
      </c>
      <c r="B2">
        <v>500</v>
      </c>
      <c r="C2">
        <v>0.75</v>
      </c>
      <c r="D2">
        <f>2-C2</f>
        <v>1.25</v>
      </c>
      <c r="E2">
        <f>($B$2-$A$2)*D2*C2*C2*(C2+D2)/($B$2*D2+$A$2*C2)/(D2^2+C2^2)</f>
        <v>7.1542130365659776E-2</v>
      </c>
      <c r="F2">
        <f>($B$2-$A$2)*D2*D2*C2/(D2^2+C2^2)</f>
        <v>55.147058823529413</v>
      </c>
      <c r="G2">
        <f>($B$2*D2+$A$2*C2)/(C2+D2)</f>
        <v>462.5</v>
      </c>
      <c r="H2">
        <f>G2-$A$2</f>
        <v>62.5</v>
      </c>
      <c r="I2">
        <f>$B$2-G2</f>
        <v>37.5</v>
      </c>
      <c r="N2">
        <f>E2*G2+F2</f>
        <v>88.235294117647058</v>
      </c>
      <c r="O2">
        <f>C2*H2+D2*I2</f>
        <v>93.75</v>
      </c>
    </row>
    <row r="3" spans="1:15" x14ac:dyDescent="0.2">
      <c r="C3">
        <f>C2*1.000001</f>
        <v>0.75000074999999988</v>
      </c>
      <c r="D3">
        <f>D2</f>
        <v>1.25</v>
      </c>
      <c r="E3">
        <f t="shared" ref="E3:E4" si="0">($B$2-$A$2)*D3*C3*C3*(C3+D3)/($B$2*D3+$A$2*C3)/(D3^2+C3^2)</f>
        <v>7.1542239200121857E-2</v>
      </c>
      <c r="F3">
        <f t="shared" ref="F3:F4" si="1">($B$2-$A$2)*D3*D3*C3/(D3^2+C3^2)</f>
        <v>55.147084775058161</v>
      </c>
      <c r="G3">
        <f>($B$2*D3+$A$2*C3)/(C3+D3)</f>
        <v>462.49997656250878</v>
      </c>
      <c r="H3">
        <f>G3-$A$2</f>
        <v>62.499976562508778</v>
      </c>
      <c r="I3">
        <f>$B$2-G3</f>
        <v>37.500023437491222</v>
      </c>
      <c r="K3">
        <f>((E3-E2)*G2+F3-F2)/(C3-C2)</f>
        <v>101.71662329296697</v>
      </c>
      <c r="L3">
        <f>((E3-E2)*G2)/(C3-C2)</f>
        <v>67.114584960704406</v>
      </c>
      <c r="M3">
        <f>(F3-F2)/(C3-C2)</f>
        <v>34.60203833631487</v>
      </c>
    </row>
    <row r="4" spans="1:15" x14ac:dyDescent="0.2">
      <c r="C4">
        <f>C2</f>
        <v>0.75</v>
      </c>
      <c r="D4">
        <f>D2*1.000001</f>
        <v>1.25000125</v>
      </c>
      <c r="E4">
        <f t="shared" si="0"/>
        <v>7.1542093073330149E-2</v>
      </c>
      <c r="F4">
        <f t="shared" si="1"/>
        <v>55.147088019002801</v>
      </c>
      <c r="G4">
        <f>($B$2*D4+$A$2*C4)/(C4+D4)</f>
        <v>462.50002343748537</v>
      </c>
      <c r="H4">
        <f>G4-$A$2</f>
        <v>62.500023437485368</v>
      </c>
      <c r="I4">
        <f>$B$2-G4</f>
        <v>37.499976562514632</v>
      </c>
      <c r="K4">
        <f>((E4-E2)*G2+F4-F2)/(D4-D2)</f>
        <v>9.5582167492901693</v>
      </c>
      <c r="L4">
        <f>((E4-E2)*G2)/(D4-D2)</f>
        <v>-13.798161962558792</v>
      </c>
      <c r="M4">
        <f>(F4-F2)/(D4-D2)</f>
        <v>23.356378711443732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E1D1E-BD74-4375-9925-9982292EB9F7}">
  <dimension ref="A1:O4"/>
  <sheetViews>
    <sheetView zoomScale="120" zoomScaleNormal="120" workbookViewId="0">
      <selection activeCell="E2" sqref="E2"/>
    </sheetView>
  </sheetViews>
  <sheetFormatPr defaultRowHeight="14.25" x14ac:dyDescent="0.2"/>
  <sheetData>
    <row r="1" spans="1:15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K1" t="s">
        <v>9</v>
      </c>
    </row>
    <row r="2" spans="1:15" x14ac:dyDescent="0.2">
      <c r="A2">
        <v>400</v>
      </c>
      <c r="B2">
        <v>500</v>
      </c>
      <c r="C2">
        <v>0.7</v>
      </c>
      <c r="D2">
        <f>2-C2</f>
        <v>1.3</v>
      </c>
      <c r="E2">
        <f>($B$2-$A$2)*D2*C2*C2/($B$2*D2+$A$2*C2)/(D2+C2)*(C2^2+D2^2+6*C2*D2)/(C2+D2)^2</f>
        <v>6.5412365591397847E-2</v>
      </c>
      <c r="F2">
        <f>($B$2-$A$2)*D2*D2*C2/(D2+C2)^2*(C2^2+D2^2+6*C2*D2)/(C2+D2)^2</f>
        <v>56.488249999999987</v>
      </c>
      <c r="G2">
        <f>($B$2*D2+$A$2*C2)/(C2+D2)</f>
        <v>465</v>
      </c>
      <c r="H2">
        <f>G2-$A$2</f>
        <v>65</v>
      </c>
      <c r="I2">
        <f>$B$2-G2</f>
        <v>35</v>
      </c>
      <c r="N2">
        <f>E2*G2+F2</f>
        <v>86.904999999999987</v>
      </c>
      <c r="O2">
        <f>C2*H2+D2*I2</f>
        <v>91</v>
      </c>
    </row>
    <row r="3" spans="1:15" x14ac:dyDescent="0.2">
      <c r="C3">
        <f>C2*1.000001</f>
        <v>0.70000069999999992</v>
      </c>
      <c r="D3">
        <f>D2</f>
        <v>1.3</v>
      </c>
      <c r="E3">
        <f t="shared" ref="E3:E4" si="0">($B$2-$A$2)*D3*C3*C3/($B$2*D3+$A$2*C3)/(D3+C3)*(C3^2+D3^2+6*C3*D3)/(C3+D3)^2</f>
        <v>6.5412463177274935E-2</v>
      </c>
      <c r="F3">
        <f t="shared" ref="F3:F4" si="1">($B$2-$A$2)*D3*D3*C3/(D3+C3)^2*(C3^2+D3^2+6*C3*D3)/(C3+D3)^2</f>
        <v>56.488275020424659</v>
      </c>
      <c r="G3">
        <f>($B$2*D3+$A$2*C3)/(C3+D3)</f>
        <v>464.99997725000793</v>
      </c>
      <c r="H3">
        <f>G3-$A$2</f>
        <v>64.99997725000793</v>
      </c>
      <c r="I3">
        <f>$B$2-G3</f>
        <v>35.00002274999207</v>
      </c>
      <c r="K3">
        <f>((E3-E2)*G2+F3-F2)/(C3-C2)</f>
        <v>100.56836789119308</v>
      </c>
      <c r="L3">
        <f>((E3-E2)*G2)/(C3-C2)</f>
        <v>64.824904068487257</v>
      </c>
      <c r="M3">
        <f>(F3-F2)/(C3-C2)</f>
        <v>35.743463819751838</v>
      </c>
    </row>
    <row r="4" spans="1:15" x14ac:dyDescent="0.2">
      <c r="C4">
        <f>C2</f>
        <v>0.7</v>
      </c>
      <c r="D4">
        <f>D2*1.000001</f>
        <v>1.3000012999999999</v>
      </c>
      <c r="E4">
        <f t="shared" si="0"/>
        <v>6.5412333417892918E-2</v>
      </c>
      <c r="F4">
        <f t="shared" si="1"/>
        <v>56.488281467774648</v>
      </c>
      <c r="G4">
        <f>($B$2*D4+$A$2*C4)/(C4+D4)</f>
        <v>465.00002274998519</v>
      </c>
      <c r="H4">
        <f>G4-$A$2</f>
        <v>65.000022749985192</v>
      </c>
      <c r="I4">
        <f>$B$2-G4</f>
        <v>34.999977250014808</v>
      </c>
      <c r="K4">
        <f>((E4-E2)*G2+F4-F2)/(D4-D2)</f>
        <v>12.69776528562042</v>
      </c>
      <c r="L4">
        <f>((E4-E2)*G2)/(D4-D2)</f>
        <v>-11.508215225989616</v>
      </c>
      <c r="M4">
        <f>(F4-F2)/(D4-D2)</f>
        <v>24.205980511300456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6618C-06EC-4F54-90B3-110478579F04}">
  <dimension ref="A1:M36"/>
  <sheetViews>
    <sheetView workbookViewId="0">
      <pane ySplit="1" topLeftCell="A2" activePane="bottomLeft" state="frozen"/>
      <selection pane="bottomLeft" sqref="A1:XFD1048576"/>
    </sheetView>
  </sheetViews>
  <sheetFormatPr defaultRowHeight="14.25" x14ac:dyDescent="0.2"/>
  <sheetData>
    <row r="1" spans="1:13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J1" t="s">
        <v>11</v>
      </c>
      <c r="K1" t="s">
        <v>13</v>
      </c>
      <c r="L1" t="s">
        <v>12</v>
      </c>
    </row>
    <row r="2" spans="1:13" x14ac:dyDescent="0.2">
      <c r="A2">
        <v>200</v>
      </c>
      <c r="B2">
        <v>300</v>
      </c>
      <c r="C2">
        <v>1</v>
      </c>
      <c r="D2">
        <v>1</v>
      </c>
      <c r="E2">
        <f>2*($B$2-$A$2)*D2*C2*C2/($B$2*D2+$A$2*C2)/(D2+C2)</f>
        <v>0.2</v>
      </c>
      <c r="F2">
        <f>2*($B$2-$A$2)*D2*D2*C2/(D2+C2)^2</f>
        <v>50</v>
      </c>
      <c r="G2">
        <f>($B$2*D2+$A$2*C2)/(C2+D2)</f>
        <v>250</v>
      </c>
      <c r="H2">
        <f>G2-$A$2</f>
        <v>50</v>
      </c>
      <c r="I2">
        <f>$B$2-G2</f>
        <v>50</v>
      </c>
      <c r="J2">
        <v>-0.03</v>
      </c>
      <c r="K2">
        <f>C2*H2+D2*I2</f>
        <v>100</v>
      </c>
      <c r="L2">
        <f>F2+E2*G2</f>
        <v>100</v>
      </c>
      <c r="M2">
        <f>100*LN(2)</f>
        <v>69.314718055994533</v>
      </c>
    </row>
    <row r="3" spans="1:13" x14ac:dyDescent="0.2">
      <c r="C3">
        <v>1</v>
      </c>
      <c r="D3">
        <f>D2+J2</f>
        <v>0.97</v>
      </c>
      <c r="E3">
        <f>E2-J2/3+J2*2/3/D2*E2</f>
        <v>0.20600000000000002</v>
      </c>
      <c r="F3">
        <f>F2+J2/3*$B$2+J2*2/3/D2*F2</f>
        <v>46</v>
      </c>
      <c r="G3">
        <v>250</v>
      </c>
      <c r="H3">
        <f t="shared" ref="H3:H36" si="0">G3-$A$2</f>
        <v>50</v>
      </c>
      <c r="I3">
        <f t="shared" ref="I3:I36" si="1">$B$2-G3</f>
        <v>50</v>
      </c>
      <c r="J3">
        <v>-0.03</v>
      </c>
      <c r="K3">
        <f t="shared" ref="K3:K36" si="2">C3*H3+D3*I3</f>
        <v>98.5</v>
      </c>
      <c r="L3">
        <f t="shared" ref="L3:L36" si="3">F3+E3*G3</f>
        <v>97.5</v>
      </c>
      <c r="M3">
        <f>M2+J2*I2</f>
        <v>67.814718055994533</v>
      </c>
    </row>
    <row r="4" spans="1:13" x14ac:dyDescent="0.2">
      <c r="C4">
        <v>1</v>
      </c>
      <c r="D4">
        <f t="shared" ref="D4:D36" si="4">D3+J3</f>
        <v>0.94</v>
      </c>
      <c r="E4">
        <f t="shared" ref="E4:E36" si="5">E3-J3/3+J3*2/3/D3*E3</f>
        <v>0.21175257731958766</v>
      </c>
      <c r="F4">
        <f t="shared" ref="F4:F36" si="6">F3+J3/3*$B$2+J3*2/3/D3*F3</f>
        <v>42.051546391752581</v>
      </c>
      <c r="G4">
        <f t="shared" ref="G4:G36" si="7">($B$2*D4+$A$2*C4)/(C4+D4)</f>
        <v>248.45360824742269</v>
      </c>
      <c r="H4">
        <f t="shared" si="0"/>
        <v>48.453608247422693</v>
      </c>
      <c r="I4">
        <f t="shared" si="1"/>
        <v>51.546391752577307</v>
      </c>
      <c r="J4">
        <v>-0.03</v>
      </c>
      <c r="K4">
        <f t="shared" si="2"/>
        <v>96.907216494845358</v>
      </c>
      <c r="L4">
        <f t="shared" si="3"/>
        <v>94.662238282495494</v>
      </c>
      <c r="M4">
        <f t="shared" ref="M4:M36" si="8">M3+J3*I3</f>
        <v>66.314718055994533</v>
      </c>
    </row>
    <row r="5" spans="1:13" x14ac:dyDescent="0.2">
      <c r="C5">
        <v>1</v>
      </c>
      <c r="D5">
        <f t="shared" si="4"/>
        <v>0.90999999999999992</v>
      </c>
      <c r="E5">
        <f t="shared" si="5"/>
        <v>0.21724720333406453</v>
      </c>
      <c r="F5">
        <f t="shared" si="6"/>
        <v>38.156832638736567</v>
      </c>
      <c r="G5">
        <f t="shared" si="7"/>
        <v>247.64397905759162</v>
      </c>
      <c r="H5">
        <f t="shared" si="0"/>
        <v>47.643979057591622</v>
      </c>
      <c r="I5">
        <f t="shared" si="1"/>
        <v>52.356020942408378</v>
      </c>
      <c r="J5">
        <v>-0.03</v>
      </c>
      <c r="K5">
        <f t="shared" si="2"/>
        <v>95.287958115183244</v>
      </c>
      <c r="L5">
        <f t="shared" si="3"/>
        <v>91.956794511517984</v>
      </c>
      <c r="M5">
        <f t="shared" si="8"/>
        <v>64.768326303417211</v>
      </c>
    </row>
    <row r="6" spans="1:13" x14ac:dyDescent="0.2">
      <c r="C6">
        <v>1</v>
      </c>
      <c r="D6">
        <f t="shared" si="4"/>
        <v>0.87999999999999989</v>
      </c>
      <c r="E6">
        <f t="shared" si="5"/>
        <v>0.22247253952452464</v>
      </c>
      <c r="F6">
        <f t="shared" si="6"/>
        <v>34.318220932390709</v>
      </c>
      <c r="G6">
        <f t="shared" si="7"/>
        <v>246.80851063829786</v>
      </c>
      <c r="H6">
        <f t="shared" si="0"/>
        <v>46.808510638297861</v>
      </c>
      <c r="I6">
        <f t="shared" si="1"/>
        <v>53.191489361702139</v>
      </c>
      <c r="J6">
        <v>-0.03</v>
      </c>
      <c r="K6">
        <f t="shared" si="2"/>
        <v>93.617021276595736</v>
      </c>
      <c r="L6">
        <f t="shared" si="3"/>
        <v>89.226337070358483</v>
      </c>
      <c r="M6">
        <f t="shared" si="8"/>
        <v>63.197645675144962</v>
      </c>
    </row>
    <row r="7" spans="1:13" x14ac:dyDescent="0.2">
      <c r="C7">
        <v>1</v>
      </c>
      <c r="D7">
        <f t="shared" si="4"/>
        <v>0.84999999999999987</v>
      </c>
      <c r="E7">
        <f t="shared" si="5"/>
        <v>0.22741634544442182</v>
      </c>
      <c r="F7">
        <f t="shared" si="6"/>
        <v>30.538261365745466</v>
      </c>
      <c r="G7">
        <f t="shared" si="7"/>
        <v>245.94594594594597</v>
      </c>
      <c r="H7">
        <f t="shared" si="0"/>
        <v>45.945945945945965</v>
      </c>
      <c r="I7">
        <f t="shared" si="1"/>
        <v>54.054054054054035</v>
      </c>
      <c r="J7">
        <v>-0.03</v>
      </c>
      <c r="K7">
        <f t="shared" si="2"/>
        <v>91.891891891891888</v>
      </c>
      <c r="L7">
        <f t="shared" si="3"/>
        <v>86.470389569643814</v>
      </c>
      <c r="M7">
        <f t="shared" si="8"/>
        <v>61.601900994293899</v>
      </c>
    </row>
    <row r="8" spans="1:13" x14ac:dyDescent="0.2">
      <c r="C8">
        <v>1</v>
      </c>
      <c r="D8">
        <f t="shared" si="4"/>
        <v>0.81999999999999984</v>
      </c>
      <c r="E8">
        <f t="shared" si="5"/>
        <v>0.23206537261043544</v>
      </c>
      <c r="F8">
        <f t="shared" si="6"/>
        <v>26.819714039492631</v>
      </c>
      <c r="G8">
        <f t="shared" si="7"/>
        <v>245.05494505494505</v>
      </c>
      <c r="H8">
        <f t="shared" si="0"/>
        <v>45.054945054945051</v>
      </c>
      <c r="I8">
        <f t="shared" si="1"/>
        <v>54.945054945054949</v>
      </c>
      <c r="J8">
        <v>-0.03</v>
      </c>
      <c r="K8">
        <f t="shared" si="2"/>
        <v>90.109890109890102</v>
      </c>
      <c r="L8">
        <f t="shared" si="3"/>
        <v>83.688481173698236</v>
      </c>
      <c r="M8">
        <f t="shared" si="8"/>
        <v>59.980279372672278</v>
      </c>
    </row>
    <row r="9" spans="1:13" x14ac:dyDescent="0.2">
      <c r="C9">
        <v>1</v>
      </c>
      <c r="D9">
        <f t="shared" si="4"/>
        <v>0.78999999999999981</v>
      </c>
      <c r="E9">
        <f t="shared" si="5"/>
        <v>0.23640524157115653</v>
      </c>
      <c r="F9">
        <f t="shared" si="6"/>
        <v>23.165574672675739</v>
      </c>
      <c r="G9">
        <f t="shared" si="7"/>
        <v>244.13407821229049</v>
      </c>
      <c r="H9">
        <f t="shared" si="0"/>
        <v>44.13407821229049</v>
      </c>
      <c r="I9">
        <f t="shared" si="1"/>
        <v>55.86592178770951</v>
      </c>
      <c r="J9">
        <v>-0.03</v>
      </c>
      <c r="K9">
        <f t="shared" si="2"/>
        <v>88.268156424580994</v>
      </c>
      <c r="L9">
        <f t="shared" si="3"/>
        <v>80.880150408203889</v>
      </c>
      <c r="M9">
        <f t="shared" si="8"/>
        <v>58.331927724320629</v>
      </c>
    </row>
    <row r="10" spans="1:13" x14ac:dyDescent="0.2">
      <c r="C10">
        <v>1</v>
      </c>
      <c r="D10">
        <f t="shared" si="4"/>
        <v>0.75999999999999979</v>
      </c>
      <c r="E10">
        <f t="shared" si="5"/>
        <v>0.24042029874657028</v>
      </c>
      <c r="F10">
        <f t="shared" si="6"/>
        <v>19.579104427797873</v>
      </c>
      <c r="G10">
        <f t="shared" si="7"/>
        <v>243.18181818181819</v>
      </c>
      <c r="H10">
        <f t="shared" si="0"/>
        <v>43.181818181818187</v>
      </c>
      <c r="I10">
        <f t="shared" si="1"/>
        <v>56.818181818181813</v>
      </c>
      <c r="J10">
        <v>-0.03</v>
      </c>
      <c r="K10">
        <f t="shared" si="2"/>
        <v>86.363636363636346</v>
      </c>
      <c r="L10">
        <f t="shared" si="3"/>
        <v>78.04494980480473</v>
      </c>
      <c r="M10">
        <f t="shared" si="8"/>
        <v>56.655950070689343</v>
      </c>
    </row>
    <row r="11" spans="1:13" x14ac:dyDescent="0.2">
      <c r="C11">
        <v>1</v>
      </c>
      <c r="D11">
        <f t="shared" si="4"/>
        <v>0.72999999999999976</v>
      </c>
      <c r="E11">
        <f t="shared" si="5"/>
        <v>0.24409344877955527</v>
      </c>
      <c r="F11">
        <f t="shared" si="6"/>
        <v>16.063864837592664</v>
      </c>
      <c r="G11">
        <f t="shared" si="7"/>
        <v>242.19653179190749</v>
      </c>
      <c r="H11">
        <f t="shared" si="0"/>
        <v>42.196531791907489</v>
      </c>
      <c r="I11">
        <f t="shared" si="1"/>
        <v>57.803468208092511</v>
      </c>
      <c r="J11">
        <v>-0.03</v>
      </c>
      <c r="K11">
        <f t="shared" si="2"/>
        <v>84.393063583815007</v>
      </c>
      <c r="L11">
        <f t="shared" si="3"/>
        <v>75.18245156512657</v>
      </c>
      <c r="M11">
        <f t="shared" si="8"/>
        <v>54.95140461614389</v>
      </c>
    </row>
    <row r="12" spans="1:13" x14ac:dyDescent="0.2">
      <c r="C12">
        <v>1</v>
      </c>
      <c r="D12">
        <f t="shared" si="4"/>
        <v>0.69999999999999973</v>
      </c>
      <c r="E12">
        <f t="shared" si="5"/>
        <v>0.24740595703217017</v>
      </c>
      <c r="F12">
        <f t="shared" si="6"/>
        <v>12.623758951631221</v>
      </c>
      <c r="G12">
        <f t="shared" si="7"/>
        <v>241.17647058823528</v>
      </c>
      <c r="H12">
        <f t="shared" si="0"/>
        <v>41.176470588235276</v>
      </c>
      <c r="I12">
        <f t="shared" si="1"/>
        <v>58.823529411764724</v>
      </c>
      <c r="J12">
        <v>-0.03</v>
      </c>
      <c r="K12">
        <f t="shared" si="2"/>
        <v>82.352941176470566</v>
      </c>
      <c r="L12">
        <f t="shared" si="3"/>
        <v>72.292254471154607</v>
      </c>
      <c r="M12">
        <f t="shared" si="8"/>
        <v>53.217300569901113</v>
      </c>
    </row>
    <row r="13" spans="1:13" x14ac:dyDescent="0.2">
      <c r="C13">
        <v>1</v>
      </c>
      <c r="D13">
        <f t="shared" si="4"/>
        <v>0.66999999999999971</v>
      </c>
      <c r="E13">
        <f t="shared" si="5"/>
        <v>0.25033721540267961</v>
      </c>
      <c r="F13">
        <f t="shared" si="6"/>
        <v>9.2630801244417569</v>
      </c>
      <c r="G13">
        <f t="shared" si="7"/>
        <v>240.1197604790419</v>
      </c>
      <c r="H13">
        <f t="shared" si="0"/>
        <v>40.119760479041901</v>
      </c>
      <c r="I13">
        <f t="shared" si="1"/>
        <v>59.880239520958099</v>
      </c>
      <c r="J13">
        <v>-0.03</v>
      </c>
      <c r="K13">
        <f t="shared" si="2"/>
        <v>80.239520958083801</v>
      </c>
      <c r="L13">
        <f t="shared" si="3"/>
        <v>69.373992325923496</v>
      </c>
      <c r="M13">
        <f t="shared" si="8"/>
        <v>51.452594687548171</v>
      </c>
    </row>
    <row r="14" spans="1:13" x14ac:dyDescent="0.2">
      <c r="C14">
        <v>1</v>
      </c>
      <c r="D14">
        <f t="shared" si="4"/>
        <v>0.63999999999999968</v>
      </c>
      <c r="E14">
        <f t="shared" si="5"/>
        <v>0.25286446270409219</v>
      </c>
      <c r="F14">
        <f t="shared" si="6"/>
        <v>5.9865702699808088</v>
      </c>
      <c r="G14">
        <f t="shared" si="7"/>
        <v>239.02439024390242</v>
      </c>
      <c r="H14">
        <f t="shared" si="0"/>
        <v>39.024390243902417</v>
      </c>
      <c r="I14">
        <f t="shared" si="1"/>
        <v>60.975609756097583</v>
      </c>
      <c r="J14">
        <v>-0.03</v>
      </c>
      <c r="K14">
        <f t="shared" si="2"/>
        <v>78.048780487804848</v>
      </c>
      <c r="L14">
        <f t="shared" si="3"/>
        <v>66.427344282178439</v>
      </c>
      <c r="M14">
        <f t="shared" si="8"/>
        <v>49.656187501919426</v>
      </c>
    </row>
    <row r="15" spans="1:13" x14ac:dyDescent="0.2">
      <c r="C15">
        <v>1</v>
      </c>
      <c r="D15">
        <f t="shared" si="4"/>
        <v>0.60999999999999965</v>
      </c>
      <c r="E15">
        <f t="shared" si="5"/>
        <v>0.2549624482445893</v>
      </c>
      <c r="F15">
        <f t="shared" si="6"/>
        <v>2.7994899490439082</v>
      </c>
      <c r="G15">
        <f t="shared" si="7"/>
        <v>237.88819875776394</v>
      </c>
      <c r="H15">
        <f t="shared" si="0"/>
        <v>37.888198757763945</v>
      </c>
      <c r="I15">
        <f t="shared" si="1"/>
        <v>62.111801242236055</v>
      </c>
      <c r="J15">
        <v>-0.03</v>
      </c>
      <c r="K15">
        <f t="shared" si="2"/>
        <v>75.776397515527918</v>
      </c>
      <c r="L15">
        <f t="shared" si="3"/>
        <v>63.452047512818872</v>
      </c>
      <c r="M15">
        <f t="shared" si="8"/>
        <v>47.8269192092365</v>
      </c>
    </row>
    <row r="16" spans="1:13" x14ac:dyDescent="0.2">
      <c r="C16">
        <v>1</v>
      </c>
      <c r="D16">
        <f t="shared" si="4"/>
        <v>0.57999999999999963</v>
      </c>
      <c r="E16">
        <f t="shared" si="5"/>
        <v>0.25660302371197979</v>
      </c>
      <c r="F16">
        <f t="shared" si="6"/>
        <v>-0.2922966066624495</v>
      </c>
      <c r="G16">
        <f t="shared" si="7"/>
        <v>236.70886075949366</v>
      </c>
      <c r="H16">
        <f t="shared" si="0"/>
        <v>36.70886075949366</v>
      </c>
      <c r="I16">
        <f t="shared" si="1"/>
        <v>63.29113924050634</v>
      </c>
      <c r="J16">
        <v>-0.03</v>
      </c>
      <c r="K16">
        <f t="shared" si="2"/>
        <v>73.417721518987321</v>
      </c>
      <c r="L16">
        <f t="shared" si="3"/>
        <v>60.447912803641628</v>
      </c>
      <c r="M16">
        <f t="shared" si="8"/>
        <v>45.963565171969421</v>
      </c>
    </row>
    <row r="17" spans="3:13" x14ac:dyDescent="0.2">
      <c r="C17">
        <v>1</v>
      </c>
      <c r="D17">
        <f t="shared" si="4"/>
        <v>0.5499999999999996</v>
      </c>
      <c r="E17">
        <f t="shared" si="5"/>
        <v>0.25775464358398048</v>
      </c>
      <c r="F17">
        <f t="shared" si="6"/>
        <v>-3.2822174133292616</v>
      </c>
      <c r="G17">
        <f t="shared" si="7"/>
        <v>235.48387096774192</v>
      </c>
      <c r="H17">
        <f t="shared" si="0"/>
        <v>35.483870967741922</v>
      </c>
      <c r="I17">
        <f t="shared" si="1"/>
        <v>64.516129032258078</v>
      </c>
      <c r="J17">
        <v>-0.03</v>
      </c>
      <c r="K17">
        <f t="shared" si="2"/>
        <v>70.967741935483843</v>
      </c>
      <c r="L17">
        <f t="shared" si="3"/>
        <v>57.414843817737108</v>
      </c>
      <c r="M17">
        <f t="shared" si="8"/>
        <v>44.064830994754232</v>
      </c>
    </row>
    <row r="18" spans="3:13" x14ac:dyDescent="0.2">
      <c r="C18">
        <v>1</v>
      </c>
      <c r="D18">
        <f t="shared" si="4"/>
        <v>0.51999999999999957</v>
      </c>
      <c r="E18">
        <f t="shared" si="5"/>
        <v>0.25838174745365394</v>
      </c>
      <c r="F18">
        <f t="shared" si="6"/>
        <v>-6.1628640528445615</v>
      </c>
      <c r="G18">
        <f t="shared" si="7"/>
        <v>234.21052631578945</v>
      </c>
      <c r="H18">
        <f t="shared" si="0"/>
        <v>34.210526315789451</v>
      </c>
      <c r="I18">
        <f t="shared" si="1"/>
        <v>65.789473684210549</v>
      </c>
      <c r="J18">
        <v>-0.03</v>
      </c>
      <c r="K18">
        <f t="shared" si="2"/>
        <v>68.421052631578902</v>
      </c>
      <c r="L18">
        <f t="shared" si="3"/>
        <v>54.352861008669116</v>
      </c>
      <c r="M18">
        <f t="shared" si="8"/>
        <v>42.129347123786488</v>
      </c>
    </row>
    <row r="19" spans="3:13" x14ac:dyDescent="0.2">
      <c r="C19">
        <v>1</v>
      </c>
      <c r="D19">
        <f t="shared" si="4"/>
        <v>0.48999999999999955</v>
      </c>
      <c r="E19">
        <f t="shared" si="5"/>
        <v>0.25844398793620571</v>
      </c>
      <c r="F19">
        <f t="shared" si="6"/>
        <v>-8.9258308200428473</v>
      </c>
      <c r="G19">
        <f t="shared" si="7"/>
        <v>232.88590604026845</v>
      </c>
      <c r="H19">
        <f t="shared" si="0"/>
        <v>32.885906040268452</v>
      </c>
      <c r="I19">
        <f t="shared" si="1"/>
        <v>67.114093959731548</v>
      </c>
      <c r="J19">
        <v>-0.03</v>
      </c>
      <c r="K19">
        <f t="shared" si="2"/>
        <v>65.771812080536876</v>
      </c>
      <c r="L19">
        <f t="shared" si="3"/>
        <v>51.262131471140627</v>
      </c>
      <c r="M19">
        <f t="shared" si="8"/>
        <v>40.155662913260173</v>
      </c>
    </row>
    <row r="20" spans="3:13" x14ac:dyDescent="0.2">
      <c r="C20">
        <v>1</v>
      </c>
      <c r="D20">
        <f t="shared" si="4"/>
        <v>0.45999999999999952</v>
      </c>
      <c r="E20">
        <f t="shared" si="5"/>
        <v>0.25789525373472794</v>
      </c>
      <c r="F20">
        <f t="shared" si="6"/>
        <v>-11.561511194734976</v>
      </c>
      <c r="G20">
        <f t="shared" si="7"/>
        <v>231.50684931506848</v>
      </c>
      <c r="H20">
        <f t="shared" si="0"/>
        <v>31.506849315068479</v>
      </c>
      <c r="I20">
        <f t="shared" si="1"/>
        <v>68.493150684931521</v>
      </c>
      <c r="J20">
        <v>-0.03</v>
      </c>
      <c r="K20">
        <f t="shared" si="2"/>
        <v>63.013698630136943</v>
      </c>
      <c r="L20">
        <f t="shared" si="3"/>
        <v>48.143006450702039</v>
      </c>
      <c r="M20">
        <f t="shared" si="8"/>
        <v>38.142240094468228</v>
      </c>
    </row>
    <row r="21" spans="3:13" x14ac:dyDescent="0.2">
      <c r="C21">
        <v>1</v>
      </c>
      <c r="D21">
        <f t="shared" si="4"/>
        <v>0.42999999999999949</v>
      </c>
      <c r="E21">
        <f t="shared" si="5"/>
        <v>0.25668241661582669</v>
      </c>
      <c r="F21">
        <f t="shared" si="6"/>
        <v>-14.05883679496389</v>
      </c>
      <c r="G21">
        <f t="shared" si="7"/>
        <v>230.06993006993008</v>
      </c>
      <c r="H21">
        <f t="shared" si="0"/>
        <v>30.069930069930081</v>
      </c>
      <c r="I21">
        <f t="shared" si="1"/>
        <v>69.930069930069919</v>
      </c>
      <c r="J21">
        <v>-0.03</v>
      </c>
      <c r="K21">
        <f t="shared" si="2"/>
        <v>60.139860139860112</v>
      </c>
      <c r="L21">
        <f t="shared" si="3"/>
        <v>44.996068846020016</v>
      </c>
      <c r="M21">
        <f t="shared" si="8"/>
        <v>36.087445573920284</v>
      </c>
    </row>
    <row r="22" spans="3:13" x14ac:dyDescent="0.2">
      <c r="C22">
        <v>1</v>
      </c>
      <c r="D22">
        <f t="shared" si="4"/>
        <v>0.39999999999999947</v>
      </c>
      <c r="E22">
        <f t="shared" si="5"/>
        <v>0.25474369956392778</v>
      </c>
      <c r="F22">
        <f t="shared" si="6"/>
        <v>-16.404937409151614</v>
      </c>
      <c r="G22">
        <f t="shared" si="7"/>
        <v>228.57142857142853</v>
      </c>
      <c r="H22">
        <f t="shared" si="0"/>
        <v>28.571428571428527</v>
      </c>
      <c r="I22">
        <f t="shared" si="1"/>
        <v>71.428571428571473</v>
      </c>
      <c r="J22">
        <v>-0.03</v>
      </c>
      <c r="K22">
        <f t="shared" si="2"/>
        <v>57.142857142857082</v>
      </c>
      <c r="L22">
        <f t="shared" si="3"/>
        <v>41.822193919746155</v>
      </c>
      <c r="M22">
        <f t="shared" si="8"/>
        <v>33.989543476018184</v>
      </c>
    </row>
    <row r="23" spans="3:13" x14ac:dyDescent="0.2">
      <c r="C23">
        <v>1</v>
      </c>
      <c r="D23">
        <f t="shared" si="4"/>
        <v>0.36999999999999944</v>
      </c>
      <c r="E23">
        <f t="shared" si="5"/>
        <v>0.25200651458573137</v>
      </c>
      <c r="F23">
        <f t="shared" si="6"/>
        <v>-18.584690538694034</v>
      </c>
      <c r="G23">
        <f t="shared" si="7"/>
        <v>227.00729927007296</v>
      </c>
      <c r="H23">
        <f t="shared" si="0"/>
        <v>27.007299270072963</v>
      </c>
      <c r="I23">
        <f t="shared" si="1"/>
        <v>72.992700729927037</v>
      </c>
      <c r="J23">
        <v>-0.03</v>
      </c>
      <c r="K23">
        <f t="shared" si="2"/>
        <v>54.014598540145926</v>
      </c>
      <c r="L23">
        <f t="shared" si="3"/>
        <v>38.622627735877096</v>
      </c>
      <c r="M23">
        <f t="shared" si="8"/>
        <v>31.846686333161038</v>
      </c>
    </row>
    <row r="24" spans="3:13" x14ac:dyDescent="0.2">
      <c r="C24">
        <v>1</v>
      </c>
      <c r="D24">
        <f t="shared" si="4"/>
        <v>0.33999999999999941</v>
      </c>
      <c r="E24">
        <f t="shared" si="5"/>
        <v>0.24838454082434047</v>
      </c>
      <c r="F24">
        <f t="shared" si="6"/>
        <v>-20.580112671737599</v>
      </c>
      <c r="G24">
        <f t="shared" si="7"/>
        <v>225.37313432835819</v>
      </c>
      <c r="H24">
        <f t="shared" si="0"/>
        <v>25.373134328358191</v>
      </c>
      <c r="I24">
        <f t="shared" si="1"/>
        <v>74.626865671641809</v>
      </c>
      <c r="J24">
        <v>-0.03</v>
      </c>
      <c r="K24">
        <f t="shared" si="2"/>
        <v>50.746268656716367</v>
      </c>
      <c r="L24">
        <f t="shared" si="3"/>
        <v>35.399089812554053</v>
      </c>
      <c r="M24">
        <f t="shared" si="8"/>
        <v>29.656905311263227</v>
      </c>
    </row>
    <row r="25" spans="3:13" x14ac:dyDescent="0.2">
      <c r="C25">
        <v>1</v>
      </c>
      <c r="D25">
        <f t="shared" si="4"/>
        <v>0.30999999999999939</v>
      </c>
      <c r="E25">
        <f t="shared" si="5"/>
        <v>0.2437736854817322</v>
      </c>
      <c r="F25">
        <f t="shared" si="6"/>
        <v>-22.369517808694209</v>
      </c>
      <c r="G25">
        <f t="shared" si="7"/>
        <v>223.66412213740455</v>
      </c>
      <c r="H25">
        <f t="shared" si="0"/>
        <v>23.664122137404547</v>
      </c>
      <c r="I25">
        <f t="shared" si="1"/>
        <v>76.335877862595453</v>
      </c>
      <c r="J25">
        <v>-0.03</v>
      </c>
      <c r="K25">
        <f t="shared" si="2"/>
        <v>47.328244274809094</v>
      </c>
      <c r="L25">
        <f t="shared" si="3"/>
        <v>32.153909554777186</v>
      </c>
      <c r="M25">
        <f t="shared" si="8"/>
        <v>27.418099341113972</v>
      </c>
    </row>
    <row r="26" spans="3:13" x14ac:dyDescent="0.2">
      <c r="C26">
        <v>1</v>
      </c>
      <c r="D26">
        <f t="shared" si="4"/>
        <v>0.27999999999999936</v>
      </c>
      <c r="E26">
        <f t="shared" si="5"/>
        <v>0.23804635093452362</v>
      </c>
      <c r="F26">
        <f t="shared" si="6"/>
        <v>-23.926323111359096</v>
      </c>
      <c r="G26">
        <f t="shared" si="7"/>
        <v>221.87499999999994</v>
      </c>
      <c r="H26">
        <f t="shared" si="0"/>
        <v>21.874999999999943</v>
      </c>
      <c r="I26">
        <f t="shared" si="1"/>
        <v>78.125000000000057</v>
      </c>
      <c r="J26">
        <v>-0.03</v>
      </c>
      <c r="K26">
        <f t="shared" si="2"/>
        <v>43.749999999999908</v>
      </c>
      <c r="L26">
        <f t="shared" si="3"/>
        <v>28.890211002238317</v>
      </c>
      <c r="M26">
        <f t="shared" si="8"/>
        <v>25.128023005236109</v>
      </c>
    </row>
    <row r="27" spans="3:13" x14ac:dyDescent="0.2">
      <c r="C27">
        <v>1</v>
      </c>
      <c r="D27">
        <f t="shared" si="4"/>
        <v>0.24999999999999936</v>
      </c>
      <c r="E27">
        <f t="shared" si="5"/>
        <v>0.23104304015348617</v>
      </c>
      <c r="F27">
        <f t="shared" si="6"/>
        <v>-25.217300031976301</v>
      </c>
      <c r="G27">
        <f t="shared" si="7"/>
        <v>219.99999999999997</v>
      </c>
      <c r="H27">
        <f t="shared" si="0"/>
        <v>19.999999999999972</v>
      </c>
      <c r="I27">
        <f t="shared" si="1"/>
        <v>80.000000000000028</v>
      </c>
      <c r="J27">
        <v>-0.03</v>
      </c>
      <c r="K27">
        <f t="shared" si="2"/>
        <v>39.999999999999929</v>
      </c>
      <c r="L27">
        <f t="shared" si="3"/>
        <v>25.612168801790652</v>
      </c>
      <c r="M27">
        <f t="shared" si="8"/>
        <v>22.784273005236109</v>
      </c>
    </row>
    <row r="28" spans="3:13" x14ac:dyDescent="0.2">
      <c r="C28">
        <v>1</v>
      </c>
      <c r="D28">
        <f t="shared" si="4"/>
        <v>0.21999999999999936</v>
      </c>
      <c r="E28">
        <f t="shared" si="5"/>
        <v>0.22255959694120725</v>
      </c>
      <c r="F28">
        <f t="shared" si="6"/>
        <v>-26.199916029418191</v>
      </c>
      <c r="G28">
        <f t="shared" si="7"/>
        <v>218.03278688524588</v>
      </c>
      <c r="H28">
        <f t="shared" si="0"/>
        <v>18.032786885245883</v>
      </c>
      <c r="I28">
        <f t="shared" si="1"/>
        <v>81.967213114754117</v>
      </c>
      <c r="J28">
        <v>-0.03</v>
      </c>
      <c r="K28">
        <f t="shared" si="2"/>
        <v>36.065573770491739</v>
      </c>
      <c r="L28">
        <f t="shared" si="3"/>
        <v>22.325373139730274</v>
      </c>
      <c r="M28">
        <f t="shared" si="8"/>
        <v>20.384273005236107</v>
      </c>
    </row>
    <row r="29" spans="3:13" x14ac:dyDescent="0.2">
      <c r="C29">
        <v>1</v>
      </c>
      <c r="D29">
        <f t="shared" si="4"/>
        <v>0.18999999999999936</v>
      </c>
      <c r="E29">
        <f t="shared" si="5"/>
        <v>0.21232690631018836</v>
      </c>
      <c r="F29">
        <f t="shared" si="6"/>
        <v>-26.818105481289258</v>
      </c>
      <c r="G29">
        <f t="shared" si="7"/>
        <v>215.96638655462183</v>
      </c>
      <c r="H29">
        <f t="shared" si="0"/>
        <v>15.966386554621835</v>
      </c>
      <c r="I29">
        <f t="shared" si="1"/>
        <v>84.033613445378165</v>
      </c>
      <c r="J29">
        <v>-0.03</v>
      </c>
      <c r="K29">
        <f t="shared" si="2"/>
        <v>31.932773109243634</v>
      </c>
      <c r="L29">
        <f t="shared" si="3"/>
        <v>19.037369242843852</v>
      </c>
      <c r="M29">
        <f t="shared" si="8"/>
        <v>17.925256611793483</v>
      </c>
    </row>
    <row r="30" spans="3:13" x14ac:dyDescent="0.2">
      <c r="C30">
        <v>1</v>
      </c>
      <c r="D30">
        <f t="shared" si="4"/>
        <v>0.15999999999999936</v>
      </c>
      <c r="E30">
        <f t="shared" si="5"/>
        <v>0.19997670564595793</v>
      </c>
      <c r="F30">
        <f t="shared" si="6"/>
        <v>-26.995147009574591</v>
      </c>
      <c r="G30">
        <f t="shared" si="7"/>
        <v>213.79310344827582</v>
      </c>
      <c r="H30">
        <f t="shared" si="0"/>
        <v>13.793103448275815</v>
      </c>
      <c r="I30">
        <f t="shared" si="1"/>
        <v>86.206896551724185</v>
      </c>
      <c r="J30">
        <v>-0.03</v>
      </c>
      <c r="K30">
        <f t="shared" si="2"/>
        <v>27.58620689655163</v>
      </c>
      <c r="L30">
        <f t="shared" si="3"/>
        <v>15.758493507837098</v>
      </c>
      <c r="M30">
        <f t="shared" si="8"/>
        <v>15.404248208432138</v>
      </c>
    </row>
    <row r="31" spans="3:13" x14ac:dyDescent="0.2">
      <c r="C31">
        <v>1</v>
      </c>
      <c r="D31">
        <f t="shared" si="4"/>
        <v>0.12999999999999937</v>
      </c>
      <c r="E31">
        <f t="shared" si="5"/>
        <v>0.1849796174402131</v>
      </c>
      <c r="F31">
        <f t="shared" si="6"/>
        <v>-26.620753633377753</v>
      </c>
      <c r="G31">
        <f t="shared" si="7"/>
        <v>211.50442477876098</v>
      </c>
      <c r="H31">
        <f t="shared" si="0"/>
        <v>11.504424778760978</v>
      </c>
      <c r="I31">
        <f t="shared" si="1"/>
        <v>88.495575221239022</v>
      </c>
      <c r="J31">
        <v>-0.03</v>
      </c>
      <c r="K31">
        <f t="shared" si="2"/>
        <v>23.008849557521994</v>
      </c>
      <c r="L31">
        <f t="shared" si="3"/>
        <v>12.503253949109784</v>
      </c>
      <c r="M31">
        <f t="shared" si="8"/>
        <v>12.818041311880412</v>
      </c>
    </row>
    <row r="32" spans="3:13" x14ac:dyDescent="0.2">
      <c r="C32">
        <v>1</v>
      </c>
      <c r="D32">
        <f t="shared" si="4"/>
        <v>9.9999999999999367E-2</v>
      </c>
      <c r="E32">
        <f t="shared" si="5"/>
        <v>0.16652121475710327</v>
      </c>
      <c r="F32">
        <f t="shared" si="6"/>
        <v>-25.525253074396538</v>
      </c>
      <c r="G32">
        <f t="shared" si="7"/>
        <v>209.09090909090901</v>
      </c>
      <c r="H32">
        <f t="shared" si="0"/>
        <v>9.0909090909090082</v>
      </c>
      <c r="I32">
        <f t="shared" si="1"/>
        <v>90.909090909090992</v>
      </c>
      <c r="J32">
        <v>-0.03</v>
      </c>
      <c r="K32">
        <f t="shared" si="2"/>
        <v>18.181818181818052</v>
      </c>
      <c r="L32">
        <f t="shared" si="3"/>
        <v>9.2928191020886786</v>
      </c>
      <c r="M32">
        <f t="shared" si="8"/>
        <v>10.163174055243243</v>
      </c>
    </row>
    <row r="33" spans="3:13" x14ac:dyDescent="0.2">
      <c r="C33">
        <v>1</v>
      </c>
      <c r="D33">
        <f t="shared" si="4"/>
        <v>6.9999999999999368E-2</v>
      </c>
      <c r="E33">
        <f t="shared" si="5"/>
        <v>0.14321697180568241</v>
      </c>
      <c r="F33">
        <f t="shared" si="6"/>
        <v>-23.420202459517199</v>
      </c>
      <c r="G33">
        <f t="shared" si="7"/>
        <v>206.54205607476629</v>
      </c>
      <c r="H33">
        <f t="shared" si="0"/>
        <v>6.5420560747662932</v>
      </c>
      <c r="I33">
        <f t="shared" si="1"/>
        <v>93.457943925233707</v>
      </c>
      <c r="J33">
        <v>-0.03</v>
      </c>
      <c r="K33">
        <f t="shared" si="2"/>
        <v>13.084112149532594</v>
      </c>
      <c r="L33">
        <f t="shared" si="3"/>
        <v>6.1601253620302785</v>
      </c>
      <c r="M33">
        <f t="shared" si="8"/>
        <v>7.4359013279705124</v>
      </c>
    </row>
    <row r="34" spans="3:13" x14ac:dyDescent="0.2">
      <c r="C34">
        <v>1</v>
      </c>
      <c r="D34">
        <f t="shared" si="4"/>
        <v>3.9999999999999369E-2</v>
      </c>
      <c r="E34">
        <f t="shared" si="5"/>
        <v>0.1122978370040585</v>
      </c>
      <c r="F34">
        <f t="shared" si="6"/>
        <v>-19.728716042512225</v>
      </c>
      <c r="G34">
        <f t="shared" si="7"/>
        <v>203.84615384615378</v>
      </c>
      <c r="H34">
        <f t="shared" si="0"/>
        <v>3.8461538461537828</v>
      </c>
      <c r="I34">
        <f t="shared" si="1"/>
        <v>96.153846153846217</v>
      </c>
      <c r="J34">
        <v>-0.03</v>
      </c>
      <c r="K34">
        <f t="shared" si="2"/>
        <v>7.6923076923075708</v>
      </c>
      <c r="L34">
        <f t="shared" si="3"/>
        <v>3.1627661160073863</v>
      </c>
      <c r="M34">
        <f t="shared" si="8"/>
        <v>4.6321630102135014</v>
      </c>
    </row>
    <row r="35" spans="3:13" x14ac:dyDescent="0.2">
      <c r="C35">
        <v>1</v>
      </c>
      <c r="D35">
        <f t="shared" si="4"/>
        <v>9.9999999999993705E-3</v>
      </c>
      <c r="E35">
        <f t="shared" si="5"/>
        <v>6.6148918502028364E-2</v>
      </c>
      <c r="F35">
        <f t="shared" si="6"/>
        <v>-12.864358021255956</v>
      </c>
      <c r="G35">
        <f t="shared" si="7"/>
        <v>200.99009900990092</v>
      </c>
      <c r="H35">
        <f t="shared" si="0"/>
        <v>0.99009900990091637</v>
      </c>
      <c r="I35">
        <f t="shared" si="1"/>
        <v>99.009900990099084</v>
      </c>
      <c r="J35">
        <v>-0.01</v>
      </c>
      <c r="K35">
        <f t="shared" si="2"/>
        <v>1.9801980198018447</v>
      </c>
      <c r="L35">
        <f t="shared" si="3"/>
        <v>0.43091965786459063</v>
      </c>
      <c r="M35">
        <f t="shared" si="8"/>
        <v>1.7475476255981151</v>
      </c>
    </row>
    <row r="36" spans="3:13" x14ac:dyDescent="0.2">
      <c r="C36">
        <v>1</v>
      </c>
      <c r="D36">
        <f t="shared" si="4"/>
        <v>-6.2970462177958098E-16</v>
      </c>
      <c r="E36">
        <f t="shared" si="5"/>
        <v>2.5382972834006666E-2</v>
      </c>
      <c r="F36">
        <f t="shared" si="6"/>
        <v>-5.2881193404181115</v>
      </c>
      <c r="G36">
        <f t="shared" si="7"/>
        <v>199.99999999999994</v>
      </c>
      <c r="H36">
        <f t="shared" si="0"/>
        <v>0</v>
      </c>
      <c r="I36">
        <f t="shared" si="1"/>
        <v>100.00000000000006</v>
      </c>
      <c r="K36">
        <f t="shared" si="2"/>
        <v>-6.2970462177958135E-14</v>
      </c>
      <c r="L36">
        <f t="shared" si="3"/>
        <v>-0.21152477361677935</v>
      </c>
      <c r="M36">
        <f t="shared" si="8"/>
        <v>0.75744861569712418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C6D3-A99F-4664-B11F-3DED7DA14C66}">
  <dimension ref="A1:M36"/>
  <sheetViews>
    <sheetView workbookViewId="0">
      <selection activeCell="M2" sqref="A1:M36"/>
    </sheetView>
  </sheetViews>
  <sheetFormatPr defaultRowHeight="14.25" x14ac:dyDescent="0.2"/>
  <sheetData>
    <row r="1" spans="1:13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J1" t="s">
        <v>11</v>
      </c>
      <c r="K1" t="s">
        <v>13</v>
      </c>
      <c r="L1" t="s">
        <v>12</v>
      </c>
    </row>
    <row r="2" spans="1:13" x14ac:dyDescent="0.2">
      <c r="A2">
        <v>200</v>
      </c>
      <c r="B2">
        <v>300</v>
      </c>
      <c r="C2">
        <v>1</v>
      </c>
      <c r="D2">
        <v>1</v>
      </c>
      <c r="E2">
        <f>($B$2-$A$2)*D2*LN(C2/D2+1)</f>
        <v>69.314718055994533</v>
      </c>
      <c r="F2">
        <f>($B$2-$A$2)*C2*LN(D2/C2+1)</f>
        <v>69.314718055994533</v>
      </c>
      <c r="G2">
        <f>($B$2*D2+$A$2*C2)/(C2+D2)</f>
        <v>250</v>
      </c>
      <c r="H2">
        <f>G2-$A$2</f>
        <v>50</v>
      </c>
      <c r="I2">
        <f>$B$2-G2</f>
        <v>50</v>
      </c>
      <c r="J2">
        <v>-0.03</v>
      </c>
      <c r="K2">
        <f>C2*H2+D2*I2</f>
        <v>100</v>
      </c>
      <c r="L2">
        <f>F2+E2*G2</f>
        <v>17397.994232054625</v>
      </c>
      <c r="M2">
        <f>100*LN(2)</f>
        <v>69.314718055994533</v>
      </c>
    </row>
    <row r="3" spans="1:13" x14ac:dyDescent="0.2">
      <c r="C3">
        <v>1</v>
      </c>
      <c r="D3">
        <f>D2+J2</f>
        <v>0.97</v>
      </c>
      <c r="E3">
        <f t="shared" ref="E3:E36" si="0">($B$2-$A$2)*D3*LN(C3/D3+1)</f>
        <v>68.723796772756756</v>
      </c>
      <c r="F3">
        <f t="shared" ref="F3:F36" si="1">($B$2-$A$2)*C3*LN(D3/C3+1)</f>
        <v>67.803354274989715</v>
      </c>
      <c r="G3">
        <v>250</v>
      </c>
      <c r="H3">
        <f t="shared" ref="H3:H36" si="2">G3-$A$2</f>
        <v>50</v>
      </c>
      <c r="I3">
        <f t="shared" ref="I3:I36" si="3">$B$2-G3</f>
        <v>50</v>
      </c>
      <c r="J3">
        <v>-0.03</v>
      </c>
      <c r="K3">
        <f t="shared" ref="K3:K36" si="4">C3*H3+D3*I3</f>
        <v>98.5</v>
      </c>
      <c r="L3">
        <f t="shared" ref="L3:L36" si="5">F3+E3*G3</f>
        <v>17248.752547464181</v>
      </c>
      <c r="M3">
        <f>M2+J2*I2</f>
        <v>67.814718055994533</v>
      </c>
    </row>
    <row r="4" spans="1:13" x14ac:dyDescent="0.2">
      <c r="C4">
        <v>1</v>
      </c>
      <c r="D4">
        <f t="shared" ref="D4:D36" si="6">D3+J3</f>
        <v>0.94</v>
      </c>
      <c r="E4">
        <f t="shared" si="0"/>
        <v>68.108957418572487</v>
      </c>
      <c r="F4">
        <f t="shared" si="1"/>
        <v>66.26879730752367</v>
      </c>
      <c r="G4">
        <f t="shared" ref="G4:G36" si="7">($B$2*D4+$A$2*C4)/(C4+D4)</f>
        <v>248.45360824742269</v>
      </c>
      <c r="H4">
        <f t="shared" si="2"/>
        <v>48.453608247422693</v>
      </c>
      <c r="I4">
        <f t="shared" si="3"/>
        <v>51.546391752577307</v>
      </c>
      <c r="J4">
        <v>-0.03</v>
      </c>
      <c r="K4">
        <f t="shared" si="4"/>
        <v>96.907216494845358</v>
      </c>
      <c r="L4">
        <f t="shared" si="5"/>
        <v>16988.185021921923</v>
      </c>
      <c r="M4">
        <f t="shared" ref="M4:M36" si="8">M3+J3*I3</f>
        <v>66.314718055994533</v>
      </c>
    </row>
    <row r="5" spans="1:13" x14ac:dyDescent="0.2">
      <c r="C5">
        <v>1</v>
      </c>
      <c r="D5">
        <f t="shared" si="6"/>
        <v>0.90999999999999992</v>
      </c>
      <c r="E5">
        <f t="shared" si="0"/>
        <v>67.468666859209961</v>
      </c>
      <c r="F5">
        <f t="shared" si="1"/>
        <v>64.710324205853837</v>
      </c>
      <c r="G5">
        <f t="shared" si="7"/>
        <v>247.64397905759162</v>
      </c>
      <c r="H5">
        <f t="shared" si="2"/>
        <v>47.643979057591622</v>
      </c>
      <c r="I5">
        <f t="shared" si="3"/>
        <v>52.356020942408378</v>
      </c>
      <c r="J5">
        <v>-0.03</v>
      </c>
      <c r="K5">
        <f t="shared" si="4"/>
        <v>95.287958115183244</v>
      </c>
      <c r="L5">
        <f t="shared" si="5"/>
        <v>16772.919446931672</v>
      </c>
      <c r="M5">
        <f t="shared" si="8"/>
        <v>64.768326303417211</v>
      </c>
    </row>
    <row r="6" spans="1:13" x14ac:dyDescent="0.2">
      <c r="C6">
        <v>1</v>
      </c>
      <c r="D6">
        <f t="shared" si="6"/>
        <v>0.87999999999999989</v>
      </c>
      <c r="E6">
        <f t="shared" si="0"/>
        <v>66.801253054953364</v>
      </c>
      <c r="F6">
        <f t="shared" si="1"/>
        <v>63.127177684185774</v>
      </c>
      <c r="G6">
        <f t="shared" si="7"/>
        <v>246.80851063829786</v>
      </c>
      <c r="H6">
        <f t="shared" si="2"/>
        <v>46.808510638297861</v>
      </c>
      <c r="I6">
        <f t="shared" si="3"/>
        <v>53.191489361702139</v>
      </c>
      <c r="J6">
        <v>-0.03</v>
      </c>
      <c r="K6">
        <f t="shared" si="4"/>
        <v>93.617021276595736</v>
      </c>
      <c r="L6">
        <f t="shared" si="5"/>
        <v>16550.24495294927</v>
      </c>
      <c r="M6">
        <f t="shared" si="8"/>
        <v>63.197645675144962</v>
      </c>
    </row>
    <row r="7" spans="1:13" x14ac:dyDescent="0.2">
      <c r="C7">
        <v>1</v>
      </c>
      <c r="D7">
        <f t="shared" si="6"/>
        <v>0.84999999999999987</v>
      </c>
      <c r="E7">
        <f t="shared" si="0"/>
        <v>66.10488832998071</v>
      </c>
      <c r="F7">
        <f t="shared" si="1"/>
        <v>61.518563909023335</v>
      </c>
      <c r="G7">
        <f t="shared" si="7"/>
        <v>245.94594594594597</v>
      </c>
      <c r="H7">
        <f t="shared" si="2"/>
        <v>45.945945945945965</v>
      </c>
      <c r="I7">
        <f t="shared" si="3"/>
        <v>54.054054054054035</v>
      </c>
      <c r="J7">
        <v>-0.03</v>
      </c>
      <c r="K7">
        <f t="shared" si="4"/>
        <v>91.891891891891888</v>
      </c>
      <c r="L7">
        <f t="shared" si="5"/>
        <v>16319.747855877253</v>
      </c>
      <c r="M7">
        <f t="shared" si="8"/>
        <v>61.601900994293899</v>
      </c>
    </row>
    <row r="8" spans="1:13" x14ac:dyDescent="0.2">
      <c r="C8">
        <v>1</v>
      </c>
      <c r="D8">
        <f t="shared" si="6"/>
        <v>0.81999999999999984</v>
      </c>
      <c r="E8">
        <f t="shared" si="0"/>
        <v>65.377570064628458</v>
      </c>
      <c r="F8">
        <f t="shared" si="1"/>
        <v>59.883650108870391</v>
      </c>
      <c r="G8">
        <f t="shared" si="7"/>
        <v>245.05494505494505</v>
      </c>
      <c r="H8">
        <f t="shared" si="2"/>
        <v>45.054945054945051</v>
      </c>
      <c r="I8">
        <f t="shared" si="3"/>
        <v>54.945054945054949</v>
      </c>
      <c r="J8">
        <v>-0.03</v>
      </c>
      <c r="K8">
        <f t="shared" si="4"/>
        <v>90.109890109890102</v>
      </c>
      <c r="L8">
        <f t="shared" si="5"/>
        <v>16080.980490122218</v>
      </c>
      <c r="M8">
        <f t="shared" si="8"/>
        <v>59.980279372672278</v>
      </c>
    </row>
    <row r="9" spans="1:13" x14ac:dyDescent="0.2">
      <c r="C9">
        <v>1</v>
      </c>
      <c r="D9">
        <f t="shared" si="6"/>
        <v>0.78999999999999981</v>
      </c>
      <c r="E9">
        <f t="shared" si="0"/>
        <v>64.61709831652496</v>
      </c>
      <c r="F9">
        <f t="shared" si="1"/>
        <v>58.221561985266355</v>
      </c>
      <c r="G9">
        <f t="shared" si="7"/>
        <v>244.13407821229049</v>
      </c>
      <c r="H9">
        <f t="shared" si="2"/>
        <v>44.13407821229049</v>
      </c>
      <c r="I9">
        <f t="shared" si="3"/>
        <v>55.86592178770951</v>
      </c>
      <c r="J9">
        <v>-0.03</v>
      </c>
      <c r="K9">
        <f t="shared" si="4"/>
        <v>88.268156424580994</v>
      </c>
      <c r="L9">
        <f t="shared" si="5"/>
        <v>15833.457296243036</v>
      </c>
      <c r="M9">
        <f t="shared" si="8"/>
        <v>58.331927724320629</v>
      </c>
    </row>
    <row r="10" spans="1:13" x14ac:dyDescent="0.2">
      <c r="C10">
        <v>1</v>
      </c>
      <c r="D10">
        <f t="shared" si="6"/>
        <v>0.75999999999999979</v>
      </c>
      <c r="E10">
        <f t="shared" si="0"/>
        <v>63.821049761138354</v>
      </c>
      <c r="F10">
        <f t="shared" si="1"/>
        <v>56.531380905006031</v>
      </c>
      <c r="G10">
        <f t="shared" si="7"/>
        <v>243.18181818181819</v>
      </c>
      <c r="H10">
        <f t="shared" si="2"/>
        <v>43.181818181818187</v>
      </c>
      <c r="I10">
        <f t="shared" si="3"/>
        <v>56.818181818181813</v>
      </c>
      <c r="J10">
        <v>-0.03</v>
      </c>
      <c r="K10">
        <f t="shared" si="4"/>
        <v>86.363636363636346</v>
      </c>
      <c r="L10">
        <f t="shared" si="5"/>
        <v>15576.650300090923</v>
      </c>
      <c r="M10">
        <f t="shared" si="8"/>
        <v>56.655950070689343</v>
      </c>
    </row>
    <row r="11" spans="1:13" x14ac:dyDescent="0.2">
      <c r="C11">
        <v>1</v>
      </c>
      <c r="D11">
        <f t="shared" si="6"/>
        <v>0.72999999999999976</v>
      </c>
      <c r="E11">
        <f t="shared" si="0"/>
        <v>62.986747194505291</v>
      </c>
      <c r="F11">
        <f t="shared" si="1"/>
        <v>54.812140850968746</v>
      </c>
      <c r="G11">
        <f t="shared" si="7"/>
        <v>242.19653179190749</v>
      </c>
      <c r="H11">
        <f t="shared" si="2"/>
        <v>42.196531791907489</v>
      </c>
      <c r="I11">
        <f t="shared" si="3"/>
        <v>57.803468208092511</v>
      </c>
      <c r="J11">
        <v>-0.03</v>
      </c>
      <c r="K11">
        <f t="shared" si="4"/>
        <v>84.393063583815007</v>
      </c>
      <c r="L11">
        <f t="shared" si="5"/>
        <v>15309.98386021381</v>
      </c>
      <c r="M11">
        <f t="shared" si="8"/>
        <v>54.95140461614389</v>
      </c>
    </row>
    <row r="12" spans="1:13" x14ac:dyDescent="0.2">
      <c r="C12">
        <v>1</v>
      </c>
      <c r="D12">
        <f t="shared" si="6"/>
        <v>0.69999999999999973</v>
      </c>
      <c r="E12">
        <f t="shared" si="0"/>
        <v>62.111223650063181</v>
      </c>
      <c r="F12">
        <f t="shared" si="1"/>
        <v>53.062825106217026</v>
      </c>
      <c r="G12">
        <f t="shared" si="7"/>
        <v>241.17647058823528</v>
      </c>
      <c r="H12">
        <f t="shared" si="2"/>
        <v>41.176470588235276</v>
      </c>
      <c r="I12">
        <f t="shared" si="3"/>
        <v>58.823529411764724</v>
      </c>
      <c r="J12">
        <v>-0.03</v>
      </c>
      <c r="K12">
        <f t="shared" si="4"/>
        <v>82.352941176470566</v>
      </c>
      <c r="L12">
        <f t="shared" si="5"/>
        <v>15032.828528944983</v>
      </c>
      <c r="M12">
        <f t="shared" si="8"/>
        <v>53.217300569901113</v>
      </c>
    </row>
    <row r="13" spans="1:13" x14ac:dyDescent="0.2">
      <c r="C13">
        <v>1</v>
      </c>
      <c r="D13">
        <f t="shared" si="6"/>
        <v>0.66999999999999971</v>
      </c>
      <c r="E13">
        <f t="shared" si="0"/>
        <v>61.191179932727863</v>
      </c>
      <c r="F13">
        <f t="shared" si="1"/>
        <v>51.282362642866353</v>
      </c>
      <c r="G13">
        <f t="shared" si="7"/>
        <v>240.1197604790419</v>
      </c>
      <c r="H13">
        <f t="shared" si="2"/>
        <v>40.119760479041901</v>
      </c>
      <c r="I13">
        <f t="shared" si="3"/>
        <v>59.880239520958099</v>
      </c>
      <c r="J13">
        <v>-0.03</v>
      </c>
      <c r="K13">
        <f t="shared" si="4"/>
        <v>80.239520958083801</v>
      </c>
      <c r="L13">
        <f t="shared" si="5"/>
        <v>14744.493831519438</v>
      </c>
      <c r="M13">
        <f t="shared" si="8"/>
        <v>51.452594687548171</v>
      </c>
    </row>
    <row r="14" spans="1:13" x14ac:dyDescent="0.2">
      <c r="C14">
        <v>1</v>
      </c>
      <c r="D14">
        <f t="shared" si="6"/>
        <v>0.63999999999999968</v>
      </c>
      <c r="E14">
        <f t="shared" si="0"/>
        <v>60.222934045729694</v>
      </c>
      <c r="F14">
        <f t="shared" si="1"/>
        <v>49.469624183610691</v>
      </c>
      <c r="G14">
        <f t="shared" si="7"/>
        <v>239.02439024390242</v>
      </c>
      <c r="H14">
        <f t="shared" si="2"/>
        <v>39.024390243902417</v>
      </c>
      <c r="I14">
        <f t="shared" si="3"/>
        <v>60.975609756097583</v>
      </c>
      <c r="J14">
        <v>-0.03</v>
      </c>
      <c r="K14">
        <f t="shared" si="4"/>
        <v>78.048780487804848</v>
      </c>
      <c r="L14">
        <f t="shared" si="5"/>
        <v>14444.219713162902</v>
      </c>
      <c r="M14">
        <f t="shared" si="8"/>
        <v>49.656187501919426</v>
      </c>
    </row>
    <row r="15" spans="1:13" x14ac:dyDescent="0.2">
      <c r="C15">
        <v>1</v>
      </c>
      <c r="D15">
        <f t="shared" si="6"/>
        <v>0.60999999999999965</v>
      </c>
      <c r="E15">
        <f t="shared" si="0"/>
        <v>59.202360549480247</v>
      </c>
      <c r="F15">
        <f t="shared" si="1"/>
        <v>47.623417899637147</v>
      </c>
      <c r="G15">
        <f t="shared" si="7"/>
        <v>237.88819875776394</v>
      </c>
      <c r="H15">
        <f t="shared" si="2"/>
        <v>37.888198757763945</v>
      </c>
      <c r="I15">
        <f t="shared" si="3"/>
        <v>62.111801242236055</v>
      </c>
      <c r="J15">
        <v>-0.03</v>
      </c>
      <c r="K15">
        <f t="shared" si="4"/>
        <v>75.776397515527918</v>
      </c>
      <c r="L15">
        <f t="shared" si="5"/>
        <v>14131.166331223196</v>
      </c>
      <c r="M15">
        <f t="shared" si="8"/>
        <v>47.8269192092365</v>
      </c>
    </row>
    <row r="16" spans="1:13" x14ac:dyDescent="0.2">
      <c r="C16">
        <v>1</v>
      </c>
      <c r="D16">
        <f t="shared" si="6"/>
        <v>0.57999999999999963</v>
      </c>
      <c r="E16">
        <f t="shared" si="0"/>
        <v>58.124817303871751</v>
      </c>
      <c r="F16">
        <f t="shared" si="1"/>
        <v>45.74248470388752</v>
      </c>
      <c r="G16">
        <f t="shared" si="7"/>
        <v>236.70886075949366</v>
      </c>
      <c r="H16">
        <f t="shared" si="2"/>
        <v>36.70886075949366</v>
      </c>
      <c r="I16">
        <f t="shared" si="3"/>
        <v>63.29113924050634</v>
      </c>
      <c r="J16">
        <v>-0.03</v>
      </c>
      <c r="K16">
        <f t="shared" si="4"/>
        <v>73.417721518987321</v>
      </c>
      <c r="L16">
        <f t="shared" si="5"/>
        <v>13804.401770557073</v>
      </c>
      <c r="M16">
        <f t="shared" si="8"/>
        <v>45.963565171969421</v>
      </c>
    </row>
    <row r="17" spans="3:13" x14ac:dyDescent="0.2">
      <c r="C17">
        <v>1</v>
      </c>
      <c r="D17">
        <f t="shared" si="6"/>
        <v>0.5499999999999996</v>
      </c>
      <c r="E17">
        <f t="shared" si="0"/>
        <v>56.985056242772636</v>
      </c>
      <c r="F17">
        <f t="shared" si="1"/>
        <v>43.825493093115497</v>
      </c>
      <c r="G17">
        <f t="shared" si="7"/>
        <v>235.48387096774192</v>
      </c>
      <c r="H17">
        <f t="shared" si="2"/>
        <v>35.483870967741922</v>
      </c>
      <c r="I17">
        <f t="shared" si="3"/>
        <v>64.516129032258078</v>
      </c>
      <c r="J17">
        <v>-0.03</v>
      </c>
      <c r="K17">
        <f t="shared" si="4"/>
        <v>70.967741935483843</v>
      </c>
      <c r="L17">
        <f t="shared" si="5"/>
        <v>13462.887124455703</v>
      </c>
      <c r="M17">
        <f t="shared" si="8"/>
        <v>44.064830994754232</v>
      </c>
    </row>
    <row r="18" spans="3:13" x14ac:dyDescent="0.2">
      <c r="C18">
        <v>1</v>
      </c>
      <c r="D18">
        <f t="shared" si="6"/>
        <v>0.51999999999999957</v>
      </c>
      <c r="E18">
        <f t="shared" si="0"/>
        <v>55.777113717772131</v>
      </c>
      <c r="F18">
        <f t="shared" si="1"/>
        <v>41.871033485818479</v>
      </c>
      <c r="G18">
        <f t="shared" si="7"/>
        <v>234.21052631578945</v>
      </c>
      <c r="H18">
        <f t="shared" si="2"/>
        <v>34.210526315789451</v>
      </c>
      <c r="I18">
        <f t="shared" si="3"/>
        <v>65.789473684210549</v>
      </c>
      <c r="J18">
        <v>-0.03</v>
      </c>
      <c r="K18">
        <f t="shared" si="4"/>
        <v>68.421052631578902</v>
      </c>
      <c r="L18">
        <f t="shared" si="5"/>
        <v>13105.45819370087</v>
      </c>
      <c r="M18">
        <f t="shared" si="8"/>
        <v>42.129347123786488</v>
      </c>
    </row>
    <row r="19" spans="3:13" x14ac:dyDescent="0.2">
      <c r="C19">
        <v>1</v>
      </c>
      <c r="D19">
        <f t="shared" si="6"/>
        <v>0.48999999999999955</v>
      </c>
      <c r="E19">
        <f t="shared" si="0"/>
        <v>54.494174383906781</v>
      </c>
      <c r="F19">
        <f t="shared" si="1"/>
        <v>39.877611995736743</v>
      </c>
      <c r="G19">
        <f t="shared" si="7"/>
        <v>232.88590604026845</v>
      </c>
      <c r="H19">
        <f t="shared" si="2"/>
        <v>32.885906040268452</v>
      </c>
      <c r="I19">
        <f t="shared" si="3"/>
        <v>67.114093959731548</v>
      </c>
      <c r="J19">
        <v>-0.03</v>
      </c>
      <c r="K19">
        <f t="shared" si="4"/>
        <v>65.771812080536876</v>
      </c>
      <c r="L19">
        <f t="shared" si="5"/>
        <v>12730.802787308256</v>
      </c>
      <c r="M19">
        <f t="shared" si="8"/>
        <v>40.155662913260173</v>
      </c>
    </row>
    <row r="20" spans="3:13" x14ac:dyDescent="0.2">
      <c r="C20">
        <v>1</v>
      </c>
      <c r="D20">
        <f t="shared" si="6"/>
        <v>0.45999999999999952</v>
      </c>
      <c r="E20">
        <f t="shared" si="0"/>
        <v>53.128400360085081</v>
      </c>
      <c r="F20">
        <f t="shared" si="1"/>
        <v>37.843643572024476</v>
      </c>
      <c r="G20">
        <f t="shared" si="7"/>
        <v>231.50684931506848</v>
      </c>
      <c r="H20">
        <f t="shared" si="2"/>
        <v>31.506849315068479</v>
      </c>
      <c r="I20">
        <f t="shared" si="3"/>
        <v>68.493150684931521</v>
      </c>
      <c r="J20">
        <v>-0.03</v>
      </c>
      <c r="K20">
        <f t="shared" si="4"/>
        <v>63.013698630136943</v>
      </c>
      <c r="L20">
        <f t="shared" si="5"/>
        <v>12337.432220084871</v>
      </c>
      <c r="M20">
        <f t="shared" si="8"/>
        <v>38.142240094468228</v>
      </c>
    </row>
    <row r="21" spans="3:13" x14ac:dyDescent="0.2">
      <c r="C21">
        <v>1</v>
      </c>
      <c r="D21">
        <f t="shared" si="6"/>
        <v>0.42999999999999949</v>
      </c>
      <c r="E21">
        <f t="shared" si="0"/>
        <v>51.670714126352806</v>
      </c>
      <c r="F21">
        <f t="shared" si="1"/>
        <v>35.767444427181552</v>
      </c>
      <c r="G21">
        <f t="shared" si="7"/>
        <v>230.06993006993008</v>
      </c>
      <c r="H21">
        <f t="shared" si="2"/>
        <v>30.069930069930081</v>
      </c>
      <c r="I21">
        <f t="shared" si="3"/>
        <v>69.930069930069919</v>
      </c>
      <c r="J21">
        <v>-0.03</v>
      </c>
      <c r="K21">
        <f t="shared" si="4"/>
        <v>60.139860139860112</v>
      </c>
      <c r="L21">
        <f t="shared" si="5"/>
        <v>11923.64503014052</v>
      </c>
      <c r="M21">
        <f t="shared" si="8"/>
        <v>36.087445573920284</v>
      </c>
    </row>
    <row r="22" spans="3:13" x14ac:dyDescent="0.2">
      <c r="C22">
        <v>1</v>
      </c>
      <c r="D22">
        <f t="shared" si="6"/>
        <v>0.39999999999999947</v>
      </c>
      <c r="E22">
        <f t="shared" si="0"/>
        <v>50.110518739814687</v>
      </c>
      <c r="F22">
        <f t="shared" si="1"/>
        <v>33.647223662121256</v>
      </c>
      <c r="G22">
        <f t="shared" si="7"/>
        <v>228.57142857142853</v>
      </c>
      <c r="H22">
        <f t="shared" si="2"/>
        <v>28.571428571428527</v>
      </c>
      <c r="I22">
        <f t="shared" si="3"/>
        <v>71.428571428571473</v>
      </c>
      <c r="J22">
        <v>-0.03</v>
      </c>
      <c r="K22">
        <f t="shared" si="4"/>
        <v>57.142857142857082</v>
      </c>
      <c r="L22">
        <f t="shared" si="5"/>
        <v>11487.480078476905</v>
      </c>
      <c r="M22">
        <f t="shared" si="8"/>
        <v>33.989543476018184</v>
      </c>
    </row>
    <row r="23" spans="3:13" x14ac:dyDescent="0.2">
      <c r="C23">
        <v>1</v>
      </c>
      <c r="D23">
        <f t="shared" si="6"/>
        <v>0.36999999999999944</v>
      </c>
      <c r="E23">
        <f t="shared" si="0"/>
        <v>48.435331487804284</v>
      </c>
      <c r="F23">
        <f t="shared" si="1"/>
        <v>31.481073984003316</v>
      </c>
      <c r="G23">
        <f t="shared" si="7"/>
        <v>227.00729927007296</v>
      </c>
      <c r="H23">
        <f t="shared" si="2"/>
        <v>27.007299270072963</v>
      </c>
      <c r="I23">
        <f t="shared" si="3"/>
        <v>72.992700729927037</v>
      </c>
      <c r="J23">
        <v>-0.03</v>
      </c>
      <c r="K23">
        <f t="shared" si="4"/>
        <v>54.014598540145926</v>
      </c>
      <c r="L23">
        <f t="shared" si="5"/>
        <v>11026.654864281178</v>
      </c>
      <c r="M23">
        <f t="shared" si="8"/>
        <v>31.846686333161038</v>
      </c>
    </row>
    <row r="24" spans="3:13" x14ac:dyDescent="0.2">
      <c r="C24">
        <v>1</v>
      </c>
      <c r="D24">
        <f t="shared" si="6"/>
        <v>0.33999999999999941</v>
      </c>
      <c r="E24">
        <f t="shared" si="0"/>
        <v>46.630295361381471</v>
      </c>
      <c r="F24">
        <f t="shared" si="1"/>
        <v>29.266961396281953</v>
      </c>
      <c r="G24">
        <f t="shared" si="7"/>
        <v>225.37313432835819</v>
      </c>
      <c r="H24">
        <f t="shared" si="2"/>
        <v>25.373134328358191</v>
      </c>
      <c r="I24">
        <f t="shared" si="3"/>
        <v>74.626865671641809</v>
      </c>
      <c r="J24">
        <v>-0.03</v>
      </c>
      <c r="K24">
        <f t="shared" si="4"/>
        <v>50.746268656716367</v>
      </c>
      <c r="L24">
        <f t="shared" si="5"/>
        <v>10538.482781647926</v>
      </c>
      <c r="M24">
        <f t="shared" si="8"/>
        <v>29.656905311263227</v>
      </c>
    </row>
    <row r="25" spans="3:13" x14ac:dyDescent="0.2">
      <c r="C25">
        <v>1</v>
      </c>
      <c r="D25">
        <f t="shared" si="6"/>
        <v>0.30999999999999939</v>
      </c>
      <c r="E25">
        <f t="shared" si="0"/>
        <v>44.677513680196121</v>
      </c>
      <c r="F25">
        <f t="shared" si="1"/>
        <v>27.00271372130597</v>
      </c>
      <c r="G25">
        <f t="shared" si="7"/>
        <v>223.66412213740455</v>
      </c>
      <c r="H25">
        <f t="shared" si="2"/>
        <v>23.664122137404547</v>
      </c>
      <c r="I25">
        <f t="shared" si="3"/>
        <v>76.335877862595453</v>
      </c>
      <c r="J25">
        <v>-0.03</v>
      </c>
      <c r="K25">
        <f t="shared" si="4"/>
        <v>47.328244274809094</v>
      </c>
      <c r="L25">
        <f t="shared" si="5"/>
        <v>10019.759590284253</v>
      </c>
      <c r="M25">
        <f t="shared" si="8"/>
        <v>27.418099341113972</v>
      </c>
    </row>
    <row r="26" spans="3:13" x14ac:dyDescent="0.2">
      <c r="C26">
        <v>1</v>
      </c>
      <c r="D26">
        <f t="shared" si="6"/>
        <v>0.27999999999999936</v>
      </c>
      <c r="E26">
        <f t="shared" si="0"/>
        <v>42.555121104843522</v>
      </c>
      <c r="F26">
        <f t="shared" si="1"/>
        <v>24.686007793152527</v>
      </c>
      <c r="G26">
        <f t="shared" si="7"/>
        <v>221.87499999999994</v>
      </c>
      <c r="H26">
        <f t="shared" si="2"/>
        <v>21.874999999999943</v>
      </c>
      <c r="I26">
        <f t="shared" si="3"/>
        <v>78.125000000000057</v>
      </c>
      <c r="J26">
        <v>-0.03</v>
      </c>
      <c r="K26">
        <f t="shared" si="4"/>
        <v>43.749999999999908</v>
      </c>
      <c r="L26">
        <f t="shared" si="5"/>
        <v>9466.6035029303057</v>
      </c>
      <c r="M26">
        <f t="shared" si="8"/>
        <v>25.128023005236109</v>
      </c>
    </row>
    <row r="27" spans="3:13" x14ac:dyDescent="0.2">
      <c r="C27">
        <v>1</v>
      </c>
      <c r="D27">
        <f t="shared" si="6"/>
        <v>0.24999999999999936</v>
      </c>
      <c r="E27">
        <f t="shared" si="0"/>
        <v>40.235947810852458</v>
      </c>
      <c r="F27">
        <f t="shared" si="1"/>
        <v>22.314355131420921</v>
      </c>
      <c r="G27">
        <f t="shared" si="7"/>
        <v>219.99999999999997</v>
      </c>
      <c r="H27">
        <f t="shared" si="2"/>
        <v>19.999999999999972</v>
      </c>
      <c r="I27">
        <f t="shared" si="3"/>
        <v>80.000000000000028</v>
      </c>
      <c r="J27">
        <v>-0.03</v>
      </c>
      <c r="K27">
        <f t="shared" si="4"/>
        <v>39.999999999999929</v>
      </c>
      <c r="L27">
        <f t="shared" si="5"/>
        <v>8874.2228735189601</v>
      </c>
      <c r="M27">
        <f t="shared" si="8"/>
        <v>22.784273005236109</v>
      </c>
    </row>
    <row r="28" spans="3:13" x14ac:dyDescent="0.2">
      <c r="C28">
        <v>1</v>
      </c>
      <c r="D28">
        <f t="shared" si="6"/>
        <v>0.21999999999999936</v>
      </c>
      <c r="E28">
        <f t="shared" si="0"/>
        <v>37.685529010248636</v>
      </c>
      <c r="F28">
        <f t="shared" si="1"/>
        <v>19.885085874516463</v>
      </c>
      <c r="G28">
        <f t="shared" si="7"/>
        <v>218.03278688524588</v>
      </c>
      <c r="H28">
        <f t="shared" si="2"/>
        <v>18.032786885245883</v>
      </c>
      <c r="I28">
        <f t="shared" si="3"/>
        <v>81.967213114754117</v>
      </c>
      <c r="J28">
        <v>-0.03</v>
      </c>
      <c r="K28">
        <f t="shared" si="4"/>
        <v>36.065573770491739</v>
      </c>
      <c r="L28">
        <f t="shared" si="5"/>
        <v>8236.5660012238095</v>
      </c>
      <c r="M28">
        <f t="shared" si="8"/>
        <v>20.384273005236107</v>
      </c>
    </row>
    <row r="29" spans="3:13" x14ac:dyDescent="0.2">
      <c r="C29">
        <v>1</v>
      </c>
      <c r="D29">
        <f t="shared" si="6"/>
        <v>0.18999999999999936</v>
      </c>
      <c r="E29">
        <f t="shared" si="0"/>
        <v>34.859005764956621</v>
      </c>
      <c r="F29">
        <f t="shared" si="1"/>
        <v>17.395330712343739</v>
      </c>
      <c r="G29">
        <f t="shared" si="7"/>
        <v>215.96638655462183</v>
      </c>
      <c r="H29">
        <f t="shared" si="2"/>
        <v>15.966386554621835</v>
      </c>
      <c r="I29">
        <f t="shared" si="3"/>
        <v>84.033613445378165</v>
      </c>
      <c r="J29">
        <v>-0.03</v>
      </c>
      <c r="K29">
        <f t="shared" si="4"/>
        <v>31.932773109243634</v>
      </c>
      <c r="L29">
        <f t="shared" si="5"/>
        <v>7545.7688446567563</v>
      </c>
      <c r="M29">
        <f t="shared" si="8"/>
        <v>17.925256611793483</v>
      </c>
    </row>
    <row r="30" spans="3:13" x14ac:dyDescent="0.2">
      <c r="C30">
        <v>1</v>
      </c>
      <c r="D30">
        <f t="shared" si="6"/>
        <v>0.15999999999999936</v>
      </c>
      <c r="E30">
        <f t="shared" si="0"/>
        <v>31.696023501865263</v>
      </c>
      <c r="F30">
        <f t="shared" si="1"/>
        <v>14.842000511827264</v>
      </c>
      <c r="G30">
        <f t="shared" si="7"/>
        <v>213.79310344827582</v>
      </c>
      <c r="H30">
        <f t="shared" si="2"/>
        <v>13.793103448275815</v>
      </c>
      <c r="I30">
        <f t="shared" si="3"/>
        <v>86.206896551724185</v>
      </c>
      <c r="J30">
        <v>-0.03</v>
      </c>
      <c r="K30">
        <f t="shared" si="4"/>
        <v>27.58620689655163</v>
      </c>
      <c r="L30">
        <f t="shared" si="5"/>
        <v>6791.2332319450888</v>
      </c>
      <c r="M30">
        <f t="shared" si="8"/>
        <v>15.404248208432138</v>
      </c>
    </row>
    <row r="31" spans="3:13" x14ac:dyDescent="0.2">
      <c r="C31">
        <v>1</v>
      </c>
      <c r="D31">
        <f t="shared" si="6"/>
        <v>0.12999999999999937</v>
      </c>
      <c r="E31">
        <f t="shared" si="0"/>
        <v>28.111699996260366</v>
      </c>
      <c r="F31">
        <f t="shared" si="1"/>
        <v>12.221763272424871</v>
      </c>
      <c r="G31">
        <f t="shared" si="7"/>
        <v>211.50442477876098</v>
      </c>
      <c r="H31">
        <f t="shared" si="2"/>
        <v>11.504424778760978</v>
      </c>
      <c r="I31">
        <f t="shared" si="3"/>
        <v>88.495575221239022</v>
      </c>
      <c r="J31">
        <v>-0.03</v>
      </c>
      <c r="K31">
        <f t="shared" si="4"/>
        <v>23.008849557521994</v>
      </c>
      <c r="L31">
        <f t="shared" si="5"/>
        <v>5957.9707005345708</v>
      </c>
      <c r="M31">
        <f t="shared" si="8"/>
        <v>12.818041311880412</v>
      </c>
    </row>
    <row r="32" spans="3:13" x14ac:dyDescent="0.2">
      <c r="C32">
        <v>1</v>
      </c>
      <c r="D32">
        <f t="shared" si="6"/>
        <v>9.9999999999999367E-2</v>
      </c>
      <c r="E32">
        <f t="shared" si="0"/>
        <v>23.978952727983611</v>
      </c>
      <c r="F32">
        <f t="shared" si="1"/>
        <v>9.5310179804324342</v>
      </c>
      <c r="G32">
        <f t="shared" si="7"/>
        <v>209.09090909090901</v>
      </c>
      <c r="H32">
        <f t="shared" si="2"/>
        <v>9.0909090909090082</v>
      </c>
      <c r="I32">
        <f t="shared" si="3"/>
        <v>90.909090909090992</v>
      </c>
      <c r="J32">
        <v>-0.03</v>
      </c>
      <c r="K32">
        <f t="shared" si="4"/>
        <v>18.181818181818052</v>
      </c>
      <c r="L32">
        <f t="shared" si="5"/>
        <v>5023.3120429224582</v>
      </c>
      <c r="M32">
        <f t="shared" si="8"/>
        <v>10.163174055243243</v>
      </c>
    </row>
    <row r="33" spans="3:13" x14ac:dyDescent="0.2">
      <c r="C33">
        <v>1</v>
      </c>
      <c r="D33">
        <f t="shared" si="6"/>
        <v>6.9999999999999368E-2</v>
      </c>
      <c r="E33">
        <f t="shared" si="0"/>
        <v>19.088430797846037</v>
      </c>
      <c r="F33">
        <f t="shared" si="1"/>
        <v>6.7658648473814242</v>
      </c>
      <c r="G33">
        <f t="shared" si="7"/>
        <v>206.54205607476629</v>
      </c>
      <c r="H33">
        <f t="shared" si="2"/>
        <v>6.5420560747662932</v>
      </c>
      <c r="I33">
        <f t="shared" si="3"/>
        <v>93.457943925233707</v>
      </c>
      <c r="J33">
        <v>-0.03</v>
      </c>
      <c r="K33">
        <f t="shared" si="4"/>
        <v>13.084112149532594</v>
      </c>
      <c r="L33">
        <f t="shared" si="5"/>
        <v>3949.3296090753938</v>
      </c>
      <c r="M33">
        <f t="shared" si="8"/>
        <v>7.4359013279705124</v>
      </c>
    </row>
    <row r="34" spans="3:13" x14ac:dyDescent="0.2">
      <c r="C34">
        <v>1</v>
      </c>
      <c r="D34">
        <f t="shared" si="6"/>
        <v>3.9999999999999369E-2</v>
      </c>
      <c r="E34">
        <f t="shared" si="0"/>
        <v>13.032386152085783</v>
      </c>
      <c r="F34">
        <f t="shared" si="1"/>
        <v>3.9220713153280693</v>
      </c>
      <c r="G34">
        <f t="shared" si="7"/>
        <v>203.84615384615378</v>
      </c>
      <c r="H34">
        <f t="shared" si="2"/>
        <v>3.8461538461537828</v>
      </c>
      <c r="I34">
        <f t="shared" si="3"/>
        <v>96.153846153846217</v>
      </c>
      <c r="J34">
        <v>-0.03</v>
      </c>
      <c r="K34">
        <f t="shared" si="4"/>
        <v>7.6923076923075708</v>
      </c>
      <c r="L34">
        <f t="shared" si="5"/>
        <v>2660.5238638558908</v>
      </c>
      <c r="M34">
        <f t="shared" si="8"/>
        <v>4.6321630102135014</v>
      </c>
    </row>
    <row r="35" spans="3:13" x14ac:dyDescent="0.2">
      <c r="C35">
        <v>1</v>
      </c>
      <c r="D35">
        <f t="shared" si="6"/>
        <v>9.9999999999993705E-3</v>
      </c>
      <c r="E35">
        <f t="shared" si="0"/>
        <v>4.6151205168410314</v>
      </c>
      <c r="F35">
        <f t="shared" si="1"/>
        <v>0.99503308531674328</v>
      </c>
      <c r="G35">
        <f t="shared" si="7"/>
        <v>200.99009900990092</v>
      </c>
      <c r="H35">
        <f t="shared" si="2"/>
        <v>0.99009900990091637</v>
      </c>
      <c r="I35">
        <f t="shared" si="3"/>
        <v>99.009900990099084</v>
      </c>
      <c r="J35">
        <v>-0.01</v>
      </c>
      <c r="K35">
        <f t="shared" si="4"/>
        <v>1.9801980198018447</v>
      </c>
      <c r="L35">
        <f t="shared" si="5"/>
        <v>928.58856270782076</v>
      </c>
      <c r="M35">
        <f t="shared" si="8"/>
        <v>1.7475476255981151</v>
      </c>
    </row>
    <row r="36" spans="3:13" x14ac:dyDescent="0.2">
      <c r="C36">
        <v>1</v>
      </c>
      <c r="D36">
        <f t="shared" si="6"/>
        <v>-6.2970462177958098E-16</v>
      </c>
      <c r="E36" t="e">
        <f t="shared" si="0"/>
        <v>#NUM!</v>
      </c>
      <c r="F36">
        <f t="shared" si="1"/>
        <v>-6.6613381477509418E-14</v>
      </c>
      <c r="G36">
        <f t="shared" si="7"/>
        <v>199.99999999999994</v>
      </c>
      <c r="H36">
        <f t="shared" si="2"/>
        <v>0</v>
      </c>
      <c r="I36">
        <f t="shared" si="3"/>
        <v>100.00000000000006</v>
      </c>
      <c r="K36">
        <f t="shared" si="4"/>
        <v>-6.2970462177958135E-14</v>
      </c>
      <c r="L36" t="e">
        <f t="shared" si="5"/>
        <v>#NUM!</v>
      </c>
      <c r="M36">
        <f t="shared" si="8"/>
        <v>0.75744861569712418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E736-D687-4DB6-8E20-CAB3075D19C9}">
  <dimension ref="A1:M36"/>
  <sheetViews>
    <sheetView workbookViewId="0">
      <selection activeCell="F2" sqref="F2"/>
    </sheetView>
  </sheetViews>
  <sheetFormatPr defaultRowHeight="14.25" x14ac:dyDescent="0.2"/>
  <sheetData>
    <row r="1" spans="1:13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J1" t="s">
        <v>11</v>
      </c>
      <c r="K1" t="s">
        <v>13</v>
      </c>
      <c r="L1" t="s">
        <v>12</v>
      </c>
    </row>
    <row r="2" spans="1:13" x14ac:dyDescent="0.2">
      <c r="A2">
        <v>200</v>
      </c>
      <c r="B2">
        <v>300</v>
      </c>
      <c r="C2">
        <v>1</v>
      </c>
      <c r="D2">
        <v>1</v>
      </c>
      <c r="E2">
        <f>($B$2-$A$2)*D2*LN(C2/D2+1)</f>
        <v>69.314718055994533</v>
      </c>
      <c r="F2">
        <f>($B$2-$A$2)*C2*LN(D2/C2+1)</f>
        <v>69.314718055994533</v>
      </c>
      <c r="G2">
        <f>($B$2*D2+$A$2*C2)/(C2+D2)</f>
        <v>250</v>
      </c>
      <c r="H2">
        <f>G2-$A$2</f>
        <v>50</v>
      </c>
      <c r="I2">
        <f>$B$2-G2</f>
        <v>50</v>
      </c>
      <c r="J2">
        <v>-0.03</v>
      </c>
      <c r="K2">
        <f>C2*H2+D2*I2</f>
        <v>100</v>
      </c>
      <c r="L2">
        <f>F2+E2*G2</f>
        <v>17397.994232054625</v>
      </c>
      <c r="M2">
        <f>100*LN(2)</f>
        <v>69.314718055994533</v>
      </c>
    </row>
    <row r="3" spans="1:13" x14ac:dyDescent="0.2">
      <c r="C3">
        <v>1</v>
      </c>
      <c r="D3">
        <f>D2+J2</f>
        <v>0.97</v>
      </c>
      <c r="E3">
        <f t="shared" ref="E3:E36" si="0">($B$2-$A$2)*D3*LN(C3/D3+1)</f>
        <v>68.723796772756756</v>
      </c>
      <c r="F3">
        <f t="shared" ref="F3:F36" si="1">($B$2-$A$2)*C3*LN(D3/C3+1)</f>
        <v>67.803354274989715</v>
      </c>
      <c r="G3">
        <v>250</v>
      </c>
      <c r="H3">
        <f t="shared" ref="H3:H36" si="2">G3-$A$2</f>
        <v>50</v>
      </c>
      <c r="I3">
        <f t="shared" ref="I3:I36" si="3">$B$2-G3</f>
        <v>50</v>
      </c>
      <c r="J3">
        <v>-0.03</v>
      </c>
      <c r="K3">
        <f t="shared" ref="K3:K36" si="4">C3*H3+D3*I3</f>
        <v>98.5</v>
      </c>
      <c r="L3">
        <f t="shared" ref="L3:L36" si="5">F3+E3*G3</f>
        <v>17248.752547464181</v>
      </c>
      <c r="M3">
        <f>M2+J2*I2</f>
        <v>67.814718055994533</v>
      </c>
    </row>
    <row r="4" spans="1:13" x14ac:dyDescent="0.2">
      <c r="C4">
        <v>1</v>
      </c>
      <c r="D4">
        <f t="shared" ref="D4:D36" si="6">D3+J3</f>
        <v>0.94</v>
      </c>
      <c r="E4">
        <f t="shared" si="0"/>
        <v>68.108957418572487</v>
      </c>
      <c r="F4">
        <f t="shared" si="1"/>
        <v>66.26879730752367</v>
      </c>
      <c r="G4">
        <f t="shared" ref="G4:G36" si="7">($B$2*D4+$A$2*C4)/(C4+D4)</f>
        <v>248.45360824742269</v>
      </c>
      <c r="H4">
        <f t="shared" si="2"/>
        <v>48.453608247422693</v>
      </c>
      <c r="I4">
        <f t="shared" si="3"/>
        <v>51.546391752577307</v>
      </c>
      <c r="J4">
        <v>-0.03</v>
      </c>
      <c r="K4">
        <f t="shared" si="4"/>
        <v>96.907216494845358</v>
      </c>
      <c r="L4">
        <f t="shared" si="5"/>
        <v>16988.185021921923</v>
      </c>
      <c r="M4">
        <f t="shared" ref="M4:M36" si="8">M3+J3*I3</f>
        <v>66.314718055994533</v>
      </c>
    </row>
    <row r="5" spans="1:13" x14ac:dyDescent="0.2">
      <c r="C5">
        <v>1</v>
      </c>
      <c r="D5">
        <f t="shared" si="6"/>
        <v>0.90999999999999992</v>
      </c>
      <c r="E5">
        <f t="shared" si="0"/>
        <v>67.468666859209961</v>
      </c>
      <c r="F5">
        <f t="shared" si="1"/>
        <v>64.710324205853837</v>
      </c>
      <c r="G5">
        <f t="shared" si="7"/>
        <v>247.64397905759162</v>
      </c>
      <c r="H5">
        <f t="shared" si="2"/>
        <v>47.643979057591622</v>
      </c>
      <c r="I5">
        <f t="shared" si="3"/>
        <v>52.356020942408378</v>
      </c>
      <c r="J5">
        <v>-0.03</v>
      </c>
      <c r="K5">
        <f t="shared" si="4"/>
        <v>95.287958115183244</v>
      </c>
      <c r="L5">
        <f t="shared" si="5"/>
        <v>16772.919446931672</v>
      </c>
      <c r="M5">
        <f t="shared" si="8"/>
        <v>64.768326303417211</v>
      </c>
    </row>
    <row r="6" spans="1:13" x14ac:dyDescent="0.2">
      <c r="C6">
        <v>1</v>
      </c>
      <c r="D6">
        <f t="shared" si="6"/>
        <v>0.87999999999999989</v>
      </c>
      <c r="E6">
        <f t="shared" si="0"/>
        <v>66.801253054953364</v>
      </c>
      <c r="F6">
        <f t="shared" si="1"/>
        <v>63.127177684185774</v>
      </c>
      <c r="G6">
        <f t="shared" si="7"/>
        <v>246.80851063829786</v>
      </c>
      <c r="H6">
        <f t="shared" si="2"/>
        <v>46.808510638297861</v>
      </c>
      <c r="I6">
        <f t="shared" si="3"/>
        <v>53.191489361702139</v>
      </c>
      <c r="J6">
        <v>-0.03</v>
      </c>
      <c r="K6">
        <f t="shared" si="4"/>
        <v>93.617021276595736</v>
      </c>
      <c r="L6">
        <f t="shared" si="5"/>
        <v>16550.24495294927</v>
      </c>
      <c r="M6">
        <f t="shared" si="8"/>
        <v>63.197645675144962</v>
      </c>
    </row>
    <row r="7" spans="1:13" x14ac:dyDescent="0.2">
      <c r="C7">
        <v>1</v>
      </c>
      <c r="D7">
        <f t="shared" si="6"/>
        <v>0.84999999999999987</v>
      </c>
      <c r="E7">
        <f t="shared" si="0"/>
        <v>66.10488832998071</v>
      </c>
      <c r="F7">
        <f t="shared" si="1"/>
        <v>61.518563909023335</v>
      </c>
      <c r="G7">
        <f t="shared" si="7"/>
        <v>245.94594594594597</v>
      </c>
      <c r="H7">
        <f t="shared" si="2"/>
        <v>45.945945945945965</v>
      </c>
      <c r="I7">
        <f t="shared" si="3"/>
        <v>54.054054054054035</v>
      </c>
      <c r="J7">
        <v>-0.03</v>
      </c>
      <c r="K7">
        <f t="shared" si="4"/>
        <v>91.891891891891888</v>
      </c>
      <c r="L7">
        <f t="shared" si="5"/>
        <v>16319.747855877253</v>
      </c>
      <c r="M7">
        <f t="shared" si="8"/>
        <v>61.601900994293899</v>
      </c>
    </row>
    <row r="8" spans="1:13" x14ac:dyDescent="0.2">
      <c r="C8">
        <v>1</v>
      </c>
      <c r="D8">
        <f t="shared" si="6"/>
        <v>0.81999999999999984</v>
      </c>
      <c r="E8">
        <f t="shared" si="0"/>
        <v>65.377570064628458</v>
      </c>
      <c r="F8">
        <f t="shared" si="1"/>
        <v>59.883650108870391</v>
      </c>
      <c r="G8">
        <f t="shared" si="7"/>
        <v>245.05494505494505</v>
      </c>
      <c r="H8">
        <f t="shared" si="2"/>
        <v>45.054945054945051</v>
      </c>
      <c r="I8">
        <f t="shared" si="3"/>
        <v>54.945054945054949</v>
      </c>
      <c r="J8">
        <v>-0.03</v>
      </c>
      <c r="K8">
        <f t="shared" si="4"/>
        <v>90.109890109890102</v>
      </c>
      <c r="L8">
        <f t="shared" si="5"/>
        <v>16080.980490122218</v>
      </c>
      <c r="M8">
        <f t="shared" si="8"/>
        <v>59.980279372672278</v>
      </c>
    </row>
    <row r="9" spans="1:13" x14ac:dyDescent="0.2">
      <c r="C9">
        <v>1</v>
      </c>
      <c r="D9">
        <f t="shared" si="6"/>
        <v>0.78999999999999981</v>
      </c>
      <c r="E9">
        <f t="shared" si="0"/>
        <v>64.61709831652496</v>
      </c>
      <c r="F9">
        <f t="shared" si="1"/>
        <v>58.221561985266355</v>
      </c>
      <c r="G9">
        <f t="shared" si="7"/>
        <v>244.13407821229049</v>
      </c>
      <c r="H9">
        <f t="shared" si="2"/>
        <v>44.13407821229049</v>
      </c>
      <c r="I9">
        <f t="shared" si="3"/>
        <v>55.86592178770951</v>
      </c>
      <c r="J9">
        <v>-0.03</v>
      </c>
      <c r="K9">
        <f t="shared" si="4"/>
        <v>88.268156424580994</v>
      </c>
      <c r="L9">
        <f t="shared" si="5"/>
        <v>15833.457296243036</v>
      </c>
      <c r="M9">
        <f t="shared" si="8"/>
        <v>58.331927724320629</v>
      </c>
    </row>
    <row r="10" spans="1:13" x14ac:dyDescent="0.2">
      <c r="C10">
        <v>1</v>
      </c>
      <c r="D10">
        <f t="shared" si="6"/>
        <v>0.75999999999999979</v>
      </c>
      <c r="E10">
        <f t="shared" si="0"/>
        <v>63.821049761138354</v>
      </c>
      <c r="F10">
        <f t="shared" si="1"/>
        <v>56.531380905006031</v>
      </c>
      <c r="G10">
        <f t="shared" si="7"/>
        <v>243.18181818181819</v>
      </c>
      <c r="H10">
        <f t="shared" si="2"/>
        <v>43.181818181818187</v>
      </c>
      <c r="I10">
        <f t="shared" si="3"/>
        <v>56.818181818181813</v>
      </c>
      <c r="J10">
        <v>-0.03</v>
      </c>
      <c r="K10">
        <f t="shared" si="4"/>
        <v>86.363636363636346</v>
      </c>
      <c r="L10">
        <f t="shared" si="5"/>
        <v>15576.650300090923</v>
      </c>
      <c r="M10">
        <f t="shared" si="8"/>
        <v>56.655950070689343</v>
      </c>
    </row>
    <row r="11" spans="1:13" x14ac:dyDescent="0.2">
      <c r="C11">
        <v>1</v>
      </c>
      <c r="D11">
        <f t="shared" si="6"/>
        <v>0.72999999999999976</v>
      </c>
      <c r="E11">
        <f t="shared" si="0"/>
        <v>62.986747194505291</v>
      </c>
      <c r="F11">
        <f t="shared" si="1"/>
        <v>54.812140850968746</v>
      </c>
      <c r="G11">
        <f t="shared" si="7"/>
        <v>242.19653179190749</v>
      </c>
      <c r="H11">
        <f t="shared" si="2"/>
        <v>42.196531791907489</v>
      </c>
      <c r="I11">
        <f t="shared" si="3"/>
        <v>57.803468208092511</v>
      </c>
      <c r="J11">
        <v>-0.03</v>
      </c>
      <c r="K11">
        <f t="shared" si="4"/>
        <v>84.393063583815007</v>
      </c>
      <c r="L11">
        <f t="shared" si="5"/>
        <v>15309.98386021381</v>
      </c>
      <c r="M11">
        <f t="shared" si="8"/>
        <v>54.95140461614389</v>
      </c>
    </row>
    <row r="12" spans="1:13" x14ac:dyDescent="0.2">
      <c r="C12">
        <v>1</v>
      </c>
      <c r="D12">
        <f t="shared" si="6"/>
        <v>0.69999999999999973</v>
      </c>
      <c r="E12">
        <f t="shared" si="0"/>
        <v>62.111223650063181</v>
      </c>
      <c r="F12">
        <f t="shared" si="1"/>
        <v>53.062825106217026</v>
      </c>
      <c r="G12">
        <f t="shared" si="7"/>
        <v>241.17647058823528</v>
      </c>
      <c r="H12">
        <f t="shared" si="2"/>
        <v>41.176470588235276</v>
      </c>
      <c r="I12">
        <f t="shared" si="3"/>
        <v>58.823529411764724</v>
      </c>
      <c r="J12">
        <v>-0.03</v>
      </c>
      <c r="K12">
        <f t="shared" si="4"/>
        <v>82.352941176470566</v>
      </c>
      <c r="L12">
        <f t="shared" si="5"/>
        <v>15032.828528944983</v>
      </c>
      <c r="M12">
        <f t="shared" si="8"/>
        <v>53.217300569901113</v>
      </c>
    </row>
    <row r="13" spans="1:13" x14ac:dyDescent="0.2">
      <c r="C13">
        <v>1</v>
      </c>
      <c r="D13">
        <f t="shared" si="6"/>
        <v>0.66999999999999971</v>
      </c>
      <c r="E13">
        <f t="shared" si="0"/>
        <v>61.191179932727863</v>
      </c>
      <c r="F13">
        <f t="shared" si="1"/>
        <v>51.282362642866353</v>
      </c>
      <c r="G13">
        <f t="shared" si="7"/>
        <v>240.1197604790419</v>
      </c>
      <c r="H13">
        <f t="shared" si="2"/>
        <v>40.119760479041901</v>
      </c>
      <c r="I13">
        <f t="shared" si="3"/>
        <v>59.880239520958099</v>
      </c>
      <c r="J13">
        <v>-0.03</v>
      </c>
      <c r="K13">
        <f t="shared" si="4"/>
        <v>80.239520958083801</v>
      </c>
      <c r="L13">
        <f t="shared" si="5"/>
        <v>14744.493831519438</v>
      </c>
      <c r="M13">
        <f t="shared" si="8"/>
        <v>51.452594687548171</v>
      </c>
    </row>
    <row r="14" spans="1:13" x14ac:dyDescent="0.2">
      <c r="C14">
        <v>1</v>
      </c>
      <c r="D14">
        <f t="shared" si="6"/>
        <v>0.63999999999999968</v>
      </c>
      <c r="E14">
        <f t="shared" si="0"/>
        <v>60.222934045729694</v>
      </c>
      <c r="F14">
        <f t="shared" si="1"/>
        <v>49.469624183610691</v>
      </c>
      <c r="G14">
        <f t="shared" si="7"/>
        <v>239.02439024390242</v>
      </c>
      <c r="H14">
        <f t="shared" si="2"/>
        <v>39.024390243902417</v>
      </c>
      <c r="I14">
        <f t="shared" si="3"/>
        <v>60.975609756097583</v>
      </c>
      <c r="J14">
        <v>-0.03</v>
      </c>
      <c r="K14">
        <f t="shared" si="4"/>
        <v>78.048780487804848</v>
      </c>
      <c r="L14">
        <f t="shared" si="5"/>
        <v>14444.219713162902</v>
      </c>
      <c r="M14">
        <f t="shared" si="8"/>
        <v>49.656187501919426</v>
      </c>
    </row>
    <row r="15" spans="1:13" x14ac:dyDescent="0.2">
      <c r="C15">
        <v>1</v>
      </c>
      <c r="D15">
        <f t="shared" si="6"/>
        <v>0.60999999999999965</v>
      </c>
      <c r="E15">
        <f t="shared" si="0"/>
        <v>59.202360549480247</v>
      </c>
      <c r="F15">
        <f t="shared" si="1"/>
        <v>47.623417899637147</v>
      </c>
      <c r="G15">
        <f t="shared" si="7"/>
        <v>237.88819875776394</v>
      </c>
      <c r="H15">
        <f t="shared" si="2"/>
        <v>37.888198757763945</v>
      </c>
      <c r="I15">
        <f t="shared" si="3"/>
        <v>62.111801242236055</v>
      </c>
      <c r="J15">
        <v>-0.03</v>
      </c>
      <c r="K15">
        <f t="shared" si="4"/>
        <v>75.776397515527918</v>
      </c>
      <c r="L15">
        <f t="shared" si="5"/>
        <v>14131.166331223196</v>
      </c>
      <c r="M15">
        <f t="shared" si="8"/>
        <v>47.8269192092365</v>
      </c>
    </row>
    <row r="16" spans="1:13" x14ac:dyDescent="0.2">
      <c r="C16">
        <v>1</v>
      </c>
      <c r="D16">
        <f t="shared" si="6"/>
        <v>0.57999999999999963</v>
      </c>
      <c r="E16">
        <f t="shared" si="0"/>
        <v>58.124817303871751</v>
      </c>
      <c r="F16">
        <f t="shared" si="1"/>
        <v>45.74248470388752</v>
      </c>
      <c r="G16">
        <f t="shared" si="7"/>
        <v>236.70886075949366</v>
      </c>
      <c r="H16">
        <f t="shared" si="2"/>
        <v>36.70886075949366</v>
      </c>
      <c r="I16">
        <f t="shared" si="3"/>
        <v>63.29113924050634</v>
      </c>
      <c r="J16">
        <v>-0.03</v>
      </c>
      <c r="K16">
        <f t="shared" si="4"/>
        <v>73.417721518987321</v>
      </c>
      <c r="L16">
        <f t="shared" si="5"/>
        <v>13804.401770557073</v>
      </c>
      <c r="M16">
        <f t="shared" si="8"/>
        <v>45.963565171969421</v>
      </c>
    </row>
    <row r="17" spans="3:13" x14ac:dyDescent="0.2">
      <c r="C17">
        <v>1</v>
      </c>
      <c r="D17">
        <f t="shared" si="6"/>
        <v>0.5499999999999996</v>
      </c>
      <c r="E17">
        <f t="shared" si="0"/>
        <v>56.985056242772636</v>
      </c>
      <c r="F17">
        <f t="shared" si="1"/>
        <v>43.825493093115497</v>
      </c>
      <c r="G17">
        <f t="shared" si="7"/>
        <v>235.48387096774192</v>
      </c>
      <c r="H17">
        <f t="shared" si="2"/>
        <v>35.483870967741922</v>
      </c>
      <c r="I17">
        <f t="shared" si="3"/>
        <v>64.516129032258078</v>
      </c>
      <c r="J17">
        <v>-0.03</v>
      </c>
      <c r="K17">
        <f t="shared" si="4"/>
        <v>70.967741935483843</v>
      </c>
      <c r="L17">
        <f t="shared" si="5"/>
        <v>13462.887124455703</v>
      </c>
      <c r="M17">
        <f t="shared" si="8"/>
        <v>44.064830994754232</v>
      </c>
    </row>
    <row r="18" spans="3:13" x14ac:dyDescent="0.2">
      <c r="C18">
        <v>1</v>
      </c>
      <c r="D18">
        <f t="shared" si="6"/>
        <v>0.51999999999999957</v>
      </c>
      <c r="E18">
        <f t="shared" si="0"/>
        <v>55.777113717772131</v>
      </c>
      <c r="F18">
        <f t="shared" si="1"/>
        <v>41.871033485818479</v>
      </c>
      <c r="G18">
        <f t="shared" si="7"/>
        <v>234.21052631578945</v>
      </c>
      <c r="H18">
        <f t="shared" si="2"/>
        <v>34.210526315789451</v>
      </c>
      <c r="I18">
        <f t="shared" si="3"/>
        <v>65.789473684210549</v>
      </c>
      <c r="J18">
        <v>-0.03</v>
      </c>
      <c r="K18">
        <f t="shared" si="4"/>
        <v>68.421052631578902</v>
      </c>
      <c r="L18">
        <f t="shared" si="5"/>
        <v>13105.45819370087</v>
      </c>
      <c r="M18">
        <f t="shared" si="8"/>
        <v>42.129347123786488</v>
      </c>
    </row>
    <row r="19" spans="3:13" x14ac:dyDescent="0.2">
      <c r="C19">
        <v>1</v>
      </c>
      <c r="D19">
        <f t="shared" si="6"/>
        <v>0.48999999999999955</v>
      </c>
      <c r="E19">
        <f t="shared" si="0"/>
        <v>54.494174383906781</v>
      </c>
      <c r="F19">
        <f t="shared" si="1"/>
        <v>39.877611995736743</v>
      </c>
      <c r="G19">
        <f t="shared" si="7"/>
        <v>232.88590604026845</v>
      </c>
      <c r="H19">
        <f t="shared" si="2"/>
        <v>32.885906040268452</v>
      </c>
      <c r="I19">
        <f t="shared" si="3"/>
        <v>67.114093959731548</v>
      </c>
      <c r="J19">
        <v>-0.03</v>
      </c>
      <c r="K19">
        <f t="shared" si="4"/>
        <v>65.771812080536876</v>
      </c>
      <c r="L19">
        <f t="shared" si="5"/>
        <v>12730.802787308256</v>
      </c>
      <c r="M19">
        <f t="shared" si="8"/>
        <v>40.155662913260173</v>
      </c>
    </row>
    <row r="20" spans="3:13" x14ac:dyDescent="0.2">
      <c r="C20">
        <v>1</v>
      </c>
      <c r="D20">
        <f t="shared" si="6"/>
        <v>0.45999999999999952</v>
      </c>
      <c r="E20">
        <f t="shared" si="0"/>
        <v>53.128400360085081</v>
      </c>
      <c r="F20">
        <f t="shared" si="1"/>
        <v>37.843643572024476</v>
      </c>
      <c r="G20">
        <f t="shared" si="7"/>
        <v>231.50684931506848</v>
      </c>
      <c r="H20">
        <f t="shared" si="2"/>
        <v>31.506849315068479</v>
      </c>
      <c r="I20">
        <f t="shared" si="3"/>
        <v>68.493150684931521</v>
      </c>
      <c r="J20">
        <v>-0.03</v>
      </c>
      <c r="K20">
        <f t="shared" si="4"/>
        <v>63.013698630136943</v>
      </c>
      <c r="L20">
        <f t="shared" si="5"/>
        <v>12337.432220084871</v>
      </c>
      <c r="M20">
        <f t="shared" si="8"/>
        <v>38.142240094468228</v>
      </c>
    </row>
    <row r="21" spans="3:13" x14ac:dyDescent="0.2">
      <c r="C21">
        <v>1</v>
      </c>
      <c r="D21">
        <f t="shared" si="6"/>
        <v>0.42999999999999949</v>
      </c>
      <c r="E21">
        <f t="shared" si="0"/>
        <v>51.670714126352806</v>
      </c>
      <c r="F21">
        <f t="shared" si="1"/>
        <v>35.767444427181552</v>
      </c>
      <c r="G21">
        <f t="shared" si="7"/>
        <v>230.06993006993008</v>
      </c>
      <c r="H21">
        <f t="shared" si="2"/>
        <v>30.069930069930081</v>
      </c>
      <c r="I21">
        <f t="shared" si="3"/>
        <v>69.930069930069919</v>
      </c>
      <c r="J21">
        <v>-0.03</v>
      </c>
      <c r="K21">
        <f t="shared" si="4"/>
        <v>60.139860139860112</v>
      </c>
      <c r="L21">
        <f t="shared" si="5"/>
        <v>11923.64503014052</v>
      </c>
      <c r="M21">
        <f t="shared" si="8"/>
        <v>36.087445573920284</v>
      </c>
    </row>
    <row r="22" spans="3:13" x14ac:dyDescent="0.2">
      <c r="C22">
        <v>1</v>
      </c>
      <c r="D22">
        <f t="shared" si="6"/>
        <v>0.39999999999999947</v>
      </c>
      <c r="E22">
        <f t="shared" si="0"/>
        <v>50.110518739814687</v>
      </c>
      <c r="F22">
        <f t="shared" si="1"/>
        <v>33.647223662121256</v>
      </c>
      <c r="G22">
        <f t="shared" si="7"/>
        <v>228.57142857142853</v>
      </c>
      <c r="H22">
        <f t="shared" si="2"/>
        <v>28.571428571428527</v>
      </c>
      <c r="I22">
        <f t="shared" si="3"/>
        <v>71.428571428571473</v>
      </c>
      <c r="J22">
        <v>-0.03</v>
      </c>
      <c r="K22">
        <f t="shared" si="4"/>
        <v>57.142857142857082</v>
      </c>
      <c r="L22">
        <f t="shared" si="5"/>
        <v>11487.480078476905</v>
      </c>
      <c r="M22">
        <f t="shared" si="8"/>
        <v>33.989543476018184</v>
      </c>
    </row>
    <row r="23" spans="3:13" x14ac:dyDescent="0.2">
      <c r="C23">
        <v>1</v>
      </c>
      <c r="D23">
        <f t="shared" si="6"/>
        <v>0.36999999999999944</v>
      </c>
      <c r="E23">
        <f t="shared" si="0"/>
        <v>48.435331487804284</v>
      </c>
      <c r="F23">
        <f t="shared" si="1"/>
        <v>31.481073984003316</v>
      </c>
      <c r="G23">
        <f t="shared" si="7"/>
        <v>227.00729927007296</v>
      </c>
      <c r="H23">
        <f t="shared" si="2"/>
        <v>27.007299270072963</v>
      </c>
      <c r="I23">
        <f t="shared" si="3"/>
        <v>72.992700729927037</v>
      </c>
      <c r="J23">
        <v>-0.03</v>
      </c>
      <c r="K23">
        <f t="shared" si="4"/>
        <v>54.014598540145926</v>
      </c>
      <c r="L23">
        <f t="shared" si="5"/>
        <v>11026.654864281178</v>
      </c>
      <c r="M23">
        <f t="shared" si="8"/>
        <v>31.846686333161038</v>
      </c>
    </row>
    <row r="24" spans="3:13" x14ac:dyDescent="0.2">
      <c r="C24">
        <v>1</v>
      </c>
      <c r="D24">
        <f t="shared" si="6"/>
        <v>0.33999999999999941</v>
      </c>
      <c r="E24">
        <f t="shared" si="0"/>
        <v>46.630295361381471</v>
      </c>
      <c r="F24">
        <f t="shared" si="1"/>
        <v>29.266961396281953</v>
      </c>
      <c r="G24">
        <f t="shared" si="7"/>
        <v>225.37313432835819</v>
      </c>
      <c r="H24">
        <f t="shared" si="2"/>
        <v>25.373134328358191</v>
      </c>
      <c r="I24">
        <f t="shared" si="3"/>
        <v>74.626865671641809</v>
      </c>
      <c r="J24">
        <v>-0.03</v>
      </c>
      <c r="K24">
        <f t="shared" si="4"/>
        <v>50.746268656716367</v>
      </c>
      <c r="L24">
        <f t="shared" si="5"/>
        <v>10538.482781647926</v>
      </c>
      <c r="M24">
        <f t="shared" si="8"/>
        <v>29.656905311263227</v>
      </c>
    </row>
    <row r="25" spans="3:13" x14ac:dyDescent="0.2">
      <c r="C25">
        <v>1</v>
      </c>
      <c r="D25">
        <f t="shared" si="6"/>
        <v>0.30999999999999939</v>
      </c>
      <c r="E25">
        <f t="shared" si="0"/>
        <v>44.677513680196121</v>
      </c>
      <c r="F25">
        <f t="shared" si="1"/>
        <v>27.00271372130597</v>
      </c>
      <c r="G25">
        <f t="shared" si="7"/>
        <v>223.66412213740455</v>
      </c>
      <c r="H25">
        <f t="shared" si="2"/>
        <v>23.664122137404547</v>
      </c>
      <c r="I25">
        <f t="shared" si="3"/>
        <v>76.335877862595453</v>
      </c>
      <c r="J25">
        <v>-0.03</v>
      </c>
      <c r="K25">
        <f t="shared" si="4"/>
        <v>47.328244274809094</v>
      </c>
      <c r="L25">
        <f t="shared" si="5"/>
        <v>10019.759590284253</v>
      </c>
      <c r="M25">
        <f t="shared" si="8"/>
        <v>27.418099341113972</v>
      </c>
    </row>
    <row r="26" spans="3:13" x14ac:dyDescent="0.2">
      <c r="C26">
        <v>1</v>
      </c>
      <c r="D26">
        <f t="shared" si="6"/>
        <v>0.27999999999999936</v>
      </c>
      <c r="E26">
        <f t="shared" si="0"/>
        <v>42.555121104843522</v>
      </c>
      <c r="F26">
        <f t="shared" si="1"/>
        <v>24.686007793152527</v>
      </c>
      <c r="G26">
        <f t="shared" si="7"/>
        <v>221.87499999999994</v>
      </c>
      <c r="H26">
        <f t="shared" si="2"/>
        <v>21.874999999999943</v>
      </c>
      <c r="I26">
        <f t="shared" si="3"/>
        <v>78.125000000000057</v>
      </c>
      <c r="J26">
        <v>-0.03</v>
      </c>
      <c r="K26">
        <f t="shared" si="4"/>
        <v>43.749999999999908</v>
      </c>
      <c r="L26">
        <f t="shared" si="5"/>
        <v>9466.6035029303057</v>
      </c>
      <c r="M26">
        <f t="shared" si="8"/>
        <v>25.128023005236109</v>
      </c>
    </row>
    <row r="27" spans="3:13" x14ac:dyDescent="0.2">
      <c r="C27">
        <v>1</v>
      </c>
      <c r="D27">
        <f t="shared" si="6"/>
        <v>0.24999999999999936</v>
      </c>
      <c r="E27">
        <f t="shared" si="0"/>
        <v>40.235947810852458</v>
      </c>
      <c r="F27">
        <f t="shared" si="1"/>
        <v>22.314355131420921</v>
      </c>
      <c r="G27">
        <f t="shared" si="7"/>
        <v>219.99999999999997</v>
      </c>
      <c r="H27">
        <f t="shared" si="2"/>
        <v>19.999999999999972</v>
      </c>
      <c r="I27">
        <f t="shared" si="3"/>
        <v>80.000000000000028</v>
      </c>
      <c r="J27">
        <v>-0.03</v>
      </c>
      <c r="K27">
        <f t="shared" si="4"/>
        <v>39.999999999999929</v>
      </c>
      <c r="L27">
        <f t="shared" si="5"/>
        <v>8874.2228735189601</v>
      </c>
      <c r="M27">
        <f t="shared" si="8"/>
        <v>22.784273005236109</v>
      </c>
    </row>
    <row r="28" spans="3:13" x14ac:dyDescent="0.2">
      <c r="C28">
        <v>1</v>
      </c>
      <c r="D28">
        <f t="shared" si="6"/>
        <v>0.21999999999999936</v>
      </c>
      <c r="E28">
        <f t="shared" si="0"/>
        <v>37.685529010248636</v>
      </c>
      <c r="F28">
        <f t="shared" si="1"/>
        <v>19.885085874516463</v>
      </c>
      <c r="G28">
        <f t="shared" si="7"/>
        <v>218.03278688524588</v>
      </c>
      <c r="H28">
        <f t="shared" si="2"/>
        <v>18.032786885245883</v>
      </c>
      <c r="I28">
        <f t="shared" si="3"/>
        <v>81.967213114754117</v>
      </c>
      <c r="J28">
        <v>-0.03</v>
      </c>
      <c r="K28">
        <f t="shared" si="4"/>
        <v>36.065573770491739</v>
      </c>
      <c r="L28">
        <f t="shared" si="5"/>
        <v>8236.5660012238095</v>
      </c>
      <c r="M28">
        <f t="shared" si="8"/>
        <v>20.384273005236107</v>
      </c>
    </row>
    <row r="29" spans="3:13" x14ac:dyDescent="0.2">
      <c r="C29">
        <v>1</v>
      </c>
      <c r="D29">
        <f t="shared" si="6"/>
        <v>0.18999999999999936</v>
      </c>
      <c r="E29">
        <f t="shared" si="0"/>
        <v>34.859005764956621</v>
      </c>
      <c r="F29">
        <f t="shared" si="1"/>
        <v>17.395330712343739</v>
      </c>
      <c r="G29">
        <f t="shared" si="7"/>
        <v>215.96638655462183</v>
      </c>
      <c r="H29">
        <f t="shared" si="2"/>
        <v>15.966386554621835</v>
      </c>
      <c r="I29">
        <f t="shared" si="3"/>
        <v>84.033613445378165</v>
      </c>
      <c r="J29">
        <v>-0.03</v>
      </c>
      <c r="K29">
        <f t="shared" si="4"/>
        <v>31.932773109243634</v>
      </c>
      <c r="L29">
        <f t="shared" si="5"/>
        <v>7545.7688446567563</v>
      </c>
      <c r="M29">
        <f t="shared" si="8"/>
        <v>17.925256611793483</v>
      </c>
    </row>
    <row r="30" spans="3:13" x14ac:dyDescent="0.2">
      <c r="C30">
        <v>1</v>
      </c>
      <c r="D30">
        <f t="shared" si="6"/>
        <v>0.15999999999999936</v>
      </c>
      <c r="E30">
        <f t="shared" si="0"/>
        <v>31.696023501865263</v>
      </c>
      <c r="F30">
        <f t="shared" si="1"/>
        <v>14.842000511827264</v>
      </c>
      <c r="G30">
        <f t="shared" si="7"/>
        <v>213.79310344827582</v>
      </c>
      <c r="H30">
        <f t="shared" si="2"/>
        <v>13.793103448275815</v>
      </c>
      <c r="I30">
        <f t="shared" si="3"/>
        <v>86.206896551724185</v>
      </c>
      <c r="J30">
        <v>-0.03</v>
      </c>
      <c r="K30">
        <f t="shared" si="4"/>
        <v>27.58620689655163</v>
      </c>
      <c r="L30">
        <f t="shared" si="5"/>
        <v>6791.2332319450888</v>
      </c>
      <c r="M30">
        <f t="shared" si="8"/>
        <v>15.404248208432138</v>
      </c>
    </row>
    <row r="31" spans="3:13" x14ac:dyDescent="0.2">
      <c r="C31">
        <v>1</v>
      </c>
      <c r="D31">
        <f t="shared" si="6"/>
        <v>0.12999999999999937</v>
      </c>
      <c r="E31">
        <f t="shared" si="0"/>
        <v>28.111699996260366</v>
      </c>
      <c r="F31">
        <f t="shared" si="1"/>
        <v>12.221763272424871</v>
      </c>
      <c r="G31">
        <f t="shared" si="7"/>
        <v>211.50442477876098</v>
      </c>
      <c r="H31">
        <f t="shared" si="2"/>
        <v>11.504424778760978</v>
      </c>
      <c r="I31">
        <f t="shared" si="3"/>
        <v>88.495575221239022</v>
      </c>
      <c r="J31">
        <v>-0.03</v>
      </c>
      <c r="K31">
        <f t="shared" si="4"/>
        <v>23.008849557521994</v>
      </c>
      <c r="L31">
        <f t="shared" si="5"/>
        <v>5957.9707005345708</v>
      </c>
      <c r="M31">
        <f t="shared" si="8"/>
        <v>12.818041311880412</v>
      </c>
    </row>
    <row r="32" spans="3:13" x14ac:dyDescent="0.2">
      <c r="C32">
        <v>1</v>
      </c>
      <c r="D32">
        <f t="shared" si="6"/>
        <v>9.9999999999999367E-2</v>
      </c>
      <c r="E32">
        <f t="shared" si="0"/>
        <v>23.978952727983611</v>
      </c>
      <c r="F32">
        <f t="shared" si="1"/>
        <v>9.5310179804324342</v>
      </c>
      <c r="G32">
        <f t="shared" si="7"/>
        <v>209.09090909090901</v>
      </c>
      <c r="H32">
        <f t="shared" si="2"/>
        <v>9.0909090909090082</v>
      </c>
      <c r="I32">
        <f t="shared" si="3"/>
        <v>90.909090909090992</v>
      </c>
      <c r="J32">
        <v>-0.03</v>
      </c>
      <c r="K32">
        <f t="shared" si="4"/>
        <v>18.181818181818052</v>
      </c>
      <c r="L32">
        <f t="shared" si="5"/>
        <v>5023.3120429224582</v>
      </c>
      <c r="M32">
        <f t="shared" si="8"/>
        <v>10.163174055243243</v>
      </c>
    </row>
    <row r="33" spans="3:13" x14ac:dyDescent="0.2">
      <c r="C33">
        <v>1</v>
      </c>
      <c r="D33">
        <f t="shared" si="6"/>
        <v>6.9999999999999368E-2</v>
      </c>
      <c r="E33">
        <f t="shared" si="0"/>
        <v>19.088430797846037</v>
      </c>
      <c r="F33">
        <f t="shared" si="1"/>
        <v>6.7658648473814242</v>
      </c>
      <c r="G33">
        <f t="shared" si="7"/>
        <v>206.54205607476629</v>
      </c>
      <c r="H33">
        <f t="shared" si="2"/>
        <v>6.5420560747662932</v>
      </c>
      <c r="I33">
        <f t="shared" si="3"/>
        <v>93.457943925233707</v>
      </c>
      <c r="J33">
        <v>-0.03</v>
      </c>
      <c r="K33">
        <f t="shared" si="4"/>
        <v>13.084112149532594</v>
      </c>
      <c r="L33">
        <f t="shared" si="5"/>
        <v>3949.3296090753938</v>
      </c>
      <c r="M33">
        <f t="shared" si="8"/>
        <v>7.4359013279705124</v>
      </c>
    </row>
    <row r="34" spans="3:13" x14ac:dyDescent="0.2">
      <c r="C34">
        <v>1</v>
      </c>
      <c r="D34">
        <f t="shared" si="6"/>
        <v>3.9999999999999369E-2</v>
      </c>
      <c r="E34">
        <f t="shared" si="0"/>
        <v>13.032386152085783</v>
      </c>
      <c r="F34">
        <f t="shared" si="1"/>
        <v>3.9220713153280693</v>
      </c>
      <c r="G34">
        <f t="shared" si="7"/>
        <v>203.84615384615378</v>
      </c>
      <c r="H34">
        <f t="shared" si="2"/>
        <v>3.8461538461537828</v>
      </c>
      <c r="I34">
        <f t="shared" si="3"/>
        <v>96.153846153846217</v>
      </c>
      <c r="J34">
        <v>-0.03</v>
      </c>
      <c r="K34">
        <f t="shared" si="4"/>
        <v>7.6923076923075708</v>
      </c>
      <c r="L34">
        <f t="shared" si="5"/>
        <v>2660.5238638558908</v>
      </c>
      <c r="M34">
        <f t="shared" si="8"/>
        <v>4.6321630102135014</v>
      </c>
    </row>
    <row r="35" spans="3:13" x14ac:dyDescent="0.2">
      <c r="C35">
        <v>1</v>
      </c>
      <c r="D35">
        <f t="shared" si="6"/>
        <v>9.9999999999993705E-3</v>
      </c>
      <c r="E35">
        <f t="shared" si="0"/>
        <v>4.6151205168410314</v>
      </c>
      <c r="F35">
        <f t="shared" si="1"/>
        <v>0.99503308531674328</v>
      </c>
      <c r="G35">
        <f t="shared" si="7"/>
        <v>200.99009900990092</v>
      </c>
      <c r="H35">
        <f t="shared" si="2"/>
        <v>0.99009900990091637</v>
      </c>
      <c r="I35">
        <f t="shared" si="3"/>
        <v>99.009900990099084</v>
      </c>
      <c r="J35">
        <v>-0.01</v>
      </c>
      <c r="K35">
        <f t="shared" si="4"/>
        <v>1.9801980198018447</v>
      </c>
      <c r="L35">
        <f t="shared" si="5"/>
        <v>928.58856270782076</v>
      </c>
      <c r="M35">
        <f t="shared" si="8"/>
        <v>1.7475476255981151</v>
      </c>
    </row>
    <row r="36" spans="3:13" x14ac:dyDescent="0.2">
      <c r="C36">
        <v>1</v>
      </c>
      <c r="D36">
        <f t="shared" si="6"/>
        <v>-6.2970462177958098E-16</v>
      </c>
      <c r="E36" t="e">
        <f t="shared" si="0"/>
        <v>#NUM!</v>
      </c>
      <c r="F36">
        <f t="shared" si="1"/>
        <v>-6.6613381477509418E-14</v>
      </c>
      <c r="G36">
        <f t="shared" si="7"/>
        <v>199.99999999999994</v>
      </c>
      <c r="H36">
        <f t="shared" si="2"/>
        <v>0</v>
      </c>
      <c r="I36">
        <f t="shared" si="3"/>
        <v>100.00000000000006</v>
      </c>
      <c r="K36">
        <f t="shared" si="4"/>
        <v>-6.2970462177958135E-14</v>
      </c>
      <c r="L36" t="e">
        <f t="shared" si="5"/>
        <v>#NUM!</v>
      </c>
      <c r="M36">
        <f t="shared" si="8"/>
        <v>0.75744861569712418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DC87-57B3-4118-AD96-061CD81E2726}">
  <dimension ref="A1:E35"/>
  <sheetViews>
    <sheetView workbookViewId="0">
      <selection sqref="A1:E6"/>
    </sheetView>
  </sheetViews>
  <sheetFormatPr defaultRowHeight="14.25" x14ac:dyDescent="0.2"/>
  <sheetData>
    <row r="1" spans="1:5" x14ac:dyDescent="0.2">
      <c r="A1" t="s">
        <v>16</v>
      </c>
      <c r="B1" t="s">
        <v>14</v>
      </c>
      <c r="C1" t="s">
        <v>15</v>
      </c>
      <c r="D1" s="1" t="s">
        <v>17</v>
      </c>
      <c r="E1" s="1" t="s">
        <v>18</v>
      </c>
    </row>
    <row r="2" spans="1:5" x14ac:dyDescent="0.2">
      <c r="A2">
        <f>-LN(EXP(-B2)+EXP(-C2))+LN(2)</f>
        <v>0.14875052048637438</v>
      </c>
      <c r="B2">
        <v>0.1</v>
      </c>
      <c r="C2">
        <v>0.2</v>
      </c>
      <c r="D2">
        <f>EXP(-B2)/(EXP(-B2)+EXP(-C2))</f>
        <v>0.5249791874789399</v>
      </c>
      <c r="E2">
        <f>EXP(-C2)/(EXP(-B2)+EXP(-C2))</f>
        <v>0.47502081252105999</v>
      </c>
    </row>
    <row r="3" spans="1:5" x14ac:dyDescent="0.2">
      <c r="A3">
        <f>-LN(EXP(-B3)+EXP(-C3))+LN(2)</f>
        <v>1.3798854930417224</v>
      </c>
      <c r="B3">
        <v>1</v>
      </c>
      <c r="C3">
        <v>2</v>
      </c>
      <c r="D3">
        <f>EXP(-B3)/(EXP(-B3)+EXP(-C3))</f>
        <v>0.7310585786300049</v>
      </c>
      <c r="E3">
        <f t="shared" ref="E3:E35" si="0">1-EXP(C3)/(EXP(B3)+EXP(C3))</f>
        <v>0.2689414213699951</v>
      </c>
    </row>
    <row r="4" spans="1:5" x14ac:dyDescent="0.2">
      <c r="A4">
        <f>-LN(EXP(-B4)+EXP(-C4))+LN(2)</f>
        <v>10.693101781660728</v>
      </c>
      <c r="B4">
        <v>10</v>
      </c>
      <c r="C4">
        <v>20</v>
      </c>
      <c r="D4">
        <f>EXP(-B4)/(EXP(-B4)+EXP(-C4))</f>
        <v>0.9999546021312975</v>
      </c>
      <c r="E4">
        <f t="shared" si="0"/>
        <v>4.5397868702390376E-5</v>
      </c>
    </row>
    <row r="5" spans="1:5" x14ac:dyDescent="0.2">
      <c r="A5">
        <f t="shared" ref="A5:A35" si="1">B5+C5-LN(EXP(B5)+EXP(C5))+LN(2)</f>
        <v>100.69314718055995</v>
      </c>
      <c r="B5">
        <v>100</v>
      </c>
      <c r="C5">
        <v>200</v>
      </c>
      <c r="D5">
        <f t="shared" ref="D5:D35" si="2">1-EXP(B5)/(EXP(B5)+EXP(C5))</f>
        <v>1</v>
      </c>
      <c r="E5">
        <f t="shared" si="0"/>
        <v>0</v>
      </c>
    </row>
    <row r="6" spans="1:5" x14ac:dyDescent="0.2">
      <c r="A6" t="e">
        <f t="shared" si="1"/>
        <v>#NUM!</v>
      </c>
      <c r="B6">
        <v>1000</v>
      </c>
      <c r="C6">
        <v>2000</v>
      </c>
      <c r="D6" t="e">
        <f t="shared" si="2"/>
        <v>#NUM!</v>
      </c>
      <c r="E6" t="e">
        <f t="shared" si="0"/>
        <v>#NUM!</v>
      </c>
    </row>
    <row r="7" spans="1:5" x14ac:dyDescent="0.2">
      <c r="A7">
        <f t="shared" si="1"/>
        <v>1</v>
      </c>
      <c r="B7">
        <v>1</v>
      </c>
      <c r="C7">
        <v>1</v>
      </c>
      <c r="D7">
        <f t="shared" si="2"/>
        <v>0.5</v>
      </c>
      <c r="E7">
        <f t="shared" si="0"/>
        <v>0.5</v>
      </c>
    </row>
    <row r="8" spans="1:5" x14ac:dyDescent="0.2">
      <c r="A8">
        <f t="shared" si="1"/>
        <v>1</v>
      </c>
      <c r="B8">
        <v>1</v>
      </c>
      <c r="C8">
        <v>1</v>
      </c>
      <c r="D8">
        <f t="shared" si="2"/>
        <v>0.5</v>
      </c>
      <c r="E8">
        <f t="shared" si="0"/>
        <v>0.5</v>
      </c>
    </row>
    <row r="9" spans="1:5" x14ac:dyDescent="0.2">
      <c r="A9">
        <f t="shared" si="1"/>
        <v>1</v>
      </c>
      <c r="B9">
        <v>1</v>
      </c>
      <c r="C9">
        <v>1</v>
      </c>
      <c r="D9">
        <f t="shared" si="2"/>
        <v>0.5</v>
      </c>
      <c r="E9">
        <f t="shared" si="0"/>
        <v>0.5</v>
      </c>
    </row>
    <row r="10" spans="1:5" x14ac:dyDescent="0.2">
      <c r="A10">
        <f t="shared" si="1"/>
        <v>1</v>
      </c>
      <c r="B10">
        <v>1</v>
      </c>
      <c r="C10">
        <v>1</v>
      </c>
      <c r="D10">
        <f t="shared" si="2"/>
        <v>0.5</v>
      </c>
      <c r="E10">
        <f t="shared" si="0"/>
        <v>0.5</v>
      </c>
    </row>
    <row r="11" spans="1:5" x14ac:dyDescent="0.2">
      <c r="A11">
        <f t="shared" si="1"/>
        <v>1</v>
      </c>
      <c r="B11">
        <v>1</v>
      </c>
      <c r="C11">
        <v>1</v>
      </c>
      <c r="D11">
        <f t="shared" si="2"/>
        <v>0.5</v>
      </c>
      <c r="E11">
        <f t="shared" si="0"/>
        <v>0.5</v>
      </c>
    </row>
    <row r="12" spans="1:5" x14ac:dyDescent="0.2">
      <c r="A12">
        <f t="shared" si="1"/>
        <v>1</v>
      </c>
      <c r="B12">
        <v>1</v>
      </c>
      <c r="C12">
        <v>1</v>
      </c>
      <c r="D12">
        <f t="shared" si="2"/>
        <v>0.5</v>
      </c>
      <c r="E12">
        <f t="shared" si="0"/>
        <v>0.5</v>
      </c>
    </row>
    <row r="13" spans="1:5" x14ac:dyDescent="0.2">
      <c r="A13">
        <f t="shared" si="1"/>
        <v>1</v>
      </c>
      <c r="B13">
        <v>1</v>
      </c>
      <c r="C13">
        <v>1</v>
      </c>
      <c r="D13">
        <f t="shared" si="2"/>
        <v>0.5</v>
      </c>
      <c r="E13">
        <f t="shared" si="0"/>
        <v>0.5</v>
      </c>
    </row>
    <row r="14" spans="1:5" x14ac:dyDescent="0.2">
      <c r="A14">
        <f t="shared" si="1"/>
        <v>1</v>
      </c>
      <c r="B14">
        <v>1</v>
      </c>
      <c r="C14">
        <v>1</v>
      </c>
      <c r="D14">
        <f t="shared" si="2"/>
        <v>0.5</v>
      </c>
      <c r="E14">
        <f t="shared" si="0"/>
        <v>0.5</v>
      </c>
    </row>
    <row r="15" spans="1:5" x14ac:dyDescent="0.2">
      <c r="A15">
        <f t="shared" si="1"/>
        <v>1</v>
      </c>
      <c r="B15">
        <v>1</v>
      </c>
      <c r="C15">
        <v>1</v>
      </c>
      <c r="D15">
        <f t="shared" si="2"/>
        <v>0.5</v>
      </c>
      <c r="E15">
        <f t="shared" si="0"/>
        <v>0.5</v>
      </c>
    </row>
    <row r="16" spans="1:5" x14ac:dyDescent="0.2">
      <c r="A16">
        <f t="shared" si="1"/>
        <v>1</v>
      </c>
      <c r="B16">
        <v>1</v>
      </c>
      <c r="C16">
        <v>1</v>
      </c>
      <c r="D16">
        <f t="shared" si="2"/>
        <v>0.5</v>
      </c>
      <c r="E16">
        <f t="shared" si="0"/>
        <v>0.5</v>
      </c>
    </row>
    <row r="17" spans="1:5" x14ac:dyDescent="0.2">
      <c r="A17">
        <f t="shared" si="1"/>
        <v>1</v>
      </c>
      <c r="B17">
        <v>1</v>
      </c>
      <c r="C17">
        <v>1</v>
      </c>
      <c r="D17">
        <f t="shared" si="2"/>
        <v>0.5</v>
      </c>
      <c r="E17">
        <f t="shared" si="0"/>
        <v>0.5</v>
      </c>
    </row>
    <row r="18" spans="1:5" x14ac:dyDescent="0.2">
      <c r="A18">
        <f t="shared" si="1"/>
        <v>1</v>
      </c>
      <c r="B18">
        <v>1</v>
      </c>
      <c r="C18">
        <v>1</v>
      </c>
      <c r="D18">
        <f t="shared" si="2"/>
        <v>0.5</v>
      </c>
      <c r="E18">
        <f t="shared" si="0"/>
        <v>0.5</v>
      </c>
    </row>
    <row r="19" spans="1:5" x14ac:dyDescent="0.2">
      <c r="A19">
        <f t="shared" si="1"/>
        <v>1</v>
      </c>
      <c r="B19">
        <v>1</v>
      </c>
      <c r="C19">
        <v>1</v>
      </c>
      <c r="D19">
        <f t="shared" si="2"/>
        <v>0.5</v>
      </c>
      <c r="E19">
        <f t="shared" si="0"/>
        <v>0.5</v>
      </c>
    </row>
    <row r="20" spans="1:5" x14ac:dyDescent="0.2">
      <c r="A20">
        <f t="shared" si="1"/>
        <v>1</v>
      </c>
      <c r="B20">
        <v>1</v>
      </c>
      <c r="C20">
        <v>1</v>
      </c>
      <c r="D20">
        <f t="shared" si="2"/>
        <v>0.5</v>
      </c>
      <c r="E20">
        <f t="shared" si="0"/>
        <v>0.5</v>
      </c>
    </row>
    <row r="21" spans="1:5" x14ac:dyDescent="0.2">
      <c r="A21">
        <f t="shared" si="1"/>
        <v>1</v>
      </c>
      <c r="B21">
        <v>1</v>
      </c>
      <c r="C21">
        <v>1</v>
      </c>
      <c r="D21">
        <f t="shared" si="2"/>
        <v>0.5</v>
      </c>
      <c r="E21">
        <f t="shared" si="0"/>
        <v>0.5</v>
      </c>
    </row>
    <row r="22" spans="1:5" x14ac:dyDescent="0.2">
      <c r="A22">
        <f t="shared" si="1"/>
        <v>1</v>
      </c>
      <c r="B22">
        <v>1</v>
      </c>
      <c r="C22">
        <v>1</v>
      </c>
      <c r="D22">
        <f t="shared" si="2"/>
        <v>0.5</v>
      </c>
      <c r="E22">
        <f t="shared" si="0"/>
        <v>0.5</v>
      </c>
    </row>
    <row r="23" spans="1:5" x14ac:dyDescent="0.2">
      <c r="A23">
        <f t="shared" si="1"/>
        <v>1</v>
      </c>
      <c r="B23">
        <v>1</v>
      </c>
      <c r="C23">
        <v>1</v>
      </c>
      <c r="D23">
        <f t="shared" si="2"/>
        <v>0.5</v>
      </c>
      <c r="E23">
        <f t="shared" si="0"/>
        <v>0.5</v>
      </c>
    </row>
    <row r="24" spans="1:5" x14ac:dyDescent="0.2">
      <c r="A24">
        <f t="shared" si="1"/>
        <v>1</v>
      </c>
      <c r="B24">
        <v>1</v>
      </c>
      <c r="C24">
        <v>1</v>
      </c>
      <c r="D24">
        <f t="shared" si="2"/>
        <v>0.5</v>
      </c>
      <c r="E24">
        <f t="shared" si="0"/>
        <v>0.5</v>
      </c>
    </row>
    <row r="25" spans="1:5" x14ac:dyDescent="0.2">
      <c r="A25">
        <f t="shared" si="1"/>
        <v>1</v>
      </c>
      <c r="B25">
        <v>1</v>
      </c>
      <c r="C25">
        <v>1</v>
      </c>
      <c r="D25">
        <f t="shared" si="2"/>
        <v>0.5</v>
      </c>
      <c r="E25">
        <f t="shared" si="0"/>
        <v>0.5</v>
      </c>
    </row>
    <row r="26" spans="1:5" x14ac:dyDescent="0.2">
      <c r="A26">
        <f t="shared" si="1"/>
        <v>1</v>
      </c>
      <c r="B26">
        <v>1</v>
      </c>
      <c r="C26">
        <v>1</v>
      </c>
      <c r="D26">
        <f t="shared" si="2"/>
        <v>0.5</v>
      </c>
      <c r="E26">
        <f t="shared" si="0"/>
        <v>0.5</v>
      </c>
    </row>
    <row r="27" spans="1:5" x14ac:dyDescent="0.2">
      <c r="A27">
        <f t="shared" si="1"/>
        <v>1</v>
      </c>
      <c r="B27">
        <v>1</v>
      </c>
      <c r="C27">
        <v>1</v>
      </c>
      <c r="D27">
        <f t="shared" si="2"/>
        <v>0.5</v>
      </c>
      <c r="E27">
        <f t="shared" si="0"/>
        <v>0.5</v>
      </c>
    </row>
    <row r="28" spans="1:5" x14ac:dyDescent="0.2">
      <c r="A28">
        <f t="shared" si="1"/>
        <v>1</v>
      </c>
      <c r="B28">
        <v>1</v>
      </c>
      <c r="C28">
        <v>1</v>
      </c>
      <c r="D28">
        <f t="shared" si="2"/>
        <v>0.5</v>
      </c>
      <c r="E28">
        <f t="shared" si="0"/>
        <v>0.5</v>
      </c>
    </row>
    <row r="29" spans="1:5" x14ac:dyDescent="0.2">
      <c r="A29">
        <f t="shared" si="1"/>
        <v>1</v>
      </c>
      <c r="B29">
        <v>1</v>
      </c>
      <c r="C29">
        <v>1</v>
      </c>
      <c r="D29">
        <f t="shared" si="2"/>
        <v>0.5</v>
      </c>
      <c r="E29">
        <f t="shared" si="0"/>
        <v>0.5</v>
      </c>
    </row>
    <row r="30" spans="1:5" x14ac:dyDescent="0.2">
      <c r="A30">
        <f t="shared" si="1"/>
        <v>1</v>
      </c>
      <c r="B30">
        <v>1</v>
      </c>
      <c r="C30">
        <v>1</v>
      </c>
      <c r="D30">
        <f t="shared" si="2"/>
        <v>0.5</v>
      </c>
      <c r="E30">
        <f t="shared" si="0"/>
        <v>0.5</v>
      </c>
    </row>
    <row r="31" spans="1:5" x14ac:dyDescent="0.2">
      <c r="A31">
        <f t="shared" si="1"/>
        <v>1</v>
      </c>
      <c r="B31">
        <v>1</v>
      </c>
      <c r="C31">
        <v>1</v>
      </c>
      <c r="D31">
        <f t="shared" si="2"/>
        <v>0.5</v>
      </c>
      <c r="E31">
        <f t="shared" si="0"/>
        <v>0.5</v>
      </c>
    </row>
    <row r="32" spans="1:5" x14ac:dyDescent="0.2">
      <c r="A32">
        <f t="shared" si="1"/>
        <v>1</v>
      </c>
      <c r="B32">
        <v>1</v>
      </c>
      <c r="C32">
        <v>1</v>
      </c>
      <c r="D32">
        <f t="shared" si="2"/>
        <v>0.5</v>
      </c>
      <c r="E32">
        <f t="shared" si="0"/>
        <v>0.5</v>
      </c>
    </row>
    <row r="33" spans="1:5" x14ac:dyDescent="0.2">
      <c r="A33">
        <f t="shared" si="1"/>
        <v>1</v>
      </c>
      <c r="B33">
        <v>1</v>
      </c>
      <c r="C33">
        <v>1</v>
      </c>
      <c r="D33">
        <f t="shared" si="2"/>
        <v>0.5</v>
      </c>
      <c r="E33">
        <f t="shared" si="0"/>
        <v>0.5</v>
      </c>
    </row>
    <row r="34" spans="1:5" x14ac:dyDescent="0.2">
      <c r="A34">
        <f t="shared" si="1"/>
        <v>1</v>
      </c>
      <c r="B34">
        <v>1</v>
      </c>
      <c r="C34">
        <v>1</v>
      </c>
      <c r="D34">
        <f t="shared" si="2"/>
        <v>0.5</v>
      </c>
      <c r="E34">
        <f t="shared" si="0"/>
        <v>0.5</v>
      </c>
    </row>
    <row r="35" spans="1:5" x14ac:dyDescent="0.2">
      <c r="A35">
        <f t="shared" si="1"/>
        <v>1</v>
      </c>
      <c r="B35">
        <v>1</v>
      </c>
      <c r="C35">
        <v>1</v>
      </c>
      <c r="D35">
        <f t="shared" si="2"/>
        <v>0.5</v>
      </c>
      <c r="E35">
        <f t="shared" si="0"/>
        <v>0.5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975E6-4DDA-45F4-9387-D9434267AC81}">
  <dimension ref="A1:E6"/>
  <sheetViews>
    <sheetView workbookViewId="0">
      <selection sqref="A1:E6"/>
    </sheetView>
  </sheetViews>
  <sheetFormatPr defaultRowHeight="14.25" x14ac:dyDescent="0.2"/>
  <sheetData>
    <row r="1" spans="1:5" x14ac:dyDescent="0.2">
      <c r="A1" t="s">
        <v>16</v>
      </c>
      <c r="B1" t="s">
        <v>14</v>
      </c>
      <c r="C1" t="s">
        <v>15</v>
      </c>
      <c r="D1" s="1" t="s">
        <v>17</v>
      </c>
      <c r="E1" s="1" t="s">
        <v>18</v>
      </c>
    </row>
    <row r="2" spans="1:5" x14ac:dyDescent="0.2">
      <c r="A2">
        <f>B2+0.5*(-B2+C2)+(-B2+C2)*ATAN(B2-C2)/PI()+LN(1+(-B2+C2)^2)/2/PI()</f>
        <v>0.14841109259762617</v>
      </c>
      <c r="B2">
        <v>0.1</v>
      </c>
      <c r="C2">
        <v>0.2</v>
      </c>
      <c r="D2">
        <f>0.5-ATAN(B2-C2)/PI()</f>
        <v>0.53172551743055352</v>
      </c>
      <c r="E2">
        <f>0.5+ATAN(B2-C2)/PI()</f>
        <v>0.46827448256944643</v>
      </c>
    </row>
    <row r="3" spans="1:5" x14ac:dyDescent="0.2">
      <c r="A3">
        <f t="shared" ref="A3:A6" si="0">B3+0.5*(-B3+C3)+(-B3+C3)*ATAN(B3-C3)/PI()+LN(1+(-B3+C3)^2)/2/PI()</f>
        <v>1.3603178000763259</v>
      </c>
      <c r="B3">
        <v>1</v>
      </c>
      <c r="C3">
        <v>2</v>
      </c>
      <c r="D3">
        <f t="shared" ref="D3:D6" si="1">0.5-ATAN(B3-C3)/PI()</f>
        <v>0.75</v>
      </c>
      <c r="E3">
        <f t="shared" ref="E3:E6" si="2">0.5+ATAN(B3-C3)/PI()</f>
        <v>0.25</v>
      </c>
    </row>
    <row r="4" spans="1:5" x14ac:dyDescent="0.2">
      <c r="A4">
        <f t="shared" si="0"/>
        <v>11.051774417525644</v>
      </c>
      <c r="B4">
        <v>10</v>
      </c>
      <c r="C4">
        <v>20</v>
      </c>
      <c r="D4">
        <f t="shared" si="1"/>
        <v>0.96827448256944648</v>
      </c>
      <c r="E4">
        <f t="shared" si="2"/>
        <v>3.1725517430553518E-2</v>
      </c>
    </row>
    <row r="5" spans="1:5" x14ac:dyDescent="0.2">
      <c r="A5">
        <f t="shared" si="0"/>
        <v>101.78418638894826</v>
      </c>
      <c r="B5">
        <v>100</v>
      </c>
      <c r="C5">
        <v>200</v>
      </c>
      <c r="D5">
        <f t="shared" si="1"/>
        <v>0.99681700723509181</v>
      </c>
      <c r="E5">
        <f t="shared" si="2"/>
        <v>3.1829927649081879E-3</v>
      </c>
    </row>
    <row r="6" spans="1:5" x14ac:dyDescent="0.2">
      <c r="A6">
        <f t="shared" si="0"/>
        <v>1002.5171167358736</v>
      </c>
      <c r="B6">
        <v>1000</v>
      </c>
      <c r="C6">
        <v>2000</v>
      </c>
      <c r="D6">
        <f t="shared" si="1"/>
        <v>0.99968169021991948</v>
      </c>
      <c r="E6">
        <f t="shared" si="2"/>
        <v>3.183097800805168E-4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CC32-85E5-49F9-8A44-D2DF5C430636}">
  <dimension ref="A1:T7"/>
  <sheetViews>
    <sheetView workbookViewId="0">
      <selection activeCell="L1" sqref="L1"/>
    </sheetView>
  </sheetViews>
  <sheetFormatPr defaultRowHeight="14.25" x14ac:dyDescent="0.2"/>
  <cols>
    <col min="3" max="3" width="10.5" bestFit="1" customWidth="1"/>
    <col min="9" max="9" width="4.625" customWidth="1"/>
    <col min="15" max="15" width="5.375" customWidth="1"/>
  </cols>
  <sheetData>
    <row r="1" spans="1:20" x14ac:dyDescent="0.2">
      <c r="A1" t="s">
        <v>16</v>
      </c>
      <c r="B1" t="s">
        <v>14</v>
      </c>
      <c r="C1" t="s">
        <v>15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/>
      <c r="J1" s="1" t="s">
        <v>16</v>
      </c>
      <c r="K1" s="1" t="s">
        <v>17</v>
      </c>
      <c r="L1" s="1" t="s">
        <v>18</v>
      </c>
      <c r="M1" s="1" t="s">
        <v>19</v>
      </c>
      <c r="N1" s="1" t="s">
        <v>21</v>
      </c>
      <c r="P1" t="s">
        <v>16</v>
      </c>
      <c r="Q1" s="1" t="s">
        <v>17</v>
      </c>
      <c r="R1" s="1" t="s">
        <v>18</v>
      </c>
      <c r="S1" s="1" t="s">
        <v>19</v>
      </c>
      <c r="T1" s="1" t="s">
        <v>21</v>
      </c>
    </row>
    <row r="2" spans="1:20" x14ac:dyDescent="0.2">
      <c r="A2">
        <f>2*B2*C2/(B2+C2)</f>
        <v>1</v>
      </c>
      <c r="B2">
        <v>1</v>
      </c>
      <c r="C2">
        <v>1</v>
      </c>
      <c r="D2">
        <f>C2/(B2+C2)</f>
        <v>0.5</v>
      </c>
      <c r="E2">
        <f>B2/(B2+C2)</f>
        <v>0.5</v>
      </c>
      <c r="J2">
        <f>B2^2*C2^2/(B2^2+C2^2)</f>
        <v>0.5</v>
      </c>
      <c r="K2">
        <f>C2^2/(B2^2+C2^2)</f>
        <v>0.5</v>
      </c>
      <c r="L2">
        <f>B2^2/(B2^2+C2^2)</f>
        <v>0.5</v>
      </c>
      <c r="P2">
        <f>4*LN(B2+1)*LN(C2+1)/(LN(B2+1)+LN(C2+1))</f>
        <v>1.3862943611198906</v>
      </c>
      <c r="Q2">
        <f>LN(C2+1)/(LN(B2+1)+LN(C2+1))</f>
        <v>0.5</v>
      </c>
      <c r="R2">
        <f>LN(B2+1)/(LN(B2+1)+LN(C2+1))</f>
        <v>0.5</v>
      </c>
    </row>
    <row r="3" spans="1:20" x14ac:dyDescent="0.2">
      <c r="A3">
        <f>2*B3*C3/(B3+C3)</f>
        <v>0.99497487437185927</v>
      </c>
      <c r="B3">
        <v>0.99</v>
      </c>
      <c r="C3">
        <v>1</v>
      </c>
      <c r="D3">
        <f>C3/(B3+C3)</f>
        <v>0.50251256281407031</v>
      </c>
      <c r="E3">
        <f>B3/(B3+C3)</f>
        <v>0.49748743718592964</v>
      </c>
      <c r="F3">
        <f>A3-A2</f>
        <v>-5.0251256281407253E-3</v>
      </c>
      <c r="G3">
        <f>B3-B2</f>
        <v>-1.0000000000000009E-2</v>
      </c>
      <c r="H3">
        <f>F3/G3</f>
        <v>0.50251256281407208</v>
      </c>
      <c r="J3">
        <f t="shared" ref="J3:J5" si="0">B3^2*C3^2/(B3^2+C3^2)</f>
        <v>0.4949750012625625</v>
      </c>
      <c r="K3">
        <f>C3^2/(B3^2+C3^2)</f>
        <v>0.50502499873743756</v>
      </c>
      <c r="L3">
        <f>B3^2/(B3^2+C3^2)</f>
        <v>0.4949750012625625</v>
      </c>
      <c r="M3">
        <f>J3-J2</f>
        <v>-5.0249987374375027E-3</v>
      </c>
      <c r="N3">
        <f>M3/G3</f>
        <v>0.50249987374374983</v>
      </c>
      <c r="P3">
        <f t="shared" ref="P3:P5" si="1">4*LN(B3+1)*LN(C3+1)/(LN(B3+1)+LN(C3+1))</f>
        <v>1.3812636292534588</v>
      </c>
      <c r="Q3">
        <f>LN(C3+1)/(LN(B3+1)+LN(C3+1))</f>
        <v>0.50181445297893579</v>
      </c>
      <c r="R3">
        <f>LN(B3+1)/(LN(B3+1)+LN(C3+1))</f>
        <v>0.49818554702106421</v>
      </c>
      <c r="S3">
        <f>P3-P2</f>
        <v>-5.0307318664317702E-3</v>
      </c>
      <c r="T3">
        <f>S3/G3</f>
        <v>0.50307318664317657</v>
      </c>
    </row>
    <row r="4" spans="1:20" x14ac:dyDescent="0.2">
      <c r="A4">
        <f t="shared" ref="A4:A7" si="2">2*B4*C4/(B4+C4)</f>
        <v>1.8</v>
      </c>
      <c r="B4">
        <v>1</v>
      </c>
      <c r="C4">
        <v>9</v>
      </c>
      <c r="D4">
        <f t="shared" ref="D4:D7" si="3">C4/(B4+C4)</f>
        <v>0.9</v>
      </c>
      <c r="E4">
        <f t="shared" ref="E4:E7" si="4">B4/(B4+C4)</f>
        <v>0.1</v>
      </c>
      <c r="J4">
        <f t="shared" si="0"/>
        <v>0.98780487804878048</v>
      </c>
      <c r="K4">
        <f>C4^2/(B4^2+C4^2)</f>
        <v>0.98780487804878048</v>
      </c>
      <c r="L4">
        <f>B4^2/(B4^2+C4^2)</f>
        <v>1.2195121951219513E-2</v>
      </c>
      <c r="P4">
        <f t="shared" si="1"/>
        <v>2.1310720978610407</v>
      </c>
      <c r="Q4">
        <f>LN(C4+1)/(LN(B4+1)+LN(C4+1))</f>
        <v>0.76862178684024085</v>
      </c>
      <c r="R4">
        <f>LN(B4+1)/(LN(B4+1)+LN(C4+1))</f>
        <v>0.23137821315975915</v>
      </c>
    </row>
    <row r="5" spans="1:20" x14ac:dyDescent="0.2">
      <c r="A5">
        <f t="shared" si="2"/>
        <v>1.7837837837837838</v>
      </c>
      <c r="B5">
        <v>0.99</v>
      </c>
      <c r="C5">
        <v>9</v>
      </c>
      <c r="D5">
        <f t="shared" si="3"/>
        <v>0.90090090090090091</v>
      </c>
      <c r="E5">
        <f t="shared" si="4"/>
        <v>9.90990990990991E-2</v>
      </c>
      <c r="F5">
        <f>A5-A4</f>
        <v>-1.6216216216216273E-2</v>
      </c>
      <c r="G5">
        <f>B5-B4</f>
        <v>-1.0000000000000009E-2</v>
      </c>
      <c r="H5">
        <f>F5/G5</f>
        <v>1.6216216216216259</v>
      </c>
      <c r="J5">
        <f t="shared" si="0"/>
        <v>0.96838257089220436</v>
      </c>
      <c r="K5">
        <f>C5^2/(B5^2+C5^2)</f>
        <v>0.98804465961861487</v>
      </c>
      <c r="L5">
        <f>B5^2/(B5^2+C5^2)</f>
        <v>1.1955340381385239E-2</v>
      </c>
      <c r="M5">
        <f>J5-J4</f>
        <v>-1.9422307156576113E-2</v>
      </c>
      <c r="N5">
        <f>M5/G5</f>
        <v>1.9422307156576095</v>
      </c>
      <c r="P5">
        <f t="shared" si="1"/>
        <v>2.119207018051787</v>
      </c>
      <c r="Q5">
        <f>LN(C5+1)/(LN(B5+1)+LN(C5+1))</f>
        <v>0.76991002151236609</v>
      </c>
      <c r="R5">
        <f>LN(B5+1)/(LN(B5+1)+LN(C5+1))</f>
        <v>0.23008997848763399</v>
      </c>
      <c r="S5">
        <f>P5-P4</f>
        <v>-1.1865079809253665E-2</v>
      </c>
      <c r="T5">
        <f>S5/G5</f>
        <v>1.1865079809253654</v>
      </c>
    </row>
    <row r="6" spans="1:20" x14ac:dyDescent="0.2">
      <c r="A6">
        <f t="shared" si="2"/>
        <v>1.9999999999997999</v>
      </c>
      <c r="B6">
        <v>1</v>
      </c>
      <c r="C6">
        <v>9999999999999</v>
      </c>
      <c r="D6">
        <f t="shared" si="3"/>
        <v>0.99999999999989997</v>
      </c>
      <c r="E6">
        <f t="shared" si="4"/>
        <v>1E-13</v>
      </c>
      <c r="J6">
        <f t="shared" ref="J6:J7" si="5">B6^2*C6^2/(B6^2+C6^2)</f>
        <v>1</v>
      </c>
      <c r="K6">
        <f t="shared" ref="K6:K7" si="6">C6^2/(B6^2+C6^2)</f>
        <v>1</v>
      </c>
      <c r="L6">
        <f t="shared" ref="L6:L7" si="7">B6^2/(B6^2+C6^2)</f>
        <v>1.0000000000001999E-26</v>
      </c>
      <c r="P6">
        <f t="shared" ref="P6:P7" si="8">4*LN(B6+1)*LN(C6+1)/(LN(B6+1)+LN(C6+1))</f>
        <v>2.7098392681519452</v>
      </c>
      <c r="Q6">
        <f t="shared" ref="Q6:Q7" si="9">LN(C6+1)/(LN(B6+1)+LN(C6+1))</f>
        <v>0.97736791844224746</v>
      </c>
      <c r="R6">
        <f t="shared" ref="R6:R7" si="10">LN(B6+1)/(LN(B6+1)+LN(C6+1))</f>
        <v>2.263208155775262E-2</v>
      </c>
    </row>
    <row r="7" spans="1:20" x14ac:dyDescent="0.2">
      <c r="A7">
        <f t="shared" si="2"/>
        <v>1.9799999999998039</v>
      </c>
      <c r="B7">
        <v>0.99</v>
      </c>
      <c r="C7">
        <v>9999999999999</v>
      </c>
      <c r="D7">
        <f t="shared" si="3"/>
        <v>0.99999999999990097</v>
      </c>
      <c r="E7">
        <f t="shared" si="4"/>
        <v>9.9000000000000096E-14</v>
      </c>
      <c r="F7">
        <f>A7-A6</f>
        <v>-1.9999999999996021E-2</v>
      </c>
      <c r="G7">
        <f>B7-B6</f>
        <v>-1.0000000000000009E-2</v>
      </c>
      <c r="H7">
        <f>F7/G7</f>
        <v>1.9999999999996003</v>
      </c>
      <c r="J7">
        <f t="shared" si="5"/>
        <v>0.98009999999999997</v>
      </c>
      <c r="K7">
        <f t="shared" si="6"/>
        <v>1</v>
      </c>
      <c r="L7">
        <f t="shared" si="7"/>
        <v>9.8010000000019595E-27</v>
      </c>
      <c r="M7">
        <f t="shared" ref="M7" si="11">J7-J6</f>
        <v>-1.9900000000000029E-2</v>
      </c>
      <c r="N7">
        <f t="shared" ref="N7" si="12">M7/G7</f>
        <v>1.9900000000000011</v>
      </c>
      <c r="P7">
        <f t="shared" si="8"/>
        <v>2.6906832498034632</v>
      </c>
      <c r="Q7">
        <f t="shared" si="9"/>
        <v>0.97752790600117012</v>
      </c>
      <c r="R7">
        <f t="shared" si="10"/>
        <v>2.2472093998829865E-2</v>
      </c>
      <c r="S7">
        <f t="shared" ref="S7" si="13">P7-P6</f>
        <v>-1.9156018348482018E-2</v>
      </c>
      <c r="T7">
        <f t="shared" ref="T7" si="14">S7/G7</f>
        <v>1.9156018348482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LBP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</dc:creator>
  <cp:lastModifiedBy>OMEN</cp:lastModifiedBy>
  <dcterms:created xsi:type="dcterms:W3CDTF">2021-03-26T23:05:24Z</dcterms:created>
  <dcterms:modified xsi:type="dcterms:W3CDTF">2021-05-10T02:44:24Z</dcterms:modified>
</cp:coreProperties>
</file>