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545" windowHeight="12375" activeTab="1"/>
  </bookViews>
  <sheets>
    <sheet name="合计" sheetId="11" r:id="rId1"/>
    <sheet name="柜类" sheetId="8" r:id="rId2"/>
    <sheet name="护墙类" sheetId="9" r:id="rId3"/>
    <sheet name="门类" sheetId="10" r:id="rId4"/>
  </sheets>
  <definedNames>
    <definedName name="_xlnm.Print_Area" localSheetId="1">柜类!$A$1:$N$160</definedName>
    <definedName name="_xlnm._FilterDatabase" localSheetId="1" hidden="1">柜类!$A$6:$U$153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<sst xmlns="http://schemas.openxmlformats.org/spreadsheetml/2006/main" count="554" uniqueCount="153">
  <si>
    <t>ART FANPIN 梵 品 定 制 报 价 清 单</t>
  </si>
  <si>
    <t>客户姓名</t>
  </si>
  <si>
    <t>安装地址</t>
  </si>
  <si>
    <t>昱湖壹号</t>
  </si>
  <si>
    <t>合同编号</t>
  </si>
  <si>
    <t>客户电话</t>
  </si>
  <si>
    <t>设计师</t>
  </si>
  <si>
    <t>编号</t>
  </si>
  <si>
    <t>名称</t>
  </si>
  <si>
    <t>金额</t>
  </si>
  <si>
    <t>备注</t>
  </si>
  <si>
    <t>柜类</t>
  </si>
  <si>
    <t>柜+常规+灯光</t>
  </si>
  <si>
    <t>护墙类</t>
  </si>
  <si>
    <t>立面护墙+顶面护墙+异形护墙</t>
  </si>
  <si>
    <t>门类</t>
  </si>
  <si>
    <t>套装门+隐形门+常规门锁</t>
  </si>
  <si>
    <t>合计</t>
  </si>
  <si>
    <t>赵总</t>
  </si>
  <si>
    <t>昱湖一号</t>
  </si>
  <si>
    <t>名称：电梯间</t>
  </si>
  <si>
    <t>品名</t>
  </si>
  <si>
    <t>品牌、颜色、门型、规格</t>
  </si>
  <si>
    <t>宽</t>
  </si>
  <si>
    <t>高</t>
  </si>
  <si>
    <t>深</t>
  </si>
  <si>
    <t>数量</t>
  </si>
  <si>
    <t>单位</t>
  </si>
  <si>
    <t>单价</t>
  </si>
  <si>
    <t>优惠价</t>
  </si>
  <si>
    <t>价格</t>
  </si>
  <si>
    <t>鞋柜</t>
  </si>
  <si>
    <t>柜体：ENF级颗粒板
柜门：肤感PET-22mm-特价款</t>
  </si>
  <si>
    <t>9厘背板
进口百隆铰链</t>
  </si>
  <si>
    <t>平方</t>
  </si>
  <si>
    <t>肤感PET-22mm-特价款</t>
  </si>
  <si>
    <t>见光板</t>
  </si>
  <si>
    <t>LED灯带</t>
  </si>
  <si>
    <t>按实计算</t>
  </si>
  <si>
    <t>米</t>
  </si>
  <si>
    <t>变压器</t>
  </si>
  <si>
    <t>个</t>
  </si>
  <si>
    <t>感应器</t>
  </si>
  <si>
    <t>百隆反弹器</t>
  </si>
  <si>
    <t>支</t>
  </si>
  <si>
    <t>托底抽</t>
  </si>
  <si>
    <t>组</t>
  </si>
  <si>
    <t>小计</t>
  </si>
  <si>
    <t>名称：客厅</t>
  </si>
  <si>
    <t>柜体：ENF级颗粒板
柜门：肤感PET-22mm</t>
  </si>
  <si>
    <t>肤感PET-22mm</t>
  </si>
  <si>
    <t>水性肤感烤漆</t>
  </si>
  <si>
    <t>弧形造型</t>
  </si>
  <si>
    <t>梵品B级实木层板</t>
  </si>
  <si>
    <t>银镜</t>
  </si>
  <si>
    <t>反弹托底抽</t>
  </si>
  <si>
    <t>书柜</t>
  </si>
  <si>
    <t>*2</t>
  </si>
  <si>
    <t>不锈钢层板</t>
  </si>
  <si>
    <t>阳台柜</t>
  </si>
  <si>
    <t>过道柜</t>
  </si>
  <si>
    <t>名称：餐厅</t>
  </si>
  <si>
    <t>颜色、门型、规格</t>
  </si>
  <si>
    <t>高柜+冰箱柜</t>
  </si>
  <si>
    <t>地柜</t>
  </si>
  <si>
    <t>柜体：D1防水实木多层
柜门：肤感PET-22mm</t>
  </si>
  <si>
    <t>挂码</t>
  </si>
  <si>
    <t>吊柜</t>
  </si>
  <si>
    <t>柜体：ENF级颗粒板
柜门：铝合金玻璃柜门</t>
  </si>
  <si>
    <t>发光背板+玻璃层板</t>
  </si>
  <si>
    <t>天地合页</t>
  </si>
  <si>
    <t>铝合金层板</t>
  </si>
  <si>
    <t>名称：厨房+生活阳台</t>
  </si>
  <si>
    <t>不含石材</t>
  </si>
  <si>
    <t>嵌入式金属拉手/铣型拉手</t>
  </si>
  <si>
    <t>拉手</t>
  </si>
  <si>
    <t>骑马抽</t>
  </si>
  <si>
    <t>锅碗架</t>
  </si>
  <si>
    <t>套</t>
  </si>
  <si>
    <t>调味拉篮</t>
  </si>
  <si>
    <t>副</t>
  </si>
  <si>
    <t>岛台柜</t>
  </si>
  <si>
    <t>肤感PET-PP</t>
  </si>
  <si>
    <t>生活阳台</t>
  </si>
  <si>
    <t>柜体：E0级颗粒板
柜门：肤感PET</t>
  </si>
  <si>
    <t>肤感PET</t>
  </si>
  <si>
    <t>柜体：F4星级防水多层实木
柜门：肤感PET</t>
  </si>
  <si>
    <t>洗衣槽，不含石材</t>
  </si>
  <si>
    <t>名称：次卧1</t>
  </si>
  <si>
    <t>衣柜</t>
  </si>
  <si>
    <t>柜体：ENF级颗粒板
柜门：梵品B系列柜门</t>
  </si>
  <si>
    <t>床头柜</t>
  </si>
  <si>
    <t>柜体：ENF级颗粒板
柜门：梵品进口科技木系列</t>
  </si>
  <si>
    <t>弧形</t>
  </si>
  <si>
    <t>托底轨</t>
  </si>
  <si>
    <t>名称：书房</t>
  </si>
  <si>
    <t>储物柜+书柜+书桌</t>
  </si>
  <si>
    <t>柜体：梵品实木B系列+进口科技木系列</t>
  </si>
  <si>
    <t>开放柜</t>
  </si>
  <si>
    <t>书桌</t>
  </si>
  <si>
    <t>梵品B系列</t>
  </si>
  <si>
    <t>嵌入式拉手</t>
  </si>
  <si>
    <t>墨菲床</t>
  </si>
  <si>
    <t>名称：主卧室</t>
  </si>
  <si>
    <t>主卫储物柜</t>
  </si>
  <si>
    <t>皮革背板</t>
  </si>
  <si>
    <t>名称：次卧2</t>
  </si>
  <si>
    <t>水性肤感混油</t>
  </si>
  <si>
    <t>弧形柜门</t>
  </si>
  <si>
    <t>弧形柜体-水性肤感混油</t>
  </si>
  <si>
    <t>柜体基础</t>
  </si>
  <si>
    <t>柜体：肤感PET-22mm</t>
  </si>
  <si>
    <t>层板</t>
  </si>
  <si>
    <t>背板</t>
  </si>
  <si>
    <t>定制拉手-混油</t>
  </si>
  <si>
    <t>名称：主卫</t>
  </si>
  <si>
    <t>悬空台盆柜</t>
  </si>
  <si>
    <t>柜体：D1防水实木多层
柜门：梵品B系列柜门</t>
  </si>
  <si>
    <t>见光板 弧形</t>
  </si>
  <si>
    <t>镜柜</t>
  </si>
  <si>
    <t>不锈钢柜</t>
  </si>
  <si>
    <t>重型挂码</t>
  </si>
  <si>
    <t>名称：卫生间2</t>
  </si>
  <si>
    <t>柜体：D1防水实木多层
柜门：水性肤感混油</t>
  </si>
  <si>
    <t>镜面</t>
  </si>
  <si>
    <t>合同总额</t>
  </si>
  <si>
    <t>注：</t>
  </si>
  <si>
    <t>1、本公司报价皆为现金实价交易。</t>
  </si>
  <si>
    <t>2、以上报价含运输及安装；柜类含标配五金，不含基层、石材、不锈钢及功能五金等；有效期为30天。</t>
  </si>
  <si>
    <t>3、以上报价质保5年，终身维护。</t>
  </si>
  <si>
    <t>4、以上报价以客户原图纸尺寸、材料为报价依据；最终报价需以我司深化图纸的最终方案为准，重新核定价格。</t>
  </si>
  <si>
    <t>以上所有Blum配件为终身质保</t>
  </si>
  <si>
    <t>名称：护墙</t>
  </si>
  <si>
    <t>过道护墙</t>
  </si>
  <si>
    <t>梵品实木B系列</t>
  </si>
  <si>
    <t>顶面</t>
  </si>
  <si>
    <t>立面</t>
  </si>
  <si>
    <t>主卧床头护墙</t>
  </si>
  <si>
    <t>收口</t>
  </si>
  <si>
    <t>次卧1</t>
  </si>
  <si>
    <t>名称：套装门</t>
  </si>
  <si>
    <t>套装门</t>
  </si>
  <si>
    <t>隐框门</t>
  </si>
  <si>
    <t>樘</t>
  </si>
  <si>
    <t>门锁-定制款</t>
  </si>
  <si>
    <t>书房滑门</t>
  </si>
  <si>
    <t>实木滑门</t>
  </si>
  <si>
    <t>滑轨-线性轨道+定制门锁</t>
  </si>
  <si>
    <t>主卧滑门</t>
  </si>
  <si>
    <t>厨房滑门</t>
  </si>
  <si>
    <t>铝合金玻璃滑门</t>
  </si>
  <si>
    <t>黑框油砂玻璃</t>
  </si>
  <si>
    <t>滑轨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</si>
</sst>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5" formatCode="&quot;￥&quot;#,##0;&quot;￥&quot;\-#,##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;[Red]\-0\ "/>
    <numFmt numFmtId="177" formatCode="0_ "/>
    <numFmt numFmtId="178" formatCode="0.00_ "/>
  </numFmts>
  <fonts count="33">
    <font>
      <sz val="12"/>
      <name val="宋体"/>
      <charset val="134"/>
    </font>
    <font>
      <b/>
      <sz val="10"/>
      <name val="微软雅黑"/>
      <charset val="134"/>
    </font>
    <font>
      <sz val="10"/>
      <name val="微软雅黑"/>
      <charset val="134"/>
    </font>
    <font>
      <sz val="8"/>
      <name val="微软雅黑"/>
      <charset val="134"/>
    </font>
    <font>
      <b/>
      <sz val="8"/>
      <name val="微软雅黑"/>
      <charset val="134"/>
    </font>
    <font>
      <sz val="8"/>
      <color rgb="FFFF0000"/>
      <name val="微软雅黑"/>
      <charset val="134"/>
    </font>
    <font>
      <sz val="12"/>
      <name val="微软雅黑"/>
      <charset val="134"/>
    </font>
    <font>
      <b/>
      <sz val="8"/>
      <color rgb="FFFF0000"/>
      <name val="微软雅黑"/>
      <charset val="134"/>
    </font>
    <font>
      <sz val="11"/>
      <name val="微软雅黑"/>
      <charset val="134"/>
    </font>
    <font>
      <b/>
      <sz val="12"/>
      <name val="微软雅黑"/>
      <charset val="134"/>
    </font>
    <font>
      <sz val="22"/>
      <color rgb="FFFF0000"/>
      <name val="微软雅黑"/>
      <charset val="134"/>
    </font>
    <font>
      <b/>
      <sz val="12"/>
      <color rgb="FFFF0000"/>
      <name val="微软雅黑"/>
      <charset val="134"/>
    </font>
    <font>
      <sz val="10"/>
      <color rgb="FFFF0000"/>
      <name val="微软雅黑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17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1" fillId="0" borderId="19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7" borderId="20" applyNumberFormat="0" applyAlignment="0" applyProtection="0">
      <alignment vertical="center"/>
    </xf>
    <xf numFmtId="0" fontId="23" fillId="8" borderId="21" applyNumberFormat="0" applyAlignment="0" applyProtection="0">
      <alignment vertical="center"/>
    </xf>
    <xf numFmtId="0" fontId="24" fillId="8" borderId="20" applyNumberFormat="0" applyAlignment="0" applyProtection="0">
      <alignment vertical="center"/>
    </xf>
    <xf numFmtId="0" fontId="25" fillId="9" borderId="22" applyNumberFormat="0" applyAlignment="0" applyProtection="0">
      <alignment vertical="center"/>
    </xf>
    <xf numFmtId="0" fontId="26" fillId="0" borderId="23" applyNumberFormat="0" applyFill="0" applyAlignment="0" applyProtection="0">
      <alignment vertical="center"/>
    </xf>
    <xf numFmtId="0" fontId="27" fillId="0" borderId="24" applyNumberFormat="0" applyFill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</cellStyleXfs>
  <cellXfs count="113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indent="1"/>
    </xf>
    <xf numFmtId="0" fontId="3" fillId="2" borderId="1" xfId="0" applyFont="1" applyFill="1" applyBorder="1" applyAlignment="1">
      <alignment horizontal="left" vertical="center" inden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indent="1"/>
    </xf>
    <xf numFmtId="0" fontId="3" fillId="3" borderId="1" xfId="0" applyFont="1" applyFill="1" applyBorder="1" applyAlignment="1">
      <alignment horizontal="left" vertical="center" inden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3" fillId="2" borderId="1" xfId="0" applyNumberFormat="1" applyFont="1" applyFill="1" applyBorder="1" applyAlignment="1">
      <alignment horizontal="left" vertical="center" indent="1"/>
    </xf>
    <xf numFmtId="176" fontId="2" fillId="2" borderId="1" xfId="0" applyNumberFormat="1" applyFont="1" applyFill="1" applyBorder="1" applyAlignment="1">
      <alignment horizontal="left" vertical="center" indent="1"/>
    </xf>
    <xf numFmtId="0" fontId="4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3" fillId="3" borderId="1" xfId="0" applyNumberFormat="1" applyFont="1" applyFill="1" applyBorder="1" applyAlignment="1">
      <alignment horizontal="left" vertical="center" indent="1"/>
    </xf>
    <xf numFmtId="176" fontId="2" fillId="3" borderId="1" xfId="0" applyNumberFormat="1" applyFont="1" applyFill="1" applyBorder="1" applyAlignment="1">
      <alignment horizontal="left" vertical="center" indent="1"/>
    </xf>
    <xf numFmtId="0" fontId="3" fillId="0" borderId="2" xfId="0" applyNumberFormat="1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 wrapText="1"/>
    </xf>
    <xf numFmtId="5" fontId="4" fillId="0" borderId="1" xfId="0" applyNumberFormat="1" applyFont="1" applyFill="1" applyBorder="1" applyAlignment="1">
      <alignment horizontal="center" vertical="center"/>
    </xf>
    <xf numFmtId="5" fontId="4" fillId="0" borderId="1" xfId="0" applyNumberFormat="1" applyFont="1" applyFill="1" applyBorder="1" applyAlignment="1">
      <alignment vertical="center"/>
    </xf>
    <xf numFmtId="0" fontId="0" fillId="0" borderId="0" xfId="0" applyFill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Fill="1" applyAlignment="1">
      <alignment vertical="center"/>
    </xf>
    <xf numFmtId="0" fontId="6" fillId="0" borderId="0" xfId="0" applyFont="1" applyFill="1">
      <alignment vertical="center"/>
    </xf>
    <xf numFmtId="0" fontId="3" fillId="0" borderId="1" xfId="0" applyFont="1" applyFill="1" applyBorder="1" applyAlignment="1">
      <alignment horizontal="center" vertical="center"/>
    </xf>
    <xf numFmtId="0" fontId="8" fillId="0" borderId="0" xfId="0" applyFont="1" applyFill="1">
      <alignment vertical="center"/>
    </xf>
    <xf numFmtId="0" fontId="8" fillId="0" borderId="0" xfId="0" applyFont="1" applyFill="1" applyBorder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6" fillId="0" borderId="9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9" fillId="0" borderId="11" xfId="0" applyFont="1" applyFill="1" applyBorder="1" applyAlignment="1">
      <alignment horizontal="center" vertical="center" wrapText="1"/>
    </xf>
    <xf numFmtId="0" fontId="9" fillId="0" borderId="0" xfId="0" applyFont="1" applyFill="1" applyAlignment="1">
      <alignment horizontal="center" vertical="center" wrapText="1"/>
    </xf>
    <xf numFmtId="0" fontId="9" fillId="0" borderId="0" xfId="0" applyFont="1" applyFill="1" applyAlignment="1">
      <alignment horizontal="center" vertical="center"/>
    </xf>
    <xf numFmtId="0" fontId="2" fillId="0" borderId="12" xfId="0" applyFont="1" applyFill="1" applyBorder="1" applyAlignment="1">
      <alignment horizontal="left" vertical="top" wrapText="1" indent="1"/>
    </xf>
    <xf numFmtId="0" fontId="2" fillId="0" borderId="13" xfId="0" applyFont="1" applyFill="1" applyBorder="1" applyAlignment="1">
      <alignment horizontal="left" vertical="top" wrapText="1" indent="1"/>
    </xf>
    <xf numFmtId="0" fontId="2" fillId="0" borderId="13" xfId="0" applyFont="1" applyFill="1" applyBorder="1" applyAlignment="1">
      <alignment horizontal="left" vertical="top" indent="1"/>
    </xf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5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0" borderId="10" xfId="0" applyNumberFormat="1" applyFont="1" applyFill="1" applyBorder="1" applyAlignment="1">
      <alignment horizontal="center" vertical="center" wrapText="1"/>
    </xf>
    <xf numFmtId="176" fontId="6" fillId="0" borderId="14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2" fillId="0" borderId="13" xfId="0" applyNumberFormat="1" applyFont="1" applyFill="1" applyBorder="1" applyAlignment="1">
      <alignment horizontal="left" vertical="top" indent="1"/>
    </xf>
    <xf numFmtId="176" fontId="2" fillId="0" borderId="16" xfId="0" applyNumberFormat="1" applyFont="1" applyFill="1" applyBorder="1" applyAlignment="1">
      <alignment horizontal="left" vertical="top" indent="1"/>
    </xf>
    <xf numFmtId="0" fontId="3" fillId="0" borderId="5" xfId="0" applyNumberFormat="1" applyFont="1" applyBorder="1" applyAlignment="1">
      <alignment horizontal="left" vertical="center"/>
    </xf>
    <xf numFmtId="176" fontId="3" fillId="0" borderId="6" xfId="0" applyNumberFormat="1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176" fontId="3" fillId="0" borderId="2" xfId="0" applyNumberFormat="1" applyFont="1" applyBorder="1" applyAlignment="1">
      <alignment horizontal="center" vertical="center"/>
    </xf>
    <xf numFmtId="0" fontId="3" fillId="0" borderId="2" xfId="0" applyNumberFormat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176" fontId="3" fillId="0" borderId="2" xfId="0" applyNumberFormat="1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5" fillId="0" borderId="0" xfId="0" applyFont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177" fontId="3" fillId="0" borderId="1" xfId="0" applyNumberFormat="1" applyFont="1" applyBorder="1" applyAlignment="1">
      <alignment horizontal="center" vertical="center" wrapText="1"/>
    </xf>
    <xf numFmtId="177" fontId="3" fillId="0" borderId="1" xfId="0" applyNumberFormat="1" applyFont="1" applyBorder="1" applyAlignment="1">
      <alignment horizontal="center" vertical="center"/>
    </xf>
    <xf numFmtId="0" fontId="4" fillId="0" borderId="4" xfId="0" applyFont="1" applyFill="1" applyBorder="1" applyAlignment="1">
      <alignment horizontal="left" vertical="center" wrapText="1"/>
    </xf>
    <xf numFmtId="0" fontId="4" fillId="0" borderId="5" xfId="0" applyFont="1" applyFill="1" applyBorder="1" applyAlignment="1">
      <alignment horizontal="left" vertical="center" wrapText="1"/>
    </xf>
    <xf numFmtId="0" fontId="1" fillId="0" borderId="4" xfId="0" applyFont="1" applyFill="1" applyBorder="1" applyAlignment="1">
      <alignment horizontal="left" vertical="center" wrapText="1"/>
    </xf>
    <xf numFmtId="0" fontId="1" fillId="0" borderId="5" xfId="0" applyFont="1" applyFill="1" applyBorder="1" applyAlignment="1">
      <alignment horizontal="left" vertical="center" wrapText="1"/>
    </xf>
    <xf numFmtId="5" fontId="4" fillId="5" borderId="1" xfId="0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left" vertical="center" wrapText="1"/>
    </xf>
    <xf numFmtId="0" fontId="1" fillId="0" borderId="6" xfId="0" applyFont="1" applyFill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178" fontId="0" fillId="0" borderId="4" xfId="0" applyNumberFormat="1" applyBorder="1" applyAlignment="1">
      <alignment horizontal="center" vertical="center" wrapText="1"/>
    </xf>
    <xf numFmtId="178" fontId="0" fillId="0" borderId="5" xfId="0" applyNumberFormat="1" applyBorder="1" applyAlignment="1">
      <alignment horizontal="center" vertical="center" wrapText="1"/>
    </xf>
    <xf numFmtId="0" fontId="11" fillId="0" borderId="0" xfId="0" applyFont="1" applyFill="1" applyAlignment="1">
      <alignment horizontal="center" vertical="center"/>
    </xf>
    <xf numFmtId="0" fontId="12" fillId="0" borderId="13" xfId="0" applyFont="1" applyFill="1" applyBorder="1" applyAlignment="1">
      <alignment horizontal="left" vertical="top" indent="1"/>
    </xf>
    <xf numFmtId="0" fontId="5" fillId="0" borderId="5" xfId="0" applyFont="1" applyBorder="1" applyAlignment="1">
      <alignment horizontal="left" vertical="center"/>
    </xf>
    <xf numFmtId="0" fontId="5" fillId="0" borderId="5" xfId="0" applyFont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78" fontId="0" fillId="0" borderId="6" xfId="0" applyNumberForma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BFBFBF"/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19.png"/><Relationship Id="rId1" Type="http://schemas.openxmlformats.org/officeDocument/2006/relationships/image" Target="../media/image18.png"/></Relationships>
</file>

<file path=xl/drawings/_rels/drawing3.xml.rels><?xml version="1.0" encoding="UTF-8" standalone="yes"?>
<Relationships xmlns="http://schemas.openxmlformats.org/package/2006/relationships"><Relationship Id="rId4" Type="http://schemas.openxmlformats.org/officeDocument/2006/relationships/image" Target="../media/image24.png"/><Relationship Id="rId3" Type="http://schemas.openxmlformats.org/officeDocument/2006/relationships/image" Target="../media/image23.png"/><Relationship Id="rId2" Type="http://schemas.openxmlformats.org/officeDocument/2006/relationships/image" Target="../media/image22.png"/><Relationship Id="rId1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14</xdr:col>
      <xdr:colOff>19685</xdr:colOff>
      <xdr:row>5</xdr:row>
      <xdr:rowOff>12065</xdr:rowOff>
    </xdr:from>
    <xdr:to>
      <xdr:col>15</xdr:col>
      <xdr:colOff>838200</xdr:colOff>
      <xdr:row>14</xdr:row>
      <xdr:rowOff>22225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344410" y="1358265"/>
          <a:ext cx="1780540" cy="2537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39370</xdr:colOff>
      <xdr:row>16</xdr:row>
      <xdr:rowOff>9525</xdr:rowOff>
    </xdr:from>
    <xdr:to>
      <xdr:col>15</xdr:col>
      <xdr:colOff>838835</xdr:colOff>
      <xdr:row>25</xdr:row>
      <xdr:rowOff>233680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364095" y="4429125"/>
          <a:ext cx="1761490" cy="26498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408940</xdr:colOff>
      <xdr:row>26</xdr:row>
      <xdr:rowOff>57150</xdr:rowOff>
    </xdr:from>
    <xdr:to>
      <xdr:col>16</xdr:col>
      <xdr:colOff>1266190</xdr:colOff>
      <xdr:row>33</xdr:row>
      <xdr:rowOff>14605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324090" y="7156450"/>
          <a:ext cx="3190875" cy="19005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17145</xdr:colOff>
      <xdr:row>35</xdr:row>
      <xdr:rowOff>849630</xdr:rowOff>
    </xdr:from>
    <xdr:to>
      <xdr:col>16</xdr:col>
      <xdr:colOff>353695</xdr:colOff>
      <xdr:row>43</xdr:row>
      <xdr:rowOff>313690</xdr:rowOff>
    </xdr:to>
    <xdr:pic>
      <xdr:nvPicPr>
        <xdr:cNvPr id="7" name="图片 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7341870" y="11593830"/>
          <a:ext cx="2260600" cy="21437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9525</xdr:colOff>
      <xdr:row>46</xdr:row>
      <xdr:rowOff>0</xdr:rowOff>
    </xdr:from>
    <xdr:to>
      <xdr:col>18</xdr:col>
      <xdr:colOff>368300</xdr:colOff>
      <xdr:row>60</xdr:row>
      <xdr:rowOff>3175</xdr:rowOff>
    </xdr:to>
    <xdr:pic>
      <xdr:nvPicPr>
        <xdr:cNvPr id="8" name="图片 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7334250" y="14224000"/>
          <a:ext cx="4302125" cy="4244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1905</xdr:colOff>
      <xdr:row>62</xdr:row>
      <xdr:rowOff>14605</xdr:rowOff>
    </xdr:from>
    <xdr:to>
      <xdr:col>21</xdr:col>
      <xdr:colOff>10160</xdr:colOff>
      <xdr:row>78</xdr:row>
      <xdr:rowOff>212725</xdr:rowOff>
    </xdr:to>
    <xdr:pic>
      <xdr:nvPicPr>
        <xdr:cNvPr id="10" name="图片 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7326630" y="19026505"/>
          <a:ext cx="6009005" cy="48717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3492</xdr:colOff>
      <xdr:row>78</xdr:row>
      <xdr:rowOff>232092</xdr:rowOff>
    </xdr:from>
    <xdr:to>
      <xdr:col>16</xdr:col>
      <xdr:colOff>1235392</xdr:colOff>
      <xdr:row>82</xdr:row>
      <xdr:rowOff>628967</xdr:rowOff>
    </xdr:to>
    <xdr:pic>
      <xdr:nvPicPr>
        <xdr:cNvPr id="11" name="图片 10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 rot="5400000">
          <a:off x="7608570" y="23635970"/>
          <a:ext cx="2593975" cy="3155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17145</xdr:colOff>
      <xdr:row>85</xdr:row>
      <xdr:rowOff>12065</xdr:rowOff>
    </xdr:from>
    <xdr:to>
      <xdr:col>20</xdr:col>
      <xdr:colOff>220980</xdr:colOff>
      <xdr:row>93</xdr:row>
      <xdr:rowOff>12065</xdr:rowOff>
    </xdr:to>
    <xdr:pic>
      <xdr:nvPicPr>
        <xdr:cNvPr id="13" name="图片 12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7341870" y="27088465"/>
          <a:ext cx="5518785" cy="3810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669290</xdr:colOff>
      <xdr:row>95</xdr:row>
      <xdr:rowOff>242570</xdr:rowOff>
    </xdr:from>
    <xdr:to>
      <xdr:col>22</xdr:col>
      <xdr:colOff>57150</xdr:colOff>
      <xdr:row>107</xdr:row>
      <xdr:rowOff>22225</xdr:rowOff>
    </xdr:to>
    <xdr:pic>
      <xdr:nvPicPr>
        <xdr:cNvPr id="15" name="图片 14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9918065" y="31675070"/>
          <a:ext cx="4150360" cy="33610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24130</xdr:colOff>
      <xdr:row>95</xdr:row>
      <xdr:rowOff>225425</xdr:rowOff>
    </xdr:from>
    <xdr:to>
      <xdr:col>16</xdr:col>
      <xdr:colOff>637540</xdr:colOff>
      <xdr:row>107</xdr:row>
      <xdr:rowOff>12700</xdr:rowOff>
    </xdr:to>
    <xdr:pic>
      <xdr:nvPicPr>
        <xdr:cNvPr id="16" name="图片 15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7348855" y="31657925"/>
          <a:ext cx="2537460" cy="3368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27940</xdr:colOff>
      <xdr:row>109</xdr:row>
      <xdr:rowOff>221615</xdr:rowOff>
    </xdr:from>
    <xdr:to>
      <xdr:col>16</xdr:col>
      <xdr:colOff>1134110</xdr:colOff>
      <xdr:row>117</xdr:row>
      <xdr:rowOff>167640</xdr:rowOff>
    </xdr:to>
    <xdr:pic>
      <xdr:nvPicPr>
        <xdr:cNvPr id="17" name="图片 16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7352665" y="35781615"/>
          <a:ext cx="3030220" cy="2435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1218565</xdr:colOff>
      <xdr:row>108</xdr:row>
      <xdr:rowOff>180975</xdr:rowOff>
    </xdr:from>
    <xdr:to>
      <xdr:col>20</xdr:col>
      <xdr:colOff>314325</xdr:colOff>
      <xdr:row>117</xdr:row>
      <xdr:rowOff>174625</xdr:rowOff>
    </xdr:to>
    <xdr:pic>
      <xdr:nvPicPr>
        <xdr:cNvPr id="18" name="图片 17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0467340" y="35512375"/>
          <a:ext cx="2486660" cy="271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42545</xdr:colOff>
      <xdr:row>119</xdr:row>
      <xdr:rowOff>245745</xdr:rowOff>
    </xdr:from>
    <xdr:to>
      <xdr:col>15</xdr:col>
      <xdr:colOff>761365</xdr:colOff>
      <xdr:row>130</xdr:row>
      <xdr:rowOff>12700</xdr:rowOff>
    </xdr:to>
    <xdr:pic>
      <xdr:nvPicPr>
        <xdr:cNvPr id="20" name="图片 19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7367270" y="38866445"/>
          <a:ext cx="1680845" cy="30435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773430</xdr:colOff>
      <xdr:row>119</xdr:row>
      <xdr:rowOff>234315</xdr:rowOff>
    </xdr:from>
    <xdr:to>
      <xdr:col>16</xdr:col>
      <xdr:colOff>1296035</xdr:colOff>
      <xdr:row>130</xdr:row>
      <xdr:rowOff>19050</xdr:rowOff>
    </xdr:to>
    <xdr:pic>
      <xdr:nvPicPr>
        <xdr:cNvPr id="21" name="图片 20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9060180" y="38855015"/>
          <a:ext cx="1484630" cy="30613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47625</xdr:colOff>
      <xdr:row>142</xdr:row>
      <xdr:rowOff>215900</xdr:rowOff>
    </xdr:from>
    <xdr:to>
      <xdr:col>16</xdr:col>
      <xdr:colOff>619760</xdr:colOff>
      <xdr:row>150</xdr:row>
      <xdr:rowOff>194310</xdr:rowOff>
    </xdr:to>
    <xdr:pic>
      <xdr:nvPicPr>
        <xdr:cNvPr id="23" name="图片 22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7372350" y="45516800"/>
          <a:ext cx="2496185" cy="3407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38100</xdr:colOff>
      <xdr:row>132</xdr:row>
      <xdr:rowOff>244475</xdr:rowOff>
    </xdr:from>
    <xdr:to>
      <xdr:col>16</xdr:col>
      <xdr:colOff>1315085</xdr:colOff>
      <xdr:row>141</xdr:row>
      <xdr:rowOff>12700</xdr:rowOff>
    </xdr:to>
    <xdr:pic>
      <xdr:nvPicPr>
        <xdr:cNvPr id="24" name="图片 23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7362825" y="42687875"/>
          <a:ext cx="3201035" cy="2308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33</xdr:row>
      <xdr:rowOff>0</xdr:rowOff>
    </xdr:from>
    <xdr:to>
      <xdr:col>16</xdr:col>
      <xdr:colOff>704850</xdr:colOff>
      <xdr:row>36</xdr:row>
      <xdr:rowOff>19050</xdr:rowOff>
    </xdr:to>
    <xdr:pic>
      <xdr:nvPicPr>
        <xdr:cNvPr id="3" name="图片 2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7324725" y="9042400"/>
          <a:ext cx="2628900" cy="25717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14</xdr:col>
      <xdr:colOff>1905</xdr:colOff>
      <xdr:row>1</xdr:row>
      <xdr:rowOff>224155</xdr:rowOff>
    </xdr:from>
    <xdr:to>
      <xdr:col>21</xdr:col>
      <xdr:colOff>152400</xdr:colOff>
      <xdr:row>4</xdr:row>
      <xdr:rowOff>725170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603105" y="452755"/>
          <a:ext cx="4951095" cy="22536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18415</xdr:colOff>
      <xdr:row>7</xdr:row>
      <xdr:rowOff>20320</xdr:rowOff>
    </xdr:from>
    <xdr:to>
      <xdr:col>20</xdr:col>
      <xdr:colOff>160655</xdr:colOff>
      <xdr:row>8</xdr:row>
      <xdr:rowOff>977900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619615" y="4935220"/>
          <a:ext cx="4257040" cy="19481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18415</xdr:colOff>
      <xdr:row>5</xdr:row>
      <xdr:rowOff>0</xdr:rowOff>
    </xdr:from>
    <xdr:to>
      <xdr:col>20</xdr:col>
      <xdr:colOff>161925</xdr:colOff>
      <xdr:row>6</xdr:row>
      <xdr:rowOff>1089025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19615" y="2730500"/>
          <a:ext cx="4258310" cy="21812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14</xdr:col>
      <xdr:colOff>39370</xdr:colOff>
      <xdr:row>2</xdr:row>
      <xdr:rowOff>219075</xdr:rowOff>
    </xdr:from>
    <xdr:to>
      <xdr:col>17</xdr:col>
      <xdr:colOff>647065</xdr:colOff>
      <xdr:row>4</xdr:row>
      <xdr:rowOff>1252855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640570" y="701675"/>
          <a:ext cx="2665095" cy="25196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25400</xdr:colOff>
      <xdr:row>5</xdr:row>
      <xdr:rowOff>8890</xdr:rowOff>
    </xdr:from>
    <xdr:to>
      <xdr:col>16</xdr:col>
      <xdr:colOff>132715</xdr:colOff>
      <xdr:row>7</xdr:row>
      <xdr:rowOff>15240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626600" y="3234690"/>
          <a:ext cx="1478915" cy="2063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36830</xdr:colOff>
      <xdr:row>7</xdr:row>
      <xdr:rowOff>38100</xdr:rowOff>
    </xdr:from>
    <xdr:to>
      <xdr:col>16</xdr:col>
      <xdr:colOff>133350</xdr:colOff>
      <xdr:row>8</xdr:row>
      <xdr:rowOff>994410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38030" y="5321300"/>
          <a:ext cx="1468120" cy="19850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25400</xdr:colOff>
      <xdr:row>9</xdr:row>
      <xdr:rowOff>13970</xdr:rowOff>
    </xdr:from>
    <xdr:to>
      <xdr:col>17</xdr:col>
      <xdr:colOff>533400</xdr:colOff>
      <xdr:row>11</xdr:row>
      <xdr:rowOff>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9626600" y="7354570"/>
          <a:ext cx="2565400" cy="20434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"/>
  <sheetViews>
    <sheetView workbookViewId="0">
      <selection activeCell="I4" sqref="I4:N4"/>
    </sheetView>
  </sheetViews>
  <sheetFormatPr defaultColWidth="9" defaultRowHeight="14.25"/>
  <sheetData>
    <row r="1" ht="36" customHeight="1" spans="1:14">
      <c r="A1" s="53" t="s">
        <v>0</v>
      </c>
      <c r="B1" s="54"/>
      <c r="C1" s="54"/>
      <c r="D1" s="54"/>
      <c r="E1" s="54"/>
      <c r="F1" s="54"/>
      <c r="G1" s="55"/>
      <c r="H1" s="55"/>
      <c r="I1" s="55"/>
      <c r="J1" s="55"/>
      <c r="K1" s="55"/>
      <c r="L1" s="55"/>
      <c r="M1" s="104"/>
      <c r="N1" s="73"/>
    </row>
    <row r="2" ht="16.5" spans="1:14">
      <c r="A2" s="56"/>
      <c r="B2" s="57"/>
      <c r="C2" s="57"/>
      <c r="D2" s="57"/>
      <c r="E2" s="57"/>
      <c r="F2" s="57"/>
      <c r="G2" s="58"/>
      <c r="H2" s="58"/>
      <c r="I2" s="58"/>
      <c r="J2" s="74"/>
      <c r="K2" s="58"/>
      <c r="L2" s="58"/>
      <c r="M2" s="105"/>
      <c r="N2" s="75"/>
    </row>
    <row r="3" ht="31" customHeight="1" spans="1:14">
      <c r="A3" s="59" t="s">
        <v>1</v>
      </c>
      <c r="B3" s="59"/>
      <c r="C3" s="59"/>
      <c r="D3" s="59" t="s">
        <v>2</v>
      </c>
      <c r="E3" s="59"/>
      <c r="F3" s="16" t="s">
        <v>3</v>
      </c>
      <c r="G3" s="61"/>
      <c r="H3" s="61"/>
      <c r="I3" s="61"/>
      <c r="J3" s="76"/>
      <c r="K3" s="61"/>
      <c r="L3" s="61"/>
      <c r="M3" s="106"/>
      <c r="N3" s="77"/>
    </row>
    <row r="4" ht="31" customHeight="1" spans="1:14">
      <c r="A4" s="59" t="s">
        <v>4</v>
      </c>
      <c r="B4" s="59"/>
      <c r="C4" s="59"/>
      <c r="D4" s="59" t="s">
        <v>5</v>
      </c>
      <c r="E4" s="59"/>
      <c r="F4" s="96"/>
      <c r="G4" s="63"/>
      <c r="H4" s="64" t="s">
        <v>6</v>
      </c>
      <c r="I4" s="62"/>
      <c r="J4" s="63"/>
      <c r="K4" s="63"/>
      <c r="L4" s="63"/>
      <c r="M4" s="107"/>
      <c r="N4" s="78"/>
    </row>
    <row r="5" ht="31" customHeight="1" spans="1:14">
      <c r="A5" s="97"/>
      <c r="B5" s="97"/>
      <c r="C5" s="97"/>
      <c r="D5" s="97"/>
      <c r="E5" s="97"/>
      <c r="F5" s="97"/>
      <c r="G5" s="97"/>
      <c r="H5" s="97"/>
      <c r="I5" s="97"/>
      <c r="J5" s="97"/>
      <c r="K5" s="97"/>
      <c r="L5" s="97"/>
      <c r="M5" s="108"/>
      <c r="N5" s="97"/>
    </row>
    <row r="6" ht="31" customHeight="1" spans="1:14">
      <c r="A6" s="98" t="s">
        <v>7</v>
      </c>
      <c r="B6" s="99" t="s">
        <v>8</v>
      </c>
      <c r="C6" s="100"/>
      <c r="D6" s="100"/>
      <c r="E6" s="101"/>
      <c r="F6" s="99" t="s">
        <v>9</v>
      </c>
      <c r="G6" s="100"/>
      <c r="H6" s="100"/>
      <c r="I6" s="100"/>
      <c r="J6" s="101"/>
      <c r="K6" s="109" t="s">
        <v>10</v>
      </c>
      <c r="L6" s="110"/>
      <c r="M6" s="110"/>
      <c r="N6" s="111"/>
    </row>
    <row r="7" ht="31" customHeight="1" spans="1:14">
      <c r="A7" s="98">
        <v>1</v>
      </c>
      <c r="B7" s="99" t="s">
        <v>11</v>
      </c>
      <c r="C7" s="100"/>
      <c r="D7" s="100"/>
      <c r="E7" s="101"/>
      <c r="F7" s="102">
        <f>柜类!J153</f>
        <v>215385.77</v>
      </c>
      <c r="G7" s="103"/>
      <c r="H7" s="103"/>
      <c r="I7" s="103"/>
      <c r="J7" s="112"/>
      <c r="K7" s="109" t="s">
        <v>12</v>
      </c>
      <c r="L7" s="110"/>
      <c r="M7" s="110"/>
      <c r="N7" s="111"/>
    </row>
    <row r="8" ht="31" customHeight="1" spans="1:14">
      <c r="A8" s="98">
        <v>2</v>
      </c>
      <c r="B8" s="99" t="s">
        <v>13</v>
      </c>
      <c r="C8" s="100"/>
      <c r="D8" s="100"/>
      <c r="E8" s="101"/>
      <c r="F8" s="102">
        <f>护墙类!J10</f>
        <v>34437.1488</v>
      </c>
      <c r="G8" s="103"/>
      <c r="H8" s="103"/>
      <c r="I8" s="103"/>
      <c r="J8" s="112"/>
      <c r="K8" s="109" t="s">
        <v>14</v>
      </c>
      <c r="L8" s="110"/>
      <c r="M8" s="110"/>
      <c r="N8" s="111"/>
    </row>
    <row r="9" ht="31" customHeight="1" spans="1:14">
      <c r="A9" s="98">
        <v>3</v>
      </c>
      <c r="B9" s="99" t="s">
        <v>15</v>
      </c>
      <c r="C9" s="100"/>
      <c r="D9" s="100"/>
      <c r="E9" s="101"/>
      <c r="F9" s="102">
        <f>门类!J12</f>
        <v>53623.2</v>
      </c>
      <c r="G9" s="103"/>
      <c r="H9" s="103"/>
      <c r="I9" s="103"/>
      <c r="J9" s="112"/>
      <c r="K9" s="109" t="s">
        <v>16</v>
      </c>
      <c r="L9" s="110"/>
      <c r="M9" s="110"/>
      <c r="N9" s="111"/>
    </row>
    <row r="10" ht="31" customHeight="1" spans="1:14">
      <c r="A10" s="98"/>
      <c r="B10" s="99" t="s">
        <v>17</v>
      </c>
      <c r="C10" s="100"/>
      <c r="D10" s="100"/>
      <c r="E10" s="101"/>
      <c r="F10" s="102">
        <f>SUM(F7:J9)</f>
        <v>303446.1188</v>
      </c>
      <c r="G10" s="103"/>
      <c r="H10" s="103"/>
      <c r="I10" s="103"/>
      <c r="J10" s="112"/>
      <c r="K10" s="109"/>
      <c r="L10" s="110"/>
      <c r="M10" s="110"/>
      <c r="N10" s="111"/>
    </row>
    <row r="11" ht="31" customHeight="1" spans="1:14">
      <c r="A11" s="98"/>
      <c r="B11" s="99"/>
      <c r="C11" s="100"/>
      <c r="D11" s="100"/>
      <c r="E11" s="101"/>
      <c r="F11" s="102"/>
      <c r="G11" s="103"/>
      <c r="H11" s="103"/>
      <c r="I11" s="103"/>
      <c r="J11" s="112"/>
      <c r="K11" s="109"/>
      <c r="L11" s="110"/>
      <c r="M11" s="110"/>
      <c r="N11" s="111"/>
    </row>
    <row r="12" ht="31" customHeight="1" spans="1:14">
      <c r="A12" s="98"/>
      <c r="B12" s="99"/>
      <c r="C12" s="100"/>
      <c r="D12" s="100"/>
      <c r="E12" s="101"/>
      <c r="F12" s="102"/>
      <c r="G12" s="103"/>
      <c r="H12" s="103"/>
      <c r="I12" s="103"/>
      <c r="J12" s="112"/>
      <c r="K12" s="109"/>
      <c r="L12" s="110"/>
      <c r="M12" s="110"/>
      <c r="N12" s="111"/>
    </row>
  </sheetData>
  <mergeCells count="30">
    <mergeCell ref="A1:N1"/>
    <mergeCell ref="B3:C3"/>
    <mergeCell ref="D3:E3"/>
    <mergeCell ref="F3:N3"/>
    <mergeCell ref="B4:C4"/>
    <mergeCell ref="D4:E4"/>
    <mergeCell ref="F4:G4"/>
    <mergeCell ref="I4:N4"/>
    <mergeCell ref="A5:N5"/>
    <mergeCell ref="B6:E6"/>
    <mergeCell ref="F6:J6"/>
    <mergeCell ref="K6:N6"/>
    <mergeCell ref="B7:E7"/>
    <mergeCell ref="F7:J7"/>
    <mergeCell ref="K7:N7"/>
    <mergeCell ref="B8:E8"/>
    <mergeCell ref="F8:J8"/>
    <mergeCell ref="K8:N8"/>
    <mergeCell ref="B9:E9"/>
    <mergeCell ref="F9:J9"/>
    <mergeCell ref="K9:N9"/>
    <mergeCell ref="B10:E10"/>
    <mergeCell ref="F10:J10"/>
    <mergeCell ref="K10:N10"/>
    <mergeCell ref="B11:E11"/>
    <mergeCell ref="F11:J11"/>
    <mergeCell ref="K11:N11"/>
    <mergeCell ref="B12:E12"/>
    <mergeCell ref="F12:J12"/>
    <mergeCell ref="K12:N1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60"/>
  <sheetViews>
    <sheetView tabSelected="1" view="pageBreakPreview" zoomScale="80" zoomScaleNormal="130" workbookViewId="0">
      <selection activeCell="F4" sqref="F4:N4"/>
    </sheetView>
  </sheetViews>
  <sheetFormatPr defaultColWidth="9" defaultRowHeight="14.25"/>
  <cols>
    <col min="1" max="1" width="9.875" style="48" customWidth="1"/>
    <col min="2" max="3" width="5" style="48" customWidth="1"/>
    <col min="4" max="4" width="4.5" style="48" customWidth="1"/>
    <col min="5" max="5" width="7.875" style="48" customWidth="1"/>
    <col min="6" max="6" width="13" customWidth="1"/>
    <col min="7" max="9" width="5.75" customWidth="1"/>
    <col min="10" max="10" width="7.375" style="49" customWidth="1"/>
    <col min="11" max="11" width="8.625" customWidth="1"/>
    <col min="12" max="13" width="6.125" customWidth="1"/>
    <col min="14" max="14" width="5.375" style="50" customWidth="1"/>
    <col min="15" max="16" width="12.625"/>
    <col min="17" max="17" width="17.5" customWidth="1"/>
  </cols>
  <sheetData>
    <row r="1" s="36" customFormat="1" ht="22" customHeight="1" spans="1:16">
      <c r="A1" s="51"/>
      <c r="B1" s="52"/>
      <c r="C1" s="52"/>
      <c r="D1" s="52"/>
      <c r="E1" s="52"/>
      <c r="F1" s="52"/>
      <c r="G1" s="52"/>
      <c r="H1" s="52"/>
      <c r="I1" s="52"/>
      <c r="J1" s="71"/>
      <c r="K1" s="52"/>
      <c r="L1" s="52"/>
      <c r="M1" s="52"/>
      <c r="N1" s="72"/>
      <c r="O1"/>
      <c r="P1"/>
    </row>
    <row r="2" s="36" customFormat="1" ht="22" customHeight="1" spans="1:16">
      <c r="A2" s="53" t="s">
        <v>0</v>
      </c>
      <c r="B2" s="54"/>
      <c r="C2" s="54"/>
      <c r="D2" s="54"/>
      <c r="E2" s="54"/>
      <c r="F2" s="55"/>
      <c r="G2" s="55"/>
      <c r="H2" s="55"/>
      <c r="I2" s="55"/>
      <c r="J2" s="55"/>
      <c r="K2" s="55"/>
      <c r="L2" s="55"/>
      <c r="M2" s="55"/>
      <c r="N2" s="73"/>
      <c r="O2"/>
      <c r="P2"/>
    </row>
    <row r="3" s="36" customFormat="1" ht="22" customHeight="1" spans="1:16">
      <c r="A3" s="56"/>
      <c r="B3" s="57"/>
      <c r="C3" s="57"/>
      <c r="D3" s="57"/>
      <c r="E3" s="57"/>
      <c r="F3" s="58"/>
      <c r="G3" s="58"/>
      <c r="H3" s="58"/>
      <c r="I3" s="58"/>
      <c r="J3" s="74"/>
      <c r="K3" s="58"/>
      <c r="L3" s="58"/>
      <c r="M3" s="58"/>
      <c r="N3" s="75"/>
      <c r="O3"/>
      <c r="P3"/>
    </row>
    <row r="4" ht="20" customHeight="1" spans="1:14">
      <c r="A4" s="59" t="s">
        <v>1</v>
      </c>
      <c r="B4" s="59" t="s">
        <v>18</v>
      </c>
      <c r="C4" s="59"/>
      <c r="D4" s="59" t="s">
        <v>2</v>
      </c>
      <c r="E4" s="59"/>
      <c r="F4" s="60" t="s">
        <v>19</v>
      </c>
      <c r="G4" s="61"/>
      <c r="H4" s="61"/>
      <c r="I4" s="61"/>
      <c r="J4" s="76"/>
      <c r="K4" s="61"/>
      <c r="L4" s="61"/>
      <c r="M4" s="61"/>
      <c r="N4" s="77"/>
    </row>
    <row r="5" ht="20" customHeight="1" spans="1:14">
      <c r="A5" s="59" t="s">
        <v>4</v>
      </c>
      <c r="B5" s="59"/>
      <c r="C5" s="59"/>
      <c r="D5" s="59" t="s">
        <v>5</v>
      </c>
      <c r="E5" s="59"/>
      <c r="F5" s="62"/>
      <c r="G5" s="63"/>
      <c r="H5" s="64" t="s">
        <v>6</v>
      </c>
      <c r="I5" s="62"/>
      <c r="J5" s="63"/>
      <c r="K5" s="63"/>
      <c r="L5" s="63"/>
      <c r="M5" s="63"/>
      <c r="N5" s="78"/>
    </row>
    <row r="6" customFormat="1" ht="18" customHeight="1" spans="1:14">
      <c r="A6" s="1" t="s">
        <v>20</v>
      </c>
      <c r="B6" s="2"/>
      <c r="C6" s="2"/>
      <c r="D6" s="2"/>
      <c r="E6" s="2"/>
      <c r="F6" s="3"/>
      <c r="G6" s="4"/>
      <c r="H6" s="4"/>
      <c r="I6" s="4"/>
      <c r="J6" s="22"/>
      <c r="K6" s="4"/>
      <c r="L6" s="3"/>
      <c r="M6" s="3"/>
      <c r="N6" s="23"/>
    </row>
    <row r="7" ht="25" customHeight="1" spans="1:21">
      <c r="A7" s="5" t="s">
        <v>21</v>
      </c>
      <c r="B7" s="5" t="s">
        <v>22</v>
      </c>
      <c r="C7" s="5"/>
      <c r="D7" s="5"/>
      <c r="E7" s="5"/>
      <c r="F7" s="6" t="s">
        <v>10</v>
      </c>
      <c r="G7" s="6" t="s">
        <v>23</v>
      </c>
      <c r="H7" s="6" t="s">
        <v>24</v>
      </c>
      <c r="I7" s="6" t="s">
        <v>25</v>
      </c>
      <c r="J7" s="24" t="s">
        <v>26</v>
      </c>
      <c r="K7" s="6" t="s">
        <v>27</v>
      </c>
      <c r="L7" s="6" t="s">
        <v>28</v>
      </c>
      <c r="M7" s="25" t="s">
        <v>29</v>
      </c>
      <c r="N7" s="26" t="s">
        <v>30</v>
      </c>
      <c r="O7" s="27"/>
      <c r="P7" s="79"/>
      <c r="Q7" s="79"/>
      <c r="R7" s="79"/>
      <c r="S7" s="79"/>
      <c r="T7" s="79"/>
      <c r="U7" s="79"/>
    </row>
    <row r="8" ht="39" customHeight="1" spans="1:21">
      <c r="A8" s="11" t="s">
        <v>31</v>
      </c>
      <c r="B8" s="12" t="s">
        <v>32</v>
      </c>
      <c r="C8" s="12"/>
      <c r="D8" s="12"/>
      <c r="E8" s="12"/>
      <c r="F8" s="65" t="s">
        <v>33</v>
      </c>
      <c r="G8" s="66">
        <v>2860</v>
      </c>
      <c r="H8" s="66">
        <v>2200</v>
      </c>
      <c r="I8" s="66">
        <v>350</v>
      </c>
      <c r="J8" s="30">
        <f>G8*H8/1000000</f>
        <v>6.292</v>
      </c>
      <c r="K8" s="66" t="s">
        <v>34</v>
      </c>
      <c r="L8" s="66">
        <f>790+590</f>
        <v>1380</v>
      </c>
      <c r="M8" s="13">
        <f>L8*0.8</f>
        <v>1104</v>
      </c>
      <c r="N8" s="80">
        <f t="shared" ref="N8:N13" si="0">M8*J8</f>
        <v>6946.368</v>
      </c>
      <c r="O8" s="27"/>
      <c r="P8" s="27"/>
      <c r="Q8" s="27"/>
      <c r="R8" s="27"/>
      <c r="S8" s="27"/>
      <c r="T8" s="27"/>
      <c r="U8" s="27"/>
    </row>
    <row r="9" ht="17" customHeight="1" spans="1:21">
      <c r="A9" s="15"/>
      <c r="B9" s="12" t="s">
        <v>35</v>
      </c>
      <c r="C9" s="12"/>
      <c r="D9" s="12"/>
      <c r="E9" s="12"/>
      <c r="F9" s="65" t="s">
        <v>36</v>
      </c>
      <c r="G9" s="66">
        <f>I8*2</f>
        <v>700</v>
      </c>
      <c r="H9" s="66">
        <v>2200</v>
      </c>
      <c r="I9" s="66">
        <v>350</v>
      </c>
      <c r="J9" s="30">
        <f>G9*H9/1000000</f>
        <v>1.54</v>
      </c>
      <c r="K9" s="66" t="s">
        <v>34</v>
      </c>
      <c r="L9" s="66">
        <v>590</v>
      </c>
      <c r="M9" s="13">
        <f>L9*0.8</f>
        <v>472</v>
      </c>
      <c r="N9" s="80">
        <f t="shared" si="0"/>
        <v>726.88</v>
      </c>
      <c r="O9" s="27"/>
      <c r="P9" s="27"/>
      <c r="Q9" s="27"/>
      <c r="R9" s="27"/>
      <c r="S9" s="27"/>
      <c r="T9" s="27"/>
      <c r="U9" s="27"/>
    </row>
    <row r="10" customFormat="1" ht="20" customHeight="1" spans="1:21">
      <c r="A10" s="15"/>
      <c r="B10" s="67" t="s">
        <v>37</v>
      </c>
      <c r="C10" s="67"/>
      <c r="D10" s="67"/>
      <c r="E10" s="67"/>
      <c r="F10" s="13" t="s">
        <v>38</v>
      </c>
      <c r="G10" s="14">
        <f>G8</f>
        <v>2860</v>
      </c>
      <c r="H10" s="14"/>
      <c r="I10" s="14"/>
      <c r="J10" s="30">
        <f>G10/1000</f>
        <v>2.86</v>
      </c>
      <c r="K10" s="14" t="s">
        <v>39</v>
      </c>
      <c r="L10" s="32"/>
      <c r="M10" s="13">
        <v>150</v>
      </c>
      <c r="N10" s="80">
        <f t="shared" si="0"/>
        <v>429</v>
      </c>
      <c r="O10" s="27"/>
      <c r="P10" s="27"/>
      <c r="Q10" s="27"/>
      <c r="R10" s="27"/>
      <c r="S10" s="27"/>
      <c r="T10" s="27"/>
      <c r="U10" s="27"/>
    </row>
    <row r="11" customFormat="1" ht="20" customHeight="1" spans="1:21">
      <c r="A11" s="15"/>
      <c r="B11" s="67" t="s">
        <v>40</v>
      </c>
      <c r="C11" s="67"/>
      <c r="D11" s="67"/>
      <c r="E11" s="67"/>
      <c r="F11" s="13"/>
      <c r="G11" s="14"/>
      <c r="H11" s="14"/>
      <c r="I11" s="14"/>
      <c r="J11" s="30">
        <v>1</v>
      </c>
      <c r="K11" s="14" t="s">
        <v>41</v>
      </c>
      <c r="L11" s="32"/>
      <c r="M11" s="13">
        <v>200</v>
      </c>
      <c r="N11" s="80">
        <f t="shared" si="0"/>
        <v>200</v>
      </c>
      <c r="O11" s="27"/>
      <c r="P11" s="27"/>
      <c r="Q11" s="27"/>
      <c r="R11" s="27"/>
      <c r="S11" s="27"/>
      <c r="T11" s="27"/>
      <c r="U11" s="27"/>
    </row>
    <row r="12" customFormat="1" ht="20" customHeight="1" spans="1:21">
      <c r="A12" s="15"/>
      <c r="B12" s="67" t="s">
        <v>42</v>
      </c>
      <c r="C12" s="67"/>
      <c r="D12" s="67"/>
      <c r="E12" s="67"/>
      <c r="F12" s="13"/>
      <c r="G12" s="14"/>
      <c r="H12" s="14"/>
      <c r="I12" s="14"/>
      <c r="J12" s="30">
        <v>1</v>
      </c>
      <c r="K12" s="14" t="s">
        <v>41</v>
      </c>
      <c r="L12" s="32"/>
      <c r="M12" s="13">
        <v>78</v>
      </c>
      <c r="N12" s="80">
        <f t="shared" si="0"/>
        <v>78</v>
      </c>
      <c r="O12" s="27"/>
      <c r="P12" s="27"/>
      <c r="Q12" s="27"/>
      <c r="R12" s="27"/>
      <c r="S12" s="27"/>
      <c r="T12" s="27"/>
      <c r="U12" s="27"/>
    </row>
    <row r="13" ht="20" customHeight="1" spans="1:21">
      <c r="A13" s="15"/>
      <c r="B13" s="67" t="s">
        <v>43</v>
      </c>
      <c r="C13" s="67"/>
      <c r="D13" s="67"/>
      <c r="E13" s="67"/>
      <c r="F13" s="68"/>
      <c r="G13" s="44"/>
      <c r="H13" s="44"/>
      <c r="I13" s="44"/>
      <c r="J13" s="81">
        <v>4</v>
      </c>
      <c r="K13" s="82" t="s">
        <v>44</v>
      </c>
      <c r="L13" s="32"/>
      <c r="M13" s="13">
        <v>68</v>
      </c>
      <c r="N13" s="83">
        <f t="shared" si="0"/>
        <v>272</v>
      </c>
      <c r="O13" s="27"/>
      <c r="P13" s="79"/>
      <c r="Q13" s="79"/>
      <c r="R13" s="79"/>
      <c r="S13" s="79"/>
      <c r="T13" s="79"/>
      <c r="U13" s="79"/>
    </row>
    <row r="14" customFormat="1" ht="20" customHeight="1" spans="1:21">
      <c r="A14" s="15"/>
      <c r="B14" s="67" t="s">
        <v>45</v>
      </c>
      <c r="C14" s="67"/>
      <c r="D14" s="67"/>
      <c r="E14" s="67"/>
      <c r="F14" s="68"/>
      <c r="G14" s="44"/>
      <c r="H14" s="44"/>
      <c r="I14" s="44"/>
      <c r="J14" s="81">
        <v>4</v>
      </c>
      <c r="K14" s="82" t="s">
        <v>46</v>
      </c>
      <c r="L14" s="32"/>
      <c r="M14" s="68">
        <v>260</v>
      </c>
      <c r="N14" s="83">
        <f t="shared" ref="N14:N19" si="1">M14*J14</f>
        <v>1040</v>
      </c>
      <c r="O14" s="27"/>
      <c r="P14" s="79"/>
      <c r="Q14" s="79"/>
      <c r="R14" s="79"/>
      <c r="S14" s="79"/>
      <c r="T14" s="79"/>
      <c r="U14" s="79"/>
    </row>
    <row r="15" ht="25" customHeight="1" spans="1:21">
      <c r="A15" s="5" t="s">
        <v>47</v>
      </c>
      <c r="B15" s="20"/>
      <c r="C15" s="21"/>
      <c r="D15" s="21"/>
      <c r="E15" s="21"/>
      <c r="F15" s="21"/>
      <c r="G15" s="21"/>
      <c r="H15" s="21"/>
      <c r="I15" s="33"/>
      <c r="J15" s="34">
        <f>SUM(N7:N15)</f>
        <v>9692.248</v>
      </c>
      <c r="K15" s="26"/>
      <c r="L15" s="35"/>
      <c r="M15" s="35"/>
      <c r="N15" s="35"/>
      <c r="O15" s="27"/>
      <c r="P15" s="84"/>
      <c r="Q15" s="84"/>
      <c r="R15" s="27"/>
      <c r="S15" s="27"/>
      <c r="T15" s="27"/>
      <c r="U15" s="27"/>
    </row>
    <row r="16" customFormat="1" ht="18" customHeight="1" spans="1:14">
      <c r="A16" s="1" t="s">
        <v>48</v>
      </c>
      <c r="B16" s="2"/>
      <c r="C16" s="2"/>
      <c r="D16" s="2"/>
      <c r="E16" s="2"/>
      <c r="F16" s="3"/>
      <c r="G16" s="4"/>
      <c r="H16" s="4"/>
      <c r="I16" s="4"/>
      <c r="J16" s="22"/>
      <c r="K16" s="4"/>
      <c r="L16" s="3"/>
      <c r="M16" s="3"/>
      <c r="N16" s="23"/>
    </row>
    <row r="17" ht="20" customHeight="1" spans="1:21">
      <c r="A17" s="5" t="s">
        <v>21</v>
      </c>
      <c r="B17" s="5" t="s">
        <v>22</v>
      </c>
      <c r="C17" s="5"/>
      <c r="D17" s="5"/>
      <c r="E17" s="5"/>
      <c r="F17" s="6" t="s">
        <v>10</v>
      </c>
      <c r="G17" s="6" t="s">
        <v>23</v>
      </c>
      <c r="H17" s="6" t="s">
        <v>24</v>
      </c>
      <c r="I17" s="6" t="s">
        <v>25</v>
      </c>
      <c r="J17" s="24" t="s">
        <v>26</v>
      </c>
      <c r="K17" s="6" t="s">
        <v>27</v>
      </c>
      <c r="L17" s="6" t="s">
        <v>28</v>
      </c>
      <c r="M17" s="25" t="s">
        <v>29</v>
      </c>
      <c r="N17" s="26" t="s">
        <v>30</v>
      </c>
      <c r="O17" s="27"/>
      <c r="P17" s="85"/>
      <c r="Q17" s="85"/>
      <c r="R17" s="79"/>
      <c r="S17" s="79"/>
      <c r="T17" s="79"/>
      <c r="U17" s="79"/>
    </row>
    <row r="18" ht="32" customHeight="1" spans="1:21">
      <c r="A18" s="11" t="s">
        <v>31</v>
      </c>
      <c r="B18" s="12" t="s">
        <v>49</v>
      </c>
      <c r="C18" s="12"/>
      <c r="D18" s="12"/>
      <c r="E18" s="12"/>
      <c r="F18" s="65" t="s">
        <v>33</v>
      </c>
      <c r="G18" s="66">
        <v>1280</v>
      </c>
      <c r="H18" s="66">
        <v>2350</v>
      </c>
      <c r="I18" s="66">
        <v>350</v>
      </c>
      <c r="J18" s="30">
        <f t="shared" ref="J18:J21" si="2">G18*H18/1000000</f>
        <v>3.008</v>
      </c>
      <c r="K18" s="66" t="s">
        <v>34</v>
      </c>
      <c r="L18" s="66">
        <f>790+780</f>
        <v>1570</v>
      </c>
      <c r="M18" s="13">
        <f t="shared" ref="M18:M21" si="3">L18*0.8</f>
        <v>1256</v>
      </c>
      <c r="N18" s="80">
        <f t="shared" si="1"/>
        <v>3778.048</v>
      </c>
      <c r="O18" s="27"/>
      <c r="P18" s="84"/>
      <c r="Q18" s="84"/>
      <c r="R18" s="27"/>
      <c r="S18" s="27"/>
      <c r="T18" s="27"/>
      <c r="U18" s="27"/>
    </row>
    <row r="19" ht="17" customHeight="1" spans="1:21">
      <c r="A19" s="15"/>
      <c r="B19" s="12" t="s">
        <v>50</v>
      </c>
      <c r="C19" s="12"/>
      <c r="D19" s="12"/>
      <c r="E19" s="12"/>
      <c r="F19" s="65" t="s">
        <v>36</v>
      </c>
      <c r="G19" s="66">
        <v>350</v>
      </c>
      <c r="H19" s="66">
        <v>2200</v>
      </c>
      <c r="I19" s="66">
        <v>350</v>
      </c>
      <c r="J19" s="30">
        <f t="shared" si="2"/>
        <v>0.77</v>
      </c>
      <c r="K19" s="66" t="s">
        <v>34</v>
      </c>
      <c r="L19" s="66">
        <v>780</v>
      </c>
      <c r="M19" s="13">
        <f t="shared" si="3"/>
        <v>624</v>
      </c>
      <c r="N19" s="80">
        <f t="shared" si="1"/>
        <v>480.48</v>
      </c>
      <c r="O19" s="27"/>
      <c r="P19" s="27"/>
      <c r="Q19" s="27"/>
      <c r="R19" s="27"/>
      <c r="S19" s="27"/>
      <c r="T19" s="27"/>
      <c r="U19" s="27"/>
    </row>
    <row r="20" ht="21" customHeight="1" spans="1:21">
      <c r="A20" s="15"/>
      <c r="B20" s="16" t="s">
        <v>51</v>
      </c>
      <c r="C20" s="17"/>
      <c r="D20" s="17"/>
      <c r="E20" s="18"/>
      <c r="F20" s="13" t="s">
        <v>52</v>
      </c>
      <c r="G20" s="66">
        <v>350</v>
      </c>
      <c r="H20" s="66">
        <v>2100</v>
      </c>
      <c r="I20" s="66"/>
      <c r="J20" s="30">
        <f t="shared" si="2"/>
        <v>0.735</v>
      </c>
      <c r="K20" s="66" t="s">
        <v>34</v>
      </c>
      <c r="L20" s="66">
        <f>1080*3</f>
        <v>3240</v>
      </c>
      <c r="M20" s="13">
        <f t="shared" si="3"/>
        <v>2592</v>
      </c>
      <c r="N20" s="80">
        <f t="shared" ref="N20:N24" si="4">M20*J20</f>
        <v>1905.12</v>
      </c>
      <c r="O20" s="27"/>
      <c r="P20" s="84"/>
      <c r="Q20" s="84"/>
      <c r="R20" s="27"/>
      <c r="S20" s="27"/>
      <c r="T20" s="27"/>
      <c r="U20" s="27"/>
    </row>
    <row r="21" customFormat="1" ht="21" customHeight="1" spans="1:21">
      <c r="A21" s="15"/>
      <c r="B21" s="12" t="s">
        <v>53</v>
      </c>
      <c r="C21" s="12"/>
      <c r="D21" s="12"/>
      <c r="E21" s="12"/>
      <c r="F21" s="65" t="s">
        <v>36</v>
      </c>
      <c r="G21" s="66"/>
      <c r="H21" s="66"/>
      <c r="I21" s="66"/>
      <c r="J21" s="30">
        <v>1</v>
      </c>
      <c r="K21" s="66" t="s">
        <v>34</v>
      </c>
      <c r="L21" s="66">
        <v>1580</v>
      </c>
      <c r="M21" s="13">
        <f t="shared" si="3"/>
        <v>1264</v>
      </c>
      <c r="N21" s="80">
        <f t="shared" si="4"/>
        <v>1264</v>
      </c>
      <c r="O21" s="27"/>
      <c r="P21" s="84"/>
      <c r="Q21" s="84"/>
      <c r="R21" s="27"/>
      <c r="S21" s="27"/>
      <c r="T21" s="27"/>
      <c r="U21" s="27"/>
    </row>
    <row r="22" customFormat="1" ht="20" customHeight="1" spans="1:21">
      <c r="A22" s="15"/>
      <c r="B22" s="67" t="s">
        <v>37</v>
      </c>
      <c r="C22" s="67"/>
      <c r="D22" s="67"/>
      <c r="E22" s="67"/>
      <c r="F22" s="13" t="s">
        <v>38</v>
      </c>
      <c r="G22" s="14">
        <f>G19*5</f>
        <v>1750</v>
      </c>
      <c r="H22" s="14"/>
      <c r="I22" s="14"/>
      <c r="J22" s="30">
        <f>G22/1000</f>
        <v>1.75</v>
      </c>
      <c r="K22" s="14" t="s">
        <v>39</v>
      </c>
      <c r="L22" s="32"/>
      <c r="M22" s="13">
        <v>150</v>
      </c>
      <c r="N22" s="80">
        <f t="shared" si="4"/>
        <v>262.5</v>
      </c>
      <c r="O22" s="27"/>
      <c r="P22" s="27"/>
      <c r="Q22" s="27"/>
      <c r="R22" s="27"/>
      <c r="S22" s="27"/>
      <c r="T22" s="27"/>
      <c r="U22" s="27"/>
    </row>
    <row r="23" customFormat="1" ht="20" customHeight="1" spans="1:21">
      <c r="A23" s="15"/>
      <c r="B23" s="67" t="s">
        <v>40</v>
      </c>
      <c r="C23" s="67"/>
      <c r="D23" s="67"/>
      <c r="E23" s="67"/>
      <c r="F23" s="13"/>
      <c r="G23" s="14"/>
      <c r="H23" s="14"/>
      <c r="I23" s="14"/>
      <c r="J23" s="30">
        <v>2</v>
      </c>
      <c r="K23" s="14" t="s">
        <v>41</v>
      </c>
      <c r="L23" s="32"/>
      <c r="M23" s="13">
        <v>200</v>
      </c>
      <c r="N23" s="80">
        <f t="shared" si="4"/>
        <v>400</v>
      </c>
      <c r="O23" s="27"/>
      <c r="P23" s="27"/>
      <c r="Q23" s="27"/>
      <c r="R23" s="27"/>
      <c r="S23" s="27"/>
      <c r="T23" s="27"/>
      <c r="U23" s="27"/>
    </row>
    <row r="24" customFormat="1" ht="20" customHeight="1" spans="1:21">
      <c r="A24" s="15"/>
      <c r="B24" s="67" t="s">
        <v>54</v>
      </c>
      <c r="C24" s="67"/>
      <c r="D24" s="67"/>
      <c r="E24" s="67"/>
      <c r="F24" s="13"/>
      <c r="G24" s="69"/>
      <c r="H24" s="69"/>
      <c r="I24" s="69"/>
      <c r="J24" s="30">
        <v>1</v>
      </c>
      <c r="K24" s="14" t="s">
        <v>46</v>
      </c>
      <c r="L24" s="32"/>
      <c r="M24" s="13">
        <v>1500</v>
      </c>
      <c r="N24" s="80">
        <f t="shared" si="4"/>
        <v>1500</v>
      </c>
      <c r="O24" s="27"/>
      <c r="P24" s="79"/>
      <c r="Q24" s="79"/>
      <c r="R24" s="79"/>
      <c r="S24" s="79"/>
      <c r="T24" s="79"/>
      <c r="U24" s="79"/>
    </row>
    <row r="25" ht="20" customHeight="1" spans="1:21">
      <c r="A25" s="15"/>
      <c r="B25" s="67" t="s">
        <v>43</v>
      </c>
      <c r="C25" s="67"/>
      <c r="D25" s="67"/>
      <c r="E25" s="67"/>
      <c r="F25" s="13"/>
      <c r="G25" s="69"/>
      <c r="H25" s="69"/>
      <c r="I25" s="69"/>
      <c r="J25" s="30">
        <v>5</v>
      </c>
      <c r="K25" s="14" t="s">
        <v>44</v>
      </c>
      <c r="L25" s="32"/>
      <c r="M25" s="13">
        <v>78</v>
      </c>
      <c r="N25" s="80">
        <f t="shared" ref="N25:N31" si="5">M25*J25</f>
        <v>390</v>
      </c>
      <c r="O25" s="27"/>
      <c r="P25" s="79"/>
      <c r="Q25" s="79"/>
      <c r="R25" s="79"/>
      <c r="S25" s="79"/>
      <c r="T25" s="79"/>
      <c r="U25" s="79"/>
    </row>
    <row r="26" ht="20" customHeight="1" spans="1:21">
      <c r="A26" s="15"/>
      <c r="B26" s="67" t="s">
        <v>55</v>
      </c>
      <c r="C26" s="67"/>
      <c r="D26" s="67"/>
      <c r="E26" s="67"/>
      <c r="F26" s="13"/>
      <c r="G26" s="69"/>
      <c r="H26" s="69"/>
      <c r="I26" s="69"/>
      <c r="J26" s="30">
        <v>2</v>
      </c>
      <c r="K26" s="14" t="s">
        <v>46</v>
      </c>
      <c r="L26" s="32"/>
      <c r="M26" s="13">
        <v>480</v>
      </c>
      <c r="N26" s="80">
        <f t="shared" si="5"/>
        <v>960</v>
      </c>
      <c r="O26" s="27"/>
      <c r="P26" s="79"/>
      <c r="Q26" s="79"/>
      <c r="R26" s="79"/>
      <c r="S26" s="79"/>
      <c r="T26" s="79"/>
      <c r="U26" s="79"/>
    </row>
    <row r="27" customFormat="1" ht="30" customHeight="1" spans="1:21">
      <c r="A27" s="11" t="s">
        <v>56</v>
      </c>
      <c r="B27" s="12" t="s">
        <v>49</v>
      </c>
      <c r="C27" s="12"/>
      <c r="D27" s="12"/>
      <c r="E27" s="12"/>
      <c r="F27" s="65" t="s">
        <v>33</v>
      </c>
      <c r="G27" s="66">
        <f>2450+600</f>
        <v>3050</v>
      </c>
      <c r="H27" s="66">
        <v>2350</v>
      </c>
      <c r="I27" s="66">
        <v>350</v>
      </c>
      <c r="J27" s="30">
        <f t="shared" ref="J27:J29" si="6">G27*H27/1000000</f>
        <v>7.1675</v>
      </c>
      <c r="K27" s="66" t="s">
        <v>34</v>
      </c>
      <c r="L27" s="66">
        <f>790+780</f>
        <v>1570</v>
      </c>
      <c r="M27" s="13">
        <f t="shared" ref="M27:M29" si="7">L27*0.8</f>
        <v>1256</v>
      </c>
      <c r="N27" s="80">
        <f t="shared" si="5"/>
        <v>9002.38</v>
      </c>
      <c r="O27" s="27"/>
      <c r="P27" s="85"/>
      <c r="Q27" s="85"/>
      <c r="R27" s="79"/>
      <c r="S27" s="79"/>
      <c r="T27" s="79"/>
      <c r="U27" s="79"/>
    </row>
    <row r="28" customFormat="1" ht="21" customHeight="1" spans="1:21">
      <c r="A28" s="15"/>
      <c r="B28" s="16" t="s">
        <v>51</v>
      </c>
      <c r="C28" s="17"/>
      <c r="D28" s="17"/>
      <c r="E28" s="18"/>
      <c r="F28" s="13" t="s">
        <v>52</v>
      </c>
      <c r="G28" s="66">
        <f>350*2</f>
        <v>700</v>
      </c>
      <c r="H28" s="66">
        <v>2350</v>
      </c>
      <c r="I28" s="66"/>
      <c r="J28" s="30">
        <f t="shared" si="6"/>
        <v>1.645</v>
      </c>
      <c r="K28" s="66" t="s">
        <v>34</v>
      </c>
      <c r="L28" s="66">
        <f>1080*3</f>
        <v>3240</v>
      </c>
      <c r="M28" s="13">
        <f t="shared" si="7"/>
        <v>2592</v>
      </c>
      <c r="N28" s="80">
        <f t="shared" si="5"/>
        <v>4263.84</v>
      </c>
      <c r="O28" s="27"/>
      <c r="P28" s="84"/>
      <c r="Q28" s="84"/>
      <c r="R28" s="27"/>
      <c r="S28" s="27"/>
      <c r="T28" s="27"/>
      <c r="U28" s="27"/>
    </row>
    <row r="29" customFormat="1" ht="21" customHeight="1" spans="1:21">
      <c r="A29" s="15"/>
      <c r="B29" s="12" t="s">
        <v>53</v>
      </c>
      <c r="C29" s="12"/>
      <c r="D29" s="12"/>
      <c r="E29" s="12"/>
      <c r="F29" s="65" t="s">
        <v>57</v>
      </c>
      <c r="G29" s="66">
        <v>1000</v>
      </c>
      <c r="H29" s="66">
        <v>350</v>
      </c>
      <c r="I29" s="66"/>
      <c r="J29" s="30">
        <f>G29*H29/1000000*2</f>
        <v>0.7</v>
      </c>
      <c r="K29" s="66" t="s">
        <v>34</v>
      </c>
      <c r="L29" s="66">
        <f>1580+400</f>
        <v>1980</v>
      </c>
      <c r="M29" s="13">
        <f t="shared" si="7"/>
        <v>1584</v>
      </c>
      <c r="N29" s="80">
        <f t="shared" si="5"/>
        <v>1108.8</v>
      </c>
      <c r="O29" s="27"/>
      <c r="P29" s="84"/>
      <c r="Q29" s="84"/>
      <c r="R29" s="27"/>
      <c r="S29" s="27"/>
      <c r="T29" s="27"/>
      <c r="U29" s="27"/>
    </row>
    <row r="30" customFormat="1" ht="21" customHeight="1" spans="1:21">
      <c r="A30" s="15"/>
      <c r="B30" s="12" t="s">
        <v>58</v>
      </c>
      <c r="C30" s="12"/>
      <c r="D30" s="12"/>
      <c r="E30" s="12"/>
      <c r="F30" s="65" t="s">
        <v>57</v>
      </c>
      <c r="G30" s="66"/>
      <c r="H30" s="66"/>
      <c r="I30" s="66"/>
      <c r="J30" s="30">
        <v>2</v>
      </c>
      <c r="K30" s="66" t="s">
        <v>46</v>
      </c>
      <c r="L30" s="32"/>
      <c r="M30" s="13">
        <v>600</v>
      </c>
      <c r="N30" s="80">
        <f t="shared" si="5"/>
        <v>1200</v>
      </c>
      <c r="O30" s="27"/>
      <c r="P30" s="84"/>
      <c r="Q30" s="84"/>
      <c r="R30" s="27"/>
      <c r="S30" s="27"/>
      <c r="T30" s="27"/>
      <c r="U30" s="27"/>
    </row>
    <row r="31" customFormat="1" ht="20" customHeight="1" spans="1:21">
      <c r="A31" s="15"/>
      <c r="B31" s="67" t="s">
        <v>43</v>
      </c>
      <c r="C31" s="67"/>
      <c r="D31" s="67"/>
      <c r="E31" s="67"/>
      <c r="F31" s="13"/>
      <c r="G31" s="69"/>
      <c r="H31" s="69"/>
      <c r="I31" s="69"/>
      <c r="J31" s="30">
        <v>3</v>
      </c>
      <c r="K31" s="14" t="s">
        <v>44</v>
      </c>
      <c r="L31" s="32"/>
      <c r="M31" s="13">
        <v>78</v>
      </c>
      <c r="N31" s="80">
        <f t="shared" si="5"/>
        <v>234</v>
      </c>
      <c r="O31" s="27"/>
      <c r="P31" s="79"/>
      <c r="Q31" s="79"/>
      <c r="R31" s="79"/>
      <c r="S31" s="79"/>
      <c r="T31" s="79"/>
      <c r="U31" s="79"/>
    </row>
    <row r="32" customFormat="1" ht="20" customHeight="1" spans="1:21">
      <c r="A32" s="15"/>
      <c r="B32" s="67" t="s">
        <v>37</v>
      </c>
      <c r="C32" s="67"/>
      <c r="D32" s="67"/>
      <c r="E32" s="67"/>
      <c r="F32" s="13" t="s">
        <v>38</v>
      </c>
      <c r="G32" s="14">
        <f>4000</f>
        <v>4000</v>
      </c>
      <c r="H32" s="14"/>
      <c r="I32" s="14"/>
      <c r="J32" s="30">
        <f>G32/1000</f>
        <v>4</v>
      </c>
      <c r="K32" s="14" t="s">
        <v>39</v>
      </c>
      <c r="L32" s="32"/>
      <c r="M32" s="13">
        <v>150</v>
      </c>
      <c r="N32" s="80">
        <f t="shared" ref="N32:N43" si="8">M32*J32</f>
        <v>600</v>
      </c>
      <c r="O32" s="27"/>
      <c r="P32" s="27"/>
      <c r="Q32" s="27"/>
      <c r="R32" s="27"/>
      <c r="S32" s="27"/>
      <c r="T32" s="27"/>
      <c r="U32" s="27"/>
    </row>
    <row r="33" customFormat="1" ht="20" customHeight="1" spans="1:21">
      <c r="A33" s="15"/>
      <c r="B33" s="67" t="s">
        <v>40</v>
      </c>
      <c r="C33" s="67"/>
      <c r="D33" s="67"/>
      <c r="E33" s="67"/>
      <c r="F33" s="13"/>
      <c r="G33" s="14"/>
      <c r="H33" s="14"/>
      <c r="I33" s="14"/>
      <c r="J33" s="30">
        <v>1</v>
      </c>
      <c r="K33" s="14" t="s">
        <v>41</v>
      </c>
      <c r="L33" s="32"/>
      <c r="M33" s="13">
        <v>200</v>
      </c>
      <c r="N33" s="80">
        <f t="shared" si="8"/>
        <v>200</v>
      </c>
      <c r="O33" s="27"/>
      <c r="P33" s="27"/>
      <c r="Q33" s="27"/>
      <c r="R33" s="27"/>
      <c r="S33" s="27"/>
      <c r="T33" s="27"/>
      <c r="U33" s="27"/>
    </row>
    <row r="34" customFormat="1" ht="67" customHeight="1" spans="1:21">
      <c r="A34" s="59" t="s">
        <v>59</v>
      </c>
      <c r="B34" s="12" t="s">
        <v>49</v>
      </c>
      <c r="C34" s="12"/>
      <c r="D34" s="12"/>
      <c r="E34" s="12"/>
      <c r="F34" s="65" t="s">
        <v>33</v>
      </c>
      <c r="G34" s="66">
        <v>2045</v>
      </c>
      <c r="H34" s="66">
        <v>2600</v>
      </c>
      <c r="I34" s="66">
        <v>600</v>
      </c>
      <c r="J34" s="30">
        <f t="shared" ref="J34:J38" si="9">G34*H34/1000000</f>
        <v>5.317</v>
      </c>
      <c r="K34" s="66" t="s">
        <v>34</v>
      </c>
      <c r="L34" s="66">
        <f>790+780</f>
        <v>1570</v>
      </c>
      <c r="M34" s="13">
        <f t="shared" ref="M34:M38" si="10">L34*0.8</f>
        <v>1256</v>
      </c>
      <c r="N34" s="80">
        <f t="shared" si="8"/>
        <v>6678.152</v>
      </c>
      <c r="O34" s="27"/>
      <c r="P34" s="79"/>
      <c r="Q34" s="79"/>
      <c r="R34" s="79"/>
      <c r="S34" s="79"/>
      <c r="T34" s="79"/>
      <c r="U34" s="79"/>
    </row>
    <row r="35" customFormat="1" ht="67" customHeight="1" spans="1:21">
      <c r="A35" s="59"/>
      <c r="B35" s="12" t="s">
        <v>50</v>
      </c>
      <c r="C35" s="12"/>
      <c r="D35" s="12"/>
      <c r="E35" s="12"/>
      <c r="F35" s="65" t="s">
        <v>36</v>
      </c>
      <c r="G35" s="66">
        <v>600</v>
      </c>
      <c r="H35" s="66">
        <v>2600</v>
      </c>
      <c r="I35" s="66"/>
      <c r="J35" s="30">
        <f t="shared" si="9"/>
        <v>1.56</v>
      </c>
      <c r="K35" s="66" t="s">
        <v>34</v>
      </c>
      <c r="L35" s="66">
        <v>780</v>
      </c>
      <c r="M35" s="13">
        <f t="shared" si="10"/>
        <v>624</v>
      </c>
      <c r="N35" s="80">
        <f t="shared" si="8"/>
        <v>973.44</v>
      </c>
      <c r="O35" s="27"/>
      <c r="P35" s="79"/>
      <c r="Q35" s="79"/>
      <c r="R35" s="79"/>
      <c r="S35" s="79"/>
      <c r="T35" s="79"/>
      <c r="U35" s="79"/>
    </row>
    <row r="36" customFormat="1" ht="67" customHeight="1" spans="1:21">
      <c r="A36" s="59"/>
      <c r="B36" s="67" t="s">
        <v>43</v>
      </c>
      <c r="C36" s="67"/>
      <c r="D36" s="67"/>
      <c r="E36" s="67"/>
      <c r="F36" s="13"/>
      <c r="G36" s="69"/>
      <c r="H36" s="69"/>
      <c r="I36" s="69"/>
      <c r="J36" s="30">
        <v>4</v>
      </c>
      <c r="K36" s="14" t="s">
        <v>44</v>
      </c>
      <c r="L36" s="32"/>
      <c r="M36" s="13">
        <v>78</v>
      </c>
      <c r="N36" s="80">
        <f t="shared" si="8"/>
        <v>312</v>
      </c>
      <c r="O36" s="27"/>
      <c r="P36" s="79"/>
      <c r="Q36" s="79"/>
      <c r="R36" s="79"/>
      <c r="S36" s="79"/>
      <c r="T36" s="79"/>
      <c r="U36" s="79"/>
    </row>
    <row r="37" customFormat="1" ht="27" customHeight="1" spans="1:21">
      <c r="A37" s="70" t="s">
        <v>60</v>
      </c>
      <c r="B37" s="12" t="s">
        <v>49</v>
      </c>
      <c r="C37" s="12"/>
      <c r="D37" s="12"/>
      <c r="E37" s="12"/>
      <c r="F37" s="65" t="s">
        <v>33</v>
      </c>
      <c r="G37" s="66">
        <v>1230</v>
      </c>
      <c r="H37" s="66">
        <v>2000</v>
      </c>
      <c r="I37" s="66">
        <v>400</v>
      </c>
      <c r="J37" s="30">
        <f t="shared" si="9"/>
        <v>2.46</v>
      </c>
      <c r="K37" s="66" t="s">
        <v>34</v>
      </c>
      <c r="L37" s="66">
        <f>790+780</f>
        <v>1570</v>
      </c>
      <c r="M37" s="13">
        <f t="shared" si="10"/>
        <v>1256</v>
      </c>
      <c r="N37" s="80">
        <f t="shared" si="8"/>
        <v>3089.76</v>
      </c>
      <c r="O37" s="27"/>
      <c r="P37" s="79"/>
      <c r="Q37" s="79"/>
      <c r="R37" s="79"/>
      <c r="S37" s="79"/>
      <c r="T37" s="79"/>
      <c r="U37" s="79"/>
    </row>
    <row r="38" customFormat="1" ht="15" customHeight="1" spans="1:21">
      <c r="A38" s="70"/>
      <c r="B38" s="12" t="s">
        <v>50</v>
      </c>
      <c r="C38" s="12"/>
      <c r="D38" s="12"/>
      <c r="E38" s="12"/>
      <c r="F38" s="65" t="s">
        <v>36</v>
      </c>
      <c r="G38" s="66">
        <f>I37</f>
        <v>400</v>
      </c>
      <c r="H38" s="66">
        <f>H37</f>
        <v>2000</v>
      </c>
      <c r="I38" s="66"/>
      <c r="J38" s="30">
        <f t="shared" si="9"/>
        <v>0.8</v>
      </c>
      <c r="K38" s="66" t="s">
        <v>34</v>
      </c>
      <c r="L38" s="66">
        <v>780</v>
      </c>
      <c r="M38" s="13">
        <f t="shared" si="10"/>
        <v>624</v>
      </c>
      <c r="N38" s="80">
        <f t="shared" si="8"/>
        <v>499.2</v>
      </c>
      <c r="O38" s="27"/>
      <c r="P38" s="79"/>
      <c r="Q38" s="79"/>
      <c r="R38" s="79"/>
      <c r="S38" s="79"/>
      <c r="T38" s="79"/>
      <c r="U38" s="79"/>
    </row>
    <row r="39" customFormat="1" ht="20" customHeight="1" spans="1:21">
      <c r="A39" s="70"/>
      <c r="B39" s="67" t="s">
        <v>43</v>
      </c>
      <c r="C39" s="67"/>
      <c r="D39" s="67"/>
      <c r="E39" s="67"/>
      <c r="F39" s="13"/>
      <c r="G39" s="69"/>
      <c r="H39" s="69"/>
      <c r="I39" s="69"/>
      <c r="J39" s="30">
        <v>2</v>
      </c>
      <c r="K39" s="14" t="s">
        <v>44</v>
      </c>
      <c r="L39" s="32"/>
      <c r="M39" s="13">
        <v>78</v>
      </c>
      <c r="N39" s="80">
        <f t="shared" si="8"/>
        <v>156</v>
      </c>
      <c r="O39" s="27"/>
      <c r="P39" s="79"/>
      <c r="Q39" s="79"/>
      <c r="R39" s="79"/>
      <c r="S39" s="79"/>
      <c r="T39" s="79"/>
      <c r="U39" s="79"/>
    </row>
    <row r="40" customFormat="1" ht="21" customHeight="1" spans="1:21">
      <c r="A40" s="70"/>
      <c r="B40" s="12" t="s">
        <v>58</v>
      </c>
      <c r="C40" s="12"/>
      <c r="D40" s="12"/>
      <c r="E40" s="12"/>
      <c r="F40" s="65"/>
      <c r="G40" s="66"/>
      <c r="H40" s="66"/>
      <c r="I40" s="66"/>
      <c r="J40" s="30">
        <v>1</v>
      </c>
      <c r="K40" s="66" t="s">
        <v>46</v>
      </c>
      <c r="L40" s="32"/>
      <c r="M40" s="13">
        <v>600</v>
      </c>
      <c r="N40" s="80">
        <f t="shared" si="8"/>
        <v>600</v>
      </c>
      <c r="O40" s="27"/>
      <c r="P40" s="84"/>
      <c r="Q40" s="84"/>
      <c r="R40" s="27"/>
      <c r="S40" s="27"/>
      <c r="T40" s="27"/>
      <c r="U40" s="27"/>
    </row>
    <row r="41" customFormat="1" ht="21" customHeight="1" spans="1:21">
      <c r="A41" s="70"/>
      <c r="B41" s="12" t="s">
        <v>53</v>
      </c>
      <c r="C41" s="12"/>
      <c r="D41" s="12"/>
      <c r="E41" s="12"/>
      <c r="F41" s="65" t="s">
        <v>57</v>
      </c>
      <c r="G41" s="66">
        <v>400</v>
      </c>
      <c r="H41" s="66">
        <v>350</v>
      </c>
      <c r="I41" s="66"/>
      <c r="J41" s="30">
        <f>G41*H41/1000000*2</f>
        <v>0.28</v>
      </c>
      <c r="K41" s="66" t="s">
        <v>34</v>
      </c>
      <c r="L41" s="66">
        <f>1580+400</f>
        <v>1980</v>
      </c>
      <c r="M41" s="13">
        <f>L41*0.8</f>
        <v>1584</v>
      </c>
      <c r="N41" s="80">
        <f t="shared" si="8"/>
        <v>443.52</v>
      </c>
      <c r="O41" s="27"/>
      <c r="P41" s="84"/>
      <c r="Q41" s="84"/>
      <c r="R41" s="27"/>
      <c r="S41" s="27"/>
      <c r="T41" s="27"/>
      <c r="U41" s="27"/>
    </row>
    <row r="42" customFormat="1" ht="20" customHeight="1" spans="1:21">
      <c r="A42" s="15"/>
      <c r="B42" s="67" t="s">
        <v>37</v>
      </c>
      <c r="C42" s="67"/>
      <c r="D42" s="67"/>
      <c r="E42" s="67"/>
      <c r="F42" s="13" t="s">
        <v>38</v>
      </c>
      <c r="G42" s="14">
        <f>G41*3</f>
        <v>1200</v>
      </c>
      <c r="H42" s="14"/>
      <c r="I42" s="14"/>
      <c r="J42" s="30">
        <f>G42/1000</f>
        <v>1.2</v>
      </c>
      <c r="K42" s="14" t="s">
        <v>39</v>
      </c>
      <c r="L42" s="32"/>
      <c r="M42" s="13">
        <v>150</v>
      </c>
      <c r="N42" s="80">
        <f t="shared" si="8"/>
        <v>180</v>
      </c>
      <c r="O42" s="27"/>
      <c r="P42" s="27"/>
      <c r="Q42" s="27"/>
      <c r="R42" s="27"/>
      <c r="S42" s="27"/>
      <c r="T42" s="27"/>
      <c r="U42" s="27"/>
    </row>
    <row r="43" customFormat="1" ht="20" customHeight="1" spans="1:21">
      <c r="A43" s="15"/>
      <c r="B43" s="67" t="s">
        <v>40</v>
      </c>
      <c r="C43" s="67"/>
      <c r="D43" s="67"/>
      <c r="E43" s="67"/>
      <c r="F43" s="13"/>
      <c r="G43" s="14"/>
      <c r="H43" s="14"/>
      <c r="I43" s="14"/>
      <c r="J43" s="30">
        <v>1</v>
      </c>
      <c r="K43" s="14" t="s">
        <v>41</v>
      </c>
      <c r="L43" s="32"/>
      <c r="M43" s="13">
        <v>200</v>
      </c>
      <c r="N43" s="80">
        <f t="shared" si="8"/>
        <v>200</v>
      </c>
      <c r="O43" s="27"/>
      <c r="P43" s="27"/>
      <c r="Q43" s="27"/>
      <c r="R43" s="27"/>
      <c r="S43" s="27"/>
      <c r="T43" s="27"/>
      <c r="U43" s="27"/>
    </row>
    <row r="44" ht="25" customHeight="1" spans="1:21">
      <c r="A44" s="5" t="s">
        <v>47</v>
      </c>
      <c r="B44" s="20"/>
      <c r="C44" s="21"/>
      <c r="D44" s="21"/>
      <c r="E44" s="21"/>
      <c r="F44" s="21"/>
      <c r="G44" s="21"/>
      <c r="H44" s="21"/>
      <c r="I44" s="33"/>
      <c r="J44" s="34">
        <f>SUM(N17:N44)</f>
        <v>40681.24</v>
      </c>
      <c r="K44" s="26"/>
      <c r="L44" s="35"/>
      <c r="M44" s="35"/>
      <c r="N44" s="35"/>
      <c r="O44" s="27"/>
      <c r="P44" s="27"/>
      <c r="Q44" s="27"/>
      <c r="R44" s="27"/>
      <c r="S44" s="27"/>
      <c r="T44" s="27"/>
      <c r="U44" s="27"/>
    </row>
    <row r="45" ht="18" customHeight="1" spans="1:14">
      <c r="A45" s="1" t="s">
        <v>61</v>
      </c>
      <c r="B45" s="2"/>
      <c r="C45" s="2"/>
      <c r="D45" s="2"/>
      <c r="E45" s="2"/>
      <c r="F45" s="3"/>
      <c r="G45" s="4"/>
      <c r="H45" s="4"/>
      <c r="I45" s="4"/>
      <c r="J45" s="22"/>
      <c r="K45" s="4"/>
      <c r="L45" s="3"/>
      <c r="M45" s="3"/>
      <c r="N45" s="23"/>
    </row>
    <row r="46" ht="20" customHeight="1" spans="1:14">
      <c r="A46" s="5" t="s">
        <v>21</v>
      </c>
      <c r="B46" s="5" t="s">
        <v>62</v>
      </c>
      <c r="C46" s="5"/>
      <c r="D46" s="5"/>
      <c r="E46" s="5"/>
      <c r="F46" s="6" t="s">
        <v>10</v>
      </c>
      <c r="G46" s="6" t="s">
        <v>23</v>
      </c>
      <c r="H46" s="6" t="s">
        <v>24</v>
      </c>
      <c r="I46" s="6" t="s">
        <v>25</v>
      </c>
      <c r="J46" s="24" t="s">
        <v>26</v>
      </c>
      <c r="K46" s="6" t="s">
        <v>27</v>
      </c>
      <c r="L46" s="6" t="s">
        <v>28</v>
      </c>
      <c r="M46" s="25" t="s">
        <v>29</v>
      </c>
      <c r="N46" s="26" t="s">
        <v>30</v>
      </c>
    </row>
    <row r="47" customFormat="1" ht="45" customHeight="1" spans="1:21">
      <c r="A47" s="11" t="s">
        <v>63</v>
      </c>
      <c r="B47" s="12" t="s">
        <v>49</v>
      </c>
      <c r="C47" s="12"/>
      <c r="D47" s="12"/>
      <c r="E47" s="12"/>
      <c r="F47" s="65" t="s">
        <v>33</v>
      </c>
      <c r="G47" s="66">
        <v>2210</v>
      </c>
      <c r="H47" s="66">
        <v>2350</v>
      </c>
      <c r="I47" s="66">
        <v>600</v>
      </c>
      <c r="J47" s="30">
        <f t="shared" ref="J47:J49" si="11">G47*H47/1000000</f>
        <v>5.1935</v>
      </c>
      <c r="K47" s="66" t="s">
        <v>34</v>
      </c>
      <c r="L47" s="66">
        <f>790+880</f>
        <v>1670</v>
      </c>
      <c r="M47" s="13">
        <f t="shared" ref="M47:M49" si="12">L47*0.8</f>
        <v>1336</v>
      </c>
      <c r="N47" s="80">
        <f t="shared" ref="N47:N49" si="13">M47*J47</f>
        <v>6938.516</v>
      </c>
      <c r="O47" s="27"/>
      <c r="P47" s="84"/>
      <c r="Q47" s="84"/>
      <c r="R47" s="27"/>
      <c r="S47" s="27"/>
      <c r="T47" s="27"/>
      <c r="U47" s="27"/>
    </row>
    <row r="48" ht="20" customHeight="1" spans="1:21">
      <c r="A48" s="19"/>
      <c r="B48" s="12" t="s">
        <v>50</v>
      </c>
      <c r="C48" s="12"/>
      <c r="D48" s="12"/>
      <c r="E48" s="12"/>
      <c r="F48" s="13" t="s">
        <v>36</v>
      </c>
      <c r="G48" s="14">
        <f>I47*5</f>
        <v>3000</v>
      </c>
      <c r="H48" s="14">
        <f>H47</f>
        <v>2350</v>
      </c>
      <c r="I48" s="14"/>
      <c r="J48" s="30">
        <f t="shared" si="11"/>
        <v>7.05</v>
      </c>
      <c r="K48" s="66" t="s">
        <v>34</v>
      </c>
      <c r="L48" s="14">
        <v>780</v>
      </c>
      <c r="M48" s="13">
        <f t="shared" si="12"/>
        <v>624</v>
      </c>
      <c r="N48" s="80">
        <f t="shared" si="13"/>
        <v>4399.2</v>
      </c>
      <c r="O48" s="27"/>
      <c r="P48" s="85"/>
      <c r="Q48" s="85"/>
      <c r="R48" s="79"/>
      <c r="S48" s="79"/>
      <c r="T48" s="79"/>
      <c r="U48" s="79"/>
    </row>
    <row r="49" customFormat="1" ht="21" customHeight="1" spans="1:21">
      <c r="A49" s="15"/>
      <c r="B49" s="16" t="s">
        <v>51</v>
      </c>
      <c r="C49" s="17"/>
      <c r="D49" s="17"/>
      <c r="E49" s="18"/>
      <c r="F49" s="13" t="s">
        <v>52</v>
      </c>
      <c r="G49" s="66">
        <v>350</v>
      </c>
      <c r="H49" s="66">
        <v>2350</v>
      </c>
      <c r="I49" s="66"/>
      <c r="J49" s="30">
        <f t="shared" si="11"/>
        <v>0.8225</v>
      </c>
      <c r="K49" s="66" t="s">
        <v>34</v>
      </c>
      <c r="L49" s="66">
        <f>1080*3</f>
        <v>3240</v>
      </c>
      <c r="M49" s="13">
        <f t="shared" si="12"/>
        <v>2592</v>
      </c>
      <c r="N49" s="80">
        <f t="shared" si="13"/>
        <v>2131.92</v>
      </c>
      <c r="O49" s="27"/>
      <c r="P49" s="84"/>
      <c r="Q49" s="84"/>
      <c r="R49" s="27"/>
      <c r="S49" s="27"/>
      <c r="T49" s="27"/>
      <c r="U49" s="27"/>
    </row>
    <row r="50" customFormat="1" ht="20" customHeight="1" spans="1:21">
      <c r="A50" s="15"/>
      <c r="B50" s="67" t="s">
        <v>43</v>
      </c>
      <c r="C50" s="67"/>
      <c r="D50" s="67"/>
      <c r="E50" s="67"/>
      <c r="F50" s="13"/>
      <c r="G50" s="69"/>
      <c r="H50" s="69"/>
      <c r="I50" s="69"/>
      <c r="J50" s="30">
        <v>3</v>
      </c>
      <c r="K50" s="14" t="s">
        <v>44</v>
      </c>
      <c r="L50" s="32"/>
      <c r="M50" s="13">
        <v>78</v>
      </c>
      <c r="N50" s="80">
        <f t="shared" ref="N50:N60" si="14">M50*J50</f>
        <v>234</v>
      </c>
      <c r="O50" s="27"/>
      <c r="P50" s="79"/>
      <c r="Q50" s="79"/>
      <c r="R50" s="79"/>
      <c r="S50" s="79"/>
      <c r="T50" s="79"/>
      <c r="U50" s="79"/>
    </row>
    <row r="51" customFormat="1" ht="36" customHeight="1" spans="1:21">
      <c r="A51" s="11" t="s">
        <v>64</v>
      </c>
      <c r="B51" s="12" t="s">
        <v>65</v>
      </c>
      <c r="C51" s="12"/>
      <c r="D51" s="12"/>
      <c r="E51" s="12"/>
      <c r="F51" s="65" t="s">
        <v>33</v>
      </c>
      <c r="G51" s="14">
        <v>1685</v>
      </c>
      <c r="H51" s="14">
        <v>850</v>
      </c>
      <c r="I51" s="14">
        <v>600</v>
      </c>
      <c r="J51" s="30">
        <f t="shared" ref="J51:J56" si="15">G51/1000</f>
        <v>1.685</v>
      </c>
      <c r="K51" s="66" t="s">
        <v>39</v>
      </c>
      <c r="L51" s="14">
        <f>1180+780</f>
        <v>1960</v>
      </c>
      <c r="M51" s="13">
        <f>L51*0.8</f>
        <v>1568</v>
      </c>
      <c r="N51" s="80">
        <f t="shared" si="14"/>
        <v>2642.08</v>
      </c>
      <c r="O51" s="27"/>
      <c r="P51" s="85"/>
      <c r="Q51" s="85"/>
      <c r="R51" s="79"/>
      <c r="S51" s="79"/>
      <c r="T51" s="79"/>
      <c r="U51" s="79"/>
    </row>
    <row r="52" customFormat="1" ht="20" customHeight="1" spans="1:21">
      <c r="A52" s="15"/>
      <c r="B52" s="16" t="s">
        <v>51</v>
      </c>
      <c r="C52" s="17"/>
      <c r="D52" s="17"/>
      <c r="E52" s="18"/>
      <c r="F52" s="13" t="s">
        <v>52</v>
      </c>
      <c r="G52" s="66">
        <v>350</v>
      </c>
      <c r="H52" s="66">
        <f>G51</f>
        <v>1685</v>
      </c>
      <c r="I52" s="66"/>
      <c r="J52" s="30">
        <f>G52*H52/1000000</f>
        <v>0.58975</v>
      </c>
      <c r="K52" s="66" t="s">
        <v>34</v>
      </c>
      <c r="L52" s="66">
        <f>1080*3</f>
        <v>3240</v>
      </c>
      <c r="M52" s="13">
        <f>L52*0.8</f>
        <v>2592</v>
      </c>
      <c r="N52" s="80">
        <f t="shared" si="14"/>
        <v>1528.632</v>
      </c>
      <c r="O52" s="27"/>
      <c r="P52" s="79"/>
      <c r="Q52" s="79"/>
      <c r="R52" s="79"/>
      <c r="S52" s="79"/>
      <c r="T52" s="79"/>
      <c r="U52" s="79"/>
    </row>
    <row r="53" customFormat="1" ht="20" customHeight="1" spans="1:21">
      <c r="A53" s="15"/>
      <c r="B53" s="67" t="s">
        <v>66</v>
      </c>
      <c r="C53" s="67"/>
      <c r="D53" s="67"/>
      <c r="E53" s="67"/>
      <c r="F53" s="13" t="s">
        <v>66</v>
      </c>
      <c r="G53" s="14"/>
      <c r="H53" s="14"/>
      <c r="I53" s="14"/>
      <c r="J53" s="30">
        <v>2</v>
      </c>
      <c r="K53" s="14" t="s">
        <v>46</v>
      </c>
      <c r="L53" s="32"/>
      <c r="M53" s="13">
        <v>68</v>
      </c>
      <c r="N53" s="80">
        <f t="shared" si="14"/>
        <v>136</v>
      </c>
      <c r="O53" s="27"/>
      <c r="P53" s="79"/>
      <c r="Q53" s="79"/>
      <c r="R53" s="79"/>
      <c r="S53" s="79"/>
      <c r="T53" s="79"/>
      <c r="U53" s="79"/>
    </row>
    <row r="54" customFormat="1" ht="20" customHeight="1" spans="1:21">
      <c r="A54" s="15"/>
      <c r="B54" s="67" t="s">
        <v>37</v>
      </c>
      <c r="C54" s="67"/>
      <c r="D54" s="67"/>
      <c r="E54" s="67"/>
      <c r="F54" s="13" t="s">
        <v>38</v>
      </c>
      <c r="G54" s="14">
        <f>G51</f>
        <v>1685</v>
      </c>
      <c r="H54" s="14"/>
      <c r="I54" s="14"/>
      <c r="J54" s="30">
        <f t="shared" si="15"/>
        <v>1.685</v>
      </c>
      <c r="K54" s="14" t="s">
        <v>39</v>
      </c>
      <c r="L54" s="32"/>
      <c r="M54" s="13">
        <v>150</v>
      </c>
      <c r="N54" s="80">
        <f t="shared" si="14"/>
        <v>252.75</v>
      </c>
      <c r="O54" s="27"/>
      <c r="P54" s="27"/>
      <c r="Q54" s="27"/>
      <c r="R54" s="27"/>
      <c r="S54" s="27"/>
      <c r="T54" s="27"/>
      <c r="U54" s="27"/>
    </row>
    <row r="55" customFormat="1" ht="20" customHeight="1" spans="1:21">
      <c r="A55" s="15"/>
      <c r="B55" s="67" t="s">
        <v>40</v>
      </c>
      <c r="C55" s="67"/>
      <c r="D55" s="67"/>
      <c r="E55" s="67"/>
      <c r="F55" s="13"/>
      <c r="G55" s="14"/>
      <c r="H55" s="14"/>
      <c r="I55" s="14"/>
      <c r="J55" s="30">
        <v>2</v>
      </c>
      <c r="K55" s="14" t="s">
        <v>41</v>
      </c>
      <c r="L55" s="32"/>
      <c r="M55" s="13">
        <v>200</v>
      </c>
      <c r="N55" s="80">
        <f t="shared" si="14"/>
        <v>400</v>
      </c>
      <c r="O55" s="27"/>
      <c r="P55" s="27"/>
      <c r="Q55" s="27"/>
      <c r="R55" s="27"/>
      <c r="S55" s="27"/>
      <c r="T55" s="27"/>
      <c r="U55" s="27"/>
    </row>
    <row r="56" customFormat="1" ht="32" customHeight="1" spans="1:21">
      <c r="A56" s="14" t="s">
        <v>67</v>
      </c>
      <c r="B56" s="12" t="s">
        <v>68</v>
      </c>
      <c r="C56" s="12"/>
      <c r="D56" s="12"/>
      <c r="E56" s="12"/>
      <c r="F56" s="13" t="s">
        <v>69</v>
      </c>
      <c r="G56" s="66">
        <v>1450</v>
      </c>
      <c r="H56" s="66">
        <v>800</v>
      </c>
      <c r="I56" s="66">
        <v>350</v>
      </c>
      <c r="J56" s="30">
        <f t="shared" si="15"/>
        <v>1.45</v>
      </c>
      <c r="K56" s="66" t="s">
        <v>39</v>
      </c>
      <c r="L56" s="14">
        <f>790+900+1680+300</f>
        <v>3670</v>
      </c>
      <c r="M56" s="13">
        <f>L56*0.8</f>
        <v>2936</v>
      </c>
      <c r="N56" s="80">
        <f t="shared" si="14"/>
        <v>4257.2</v>
      </c>
      <c r="O56" s="27"/>
      <c r="P56" s="84"/>
      <c r="Q56" s="84"/>
      <c r="R56" s="27"/>
      <c r="S56" s="27"/>
      <c r="T56" s="27"/>
      <c r="U56" s="27"/>
    </row>
    <row r="57" customFormat="1" ht="20" customHeight="1" spans="1:14">
      <c r="A57" s="14"/>
      <c r="B57" s="67" t="s">
        <v>70</v>
      </c>
      <c r="C57" s="67"/>
      <c r="D57" s="67"/>
      <c r="E57" s="67"/>
      <c r="F57" s="13"/>
      <c r="G57" s="14"/>
      <c r="H57" s="14"/>
      <c r="I57" s="14"/>
      <c r="J57" s="30">
        <v>4</v>
      </c>
      <c r="K57" s="14" t="s">
        <v>41</v>
      </c>
      <c r="L57" s="32"/>
      <c r="M57" s="68">
        <v>500</v>
      </c>
      <c r="N57" s="80">
        <f t="shared" si="14"/>
        <v>2000</v>
      </c>
    </row>
    <row r="58" customFormat="1" ht="20" customHeight="1" spans="1:21">
      <c r="A58" s="15"/>
      <c r="B58" s="67" t="s">
        <v>71</v>
      </c>
      <c r="C58" s="67"/>
      <c r="D58" s="67"/>
      <c r="E58" s="67"/>
      <c r="F58" s="13"/>
      <c r="G58" s="14">
        <f>G56</f>
        <v>1450</v>
      </c>
      <c r="H58" s="14"/>
      <c r="I58" s="14"/>
      <c r="J58" s="30">
        <v>1.45</v>
      </c>
      <c r="K58" s="14" t="s">
        <v>39</v>
      </c>
      <c r="L58" s="32"/>
      <c r="M58" s="13">
        <v>1200</v>
      </c>
      <c r="N58" s="80">
        <f t="shared" si="14"/>
        <v>1740</v>
      </c>
      <c r="O58" s="27"/>
      <c r="P58" s="79"/>
      <c r="Q58" s="79"/>
      <c r="R58" s="79"/>
      <c r="S58" s="79"/>
      <c r="T58" s="79"/>
      <c r="U58" s="79"/>
    </row>
    <row r="59" customFormat="1" ht="20" customHeight="1" spans="1:21">
      <c r="A59" s="15"/>
      <c r="B59" s="67" t="s">
        <v>37</v>
      </c>
      <c r="C59" s="67"/>
      <c r="D59" s="67"/>
      <c r="E59" s="67"/>
      <c r="F59" s="13" t="s">
        <v>38</v>
      </c>
      <c r="G59" s="14">
        <f>G56*1</f>
        <v>1450</v>
      </c>
      <c r="H59" s="14"/>
      <c r="I59" s="14"/>
      <c r="J59" s="30">
        <f>G59/1000</f>
        <v>1.45</v>
      </c>
      <c r="K59" s="14" t="s">
        <v>39</v>
      </c>
      <c r="L59" s="32"/>
      <c r="M59" s="13">
        <v>150</v>
      </c>
      <c r="N59" s="80">
        <f t="shared" si="14"/>
        <v>217.5</v>
      </c>
      <c r="O59" s="27"/>
      <c r="P59" s="27"/>
      <c r="Q59" s="27"/>
      <c r="R59" s="27"/>
      <c r="S59" s="27"/>
      <c r="T59" s="27"/>
      <c r="U59" s="27"/>
    </row>
    <row r="60" customFormat="1" ht="20" customHeight="1" spans="1:21">
      <c r="A60" s="15"/>
      <c r="B60" s="67" t="s">
        <v>40</v>
      </c>
      <c r="C60" s="67"/>
      <c r="D60" s="67"/>
      <c r="E60" s="67"/>
      <c r="F60" s="13"/>
      <c r="G60" s="14"/>
      <c r="H60" s="14"/>
      <c r="I60" s="14"/>
      <c r="J60" s="30">
        <v>1</v>
      </c>
      <c r="K60" s="14" t="s">
        <v>41</v>
      </c>
      <c r="L60" s="32"/>
      <c r="M60" s="13">
        <v>200</v>
      </c>
      <c r="N60" s="80">
        <f t="shared" si="14"/>
        <v>200</v>
      </c>
      <c r="O60" s="27"/>
      <c r="P60" s="27"/>
      <c r="Q60" s="27"/>
      <c r="R60" s="27"/>
      <c r="S60" s="27"/>
      <c r="T60" s="27"/>
      <c r="U60" s="27"/>
    </row>
    <row r="61" ht="25" customHeight="1" spans="1:14">
      <c r="A61" s="5" t="s">
        <v>47</v>
      </c>
      <c r="B61" s="20"/>
      <c r="C61" s="21"/>
      <c r="D61" s="21"/>
      <c r="E61" s="21"/>
      <c r="F61" s="21"/>
      <c r="G61" s="21"/>
      <c r="H61" s="21"/>
      <c r="I61" s="33"/>
      <c r="J61" s="34">
        <f>SUM(N46:N61)</f>
        <v>27077.798</v>
      </c>
      <c r="K61" s="26"/>
      <c r="L61" s="35"/>
      <c r="M61" s="35"/>
      <c r="N61" s="35"/>
    </row>
    <row r="62" customFormat="1" ht="18" customHeight="1" spans="1:14">
      <c r="A62" s="1" t="s">
        <v>72</v>
      </c>
      <c r="B62" s="2"/>
      <c r="C62" s="2"/>
      <c r="D62" s="2"/>
      <c r="E62" s="2"/>
      <c r="F62" s="3"/>
      <c r="G62" s="4"/>
      <c r="H62" s="4"/>
      <c r="I62" s="4"/>
      <c r="J62" s="22"/>
      <c r="K62" s="4"/>
      <c r="L62" s="3"/>
      <c r="M62" s="3"/>
      <c r="N62" s="23"/>
    </row>
    <row r="63" customFormat="1" ht="20" customHeight="1" spans="1:14">
      <c r="A63" s="5" t="s">
        <v>21</v>
      </c>
      <c r="B63" s="5" t="s">
        <v>22</v>
      </c>
      <c r="C63" s="5"/>
      <c r="D63" s="5"/>
      <c r="E63" s="5"/>
      <c r="F63" s="6" t="s">
        <v>10</v>
      </c>
      <c r="G63" s="6" t="s">
        <v>23</v>
      </c>
      <c r="H63" s="6" t="s">
        <v>24</v>
      </c>
      <c r="I63" s="6" t="s">
        <v>25</v>
      </c>
      <c r="J63" s="24" t="s">
        <v>26</v>
      </c>
      <c r="K63" s="6" t="s">
        <v>27</v>
      </c>
      <c r="L63" s="6" t="s">
        <v>28</v>
      </c>
      <c r="M63" s="25" t="s">
        <v>29</v>
      </c>
      <c r="N63" s="26" t="s">
        <v>30</v>
      </c>
    </row>
    <row r="64" customFormat="1" ht="34" customHeight="1" spans="1:14">
      <c r="A64" s="11" t="s">
        <v>64</v>
      </c>
      <c r="B64" s="12" t="s">
        <v>65</v>
      </c>
      <c r="C64" s="12"/>
      <c r="D64" s="12"/>
      <c r="E64" s="12"/>
      <c r="F64" s="13" t="s">
        <v>73</v>
      </c>
      <c r="G64" s="14">
        <f>2320+3220</f>
        <v>5540</v>
      </c>
      <c r="H64" s="14">
        <v>850</v>
      </c>
      <c r="I64" s="14">
        <v>600</v>
      </c>
      <c r="J64" s="30">
        <f>G64/1000</f>
        <v>5.54</v>
      </c>
      <c r="K64" s="66" t="s">
        <v>39</v>
      </c>
      <c r="L64" s="14">
        <f>1180+780</f>
        <v>1960</v>
      </c>
      <c r="M64" s="13">
        <f>L64*0.8</f>
        <v>1568</v>
      </c>
      <c r="N64" s="31">
        <f>M64*J64</f>
        <v>8686.72</v>
      </c>
    </row>
    <row r="65" customFormat="1" ht="20" customHeight="1" spans="1:21">
      <c r="A65" s="59"/>
      <c r="B65" s="12" t="s">
        <v>50</v>
      </c>
      <c r="C65" s="12"/>
      <c r="D65" s="12"/>
      <c r="E65" s="12"/>
      <c r="F65" s="13" t="s">
        <v>36</v>
      </c>
      <c r="G65" s="14">
        <f>I64*2</f>
        <v>1200</v>
      </c>
      <c r="H65" s="14">
        <v>850</v>
      </c>
      <c r="I65" s="14"/>
      <c r="J65" s="30">
        <f>G65*H65/1000000</f>
        <v>1.02</v>
      </c>
      <c r="K65" s="66" t="s">
        <v>34</v>
      </c>
      <c r="L65" s="14">
        <v>780</v>
      </c>
      <c r="M65" s="13">
        <f>L65*0.8</f>
        <v>624</v>
      </c>
      <c r="N65" s="80">
        <f>M65*J65</f>
        <v>636.48</v>
      </c>
      <c r="O65" s="27"/>
      <c r="P65" s="79"/>
      <c r="Q65" s="79"/>
      <c r="R65" s="79"/>
      <c r="S65" s="79"/>
      <c r="T65" s="79"/>
      <c r="U65" s="79"/>
    </row>
    <row r="66" customFormat="1" ht="20" customHeight="1" spans="1:14">
      <c r="A66" s="15"/>
      <c r="B66" s="67" t="s">
        <v>74</v>
      </c>
      <c r="C66" s="67"/>
      <c r="D66" s="67"/>
      <c r="E66" s="67"/>
      <c r="F66" s="13" t="s">
        <v>75</v>
      </c>
      <c r="G66" s="14">
        <f>G64</f>
        <v>5540</v>
      </c>
      <c r="H66" s="14"/>
      <c r="I66" s="14"/>
      <c r="J66" s="30">
        <f>G66/1000</f>
        <v>5.54</v>
      </c>
      <c r="K66" s="66" t="s">
        <v>39</v>
      </c>
      <c r="L66" s="32"/>
      <c r="M66" s="13">
        <v>100</v>
      </c>
      <c r="N66" s="31">
        <f>M66*J66</f>
        <v>554</v>
      </c>
    </row>
    <row r="67" customFormat="1" ht="20" customHeight="1" spans="1:14">
      <c r="A67" s="70"/>
      <c r="B67" s="67" t="s">
        <v>76</v>
      </c>
      <c r="C67" s="67"/>
      <c r="D67" s="67"/>
      <c r="E67" s="67"/>
      <c r="F67" s="13"/>
      <c r="G67" s="14"/>
      <c r="H67" s="14"/>
      <c r="I67" s="14"/>
      <c r="J67" s="30">
        <v>3</v>
      </c>
      <c r="K67" s="14" t="s">
        <v>41</v>
      </c>
      <c r="L67" s="32"/>
      <c r="M67" s="68">
        <v>380</v>
      </c>
      <c r="N67" s="80">
        <f>M67*J67</f>
        <v>1140</v>
      </c>
    </row>
    <row r="68" customFormat="1" ht="20" customHeight="1" spans="1:21">
      <c r="A68" s="15"/>
      <c r="B68" s="67" t="s">
        <v>77</v>
      </c>
      <c r="C68" s="67"/>
      <c r="D68" s="67"/>
      <c r="E68" s="67"/>
      <c r="F68" s="13"/>
      <c r="G68" s="14"/>
      <c r="H68" s="14"/>
      <c r="I68" s="14"/>
      <c r="J68" s="30">
        <v>2</v>
      </c>
      <c r="K68" s="14" t="s">
        <v>78</v>
      </c>
      <c r="L68" s="32"/>
      <c r="M68" s="13">
        <v>980</v>
      </c>
      <c r="N68" s="80">
        <f t="shared" ref="N68:N77" si="16">M68*J68</f>
        <v>1960</v>
      </c>
      <c r="O68" s="27"/>
      <c r="P68" s="84"/>
      <c r="Q68" s="84"/>
      <c r="R68" s="27"/>
      <c r="S68" s="27"/>
      <c r="T68" s="27"/>
      <c r="U68" s="27"/>
    </row>
    <row r="69" customFormat="1" ht="20" customHeight="1" spans="1:21">
      <c r="A69" s="15"/>
      <c r="B69" s="67" t="s">
        <v>79</v>
      </c>
      <c r="C69" s="67"/>
      <c r="D69" s="67"/>
      <c r="E69" s="67"/>
      <c r="F69" s="13"/>
      <c r="G69" s="14"/>
      <c r="H69" s="14"/>
      <c r="I69" s="14"/>
      <c r="J69" s="30">
        <v>1</v>
      </c>
      <c r="K69" s="14" t="s">
        <v>78</v>
      </c>
      <c r="L69" s="32"/>
      <c r="M69" s="13">
        <v>1280</v>
      </c>
      <c r="N69" s="80">
        <f t="shared" si="16"/>
        <v>1280</v>
      </c>
      <c r="O69" s="27"/>
      <c r="P69" s="84"/>
      <c r="Q69" s="84"/>
      <c r="R69" s="27"/>
      <c r="S69" s="27"/>
      <c r="T69" s="27"/>
      <c r="U69" s="27"/>
    </row>
    <row r="70" customFormat="1" ht="37" customHeight="1" spans="1:14">
      <c r="A70" s="11" t="s">
        <v>67</v>
      </c>
      <c r="B70" s="12" t="s">
        <v>49</v>
      </c>
      <c r="C70" s="12"/>
      <c r="D70" s="12"/>
      <c r="E70" s="12"/>
      <c r="F70" s="65" t="s">
        <v>33</v>
      </c>
      <c r="G70" s="14">
        <v>2320</v>
      </c>
      <c r="H70" s="14">
        <v>750</v>
      </c>
      <c r="I70" s="14">
        <v>350</v>
      </c>
      <c r="J70" s="30">
        <f>G70/1000</f>
        <v>2.32</v>
      </c>
      <c r="K70" s="66" t="s">
        <v>39</v>
      </c>
      <c r="L70" s="66">
        <f>790+780</f>
        <v>1570</v>
      </c>
      <c r="M70" s="13">
        <f>L70*0.8</f>
        <v>1256</v>
      </c>
      <c r="N70" s="31">
        <f t="shared" si="16"/>
        <v>2913.92</v>
      </c>
    </row>
    <row r="71" customFormat="1" ht="20" customHeight="1" spans="1:21">
      <c r="A71" s="15"/>
      <c r="B71" s="12" t="s">
        <v>50</v>
      </c>
      <c r="C71" s="12"/>
      <c r="D71" s="12"/>
      <c r="E71" s="12"/>
      <c r="F71" s="13" t="s">
        <v>36</v>
      </c>
      <c r="G71" s="14">
        <f>I70</f>
        <v>350</v>
      </c>
      <c r="H71" s="14">
        <f>G70</f>
        <v>2320</v>
      </c>
      <c r="I71" s="14"/>
      <c r="J71" s="30">
        <f>G71*H71/1000000</f>
        <v>0.812</v>
      </c>
      <c r="K71" s="66" t="s">
        <v>34</v>
      </c>
      <c r="L71" s="66">
        <v>780</v>
      </c>
      <c r="M71" s="13">
        <f>L71*0.8</f>
        <v>624</v>
      </c>
      <c r="N71" s="80">
        <f t="shared" si="16"/>
        <v>506.688</v>
      </c>
      <c r="O71" s="27"/>
      <c r="P71" s="85"/>
      <c r="Q71" s="85"/>
      <c r="R71" s="79"/>
      <c r="S71" s="79"/>
      <c r="T71" s="79"/>
      <c r="U71" s="79"/>
    </row>
    <row r="72" customFormat="1" ht="20" customHeight="1" spans="1:21">
      <c r="A72" s="15"/>
      <c r="B72" s="67" t="s">
        <v>37</v>
      </c>
      <c r="C72" s="67"/>
      <c r="D72" s="67"/>
      <c r="E72" s="67"/>
      <c r="F72" s="13" t="s">
        <v>38</v>
      </c>
      <c r="G72" s="14">
        <f>G70</f>
        <v>2320</v>
      </c>
      <c r="H72" s="14"/>
      <c r="I72" s="14"/>
      <c r="J72" s="30">
        <f>G72/1000</f>
        <v>2.32</v>
      </c>
      <c r="K72" s="14" t="s">
        <v>39</v>
      </c>
      <c r="L72" s="32"/>
      <c r="M72" s="13">
        <v>150</v>
      </c>
      <c r="N72" s="80">
        <f t="shared" si="16"/>
        <v>348</v>
      </c>
      <c r="O72" s="27"/>
      <c r="P72" s="27"/>
      <c r="Q72" s="27"/>
      <c r="R72" s="27"/>
      <c r="S72" s="27"/>
      <c r="T72" s="27"/>
      <c r="U72" s="27"/>
    </row>
    <row r="73" customFormat="1" ht="20" customHeight="1" spans="1:21">
      <c r="A73" s="15"/>
      <c r="B73" s="67" t="s">
        <v>40</v>
      </c>
      <c r="C73" s="67"/>
      <c r="D73" s="67"/>
      <c r="E73" s="67"/>
      <c r="F73" s="13"/>
      <c r="G73" s="14"/>
      <c r="H73" s="14"/>
      <c r="I73" s="14"/>
      <c r="J73" s="30">
        <v>1</v>
      </c>
      <c r="K73" s="14" t="s">
        <v>41</v>
      </c>
      <c r="L73" s="32"/>
      <c r="M73" s="13">
        <v>200</v>
      </c>
      <c r="N73" s="80">
        <f t="shared" si="16"/>
        <v>200</v>
      </c>
      <c r="O73" s="27"/>
      <c r="P73" s="27"/>
      <c r="Q73" s="27"/>
      <c r="R73" s="27"/>
      <c r="S73" s="27"/>
      <c r="T73" s="27"/>
      <c r="U73" s="27"/>
    </row>
    <row r="74" customFormat="1" ht="20" customHeight="1" spans="1:21">
      <c r="A74" s="15"/>
      <c r="B74" s="67" t="s">
        <v>42</v>
      </c>
      <c r="C74" s="67"/>
      <c r="D74" s="67"/>
      <c r="E74" s="67"/>
      <c r="F74" s="13"/>
      <c r="G74" s="14"/>
      <c r="H74" s="14"/>
      <c r="I74" s="14"/>
      <c r="J74" s="30">
        <v>1</v>
      </c>
      <c r="K74" s="14" t="s">
        <v>41</v>
      </c>
      <c r="L74" s="32"/>
      <c r="M74" s="13">
        <v>78</v>
      </c>
      <c r="N74" s="80">
        <f t="shared" si="16"/>
        <v>78</v>
      </c>
      <c r="O74" s="27"/>
      <c r="P74" s="27"/>
      <c r="Q74" s="27"/>
      <c r="R74" s="27"/>
      <c r="S74" s="27"/>
      <c r="T74" s="27"/>
      <c r="U74" s="27"/>
    </row>
    <row r="75" customFormat="1" ht="20" customHeight="1" spans="1:21">
      <c r="A75" s="15"/>
      <c r="B75" s="67" t="s">
        <v>66</v>
      </c>
      <c r="C75" s="67"/>
      <c r="D75" s="67"/>
      <c r="E75" s="67"/>
      <c r="F75" s="13" t="s">
        <v>66</v>
      </c>
      <c r="G75" s="14"/>
      <c r="H75" s="14"/>
      <c r="I75" s="14"/>
      <c r="J75" s="30">
        <v>6</v>
      </c>
      <c r="K75" s="14" t="s">
        <v>80</v>
      </c>
      <c r="L75" s="32"/>
      <c r="M75" s="13">
        <v>68</v>
      </c>
      <c r="N75" s="80">
        <f t="shared" si="16"/>
        <v>408</v>
      </c>
      <c r="O75" s="27"/>
      <c r="P75" s="79"/>
      <c r="Q75" s="79"/>
      <c r="R75" s="79"/>
      <c r="S75" s="79"/>
      <c r="T75" s="79"/>
      <c r="U75" s="79"/>
    </row>
    <row r="76" customFormat="1" ht="37" customHeight="1" spans="1:14">
      <c r="A76" s="11" t="s">
        <v>81</v>
      </c>
      <c r="B76" s="12" t="s">
        <v>65</v>
      </c>
      <c r="C76" s="12"/>
      <c r="D76" s="12"/>
      <c r="E76" s="12"/>
      <c r="F76" s="13" t="s">
        <v>73</v>
      </c>
      <c r="G76" s="14">
        <v>1350</v>
      </c>
      <c r="H76" s="14">
        <v>900</v>
      </c>
      <c r="I76" s="14">
        <v>700</v>
      </c>
      <c r="J76" s="30">
        <f>G76/1000</f>
        <v>1.35</v>
      </c>
      <c r="K76" s="66" t="s">
        <v>39</v>
      </c>
      <c r="L76" s="14">
        <f>790*1.5+780</f>
        <v>1965</v>
      </c>
      <c r="M76" s="13">
        <f t="shared" ref="M76:M82" si="17">L76*0.8</f>
        <v>1572</v>
      </c>
      <c r="N76" s="31">
        <f t="shared" si="16"/>
        <v>2122.2</v>
      </c>
    </row>
    <row r="77" customFormat="1" ht="20" customHeight="1" spans="1:21">
      <c r="A77" s="15"/>
      <c r="B77" s="12" t="s">
        <v>82</v>
      </c>
      <c r="C77" s="12"/>
      <c r="D77" s="12"/>
      <c r="E77" s="12"/>
      <c r="F77" s="13" t="s">
        <v>36</v>
      </c>
      <c r="G77" s="14">
        <f>G76</f>
        <v>1350</v>
      </c>
      <c r="H77" s="14">
        <f>H76</f>
        <v>900</v>
      </c>
      <c r="I77" s="14"/>
      <c r="J77" s="30">
        <f t="shared" ref="J77:J81" si="18">G77*H77/1000000</f>
        <v>1.215</v>
      </c>
      <c r="K77" s="66" t="s">
        <v>34</v>
      </c>
      <c r="L77" s="14">
        <v>780</v>
      </c>
      <c r="M77" s="13">
        <f t="shared" si="17"/>
        <v>624</v>
      </c>
      <c r="N77" s="80">
        <f t="shared" ref="N77:N83" si="19">M77*J77</f>
        <v>758.16</v>
      </c>
      <c r="O77" s="27"/>
      <c r="P77" s="85"/>
      <c r="Q77" s="85"/>
      <c r="R77" s="79"/>
      <c r="S77" s="79"/>
      <c r="T77" s="79"/>
      <c r="U77" s="79"/>
    </row>
    <row r="78" customFormat="1" ht="20" customHeight="1" spans="1:14">
      <c r="A78" s="70"/>
      <c r="B78" s="67" t="s">
        <v>76</v>
      </c>
      <c r="C78" s="67"/>
      <c r="D78" s="67"/>
      <c r="E78" s="67"/>
      <c r="F78" s="13"/>
      <c r="G78" s="14"/>
      <c r="H78" s="14"/>
      <c r="I78" s="14"/>
      <c r="J78" s="30">
        <v>3</v>
      </c>
      <c r="K78" s="14" t="s">
        <v>41</v>
      </c>
      <c r="L78" s="32"/>
      <c r="M78" s="68">
        <v>380</v>
      </c>
      <c r="N78" s="80">
        <f t="shared" si="19"/>
        <v>1140</v>
      </c>
    </row>
    <row r="79" customFormat="1" ht="20" customHeight="1" spans="1:14">
      <c r="A79" s="15"/>
      <c r="B79" s="67" t="s">
        <v>74</v>
      </c>
      <c r="C79" s="67"/>
      <c r="D79" s="67"/>
      <c r="E79" s="67"/>
      <c r="F79" s="13" t="s">
        <v>75</v>
      </c>
      <c r="G79" s="14">
        <f>G77</f>
        <v>1350</v>
      </c>
      <c r="H79" s="14"/>
      <c r="I79" s="14"/>
      <c r="J79" s="30">
        <f>G79/1000</f>
        <v>1.35</v>
      </c>
      <c r="K79" s="66" t="s">
        <v>39</v>
      </c>
      <c r="L79" s="32"/>
      <c r="M79" s="13">
        <v>100</v>
      </c>
      <c r="N79" s="31">
        <f t="shared" si="19"/>
        <v>135</v>
      </c>
    </row>
    <row r="80" customFormat="1" ht="51" customHeight="1" spans="1:14">
      <c r="A80" s="11" t="s">
        <v>83</v>
      </c>
      <c r="B80" s="12" t="s">
        <v>84</v>
      </c>
      <c r="C80" s="12"/>
      <c r="D80" s="12"/>
      <c r="E80" s="12"/>
      <c r="F80" s="65" t="s">
        <v>33</v>
      </c>
      <c r="G80" s="14">
        <f>1620+600</f>
        <v>2220</v>
      </c>
      <c r="H80" s="14">
        <v>2500</v>
      </c>
      <c r="I80" s="14">
        <v>600</v>
      </c>
      <c r="J80" s="30">
        <f t="shared" si="18"/>
        <v>5.55</v>
      </c>
      <c r="K80" s="66" t="s">
        <v>34</v>
      </c>
      <c r="L80" s="66">
        <f>790+590</f>
        <v>1380</v>
      </c>
      <c r="M80" s="13">
        <f t="shared" si="17"/>
        <v>1104</v>
      </c>
      <c r="N80" s="31">
        <f t="shared" si="19"/>
        <v>6127.2</v>
      </c>
    </row>
    <row r="81" customFormat="1" ht="51" customHeight="1" spans="1:21">
      <c r="A81" s="15"/>
      <c r="B81" s="12" t="s">
        <v>85</v>
      </c>
      <c r="C81" s="12"/>
      <c r="D81" s="12"/>
      <c r="E81" s="12"/>
      <c r="F81" s="13" t="s">
        <v>36</v>
      </c>
      <c r="G81" s="14">
        <f>G80</f>
        <v>2220</v>
      </c>
      <c r="H81" s="14">
        <f>H80</f>
        <v>2500</v>
      </c>
      <c r="I81" s="14"/>
      <c r="J81" s="30">
        <f t="shared" si="18"/>
        <v>5.55</v>
      </c>
      <c r="K81" s="66" t="s">
        <v>34</v>
      </c>
      <c r="L81" s="14">
        <v>590</v>
      </c>
      <c r="M81" s="13">
        <f t="shared" si="17"/>
        <v>472</v>
      </c>
      <c r="N81" s="80">
        <f t="shared" si="19"/>
        <v>2619.6</v>
      </c>
      <c r="O81" s="27"/>
      <c r="P81" s="85"/>
      <c r="Q81" s="85"/>
      <c r="R81" s="79"/>
      <c r="S81" s="79"/>
      <c r="T81" s="79"/>
      <c r="U81" s="79"/>
    </row>
    <row r="82" customFormat="1" ht="51" customHeight="1" spans="1:14">
      <c r="A82" s="11"/>
      <c r="B82" s="12" t="s">
        <v>86</v>
      </c>
      <c r="C82" s="12"/>
      <c r="D82" s="12"/>
      <c r="E82" s="12"/>
      <c r="F82" s="13" t="s">
        <v>87</v>
      </c>
      <c r="G82" s="14">
        <v>1190</v>
      </c>
      <c r="H82" s="14">
        <v>850</v>
      </c>
      <c r="I82" s="14">
        <v>600</v>
      </c>
      <c r="J82" s="30">
        <f>G82/1000</f>
        <v>1.19</v>
      </c>
      <c r="K82" s="66" t="s">
        <v>39</v>
      </c>
      <c r="L82" s="66">
        <f>1180+590</f>
        <v>1770</v>
      </c>
      <c r="M82" s="13">
        <f t="shared" si="17"/>
        <v>1416</v>
      </c>
      <c r="N82" s="31">
        <f t="shared" si="19"/>
        <v>1685.04</v>
      </c>
    </row>
    <row r="83" customFormat="1" ht="51" customHeight="1" spans="1:21">
      <c r="A83" s="15"/>
      <c r="B83" s="67" t="s">
        <v>43</v>
      </c>
      <c r="C83" s="67"/>
      <c r="D83" s="67"/>
      <c r="E83" s="67"/>
      <c r="F83" s="68"/>
      <c r="G83" s="44"/>
      <c r="H83" s="44"/>
      <c r="I83" s="44"/>
      <c r="J83" s="81">
        <v>4</v>
      </c>
      <c r="K83" s="82" t="s">
        <v>44</v>
      </c>
      <c r="L83" s="32"/>
      <c r="M83" s="13">
        <v>78</v>
      </c>
      <c r="N83" s="83">
        <f t="shared" si="19"/>
        <v>312</v>
      </c>
      <c r="O83" s="27"/>
      <c r="P83" s="79"/>
      <c r="Q83" s="79"/>
      <c r="R83" s="79"/>
      <c r="S83" s="79"/>
      <c r="T83" s="79"/>
      <c r="U83" s="79"/>
    </row>
    <row r="84" customFormat="1" ht="25" customHeight="1" spans="1:14">
      <c r="A84" s="5" t="s">
        <v>47</v>
      </c>
      <c r="B84" s="20"/>
      <c r="C84" s="21"/>
      <c r="D84" s="21"/>
      <c r="E84" s="21"/>
      <c r="F84" s="21"/>
      <c r="G84" s="21"/>
      <c r="H84" s="21"/>
      <c r="I84" s="33"/>
      <c r="J84" s="34">
        <f>SUM(N63:N84)</f>
        <v>33611.008</v>
      </c>
      <c r="K84" s="26"/>
      <c r="L84" s="35"/>
      <c r="M84" s="35"/>
      <c r="N84" s="35"/>
    </row>
    <row r="85" customFormat="1" ht="18" customHeight="1" spans="1:14">
      <c r="A85" s="1" t="s">
        <v>88</v>
      </c>
      <c r="B85" s="2"/>
      <c r="C85" s="2"/>
      <c r="D85" s="2"/>
      <c r="E85" s="2"/>
      <c r="F85" s="3"/>
      <c r="G85" s="4"/>
      <c r="H85" s="4"/>
      <c r="I85" s="4"/>
      <c r="J85" s="22"/>
      <c r="K85" s="4"/>
      <c r="L85" s="3"/>
      <c r="M85" s="3"/>
      <c r="N85" s="23"/>
    </row>
    <row r="86" customFormat="1" ht="20" customHeight="1" spans="1:21">
      <c r="A86" s="5" t="s">
        <v>21</v>
      </c>
      <c r="B86" s="5" t="s">
        <v>62</v>
      </c>
      <c r="C86" s="5"/>
      <c r="D86" s="5"/>
      <c r="E86" s="5"/>
      <c r="F86" s="6" t="s">
        <v>10</v>
      </c>
      <c r="G86" s="6" t="s">
        <v>23</v>
      </c>
      <c r="H86" s="6" t="s">
        <v>24</v>
      </c>
      <c r="I86" s="6" t="s">
        <v>25</v>
      </c>
      <c r="J86" s="24" t="s">
        <v>26</v>
      </c>
      <c r="K86" s="6" t="s">
        <v>27</v>
      </c>
      <c r="L86" s="6" t="s">
        <v>28</v>
      </c>
      <c r="M86" s="25" t="s">
        <v>29</v>
      </c>
      <c r="N86" s="26" t="s">
        <v>30</v>
      </c>
      <c r="O86" s="27"/>
      <c r="P86" s="27"/>
      <c r="Q86" s="27"/>
      <c r="R86" s="27"/>
      <c r="S86" s="27"/>
      <c r="T86" s="27"/>
      <c r="U86" s="27"/>
    </row>
    <row r="87" customFormat="1" ht="40" customHeight="1" spans="1:14">
      <c r="A87" s="11" t="s">
        <v>89</v>
      </c>
      <c r="B87" s="12" t="s">
        <v>49</v>
      </c>
      <c r="C87" s="12"/>
      <c r="D87" s="12"/>
      <c r="E87" s="12"/>
      <c r="F87" s="65" t="s">
        <v>33</v>
      </c>
      <c r="G87" s="14">
        <v>1850</v>
      </c>
      <c r="H87" s="14">
        <v>2350</v>
      </c>
      <c r="I87" s="14">
        <v>600</v>
      </c>
      <c r="J87" s="30">
        <f t="shared" ref="J87:J89" si="20">G87*H87/1000000</f>
        <v>4.3475</v>
      </c>
      <c r="K87" s="66" t="s">
        <v>34</v>
      </c>
      <c r="L87" s="66">
        <f>790+780</f>
        <v>1570</v>
      </c>
      <c r="M87" s="13">
        <f t="shared" ref="M87:M89" si="21">L87*0.8</f>
        <v>1256</v>
      </c>
      <c r="N87" s="31">
        <f t="shared" ref="N87:N93" si="22">M87*J87</f>
        <v>5460.46</v>
      </c>
    </row>
    <row r="88" customFormat="1" ht="40" customHeight="1" spans="1:21">
      <c r="A88" s="15"/>
      <c r="B88" s="12" t="s">
        <v>50</v>
      </c>
      <c r="C88" s="12"/>
      <c r="D88" s="12"/>
      <c r="E88" s="12"/>
      <c r="F88" s="13" t="s">
        <v>36</v>
      </c>
      <c r="G88" s="14">
        <f>I87</f>
        <v>600</v>
      </c>
      <c r="H88" s="14">
        <f>H87</f>
        <v>2350</v>
      </c>
      <c r="I88" s="14"/>
      <c r="J88" s="30">
        <f t="shared" si="20"/>
        <v>1.41</v>
      </c>
      <c r="K88" s="66" t="s">
        <v>34</v>
      </c>
      <c r="L88" s="14">
        <v>780</v>
      </c>
      <c r="M88" s="13">
        <f t="shared" si="21"/>
        <v>624</v>
      </c>
      <c r="N88" s="80">
        <f t="shared" si="22"/>
        <v>879.84</v>
      </c>
      <c r="O88" s="27"/>
      <c r="P88" s="85"/>
      <c r="Q88" s="85"/>
      <c r="R88" s="79"/>
      <c r="S88" s="79"/>
      <c r="T88" s="79"/>
      <c r="U88" s="79"/>
    </row>
    <row r="89" customFormat="1" ht="40" customHeight="1" spans="1:21">
      <c r="A89" s="15"/>
      <c r="B89" s="12" t="s">
        <v>90</v>
      </c>
      <c r="C89" s="12"/>
      <c r="D89" s="12"/>
      <c r="E89" s="12"/>
      <c r="F89" s="13" t="s">
        <v>91</v>
      </c>
      <c r="G89" s="14">
        <v>1000</v>
      </c>
      <c r="H89" s="14">
        <v>200</v>
      </c>
      <c r="I89" s="14">
        <v>450</v>
      </c>
      <c r="J89" s="30">
        <f t="shared" ref="J89:J91" si="23">G89/1000</f>
        <v>1</v>
      </c>
      <c r="K89" s="66" t="s">
        <v>39</v>
      </c>
      <c r="L89" s="66">
        <f>790+1880</f>
        <v>2670</v>
      </c>
      <c r="M89" s="13">
        <f t="shared" ref="M89:M91" si="24">L89*0.8</f>
        <v>2136</v>
      </c>
      <c r="N89" s="31">
        <f t="shared" si="22"/>
        <v>2136</v>
      </c>
      <c r="O89" s="27"/>
      <c r="P89" s="85"/>
      <c r="Q89" s="85"/>
      <c r="R89" s="79"/>
      <c r="S89" s="79"/>
      <c r="T89" s="79"/>
      <c r="U89" s="79"/>
    </row>
    <row r="90" customFormat="1" ht="40" customHeight="1" spans="1:21">
      <c r="A90" s="15"/>
      <c r="B90" s="12" t="s">
        <v>92</v>
      </c>
      <c r="C90" s="12"/>
      <c r="D90" s="12"/>
      <c r="E90" s="12"/>
      <c r="F90" s="13" t="s">
        <v>91</v>
      </c>
      <c r="G90" s="14">
        <v>1000</v>
      </c>
      <c r="H90" s="14">
        <v>200</v>
      </c>
      <c r="I90" s="14">
        <v>450</v>
      </c>
      <c r="J90" s="30">
        <f t="shared" si="23"/>
        <v>1</v>
      </c>
      <c r="K90" s="66" t="s">
        <v>39</v>
      </c>
      <c r="L90" s="66">
        <f>790+2080</f>
        <v>2870</v>
      </c>
      <c r="M90" s="13">
        <f t="shared" si="24"/>
        <v>2296</v>
      </c>
      <c r="N90" s="31">
        <f t="shared" si="22"/>
        <v>2296</v>
      </c>
      <c r="O90" s="27"/>
      <c r="P90" s="85"/>
      <c r="Q90" s="85"/>
      <c r="R90" s="79"/>
      <c r="S90" s="79"/>
      <c r="T90" s="79"/>
      <c r="U90" s="79"/>
    </row>
    <row r="91" customFormat="1" ht="40" customHeight="1" spans="1:21">
      <c r="A91" s="15"/>
      <c r="B91" s="12" t="s">
        <v>93</v>
      </c>
      <c r="C91" s="12"/>
      <c r="D91" s="12"/>
      <c r="E91" s="12"/>
      <c r="F91" s="13"/>
      <c r="G91" s="14"/>
      <c r="H91" s="14"/>
      <c r="I91" s="14"/>
      <c r="J91" s="30">
        <v>1</v>
      </c>
      <c r="K91" s="66" t="s">
        <v>46</v>
      </c>
      <c r="L91" s="32"/>
      <c r="M91" s="13">
        <v>600</v>
      </c>
      <c r="N91" s="31">
        <f t="shared" si="22"/>
        <v>600</v>
      </c>
      <c r="O91" s="27"/>
      <c r="P91" s="85"/>
      <c r="Q91" s="85"/>
      <c r="R91" s="79"/>
      <c r="S91" s="79"/>
      <c r="T91" s="79"/>
      <c r="U91" s="79"/>
    </row>
    <row r="92" customFormat="1" ht="40" customHeight="1" spans="1:21">
      <c r="A92" s="15"/>
      <c r="B92" s="67" t="s">
        <v>94</v>
      </c>
      <c r="C92" s="67"/>
      <c r="D92" s="67"/>
      <c r="E92" s="67"/>
      <c r="F92" s="13"/>
      <c r="G92" s="14"/>
      <c r="H92" s="14"/>
      <c r="I92" s="14"/>
      <c r="J92" s="30">
        <v>3</v>
      </c>
      <c r="K92" s="14" t="s">
        <v>41</v>
      </c>
      <c r="L92" s="32"/>
      <c r="M92" s="68">
        <v>260</v>
      </c>
      <c r="N92" s="80">
        <f t="shared" si="22"/>
        <v>780</v>
      </c>
      <c r="O92" s="27"/>
      <c r="P92" s="27"/>
      <c r="Q92" s="27"/>
      <c r="R92" s="27"/>
      <c r="S92" s="27"/>
      <c r="T92" s="27"/>
      <c r="U92" s="27"/>
    </row>
    <row r="93" customFormat="1" ht="40" customHeight="1" spans="1:21">
      <c r="A93" s="15"/>
      <c r="B93" s="67" t="s">
        <v>74</v>
      </c>
      <c r="C93" s="67"/>
      <c r="D93" s="67"/>
      <c r="E93" s="67"/>
      <c r="F93" s="13"/>
      <c r="G93" s="14"/>
      <c r="H93" s="14"/>
      <c r="I93" s="14"/>
      <c r="J93" s="30">
        <v>2</v>
      </c>
      <c r="K93" s="66" t="s">
        <v>44</v>
      </c>
      <c r="L93" s="32"/>
      <c r="M93" s="13">
        <v>240</v>
      </c>
      <c r="N93" s="80">
        <f t="shared" si="22"/>
        <v>480</v>
      </c>
      <c r="O93" s="27"/>
      <c r="P93" s="79"/>
      <c r="Q93" s="79"/>
      <c r="R93" s="79"/>
      <c r="S93" s="79"/>
      <c r="T93" s="79"/>
      <c r="U93" s="79"/>
    </row>
    <row r="94" customFormat="1" ht="25" customHeight="1" spans="1:21">
      <c r="A94" s="5" t="s">
        <v>47</v>
      </c>
      <c r="B94" s="20"/>
      <c r="C94" s="21"/>
      <c r="D94" s="21"/>
      <c r="E94" s="21"/>
      <c r="F94" s="21"/>
      <c r="G94" s="21"/>
      <c r="H94" s="21"/>
      <c r="I94" s="33"/>
      <c r="J94" s="34">
        <f>SUM(N86:N94)</f>
        <v>12632.3</v>
      </c>
      <c r="K94" s="26"/>
      <c r="L94" s="35"/>
      <c r="M94" s="35"/>
      <c r="N94" s="35"/>
      <c r="O94" s="45"/>
      <c r="P94" s="45"/>
      <c r="Q94" s="45"/>
      <c r="R94" s="46"/>
      <c r="S94" s="46"/>
      <c r="T94" s="46"/>
      <c r="U94" s="46"/>
    </row>
    <row r="95" customFormat="1" ht="18" customHeight="1" spans="1:14">
      <c r="A95" s="1" t="s">
        <v>95</v>
      </c>
      <c r="B95" s="2"/>
      <c r="C95" s="2"/>
      <c r="D95" s="2"/>
      <c r="E95" s="2"/>
      <c r="F95" s="3"/>
      <c r="G95" s="4"/>
      <c r="H95" s="4"/>
      <c r="I95" s="4"/>
      <c r="J95" s="22"/>
      <c r="K95" s="4"/>
      <c r="L95" s="3"/>
      <c r="M95" s="3"/>
      <c r="N95" s="23"/>
    </row>
    <row r="96" ht="20" customHeight="1" spans="1:21">
      <c r="A96" s="5" t="s">
        <v>21</v>
      </c>
      <c r="B96" s="5" t="s">
        <v>62</v>
      </c>
      <c r="C96" s="5"/>
      <c r="D96" s="5"/>
      <c r="E96" s="5"/>
      <c r="F96" s="6" t="s">
        <v>10</v>
      </c>
      <c r="G96" s="6" t="s">
        <v>23</v>
      </c>
      <c r="H96" s="6" t="s">
        <v>24</v>
      </c>
      <c r="I96" s="6" t="s">
        <v>25</v>
      </c>
      <c r="J96" s="24" t="s">
        <v>26</v>
      </c>
      <c r="K96" s="6" t="s">
        <v>27</v>
      </c>
      <c r="L96" s="6" t="s">
        <v>28</v>
      </c>
      <c r="M96" s="25" t="s">
        <v>29</v>
      </c>
      <c r="N96" s="26" t="s">
        <v>30</v>
      </c>
      <c r="O96" s="27"/>
      <c r="P96" s="27"/>
      <c r="Q96" s="27"/>
      <c r="R96" s="27"/>
      <c r="S96" s="27"/>
      <c r="T96" s="27"/>
      <c r="U96" s="27"/>
    </row>
    <row r="97" ht="35" customHeight="1" spans="1:14">
      <c r="A97" s="11" t="s">
        <v>96</v>
      </c>
      <c r="B97" s="12" t="s">
        <v>49</v>
      </c>
      <c r="C97" s="12"/>
      <c r="D97" s="12"/>
      <c r="E97" s="12"/>
      <c r="F97" s="65" t="s">
        <v>33</v>
      </c>
      <c r="G97" s="14">
        <v>3930</v>
      </c>
      <c r="H97" s="14">
        <v>2350</v>
      </c>
      <c r="I97" s="14">
        <v>600</v>
      </c>
      <c r="J97" s="30">
        <f t="shared" ref="J97:J101" si="25">G97*H97/1000000</f>
        <v>9.2355</v>
      </c>
      <c r="K97" s="14" t="s">
        <v>34</v>
      </c>
      <c r="L97" s="66">
        <f>790+780</f>
        <v>1570</v>
      </c>
      <c r="M97" s="13">
        <f t="shared" ref="M97:M101" si="26">L97*0.8</f>
        <v>1256</v>
      </c>
      <c r="N97" s="31">
        <f t="shared" ref="N97:N101" si="27">M97*J97</f>
        <v>11599.788</v>
      </c>
    </row>
    <row r="98" customFormat="1" ht="20" customHeight="1" spans="1:21">
      <c r="A98" s="15"/>
      <c r="B98" s="12" t="s">
        <v>50</v>
      </c>
      <c r="C98" s="12"/>
      <c r="D98" s="12"/>
      <c r="E98" s="12"/>
      <c r="F98" s="13" t="s">
        <v>36</v>
      </c>
      <c r="G98" s="14">
        <f>I97*2</f>
        <v>1200</v>
      </c>
      <c r="H98" s="14">
        <f>H97</f>
        <v>2350</v>
      </c>
      <c r="I98" s="14"/>
      <c r="J98" s="30">
        <f t="shared" si="25"/>
        <v>2.82</v>
      </c>
      <c r="K98" s="66" t="s">
        <v>34</v>
      </c>
      <c r="L98" s="14">
        <v>780</v>
      </c>
      <c r="M98" s="13">
        <f t="shared" si="26"/>
        <v>624</v>
      </c>
      <c r="N98" s="80">
        <f t="shared" si="27"/>
        <v>1759.68</v>
      </c>
      <c r="O98" s="27"/>
      <c r="P98" s="85"/>
      <c r="Q98" s="85"/>
      <c r="R98" s="79"/>
      <c r="S98" s="79"/>
      <c r="T98" s="79"/>
      <c r="U98" s="79"/>
    </row>
    <row r="99" customFormat="1" ht="29" customHeight="1" spans="1:21">
      <c r="A99" s="15"/>
      <c r="B99" s="12" t="s">
        <v>97</v>
      </c>
      <c r="C99" s="12"/>
      <c r="D99" s="12"/>
      <c r="E99" s="12"/>
      <c r="F99" s="13" t="s">
        <v>98</v>
      </c>
      <c r="G99" s="14">
        <v>1600</v>
      </c>
      <c r="H99" s="14">
        <v>2350</v>
      </c>
      <c r="I99" s="14">
        <v>400</v>
      </c>
      <c r="J99" s="30">
        <f t="shared" si="25"/>
        <v>3.76</v>
      </c>
      <c r="K99" s="14" t="s">
        <v>34</v>
      </c>
      <c r="L99" s="66">
        <f>1580*2.5</f>
        <v>3950</v>
      </c>
      <c r="M99" s="13">
        <f t="shared" si="26"/>
        <v>3160</v>
      </c>
      <c r="N99" s="31">
        <f t="shared" si="27"/>
        <v>11881.6</v>
      </c>
      <c r="O99" s="27"/>
      <c r="P99" s="85"/>
      <c r="Q99" s="85"/>
      <c r="R99" s="79"/>
      <c r="S99" s="79"/>
      <c r="T99" s="79"/>
      <c r="U99" s="79"/>
    </row>
    <row r="100" customFormat="1" ht="29" customHeight="1" spans="1:21">
      <c r="A100" s="15"/>
      <c r="B100" s="12" t="s">
        <v>90</v>
      </c>
      <c r="C100" s="12"/>
      <c r="D100" s="12"/>
      <c r="E100" s="12"/>
      <c r="F100" s="13" t="s">
        <v>99</v>
      </c>
      <c r="G100" s="14">
        <v>2400</v>
      </c>
      <c r="H100" s="14">
        <v>200</v>
      </c>
      <c r="I100" s="14">
        <v>600</v>
      </c>
      <c r="J100" s="30">
        <v>2.4</v>
      </c>
      <c r="K100" s="14" t="s">
        <v>39</v>
      </c>
      <c r="L100" s="66">
        <f>790+1880</f>
        <v>2670</v>
      </c>
      <c r="M100" s="13">
        <f t="shared" si="26"/>
        <v>2136</v>
      </c>
      <c r="N100" s="31">
        <f t="shared" si="27"/>
        <v>5126.4</v>
      </c>
      <c r="O100" s="27"/>
      <c r="P100" s="85"/>
      <c r="Q100" s="85"/>
      <c r="R100" s="79"/>
      <c r="S100" s="79"/>
      <c r="T100" s="79"/>
      <c r="U100" s="79"/>
    </row>
    <row r="101" customFormat="1" ht="29" customHeight="1" spans="1:21">
      <c r="A101" s="15"/>
      <c r="B101" s="12" t="s">
        <v>100</v>
      </c>
      <c r="C101" s="12"/>
      <c r="D101" s="12"/>
      <c r="E101" s="12"/>
      <c r="F101" s="13" t="s">
        <v>36</v>
      </c>
      <c r="G101" s="14">
        <v>2400</v>
      </c>
      <c r="H101" s="14">
        <v>600</v>
      </c>
      <c r="I101" s="14"/>
      <c r="J101" s="30">
        <f t="shared" si="25"/>
        <v>1.44</v>
      </c>
      <c r="K101" s="14" t="s">
        <v>34</v>
      </c>
      <c r="L101" s="66">
        <v>1580</v>
      </c>
      <c r="M101" s="13">
        <f t="shared" si="26"/>
        <v>1264</v>
      </c>
      <c r="N101" s="31">
        <f t="shared" si="27"/>
        <v>1820.16</v>
      </c>
      <c r="O101" s="27"/>
      <c r="P101" s="85"/>
      <c r="Q101" s="85"/>
      <c r="R101" s="79"/>
      <c r="S101" s="79"/>
      <c r="T101" s="79"/>
      <c r="U101" s="79"/>
    </row>
    <row r="102" ht="20" customHeight="1" spans="1:21">
      <c r="A102" s="15"/>
      <c r="B102" s="67" t="s">
        <v>101</v>
      </c>
      <c r="C102" s="67"/>
      <c r="D102" s="67"/>
      <c r="E102" s="67"/>
      <c r="F102" s="13"/>
      <c r="G102" s="14"/>
      <c r="H102" s="14"/>
      <c r="I102" s="14"/>
      <c r="J102" s="30">
        <v>7</v>
      </c>
      <c r="K102" s="66" t="s">
        <v>44</v>
      </c>
      <c r="L102" s="32"/>
      <c r="M102" s="13">
        <v>78</v>
      </c>
      <c r="N102" s="80">
        <f t="shared" ref="N102:N107" si="28">M102*J102</f>
        <v>546</v>
      </c>
      <c r="O102" s="27"/>
      <c r="P102" s="79"/>
      <c r="Q102" s="79"/>
      <c r="R102" s="79"/>
      <c r="S102" s="79"/>
      <c r="T102" s="79"/>
      <c r="U102" s="79"/>
    </row>
    <row r="103" ht="20" customHeight="1" spans="1:21">
      <c r="A103" s="15"/>
      <c r="B103" s="67" t="s">
        <v>45</v>
      </c>
      <c r="C103" s="67"/>
      <c r="D103" s="67"/>
      <c r="E103" s="67"/>
      <c r="F103" s="13"/>
      <c r="G103" s="14"/>
      <c r="H103" s="14"/>
      <c r="I103" s="14"/>
      <c r="J103" s="30">
        <v>6</v>
      </c>
      <c r="K103" s="66" t="s">
        <v>46</v>
      </c>
      <c r="L103" s="32"/>
      <c r="M103" s="13">
        <v>260</v>
      </c>
      <c r="N103" s="80">
        <f t="shared" si="28"/>
        <v>1560</v>
      </c>
      <c r="O103" s="27"/>
      <c r="P103" s="79"/>
      <c r="Q103" s="79"/>
      <c r="R103" s="79"/>
      <c r="S103" s="79"/>
      <c r="T103" s="79"/>
      <c r="U103" s="79"/>
    </row>
    <row r="104" ht="20" customHeight="1" spans="1:21">
      <c r="A104" s="15"/>
      <c r="B104" s="67" t="s">
        <v>102</v>
      </c>
      <c r="C104" s="67"/>
      <c r="D104" s="67"/>
      <c r="E104" s="67"/>
      <c r="F104" s="13"/>
      <c r="G104" s="14"/>
      <c r="H104" s="14"/>
      <c r="I104" s="14"/>
      <c r="J104" s="30">
        <v>1</v>
      </c>
      <c r="K104" s="66" t="s">
        <v>46</v>
      </c>
      <c r="L104" s="32"/>
      <c r="M104" s="13">
        <v>3000</v>
      </c>
      <c r="N104" s="80">
        <f t="shared" si="28"/>
        <v>3000</v>
      </c>
      <c r="O104" s="27"/>
      <c r="P104" s="79"/>
      <c r="Q104" s="79"/>
      <c r="R104" s="79"/>
      <c r="S104" s="79"/>
      <c r="T104" s="79"/>
      <c r="U104" s="79"/>
    </row>
    <row r="105" customFormat="1" ht="20" customHeight="1" spans="1:21">
      <c r="A105" s="15"/>
      <c r="B105" s="67" t="s">
        <v>43</v>
      </c>
      <c r="C105" s="67"/>
      <c r="D105" s="67"/>
      <c r="E105" s="67"/>
      <c r="F105" s="68"/>
      <c r="G105" s="44"/>
      <c r="H105" s="44"/>
      <c r="I105" s="44"/>
      <c r="J105" s="81">
        <v>1</v>
      </c>
      <c r="K105" s="82" t="s">
        <v>44</v>
      </c>
      <c r="L105" s="32"/>
      <c r="M105" s="13">
        <v>78</v>
      </c>
      <c r="N105" s="83">
        <f t="shared" si="28"/>
        <v>78</v>
      </c>
      <c r="O105" s="27"/>
      <c r="P105" s="79"/>
      <c r="Q105" s="79"/>
      <c r="R105" s="79"/>
      <c r="S105" s="79"/>
      <c r="T105" s="79"/>
      <c r="U105" s="79"/>
    </row>
    <row r="106" ht="20" customHeight="1" spans="1:21">
      <c r="A106" s="15"/>
      <c r="B106" s="67" t="s">
        <v>37</v>
      </c>
      <c r="C106" s="67"/>
      <c r="D106" s="67"/>
      <c r="E106" s="67"/>
      <c r="F106" s="13" t="s">
        <v>38</v>
      </c>
      <c r="G106" s="14">
        <f>G99*3</f>
        <v>4800</v>
      </c>
      <c r="H106" s="14"/>
      <c r="I106" s="14"/>
      <c r="J106" s="30">
        <f>G106/1000</f>
        <v>4.8</v>
      </c>
      <c r="K106" s="14" t="s">
        <v>39</v>
      </c>
      <c r="L106" s="32"/>
      <c r="M106" s="13">
        <v>150</v>
      </c>
      <c r="N106" s="80">
        <f t="shared" si="28"/>
        <v>720</v>
      </c>
      <c r="O106" s="27"/>
      <c r="P106" s="27"/>
      <c r="Q106" s="27"/>
      <c r="R106" s="27"/>
      <c r="S106" s="27"/>
      <c r="T106" s="27"/>
      <c r="U106" s="27"/>
    </row>
    <row r="107" ht="20" customHeight="1" spans="1:21">
      <c r="A107" s="15"/>
      <c r="B107" s="67" t="s">
        <v>40</v>
      </c>
      <c r="C107" s="67"/>
      <c r="D107" s="67"/>
      <c r="E107" s="67"/>
      <c r="F107" s="13"/>
      <c r="G107" s="14"/>
      <c r="H107" s="14"/>
      <c r="I107" s="14"/>
      <c r="J107" s="30">
        <v>1</v>
      </c>
      <c r="K107" s="14" t="s">
        <v>41</v>
      </c>
      <c r="L107" s="32"/>
      <c r="M107" s="13">
        <v>200</v>
      </c>
      <c r="N107" s="80">
        <f t="shared" si="28"/>
        <v>200</v>
      </c>
      <c r="O107" s="27"/>
      <c r="P107" s="27"/>
      <c r="Q107" s="27"/>
      <c r="R107" s="27"/>
      <c r="S107" s="27"/>
      <c r="T107" s="27"/>
      <c r="U107" s="27"/>
    </row>
    <row r="108" ht="25" customHeight="1" spans="1:21">
      <c r="A108" s="5" t="s">
        <v>47</v>
      </c>
      <c r="B108" s="20"/>
      <c r="C108" s="21"/>
      <c r="D108" s="21"/>
      <c r="E108" s="21"/>
      <c r="F108" s="21"/>
      <c r="G108" s="21"/>
      <c r="H108" s="21"/>
      <c r="I108" s="33"/>
      <c r="J108" s="34">
        <f>SUM(N96:N108)</f>
        <v>38291.628</v>
      </c>
      <c r="K108" s="26"/>
      <c r="L108" s="35"/>
      <c r="M108" s="35"/>
      <c r="N108" s="35"/>
      <c r="O108" s="45"/>
      <c r="P108" s="45"/>
      <c r="Q108" s="45"/>
      <c r="R108" s="46"/>
      <c r="S108" s="46"/>
      <c r="T108" s="46"/>
      <c r="U108" s="46"/>
    </row>
    <row r="109" customFormat="1" ht="18" customHeight="1" spans="1:14">
      <c r="A109" s="1" t="s">
        <v>103</v>
      </c>
      <c r="B109" s="2"/>
      <c r="C109" s="2"/>
      <c r="D109" s="2"/>
      <c r="E109" s="2"/>
      <c r="F109" s="3"/>
      <c r="G109" s="4"/>
      <c r="H109" s="4"/>
      <c r="I109" s="4"/>
      <c r="J109" s="22"/>
      <c r="K109" s="4"/>
      <c r="L109" s="3"/>
      <c r="M109" s="3"/>
      <c r="N109" s="23"/>
    </row>
    <row r="110" ht="20" customHeight="1" spans="1:21">
      <c r="A110" s="5" t="s">
        <v>21</v>
      </c>
      <c r="B110" s="5" t="s">
        <v>62</v>
      </c>
      <c r="C110" s="5"/>
      <c r="D110" s="5"/>
      <c r="E110" s="5"/>
      <c r="F110" s="6" t="s">
        <v>10</v>
      </c>
      <c r="G110" s="6" t="s">
        <v>23</v>
      </c>
      <c r="H110" s="6" t="s">
        <v>24</v>
      </c>
      <c r="I110" s="6" t="s">
        <v>25</v>
      </c>
      <c r="J110" s="24" t="s">
        <v>26</v>
      </c>
      <c r="K110" s="6" t="s">
        <v>27</v>
      </c>
      <c r="L110" s="6" t="s">
        <v>28</v>
      </c>
      <c r="M110" s="25" t="s">
        <v>29</v>
      </c>
      <c r="N110" s="26" t="s">
        <v>30</v>
      </c>
      <c r="O110" s="27"/>
      <c r="P110" s="27"/>
      <c r="Q110" s="27"/>
      <c r="R110" s="27"/>
      <c r="S110" s="27"/>
      <c r="T110" s="27"/>
      <c r="U110" s="27"/>
    </row>
    <row r="111" ht="34" customHeight="1" spans="1:14">
      <c r="A111" s="11" t="s">
        <v>89</v>
      </c>
      <c r="B111" s="12" t="s">
        <v>49</v>
      </c>
      <c r="C111" s="12"/>
      <c r="D111" s="12"/>
      <c r="E111" s="12"/>
      <c r="F111" s="65" t="s">
        <v>33</v>
      </c>
      <c r="G111" s="14">
        <v>2350</v>
      </c>
      <c r="H111" s="14">
        <v>2350</v>
      </c>
      <c r="I111" s="14">
        <v>600</v>
      </c>
      <c r="J111" s="30">
        <f t="shared" ref="J111:J116" si="29">G111*H111/1000000</f>
        <v>5.5225</v>
      </c>
      <c r="K111" s="66" t="s">
        <v>34</v>
      </c>
      <c r="L111" s="66">
        <f t="shared" ref="L111:L115" si="30">790+780</f>
        <v>1570</v>
      </c>
      <c r="M111" s="13">
        <f t="shared" ref="M111:M116" si="31">L111*0.8</f>
        <v>1256</v>
      </c>
      <c r="N111" s="31">
        <f t="shared" ref="N111:N116" si="32">M111*J111</f>
        <v>6936.26</v>
      </c>
    </row>
    <row r="112" ht="28" customHeight="1" spans="1:14">
      <c r="A112" s="15"/>
      <c r="B112" s="12" t="s">
        <v>49</v>
      </c>
      <c r="C112" s="12"/>
      <c r="D112" s="12"/>
      <c r="E112" s="12"/>
      <c r="F112" s="65" t="s">
        <v>33</v>
      </c>
      <c r="G112" s="14">
        <v>2270</v>
      </c>
      <c r="H112" s="14">
        <v>2350</v>
      </c>
      <c r="I112" s="14">
        <v>600</v>
      </c>
      <c r="J112" s="30">
        <f t="shared" si="29"/>
        <v>5.3345</v>
      </c>
      <c r="K112" s="66" t="s">
        <v>34</v>
      </c>
      <c r="L112" s="66">
        <f t="shared" si="30"/>
        <v>1570</v>
      </c>
      <c r="M112" s="13">
        <f t="shared" si="31"/>
        <v>1256</v>
      </c>
      <c r="N112" s="31">
        <f t="shared" si="32"/>
        <v>6700.132</v>
      </c>
    </row>
    <row r="113" ht="20" customHeight="1" spans="1:21">
      <c r="A113" s="15"/>
      <c r="B113" s="67" t="s">
        <v>94</v>
      </c>
      <c r="C113" s="67"/>
      <c r="D113" s="67"/>
      <c r="E113" s="67"/>
      <c r="F113" s="13"/>
      <c r="G113" s="14"/>
      <c r="H113" s="14"/>
      <c r="I113" s="14"/>
      <c r="J113" s="30">
        <v>2</v>
      </c>
      <c r="K113" s="14" t="s">
        <v>41</v>
      </c>
      <c r="L113" s="32"/>
      <c r="M113" s="68">
        <v>260</v>
      </c>
      <c r="N113" s="80">
        <f t="shared" si="32"/>
        <v>520</v>
      </c>
      <c r="O113" s="27"/>
      <c r="P113" s="27"/>
      <c r="Q113" s="27"/>
      <c r="R113" s="27"/>
      <c r="S113" s="27"/>
      <c r="T113" s="27"/>
      <c r="U113" s="27"/>
    </row>
    <row r="114" ht="20" customHeight="1" spans="1:21">
      <c r="A114" s="15"/>
      <c r="B114" s="67" t="s">
        <v>74</v>
      </c>
      <c r="C114" s="67"/>
      <c r="D114" s="67"/>
      <c r="E114" s="67"/>
      <c r="F114" s="13"/>
      <c r="G114" s="14"/>
      <c r="H114" s="14"/>
      <c r="I114" s="14"/>
      <c r="J114" s="30">
        <v>5</v>
      </c>
      <c r="K114" s="66" t="s">
        <v>44</v>
      </c>
      <c r="L114" s="32"/>
      <c r="M114" s="13">
        <v>240</v>
      </c>
      <c r="N114" s="80">
        <f t="shared" si="32"/>
        <v>1200</v>
      </c>
      <c r="O114" s="27"/>
      <c r="P114" s="79"/>
      <c r="Q114" s="79"/>
      <c r="R114" s="79"/>
      <c r="S114" s="79"/>
      <c r="T114" s="79"/>
      <c r="U114" s="79"/>
    </row>
    <row r="115" customFormat="1" ht="34" customHeight="1" spans="1:14">
      <c r="A115" s="11" t="s">
        <v>104</v>
      </c>
      <c r="B115" s="12" t="s">
        <v>49</v>
      </c>
      <c r="C115" s="12"/>
      <c r="D115" s="12"/>
      <c r="E115" s="12"/>
      <c r="F115" s="13" t="s">
        <v>105</v>
      </c>
      <c r="G115" s="14">
        <v>800</v>
      </c>
      <c r="H115" s="14">
        <v>2350</v>
      </c>
      <c r="I115" s="14">
        <v>300</v>
      </c>
      <c r="J115" s="30">
        <f t="shared" si="29"/>
        <v>1.88</v>
      </c>
      <c r="K115" s="66" t="s">
        <v>34</v>
      </c>
      <c r="L115" s="66">
        <f t="shared" si="30"/>
        <v>1570</v>
      </c>
      <c r="M115" s="13">
        <f t="shared" si="31"/>
        <v>1256</v>
      </c>
      <c r="N115" s="31">
        <f t="shared" si="32"/>
        <v>2361.28</v>
      </c>
    </row>
    <row r="116" customFormat="1" ht="20" customHeight="1" spans="1:21">
      <c r="A116" s="15"/>
      <c r="B116" s="12" t="s">
        <v>50</v>
      </c>
      <c r="C116" s="12"/>
      <c r="D116" s="12"/>
      <c r="E116" s="12"/>
      <c r="F116" s="13" t="s">
        <v>36</v>
      </c>
      <c r="G116" s="14">
        <f>I115</f>
        <v>300</v>
      </c>
      <c r="H116" s="14">
        <f>H115</f>
        <v>2350</v>
      </c>
      <c r="I116" s="14"/>
      <c r="J116" s="30">
        <f t="shared" si="29"/>
        <v>0.705</v>
      </c>
      <c r="K116" s="66" t="s">
        <v>34</v>
      </c>
      <c r="L116" s="14">
        <v>780</v>
      </c>
      <c r="M116" s="13">
        <f t="shared" si="31"/>
        <v>624</v>
      </c>
      <c r="N116" s="80">
        <f t="shared" si="32"/>
        <v>439.92</v>
      </c>
      <c r="O116" s="27"/>
      <c r="P116" s="85"/>
      <c r="Q116" s="85"/>
      <c r="R116" s="79"/>
      <c r="S116" s="79"/>
      <c r="T116" s="79"/>
      <c r="U116" s="79"/>
    </row>
    <row r="117" customFormat="1" ht="20" customHeight="1" spans="1:21">
      <c r="A117" s="15"/>
      <c r="B117" s="67" t="s">
        <v>43</v>
      </c>
      <c r="C117" s="67"/>
      <c r="D117" s="67"/>
      <c r="E117" s="67"/>
      <c r="F117" s="68"/>
      <c r="G117" s="44"/>
      <c r="H117" s="44"/>
      <c r="I117" s="44"/>
      <c r="J117" s="81">
        <v>2</v>
      </c>
      <c r="K117" s="82" t="s">
        <v>44</v>
      </c>
      <c r="L117" s="32"/>
      <c r="M117" s="13">
        <v>78</v>
      </c>
      <c r="N117" s="83">
        <f t="shared" ref="N117:N122" si="33">M117*J117</f>
        <v>156</v>
      </c>
      <c r="O117" s="27"/>
      <c r="P117" s="79"/>
      <c r="Q117" s="79"/>
      <c r="R117" s="79"/>
      <c r="S117" s="79"/>
      <c r="T117" s="79"/>
      <c r="U117" s="79"/>
    </row>
    <row r="118" ht="27" customHeight="1" spans="1:21">
      <c r="A118" s="5" t="s">
        <v>47</v>
      </c>
      <c r="B118" s="20"/>
      <c r="C118" s="21"/>
      <c r="D118" s="21"/>
      <c r="E118" s="21"/>
      <c r="F118" s="21"/>
      <c r="G118" s="21"/>
      <c r="H118" s="21"/>
      <c r="I118" s="33"/>
      <c r="J118" s="34">
        <f>SUM(N110:N118)</f>
        <v>18313.592</v>
      </c>
      <c r="K118" s="26"/>
      <c r="L118" s="35"/>
      <c r="M118" s="35"/>
      <c r="N118" s="35"/>
      <c r="O118" s="45"/>
      <c r="P118" s="45"/>
      <c r="Q118" s="45"/>
      <c r="R118" s="46"/>
      <c r="S118" s="46"/>
      <c r="T118" s="46"/>
      <c r="U118" s="46"/>
    </row>
    <row r="119" customFormat="1" ht="18" customHeight="1" spans="1:14">
      <c r="A119" s="1" t="s">
        <v>106</v>
      </c>
      <c r="B119" s="2"/>
      <c r="C119" s="2"/>
      <c r="D119" s="2"/>
      <c r="E119" s="2"/>
      <c r="F119" s="3"/>
      <c r="G119" s="4"/>
      <c r="H119" s="4"/>
      <c r="I119" s="4"/>
      <c r="J119" s="22"/>
      <c r="K119" s="4"/>
      <c r="L119" s="3"/>
      <c r="M119" s="3"/>
      <c r="N119" s="23"/>
    </row>
    <row r="120" ht="20" customHeight="1" spans="1:21">
      <c r="A120" s="5" t="s">
        <v>21</v>
      </c>
      <c r="B120" s="5" t="s">
        <v>62</v>
      </c>
      <c r="C120" s="5"/>
      <c r="D120" s="5"/>
      <c r="E120" s="5"/>
      <c r="F120" s="6" t="s">
        <v>10</v>
      </c>
      <c r="G120" s="6" t="s">
        <v>23</v>
      </c>
      <c r="H120" s="6" t="s">
        <v>24</v>
      </c>
      <c r="I120" s="6" t="s">
        <v>25</v>
      </c>
      <c r="J120" s="24" t="s">
        <v>26</v>
      </c>
      <c r="K120" s="6" t="s">
        <v>27</v>
      </c>
      <c r="L120" s="6" t="s">
        <v>28</v>
      </c>
      <c r="M120" s="25" t="s">
        <v>29</v>
      </c>
      <c r="N120" s="26" t="s">
        <v>30</v>
      </c>
      <c r="O120" s="27"/>
      <c r="P120" s="27"/>
      <c r="Q120" s="27"/>
      <c r="R120" s="27"/>
      <c r="S120" s="27"/>
      <c r="T120" s="27"/>
      <c r="U120" s="27"/>
    </row>
    <row r="121" s="47" customFormat="1" ht="38" customHeight="1" spans="1:21">
      <c r="A121" s="11" t="s">
        <v>89</v>
      </c>
      <c r="B121" s="12" t="s">
        <v>49</v>
      </c>
      <c r="C121" s="12"/>
      <c r="D121" s="12"/>
      <c r="E121" s="12"/>
      <c r="F121" s="65" t="s">
        <v>33</v>
      </c>
      <c r="G121" s="14">
        <v>1270</v>
      </c>
      <c r="H121" s="14">
        <v>2350</v>
      </c>
      <c r="I121" s="14">
        <v>600</v>
      </c>
      <c r="J121" s="30">
        <f t="shared" ref="J121:J125" si="34">G121*H121/1000000</f>
        <v>2.9845</v>
      </c>
      <c r="K121" s="66" t="s">
        <v>34</v>
      </c>
      <c r="L121" s="14">
        <v>1570</v>
      </c>
      <c r="M121" s="13">
        <f t="shared" ref="M121:M126" si="35">L121*0.8</f>
        <v>1256</v>
      </c>
      <c r="N121" s="80">
        <f t="shared" si="33"/>
        <v>3748.532</v>
      </c>
      <c r="O121" s="41"/>
      <c r="P121" s="86"/>
      <c r="Q121" s="86"/>
      <c r="R121" s="86"/>
      <c r="S121" s="86"/>
      <c r="T121" s="86"/>
      <c r="U121" s="86"/>
    </row>
    <row r="122" customFormat="1" ht="20" customHeight="1" spans="1:21">
      <c r="A122" s="15"/>
      <c r="B122" s="12" t="s">
        <v>50</v>
      </c>
      <c r="C122" s="12"/>
      <c r="D122" s="12"/>
      <c r="E122" s="12"/>
      <c r="F122" s="13" t="s">
        <v>36</v>
      </c>
      <c r="G122" s="14">
        <f>I121</f>
        <v>600</v>
      </c>
      <c r="H122" s="14">
        <f>H121</f>
        <v>2350</v>
      </c>
      <c r="I122" s="14"/>
      <c r="J122" s="30">
        <f t="shared" si="34"/>
        <v>1.41</v>
      </c>
      <c r="K122" s="66" t="s">
        <v>34</v>
      </c>
      <c r="L122" s="14">
        <v>780</v>
      </c>
      <c r="M122" s="13">
        <f t="shared" si="35"/>
        <v>624</v>
      </c>
      <c r="N122" s="80">
        <f t="shared" si="33"/>
        <v>879.84</v>
      </c>
      <c r="O122" s="27"/>
      <c r="P122" s="85"/>
      <c r="Q122" s="85"/>
      <c r="R122" s="79"/>
      <c r="S122" s="79"/>
      <c r="T122" s="79"/>
      <c r="U122" s="79"/>
    </row>
    <row r="123" customFormat="1" ht="20" customHeight="1" spans="1:21">
      <c r="A123" s="15"/>
      <c r="B123" s="12" t="s">
        <v>107</v>
      </c>
      <c r="C123" s="12"/>
      <c r="D123" s="12"/>
      <c r="E123" s="12"/>
      <c r="F123" s="13" t="s">
        <v>108</v>
      </c>
      <c r="G123" s="14">
        <f>I121</f>
        <v>600</v>
      </c>
      <c r="H123" s="14">
        <f>H121</f>
        <v>2350</v>
      </c>
      <c r="I123" s="14"/>
      <c r="J123" s="30">
        <f t="shared" si="34"/>
        <v>1.41</v>
      </c>
      <c r="K123" s="14" t="s">
        <v>34</v>
      </c>
      <c r="L123" s="14">
        <f>1080*2</f>
        <v>2160</v>
      </c>
      <c r="M123" s="13">
        <f t="shared" si="35"/>
        <v>1728</v>
      </c>
      <c r="N123" s="80">
        <f t="shared" ref="N123:N130" si="36">M123*J123</f>
        <v>2436.48</v>
      </c>
      <c r="O123" s="27"/>
      <c r="P123" s="27"/>
      <c r="Q123" s="27"/>
      <c r="R123" s="27"/>
      <c r="S123" s="27"/>
      <c r="T123" s="27"/>
      <c r="U123" s="27"/>
    </row>
    <row r="124" customFormat="1" ht="20" customHeight="1" spans="1:21">
      <c r="A124" s="15"/>
      <c r="B124" s="16" t="s">
        <v>109</v>
      </c>
      <c r="C124" s="17"/>
      <c r="D124" s="17"/>
      <c r="E124" s="18"/>
      <c r="F124" s="13" t="s">
        <v>110</v>
      </c>
      <c r="G124" s="14">
        <v>600</v>
      </c>
      <c r="H124" s="14">
        <v>2350</v>
      </c>
      <c r="I124" s="14">
        <v>600</v>
      </c>
      <c r="J124" s="30">
        <f t="shared" si="34"/>
        <v>1.41</v>
      </c>
      <c r="K124" s="14" t="s">
        <v>34</v>
      </c>
      <c r="L124" s="14">
        <f>1280*1.5</f>
        <v>1920</v>
      </c>
      <c r="M124" s="13">
        <f t="shared" si="35"/>
        <v>1536</v>
      </c>
      <c r="N124" s="80">
        <f t="shared" si="36"/>
        <v>2165.76</v>
      </c>
      <c r="O124" s="27"/>
      <c r="P124" s="27"/>
      <c r="Q124" s="27"/>
      <c r="R124" s="27"/>
      <c r="S124" s="27"/>
      <c r="T124" s="27"/>
      <c r="U124" s="27"/>
    </row>
    <row r="125" s="47" customFormat="1" ht="38" customHeight="1" spans="1:21">
      <c r="A125" s="11"/>
      <c r="B125" s="12" t="s">
        <v>111</v>
      </c>
      <c r="C125" s="12"/>
      <c r="D125" s="12"/>
      <c r="E125" s="12"/>
      <c r="F125" s="65" t="s">
        <v>112</v>
      </c>
      <c r="G125" s="14">
        <v>1200</v>
      </c>
      <c r="H125" s="14">
        <v>25</v>
      </c>
      <c r="I125" s="14">
        <v>300</v>
      </c>
      <c r="J125" s="30">
        <f>1.2*0.3*3</f>
        <v>1.08</v>
      </c>
      <c r="K125" s="66" t="s">
        <v>34</v>
      </c>
      <c r="L125" s="14">
        <v>980</v>
      </c>
      <c r="M125" s="13">
        <f t="shared" si="35"/>
        <v>784</v>
      </c>
      <c r="N125" s="80">
        <f t="shared" si="36"/>
        <v>846.72</v>
      </c>
      <c r="O125" s="41"/>
      <c r="P125" s="86"/>
      <c r="Q125" s="86"/>
      <c r="R125" s="86"/>
      <c r="S125" s="86"/>
      <c r="T125" s="86"/>
      <c r="U125" s="86"/>
    </row>
    <row r="126" customFormat="1" ht="20" customHeight="1" spans="1:21">
      <c r="A126" s="15"/>
      <c r="B126" s="12" t="s">
        <v>107</v>
      </c>
      <c r="C126" s="12"/>
      <c r="D126" s="12"/>
      <c r="E126" s="12"/>
      <c r="F126" s="13" t="s">
        <v>113</v>
      </c>
      <c r="G126" s="14">
        <v>1200</v>
      </c>
      <c r="H126" s="14">
        <v>900</v>
      </c>
      <c r="I126" s="14"/>
      <c r="J126" s="30">
        <f>1.2*0.3*3</f>
        <v>1.08</v>
      </c>
      <c r="K126" s="66" t="s">
        <v>34</v>
      </c>
      <c r="L126" s="14">
        <v>1280</v>
      </c>
      <c r="M126" s="13">
        <f t="shared" si="35"/>
        <v>1024</v>
      </c>
      <c r="N126" s="80">
        <f t="shared" si="36"/>
        <v>1105.92</v>
      </c>
      <c r="O126" s="27"/>
      <c r="P126" s="27"/>
      <c r="Q126" s="27"/>
      <c r="R126" s="27"/>
      <c r="S126" s="27"/>
      <c r="T126" s="27"/>
      <c r="U126" s="27"/>
    </row>
    <row r="127" s="47" customFormat="1" ht="22" customHeight="1" spans="1:21">
      <c r="A127" s="15"/>
      <c r="B127" s="67" t="s">
        <v>94</v>
      </c>
      <c r="C127" s="67"/>
      <c r="D127" s="67"/>
      <c r="E127" s="67"/>
      <c r="F127" s="13"/>
      <c r="G127" s="14"/>
      <c r="H127" s="14"/>
      <c r="I127" s="14"/>
      <c r="J127" s="30">
        <v>2</v>
      </c>
      <c r="K127" s="14" t="s">
        <v>41</v>
      </c>
      <c r="L127" s="32"/>
      <c r="M127" s="68">
        <v>260</v>
      </c>
      <c r="N127" s="80">
        <f t="shared" si="36"/>
        <v>520</v>
      </c>
      <c r="O127" s="41"/>
      <c r="P127" s="86"/>
      <c r="Q127" s="86"/>
      <c r="R127" s="86"/>
      <c r="S127" s="86"/>
      <c r="T127" s="86"/>
      <c r="U127" s="86"/>
    </row>
    <row r="128" customFormat="1" ht="20" customHeight="1" spans="1:21">
      <c r="A128" s="15"/>
      <c r="B128" s="67" t="s">
        <v>114</v>
      </c>
      <c r="C128" s="67"/>
      <c r="D128" s="67"/>
      <c r="E128" s="67"/>
      <c r="F128" s="13"/>
      <c r="G128" s="14"/>
      <c r="H128" s="14"/>
      <c r="I128" s="14"/>
      <c r="J128" s="30">
        <v>4</v>
      </c>
      <c r="K128" s="66" t="s">
        <v>44</v>
      </c>
      <c r="L128" s="32"/>
      <c r="M128" s="13">
        <v>120</v>
      </c>
      <c r="N128" s="80">
        <f t="shared" si="36"/>
        <v>480</v>
      </c>
      <c r="O128" s="27"/>
      <c r="P128" s="79"/>
      <c r="Q128" s="79"/>
      <c r="R128" s="79"/>
      <c r="S128" s="79"/>
      <c r="T128" s="79"/>
      <c r="U128" s="79"/>
    </row>
    <row r="129" customFormat="1" ht="20" customHeight="1" spans="1:21">
      <c r="A129" s="15"/>
      <c r="B129" s="67" t="s">
        <v>37</v>
      </c>
      <c r="C129" s="67"/>
      <c r="D129" s="67"/>
      <c r="E129" s="67"/>
      <c r="F129" s="13" t="s">
        <v>38</v>
      </c>
      <c r="G129" s="14">
        <f>G124*3+G121*4</f>
        <v>6880</v>
      </c>
      <c r="H129" s="14"/>
      <c r="I129" s="14"/>
      <c r="J129" s="30">
        <f>G129/1000</f>
        <v>6.88</v>
      </c>
      <c r="K129" s="14" t="s">
        <v>39</v>
      </c>
      <c r="L129" s="32"/>
      <c r="M129" s="13">
        <v>150</v>
      </c>
      <c r="N129" s="80">
        <f t="shared" si="36"/>
        <v>1032</v>
      </c>
      <c r="O129" s="27"/>
      <c r="P129" s="27"/>
      <c r="Q129" s="27"/>
      <c r="R129" s="27"/>
      <c r="S129" s="27"/>
      <c r="T129" s="27"/>
      <c r="U129" s="27"/>
    </row>
    <row r="130" customFormat="1" ht="20" customHeight="1" spans="1:21">
      <c r="A130" s="15"/>
      <c r="B130" s="67" t="s">
        <v>40</v>
      </c>
      <c r="C130" s="67"/>
      <c r="D130" s="67"/>
      <c r="E130" s="67"/>
      <c r="F130" s="13"/>
      <c r="G130" s="14"/>
      <c r="H130" s="14"/>
      <c r="I130" s="14"/>
      <c r="J130" s="30">
        <v>2</v>
      </c>
      <c r="K130" s="14" t="s">
        <v>41</v>
      </c>
      <c r="L130" s="32"/>
      <c r="M130" s="13">
        <v>200</v>
      </c>
      <c r="N130" s="80">
        <f t="shared" si="36"/>
        <v>400</v>
      </c>
      <c r="O130" s="27"/>
      <c r="P130" s="27"/>
      <c r="Q130" s="27"/>
      <c r="R130" s="27"/>
      <c r="S130" s="27"/>
      <c r="T130" s="27"/>
      <c r="U130" s="27"/>
    </row>
    <row r="131" ht="25" customHeight="1" spans="1:21">
      <c r="A131" s="5" t="s">
        <v>47</v>
      </c>
      <c r="B131" s="20"/>
      <c r="C131" s="21"/>
      <c r="D131" s="21"/>
      <c r="E131" s="21"/>
      <c r="F131" s="21"/>
      <c r="G131" s="21"/>
      <c r="H131" s="21"/>
      <c r="I131" s="33"/>
      <c r="J131" s="34">
        <f>SUM(N120:N131)</f>
        <v>13615.252</v>
      </c>
      <c r="K131" s="26"/>
      <c r="L131" s="35"/>
      <c r="M131" s="35"/>
      <c r="N131" s="35"/>
      <c r="O131" s="45"/>
      <c r="P131" s="45"/>
      <c r="Q131" s="45"/>
      <c r="R131" s="46"/>
      <c r="S131" s="46"/>
      <c r="T131" s="46"/>
      <c r="U131" s="46"/>
    </row>
    <row r="132" customFormat="1" ht="18" customHeight="1" spans="1:14">
      <c r="A132" s="1" t="s">
        <v>115</v>
      </c>
      <c r="B132" s="2"/>
      <c r="C132" s="2"/>
      <c r="D132" s="2"/>
      <c r="E132" s="2"/>
      <c r="F132" s="3"/>
      <c r="G132" s="4"/>
      <c r="H132" s="4"/>
      <c r="I132" s="4"/>
      <c r="J132" s="22"/>
      <c r="K132" s="4"/>
      <c r="L132" s="3"/>
      <c r="M132" s="3"/>
      <c r="N132" s="23"/>
    </row>
    <row r="133" ht="20" customHeight="1" spans="1:21">
      <c r="A133" s="5" t="s">
        <v>21</v>
      </c>
      <c r="B133" s="5" t="s">
        <v>62</v>
      </c>
      <c r="C133" s="5"/>
      <c r="D133" s="5"/>
      <c r="E133" s="5"/>
      <c r="F133" s="6" t="s">
        <v>10</v>
      </c>
      <c r="G133" s="6" t="s">
        <v>23</v>
      </c>
      <c r="H133" s="6" t="s">
        <v>24</v>
      </c>
      <c r="I133" s="6" t="s">
        <v>25</v>
      </c>
      <c r="J133" s="24" t="s">
        <v>26</v>
      </c>
      <c r="K133" s="6" t="s">
        <v>27</v>
      </c>
      <c r="L133" s="6" t="s">
        <v>28</v>
      </c>
      <c r="M133" s="25" t="s">
        <v>29</v>
      </c>
      <c r="N133" s="26" t="s">
        <v>30</v>
      </c>
      <c r="O133" s="27"/>
      <c r="P133" s="27"/>
      <c r="Q133" s="27"/>
      <c r="R133" s="27"/>
      <c r="S133" s="27"/>
      <c r="T133" s="27"/>
      <c r="U133" s="27"/>
    </row>
    <row r="134" s="47" customFormat="1" ht="32" customHeight="1" spans="1:21">
      <c r="A134" s="11" t="s">
        <v>116</v>
      </c>
      <c r="B134" s="12" t="s">
        <v>117</v>
      </c>
      <c r="C134" s="12"/>
      <c r="D134" s="12"/>
      <c r="E134" s="12"/>
      <c r="F134" s="13" t="s">
        <v>73</v>
      </c>
      <c r="G134" s="14">
        <v>2210</v>
      </c>
      <c r="H134" s="14">
        <v>400</v>
      </c>
      <c r="I134" s="14">
        <v>600</v>
      </c>
      <c r="J134" s="30">
        <f t="shared" ref="J134:J138" si="37">G134/1000</f>
        <v>2.21</v>
      </c>
      <c r="K134" s="14" t="s">
        <v>39</v>
      </c>
      <c r="L134" s="14">
        <f>1180+1880</f>
        <v>3060</v>
      </c>
      <c r="M134" s="13">
        <f>L134*0.8</f>
        <v>2448</v>
      </c>
      <c r="N134" s="80">
        <f t="shared" ref="N134:N141" si="38">M134*J134</f>
        <v>5410.08</v>
      </c>
      <c r="O134" s="41"/>
      <c r="P134" s="86"/>
      <c r="Q134" s="86"/>
      <c r="R134" s="86"/>
      <c r="S134" s="86"/>
      <c r="T134" s="86"/>
      <c r="U134" s="86"/>
    </row>
    <row r="135" customFormat="1" ht="20" customHeight="1" spans="1:14">
      <c r="A135" s="15"/>
      <c r="B135" s="12" t="s">
        <v>100</v>
      </c>
      <c r="C135" s="12"/>
      <c r="D135" s="12"/>
      <c r="E135" s="12"/>
      <c r="F135" s="13" t="s">
        <v>118</v>
      </c>
      <c r="G135" s="14"/>
      <c r="H135" s="14"/>
      <c r="I135" s="14"/>
      <c r="J135" s="30">
        <v>1</v>
      </c>
      <c r="K135" s="66" t="s">
        <v>46</v>
      </c>
      <c r="L135" s="32"/>
      <c r="M135" s="13">
        <v>2000</v>
      </c>
      <c r="N135" s="31">
        <f t="shared" si="38"/>
        <v>2000</v>
      </c>
    </row>
    <row r="136" customFormat="1" ht="28" customHeight="1" spans="1:14">
      <c r="A136" s="15"/>
      <c r="B136" s="12" t="s">
        <v>68</v>
      </c>
      <c r="C136" s="12"/>
      <c r="D136" s="12"/>
      <c r="E136" s="12"/>
      <c r="F136" s="13" t="s">
        <v>119</v>
      </c>
      <c r="G136" s="14">
        <v>2210</v>
      </c>
      <c r="H136" s="14">
        <v>800</v>
      </c>
      <c r="I136" s="14">
        <v>150</v>
      </c>
      <c r="J136" s="30">
        <f t="shared" si="37"/>
        <v>2.21</v>
      </c>
      <c r="K136" s="14" t="s">
        <v>39</v>
      </c>
      <c r="L136" s="14">
        <f>790+1680</f>
        <v>2470</v>
      </c>
      <c r="M136" s="13">
        <f>L136*0.8</f>
        <v>1976</v>
      </c>
      <c r="N136" s="80">
        <f t="shared" si="38"/>
        <v>4366.96</v>
      </c>
    </row>
    <row r="137" customFormat="1" ht="20" customHeight="1" spans="1:21">
      <c r="A137" s="15"/>
      <c r="B137" s="67" t="s">
        <v>120</v>
      </c>
      <c r="C137" s="67"/>
      <c r="D137" s="67"/>
      <c r="E137" s="67"/>
      <c r="F137" s="13"/>
      <c r="G137" s="14"/>
      <c r="H137" s="14"/>
      <c r="I137" s="14"/>
      <c r="J137" s="30">
        <v>1</v>
      </c>
      <c r="K137" s="14" t="s">
        <v>46</v>
      </c>
      <c r="L137" s="32"/>
      <c r="M137" s="13">
        <v>800</v>
      </c>
      <c r="N137" s="80">
        <f t="shared" si="38"/>
        <v>800</v>
      </c>
      <c r="O137" s="27"/>
      <c r="P137" s="27"/>
      <c r="Q137" s="27"/>
      <c r="R137" s="27"/>
      <c r="S137" s="27"/>
      <c r="T137" s="27"/>
      <c r="U137" s="27"/>
    </row>
    <row r="138" customFormat="1" ht="20" customHeight="1" spans="1:21">
      <c r="A138" s="15"/>
      <c r="B138" s="67" t="s">
        <v>37</v>
      </c>
      <c r="C138" s="67"/>
      <c r="D138" s="67"/>
      <c r="E138" s="67"/>
      <c r="F138" s="13" t="s">
        <v>38</v>
      </c>
      <c r="G138" s="14">
        <f>G136*3+400</f>
        <v>7030</v>
      </c>
      <c r="H138" s="14"/>
      <c r="I138" s="14"/>
      <c r="J138" s="30">
        <f t="shared" si="37"/>
        <v>7.03</v>
      </c>
      <c r="K138" s="14" t="s">
        <v>39</v>
      </c>
      <c r="L138" s="32"/>
      <c r="M138" s="13">
        <v>150</v>
      </c>
      <c r="N138" s="80">
        <f t="shared" si="38"/>
        <v>1054.5</v>
      </c>
      <c r="O138" s="27"/>
      <c r="P138" s="27"/>
      <c r="Q138" s="27"/>
      <c r="R138" s="27"/>
      <c r="S138" s="27"/>
      <c r="T138" s="27"/>
      <c r="U138" s="27"/>
    </row>
    <row r="139" customFormat="1" ht="20" customHeight="1" spans="1:21">
      <c r="A139" s="15"/>
      <c r="B139" s="67" t="s">
        <v>40</v>
      </c>
      <c r="C139" s="67"/>
      <c r="D139" s="67"/>
      <c r="E139" s="67"/>
      <c r="F139" s="13"/>
      <c r="G139" s="14"/>
      <c r="H139" s="14"/>
      <c r="I139" s="14"/>
      <c r="J139" s="30">
        <v>1</v>
      </c>
      <c r="K139" s="14" t="s">
        <v>41</v>
      </c>
      <c r="L139" s="32"/>
      <c r="M139" s="13">
        <v>200</v>
      </c>
      <c r="N139" s="80">
        <f t="shared" si="38"/>
        <v>200</v>
      </c>
      <c r="O139" s="27"/>
      <c r="P139" s="27"/>
      <c r="Q139" s="27"/>
      <c r="R139" s="27"/>
      <c r="S139" s="27"/>
      <c r="T139" s="27"/>
      <c r="U139" s="27"/>
    </row>
    <row r="140" customFormat="1" ht="20" customHeight="1" spans="1:21">
      <c r="A140" s="15"/>
      <c r="B140" s="67" t="s">
        <v>66</v>
      </c>
      <c r="C140" s="67"/>
      <c r="D140" s="67"/>
      <c r="E140" s="67"/>
      <c r="F140" s="13" t="s">
        <v>66</v>
      </c>
      <c r="G140" s="14"/>
      <c r="H140" s="14"/>
      <c r="I140" s="14"/>
      <c r="J140" s="30">
        <v>2</v>
      </c>
      <c r="K140" s="14" t="s">
        <v>46</v>
      </c>
      <c r="L140" s="32"/>
      <c r="M140" s="13">
        <v>68</v>
      </c>
      <c r="N140" s="80">
        <f t="shared" si="38"/>
        <v>136</v>
      </c>
      <c r="O140" s="27"/>
      <c r="P140" s="79"/>
      <c r="Q140" s="79"/>
      <c r="R140" s="79"/>
      <c r="S140" s="79"/>
      <c r="T140" s="79"/>
      <c r="U140" s="79"/>
    </row>
    <row r="141" customFormat="1" ht="20" customHeight="1" spans="1:21">
      <c r="A141" s="15"/>
      <c r="B141" s="67" t="s">
        <v>121</v>
      </c>
      <c r="C141" s="67"/>
      <c r="D141" s="67"/>
      <c r="E141" s="67"/>
      <c r="F141" s="13" t="s">
        <v>66</v>
      </c>
      <c r="G141" s="14"/>
      <c r="H141" s="14"/>
      <c r="I141" s="14"/>
      <c r="J141" s="30">
        <v>1</v>
      </c>
      <c r="K141" s="14" t="s">
        <v>80</v>
      </c>
      <c r="L141" s="32"/>
      <c r="M141" s="13">
        <v>380</v>
      </c>
      <c r="N141" s="80">
        <f t="shared" si="38"/>
        <v>380</v>
      </c>
      <c r="O141" s="27"/>
      <c r="P141" s="79"/>
      <c r="Q141" s="79"/>
      <c r="R141" s="79"/>
      <c r="S141" s="79"/>
      <c r="T141" s="79"/>
      <c r="U141" s="79"/>
    </row>
    <row r="142" ht="25" customHeight="1" spans="1:21">
      <c r="A142" s="5" t="s">
        <v>47</v>
      </c>
      <c r="B142" s="20"/>
      <c r="C142" s="21"/>
      <c r="D142" s="21"/>
      <c r="E142" s="21"/>
      <c r="F142" s="21"/>
      <c r="G142" s="21"/>
      <c r="H142" s="21"/>
      <c r="I142" s="33"/>
      <c r="J142" s="34">
        <f>SUM(N133:N142)</f>
        <v>14347.54</v>
      </c>
      <c r="K142" s="26"/>
      <c r="L142" s="35"/>
      <c r="M142" s="35"/>
      <c r="N142" s="35"/>
      <c r="O142" s="27"/>
      <c r="P142" s="27"/>
      <c r="Q142" s="27"/>
      <c r="R142" s="27"/>
      <c r="S142" s="27"/>
      <c r="T142" s="27"/>
      <c r="U142" s="27"/>
    </row>
    <row r="143" customFormat="1" ht="18" customHeight="1" spans="1:14">
      <c r="A143" s="1" t="s">
        <v>122</v>
      </c>
      <c r="B143" s="2"/>
      <c r="C143" s="2"/>
      <c r="D143" s="2"/>
      <c r="E143" s="2"/>
      <c r="F143" s="3"/>
      <c r="G143" s="4"/>
      <c r="H143" s="4"/>
      <c r="I143" s="4"/>
      <c r="J143" s="22"/>
      <c r="K143" s="4"/>
      <c r="L143" s="3"/>
      <c r="M143" s="3"/>
      <c r="N143" s="23"/>
    </row>
    <row r="144" ht="20" customHeight="1" spans="1:21">
      <c r="A144" s="5" t="s">
        <v>21</v>
      </c>
      <c r="B144" s="5" t="s">
        <v>62</v>
      </c>
      <c r="C144" s="5"/>
      <c r="D144" s="5"/>
      <c r="E144" s="5"/>
      <c r="F144" s="6" t="s">
        <v>10</v>
      </c>
      <c r="G144" s="6" t="s">
        <v>23</v>
      </c>
      <c r="H144" s="6" t="s">
        <v>24</v>
      </c>
      <c r="I144" s="6" t="s">
        <v>25</v>
      </c>
      <c r="J144" s="24" t="s">
        <v>26</v>
      </c>
      <c r="K144" s="6" t="s">
        <v>27</v>
      </c>
      <c r="L144" s="6" t="s">
        <v>28</v>
      </c>
      <c r="M144" s="25" t="s">
        <v>29</v>
      </c>
      <c r="N144" s="26" t="s">
        <v>30</v>
      </c>
      <c r="O144" s="27"/>
      <c r="P144" s="27"/>
      <c r="Q144" s="27"/>
      <c r="R144" s="27"/>
      <c r="S144" s="27"/>
      <c r="T144" s="27"/>
      <c r="U144" s="27"/>
    </row>
    <row r="145" s="47" customFormat="1" ht="41" customHeight="1" spans="1:21">
      <c r="A145" s="11" t="s">
        <v>116</v>
      </c>
      <c r="B145" s="12" t="s">
        <v>123</v>
      </c>
      <c r="C145" s="12"/>
      <c r="D145" s="12"/>
      <c r="E145" s="12"/>
      <c r="F145" s="13"/>
      <c r="G145" s="14">
        <v>1290</v>
      </c>
      <c r="H145" s="14">
        <v>600</v>
      </c>
      <c r="I145" s="14">
        <v>600</v>
      </c>
      <c r="J145" s="30">
        <f>G145/1000</f>
        <v>1.29</v>
      </c>
      <c r="K145" s="14" t="s">
        <v>39</v>
      </c>
      <c r="L145" s="14">
        <f>1180+780</f>
        <v>1960</v>
      </c>
      <c r="M145" s="13">
        <f>L145*0.8</f>
        <v>1568</v>
      </c>
      <c r="N145" s="80">
        <f t="shared" ref="N145:N151" si="39">M145*J145</f>
        <v>2022.72</v>
      </c>
      <c r="O145" s="41"/>
      <c r="P145" s="86"/>
      <c r="Q145" s="86"/>
      <c r="R145" s="86"/>
      <c r="S145" s="86"/>
      <c r="T145" s="86"/>
      <c r="U145" s="86"/>
    </row>
    <row r="146" s="47" customFormat="1" ht="41" customHeight="1" spans="1:21">
      <c r="A146" s="11"/>
      <c r="B146" s="12" t="s">
        <v>68</v>
      </c>
      <c r="C146" s="12"/>
      <c r="D146" s="12"/>
      <c r="E146" s="12"/>
      <c r="F146" s="13" t="s">
        <v>124</v>
      </c>
      <c r="G146" s="14">
        <v>1290</v>
      </c>
      <c r="H146" s="14">
        <v>1100</v>
      </c>
      <c r="I146" s="14">
        <v>150</v>
      </c>
      <c r="J146" s="30">
        <f>G146*H146/1000000</f>
        <v>1.419</v>
      </c>
      <c r="K146" s="66" t="s">
        <v>34</v>
      </c>
      <c r="L146" s="14">
        <f>790+1680</f>
        <v>2470</v>
      </c>
      <c r="M146" s="13">
        <f>L146*0.8</f>
        <v>1976</v>
      </c>
      <c r="N146" s="80">
        <f t="shared" si="39"/>
        <v>2803.944</v>
      </c>
      <c r="O146" s="41"/>
      <c r="P146" s="86"/>
      <c r="Q146" s="86"/>
      <c r="R146" s="86"/>
      <c r="S146" s="86"/>
      <c r="T146" s="86"/>
      <c r="U146" s="86"/>
    </row>
    <row r="147" customFormat="1" ht="27" customHeight="1" spans="1:21">
      <c r="A147" s="15"/>
      <c r="B147" s="67" t="s">
        <v>120</v>
      </c>
      <c r="C147" s="67"/>
      <c r="D147" s="67"/>
      <c r="E147" s="67"/>
      <c r="F147" s="13"/>
      <c r="G147" s="14"/>
      <c r="H147" s="14"/>
      <c r="I147" s="14"/>
      <c r="J147" s="30">
        <v>1</v>
      </c>
      <c r="K147" s="14" t="s">
        <v>46</v>
      </c>
      <c r="L147" s="32"/>
      <c r="M147" s="13">
        <v>800</v>
      </c>
      <c r="N147" s="80">
        <f t="shared" si="39"/>
        <v>800</v>
      </c>
      <c r="O147" s="27"/>
      <c r="P147" s="27"/>
      <c r="Q147" s="27"/>
      <c r="R147" s="27"/>
      <c r="S147" s="27"/>
      <c r="T147" s="27"/>
      <c r="U147" s="27"/>
    </row>
    <row r="148" customFormat="1" ht="41" customHeight="1" spans="1:21">
      <c r="A148" s="15"/>
      <c r="B148" s="67" t="s">
        <v>37</v>
      </c>
      <c r="C148" s="67"/>
      <c r="D148" s="67"/>
      <c r="E148" s="67"/>
      <c r="F148" s="13" t="s">
        <v>38</v>
      </c>
      <c r="G148" s="14">
        <f>G146*3</f>
        <v>3870</v>
      </c>
      <c r="H148" s="14"/>
      <c r="I148" s="14"/>
      <c r="J148" s="30">
        <f>G148/1000</f>
        <v>3.87</v>
      </c>
      <c r="K148" s="14" t="s">
        <v>39</v>
      </c>
      <c r="L148" s="32"/>
      <c r="M148" s="13">
        <v>150</v>
      </c>
      <c r="N148" s="80">
        <f t="shared" si="39"/>
        <v>580.5</v>
      </c>
      <c r="O148" s="27"/>
      <c r="P148" s="27"/>
      <c r="Q148" s="27"/>
      <c r="R148" s="27"/>
      <c r="S148" s="27"/>
      <c r="T148" s="27"/>
      <c r="U148" s="27"/>
    </row>
    <row r="149" customFormat="1" ht="41" customHeight="1" spans="1:21">
      <c r="A149" s="15"/>
      <c r="B149" s="67" t="s">
        <v>40</v>
      </c>
      <c r="C149" s="67"/>
      <c r="D149" s="67"/>
      <c r="E149" s="67"/>
      <c r="F149" s="13"/>
      <c r="G149" s="14"/>
      <c r="H149" s="14"/>
      <c r="I149" s="14"/>
      <c r="J149" s="30">
        <v>2</v>
      </c>
      <c r="K149" s="14" t="s">
        <v>41</v>
      </c>
      <c r="L149" s="32"/>
      <c r="M149" s="13">
        <v>200</v>
      </c>
      <c r="N149" s="80">
        <f t="shared" si="39"/>
        <v>400</v>
      </c>
      <c r="O149" s="27"/>
      <c r="P149" s="27"/>
      <c r="Q149" s="27"/>
      <c r="R149" s="27"/>
      <c r="S149" s="27"/>
      <c r="T149" s="27"/>
      <c r="U149" s="27"/>
    </row>
    <row r="150" customFormat="1" ht="41" customHeight="1" spans="1:21">
      <c r="A150" s="15"/>
      <c r="B150" s="67" t="s">
        <v>43</v>
      </c>
      <c r="C150" s="67"/>
      <c r="D150" s="67"/>
      <c r="E150" s="67"/>
      <c r="F150" s="68"/>
      <c r="G150" s="44"/>
      <c r="H150" s="44"/>
      <c r="I150" s="44"/>
      <c r="J150" s="81">
        <v>2</v>
      </c>
      <c r="K150" s="82" t="s">
        <v>44</v>
      </c>
      <c r="L150" s="32"/>
      <c r="M150" s="13">
        <v>68</v>
      </c>
      <c r="N150" s="83">
        <f t="shared" si="39"/>
        <v>136</v>
      </c>
      <c r="O150" s="27"/>
      <c r="P150" s="79"/>
      <c r="Q150" s="79"/>
      <c r="R150" s="79"/>
      <c r="S150" s="79"/>
      <c r="T150" s="79"/>
      <c r="U150" s="79"/>
    </row>
    <row r="151" ht="41" customHeight="1" spans="1:21">
      <c r="A151" s="15"/>
      <c r="B151" s="67" t="s">
        <v>121</v>
      </c>
      <c r="C151" s="67"/>
      <c r="D151" s="67"/>
      <c r="E151" s="67"/>
      <c r="F151" s="13" t="s">
        <v>66</v>
      </c>
      <c r="G151" s="14"/>
      <c r="H151" s="14"/>
      <c r="I151" s="14"/>
      <c r="J151" s="30">
        <v>1</v>
      </c>
      <c r="K151" s="14" t="s">
        <v>80</v>
      </c>
      <c r="L151" s="32"/>
      <c r="M151" s="13">
        <v>380</v>
      </c>
      <c r="N151" s="80">
        <f t="shared" si="39"/>
        <v>380</v>
      </c>
      <c r="O151" s="27"/>
      <c r="P151" s="79"/>
      <c r="Q151" s="79"/>
      <c r="R151" s="79"/>
      <c r="S151" s="79"/>
      <c r="T151" s="79"/>
      <c r="U151" s="79"/>
    </row>
    <row r="152" ht="25" customHeight="1" spans="1:21">
      <c r="A152" s="5" t="s">
        <v>47</v>
      </c>
      <c r="B152" s="20"/>
      <c r="C152" s="21"/>
      <c r="D152" s="21"/>
      <c r="E152" s="21"/>
      <c r="F152" s="21"/>
      <c r="G152" s="21"/>
      <c r="H152" s="21"/>
      <c r="I152" s="33"/>
      <c r="J152" s="34">
        <f>SUM(N144:N152)</f>
        <v>7123.164</v>
      </c>
      <c r="K152" s="26"/>
      <c r="L152" s="35"/>
      <c r="M152" s="35"/>
      <c r="N152" s="35"/>
      <c r="O152" s="27"/>
      <c r="P152" s="27"/>
      <c r="Q152" s="27"/>
      <c r="R152" s="27"/>
      <c r="S152" s="27"/>
      <c r="T152" s="27"/>
      <c r="U152" s="27"/>
    </row>
    <row r="153" ht="20" customHeight="1" spans="1:14">
      <c r="A153" s="59" t="s">
        <v>125</v>
      </c>
      <c r="B153" s="59"/>
      <c r="C153" s="59"/>
      <c r="D153" s="87"/>
      <c r="E153" s="87"/>
      <c r="F153" s="88"/>
      <c r="G153" s="88"/>
      <c r="H153" s="88"/>
      <c r="I153" s="88"/>
      <c r="J153" s="93">
        <f>SUM(N8:N152)</f>
        <v>215385.77</v>
      </c>
      <c r="K153" s="93"/>
      <c r="L153" s="93"/>
      <c r="M153" s="93"/>
      <c r="N153" s="93"/>
    </row>
    <row r="154" customFormat="1" ht="20" customHeight="1" spans="1:14">
      <c r="A154" s="89"/>
      <c r="B154" s="90"/>
      <c r="C154" s="90"/>
      <c r="D154" s="90"/>
      <c r="E154" s="90"/>
      <c r="F154" s="90"/>
      <c r="G154" s="90"/>
      <c r="H154" s="90"/>
      <c r="I154" s="90"/>
      <c r="J154" s="90"/>
      <c r="K154" s="90"/>
      <c r="L154" s="90"/>
      <c r="M154" s="90"/>
      <c r="N154" s="94"/>
    </row>
    <row r="155" customFormat="1" ht="20" customHeight="1" spans="1:14">
      <c r="A155" s="91" t="s">
        <v>126</v>
      </c>
      <c r="B155" s="92"/>
      <c r="C155" s="92"/>
      <c r="D155" s="92"/>
      <c r="E155" s="92"/>
      <c r="F155" s="92"/>
      <c r="G155" s="92"/>
      <c r="H155" s="92"/>
      <c r="I155" s="92"/>
      <c r="J155" s="92"/>
      <c r="K155" s="92"/>
      <c r="L155" s="92"/>
      <c r="M155" s="92"/>
      <c r="N155" s="95"/>
    </row>
    <row r="156" customFormat="1" ht="20" customHeight="1" spans="1:14">
      <c r="A156" s="91" t="s">
        <v>127</v>
      </c>
      <c r="B156" s="92"/>
      <c r="C156" s="92"/>
      <c r="D156" s="92"/>
      <c r="E156" s="92"/>
      <c r="F156" s="92"/>
      <c r="G156" s="92"/>
      <c r="H156" s="92"/>
      <c r="I156" s="92"/>
      <c r="J156" s="92"/>
      <c r="K156" s="92"/>
      <c r="L156" s="92"/>
      <c r="M156" s="92"/>
      <c r="N156" s="95"/>
    </row>
    <row r="157" customFormat="1" ht="20" customHeight="1" spans="1:14">
      <c r="A157" s="91" t="s">
        <v>128</v>
      </c>
      <c r="B157" s="92"/>
      <c r="C157" s="92"/>
      <c r="D157" s="92"/>
      <c r="E157" s="92"/>
      <c r="F157" s="92"/>
      <c r="G157" s="92"/>
      <c r="H157" s="92"/>
      <c r="I157" s="92"/>
      <c r="J157" s="92"/>
      <c r="K157" s="92"/>
      <c r="L157" s="92"/>
      <c r="M157" s="92"/>
      <c r="N157" s="95"/>
    </row>
    <row r="158" customFormat="1" ht="20" customHeight="1" spans="1:14">
      <c r="A158" s="91" t="s">
        <v>129</v>
      </c>
      <c r="B158" s="92"/>
      <c r="C158" s="92"/>
      <c r="D158" s="92"/>
      <c r="E158" s="92"/>
      <c r="F158" s="92"/>
      <c r="G158" s="92"/>
      <c r="H158" s="92"/>
      <c r="I158" s="92"/>
      <c r="J158" s="92"/>
      <c r="K158" s="92"/>
      <c r="L158" s="92"/>
      <c r="M158" s="92"/>
      <c r="N158" s="95"/>
    </row>
    <row r="159" customFormat="1" ht="20" customHeight="1" spans="1:14">
      <c r="A159" s="91" t="s">
        <v>130</v>
      </c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95"/>
    </row>
    <row r="160" s="43" customFormat="1" ht="17.25" spans="1:14">
      <c r="A160" s="5" t="s">
        <v>131</v>
      </c>
      <c r="B160" s="5"/>
      <c r="C160" s="5"/>
      <c r="D160" s="5"/>
      <c r="E160" s="5"/>
      <c r="F160" s="6"/>
      <c r="G160" s="6"/>
      <c r="H160" s="6"/>
      <c r="I160" s="6"/>
      <c r="J160" s="24"/>
      <c r="K160" s="6"/>
      <c r="L160" s="6"/>
      <c r="M160" s="6"/>
      <c r="N160" s="26"/>
    </row>
  </sheetData>
  <mergeCells count="195">
    <mergeCell ref="A1:N1"/>
    <mergeCell ref="A2:N2"/>
    <mergeCell ref="B4:C4"/>
    <mergeCell ref="D4:E4"/>
    <mergeCell ref="F4:N4"/>
    <mergeCell ref="B5:C5"/>
    <mergeCell ref="D5:E5"/>
    <mergeCell ref="F5:G5"/>
    <mergeCell ref="I5:N5"/>
    <mergeCell ref="A6:N6"/>
    <mergeCell ref="B7:E7"/>
    <mergeCell ref="B8:E8"/>
    <mergeCell ref="B9:E9"/>
    <mergeCell ref="B10:E10"/>
    <mergeCell ref="B11:E11"/>
    <mergeCell ref="B12:E12"/>
    <mergeCell ref="B13:E13"/>
    <mergeCell ref="B14:E14"/>
    <mergeCell ref="B15:I15"/>
    <mergeCell ref="J15:K15"/>
    <mergeCell ref="A16:N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4:I44"/>
    <mergeCell ref="J44:K44"/>
    <mergeCell ref="A45:N45"/>
    <mergeCell ref="B46:E46"/>
    <mergeCell ref="B47:E47"/>
    <mergeCell ref="B48:E48"/>
    <mergeCell ref="B49:E49"/>
    <mergeCell ref="B50:E50"/>
    <mergeCell ref="B51:E51"/>
    <mergeCell ref="B52:E52"/>
    <mergeCell ref="B53:E53"/>
    <mergeCell ref="B54:E54"/>
    <mergeCell ref="B55:E55"/>
    <mergeCell ref="B56:E56"/>
    <mergeCell ref="B57:E57"/>
    <mergeCell ref="B58:E58"/>
    <mergeCell ref="B59:E59"/>
    <mergeCell ref="B60:E60"/>
    <mergeCell ref="B61:I61"/>
    <mergeCell ref="J61:K61"/>
    <mergeCell ref="A62:N62"/>
    <mergeCell ref="B63:E63"/>
    <mergeCell ref="B64:E64"/>
    <mergeCell ref="B65:E65"/>
    <mergeCell ref="B66:E66"/>
    <mergeCell ref="B67:E67"/>
    <mergeCell ref="B68:E68"/>
    <mergeCell ref="B69:E69"/>
    <mergeCell ref="B70:E70"/>
    <mergeCell ref="B71:E71"/>
    <mergeCell ref="B72:E72"/>
    <mergeCell ref="B73:E73"/>
    <mergeCell ref="B74:E74"/>
    <mergeCell ref="B75:E75"/>
    <mergeCell ref="B76:E76"/>
    <mergeCell ref="B77:E77"/>
    <mergeCell ref="B78:E78"/>
    <mergeCell ref="B79:E79"/>
    <mergeCell ref="B80:E80"/>
    <mergeCell ref="B81:E81"/>
    <mergeCell ref="B82:E82"/>
    <mergeCell ref="B83:E83"/>
    <mergeCell ref="B84:I84"/>
    <mergeCell ref="J84:K84"/>
    <mergeCell ref="A85:N85"/>
    <mergeCell ref="B86:E86"/>
    <mergeCell ref="B87:E87"/>
    <mergeCell ref="B88:E88"/>
    <mergeCell ref="B89:E89"/>
    <mergeCell ref="B90:E90"/>
    <mergeCell ref="B91:E91"/>
    <mergeCell ref="B92:E92"/>
    <mergeCell ref="B93:E93"/>
    <mergeCell ref="B94:I94"/>
    <mergeCell ref="J94:K94"/>
    <mergeCell ref="A95:N95"/>
    <mergeCell ref="B96:E96"/>
    <mergeCell ref="B97:E97"/>
    <mergeCell ref="B98:E98"/>
    <mergeCell ref="B99:E99"/>
    <mergeCell ref="B100:E100"/>
    <mergeCell ref="B101:E101"/>
    <mergeCell ref="B102:E102"/>
    <mergeCell ref="B103:E103"/>
    <mergeCell ref="B104:E104"/>
    <mergeCell ref="B105:E105"/>
    <mergeCell ref="B106:E106"/>
    <mergeCell ref="B107:E107"/>
    <mergeCell ref="B108:I108"/>
    <mergeCell ref="J108:K108"/>
    <mergeCell ref="A109:N109"/>
    <mergeCell ref="B110:E110"/>
    <mergeCell ref="B111:E111"/>
    <mergeCell ref="B112:E112"/>
    <mergeCell ref="B113:E113"/>
    <mergeCell ref="B114:E114"/>
    <mergeCell ref="B115:E115"/>
    <mergeCell ref="B116:E116"/>
    <mergeCell ref="B117:E117"/>
    <mergeCell ref="B118:I118"/>
    <mergeCell ref="J118:K118"/>
    <mergeCell ref="A119:N119"/>
    <mergeCell ref="B120:E120"/>
    <mergeCell ref="B121:E121"/>
    <mergeCell ref="B122:E122"/>
    <mergeCell ref="B123:E123"/>
    <mergeCell ref="B124:E124"/>
    <mergeCell ref="B125:E125"/>
    <mergeCell ref="B126:E126"/>
    <mergeCell ref="B127:E127"/>
    <mergeCell ref="B128:E128"/>
    <mergeCell ref="B129:E129"/>
    <mergeCell ref="B130:E130"/>
    <mergeCell ref="B131:I131"/>
    <mergeCell ref="J131:K131"/>
    <mergeCell ref="A132:N132"/>
    <mergeCell ref="B133:E133"/>
    <mergeCell ref="B134:E134"/>
    <mergeCell ref="B135:E135"/>
    <mergeCell ref="B136:E136"/>
    <mergeCell ref="B137:E137"/>
    <mergeCell ref="B138:E138"/>
    <mergeCell ref="B139:E139"/>
    <mergeCell ref="B140:E140"/>
    <mergeCell ref="B141:E141"/>
    <mergeCell ref="B142:I142"/>
    <mergeCell ref="J142:K142"/>
    <mergeCell ref="A143:N143"/>
    <mergeCell ref="B144:E144"/>
    <mergeCell ref="B145:E145"/>
    <mergeCell ref="B146:E146"/>
    <mergeCell ref="B147:E147"/>
    <mergeCell ref="B148:E148"/>
    <mergeCell ref="B149:E149"/>
    <mergeCell ref="B150:E150"/>
    <mergeCell ref="B151:E151"/>
    <mergeCell ref="B152:I152"/>
    <mergeCell ref="J152:K152"/>
    <mergeCell ref="A153:C153"/>
    <mergeCell ref="D153:I153"/>
    <mergeCell ref="J153:N153"/>
    <mergeCell ref="A154:N154"/>
    <mergeCell ref="A155:N155"/>
    <mergeCell ref="A156:N156"/>
    <mergeCell ref="A157:N157"/>
    <mergeCell ref="A158:N158"/>
    <mergeCell ref="A159:N159"/>
    <mergeCell ref="A160:N160"/>
    <mergeCell ref="A8:A14"/>
    <mergeCell ref="A18:A26"/>
    <mergeCell ref="A27:A33"/>
    <mergeCell ref="A34:A36"/>
    <mergeCell ref="A37:A43"/>
    <mergeCell ref="A47:A50"/>
    <mergeCell ref="A51:A55"/>
    <mergeCell ref="A56:A60"/>
    <mergeCell ref="A64:A69"/>
    <mergeCell ref="A70:A75"/>
    <mergeCell ref="A76:A79"/>
    <mergeCell ref="A80:A83"/>
    <mergeCell ref="A87:A93"/>
    <mergeCell ref="A97:A107"/>
    <mergeCell ref="A111:A114"/>
    <mergeCell ref="A115:A117"/>
    <mergeCell ref="A121:A130"/>
    <mergeCell ref="A134:A141"/>
    <mergeCell ref="A145:A151"/>
  </mergeCells>
  <pageMargins left="0.75" right="0.75" top="1" bottom="1" header="0.5" footer="0.5"/>
  <pageSetup paperSize="9" scale="84" orientation="portrait" horizontalDpi="600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0"/>
  <sheetViews>
    <sheetView topLeftCell="A3" workbookViewId="0">
      <selection activeCell="H6" sqref="H6"/>
    </sheetView>
  </sheetViews>
  <sheetFormatPr defaultColWidth="9" defaultRowHeight="14.25"/>
  <sheetData>
    <row r="1" customFormat="1" ht="18" customHeight="1" spans="1:14">
      <c r="A1" s="1" t="s">
        <v>132</v>
      </c>
      <c r="B1" s="2"/>
      <c r="C1" s="2"/>
      <c r="D1" s="2"/>
      <c r="E1" s="2"/>
      <c r="F1" s="3"/>
      <c r="G1" s="4"/>
      <c r="H1" s="4"/>
      <c r="I1" s="4"/>
      <c r="J1" s="22"/>
      <c r="K1" s="4"/>
      <c r="L1" s="3"/>
      <c r="M1" s="3"/>
      <c r="N1" s="23"/>
    </row>
    <row r="2" customFormat="1" ht="20" customHeight="1" spans="1:21">
      <c r="A2" s="5" t="s">
        <v>21</v>
      </c>
      <c r="B2" s="5" t="s">
        <v>62</v>
      </c>
      <c r="C2" s="5"/>
      <c r="D2" s="5"/>
      <c r="E2" s="5"/>
      <c r="F2" s="6" t="s">
        <v>10</v>
      </c>
      <c r="G2" s="6" t="s">
        <v>23</v>
      </c>
      <c r="H2" s="6" t="s">
        <v>24</v>
      </c>
      <c r="I2" s="6" t="s">
        <v>25</v>
      </c>
      <c r="J2" s="24" t="s">
        <v>26</v>
      </c>
      <c r="K2" s="6" t="s">
        <v>27</v>
      </c>
      <c r="L2" s="6" t="s">
        <v>28</v>
      </c>
      <c r="M2" s="25" t="s">
        <v>29</v>
      </c>
      <c r="N2" s="26" t="s">
        <v>30</v>
      </c>
      <c r="O2" s="27"/>
      <c r="P2" s="27"/>
      <c r="Q2" s="27"/>
      <c r="R2" s="27"/>
      <c r="S2" s="27"/>
      <c r="T2" s="27"/>
      <c r="U2" s="27"/>
    </row>
    <row r="3" customFormat="1" ht="59" customHeight="1" spans="1:21">
      <c r="A3" s="11" t="s">
        <v>133</v>
      </c>
      <c r="B3" s="12" t="s">
        <v>134</v>
      </c>
      <c r="C3" s="12"/>
      <c r="D3" s="12"/>
      <c r="E3" s="12"/>
      <c r="F3" s="13" t="s">
        <v>135</v>
      </c>
      <c r="G3" s="14">
        <v>1320</v>
      </c>
      <c r="H3" s="14">
        <v>4730</v>
      </c>
      <c r="I3" s="14"/>
      <c r="J3" s="14">
        <f t="shared" ref="J3:J6" si="0">G3*H3/1000000</f>
        <v>6.2436</v>
      </c>
      <c r="K3" s="14" t="s">
        <v>34</v>
      </c>
      <c r="L3" s="14">
        <f>1580+100</f>
        <v>1680</v>
      </c>
      <c r="M3" s="13">
        <f t="shared" ref="M3:M6" si="1">L3*0.8</f>
        <v>1344</v>
      </c>
      <c r="N3" s="40">
        <f t="shared" ref="N3:N9" si="2">M3*J3</f>
        <v>8391.3984</v>
      </c>
      <c r="O3" s="41"/>
      <c r="P3" s="27"/>
      <c r="Q3" s="27"/>
      <c r="R3" s="27"/>
      <c r="S3" s="27"/>
      <c r="T3" s="27"/>
      <c r="U3" s="27"/>
    </row>
    <row r="4" s="36" customFormat="1" ht="59" customHeight="1" spans="1:21">
      <c r="A4" s="15"/>
      <c r="B4" s="12" t="s">
        <v>134</v>
      </c>
      <c r="C4" s="12"/>
      <c r="D4" s="12"/>
      <c r="E4" s="12"/>
      <c r="F4" s="13" t="s">
        <v>135</v>
      </c>
      <c r="G4" s="14">
        <v>1330</v>
      </c>
      <c r="H4" s="14">
        <v>1070</v>
      </c>
      <c r="I4" s="14"/>
      <c r="J4" s="14">
        <f t="shared" si="0"/>
        <v>1.4231</v>
      </c>
      <c r="K4" s="14" t="s">
        <v>34</v>
      </c>
      <c r="L4" s="14">
        <f>1580+100</f>
        <v>1680</v>
      </c>
      <c r="M4" s="13">
        <f t="shared" si="1"/>
        <v>1344</v>
      </c>
      <c r="N4" s="40">
        <f t="shared" si="2"/>
        <v>1912.6464</v>
      </c>
      <c r="O4" s="42"/>
      <c r="P4" s="43"/>
      <c r="Q4" s="43"/>
      <c r="R4" s="43"/>
      <c r="S4" s="43"/>
      <c r="T4" s="43"/>
      <c r="U4" s="43"/>
    </row>
    <row r="5" s="36" customFormat="1" ht="59" customHeight="1" spans="1:21">
      <c r="A5" s="15"/>
      <c r="B5" s="12" t="s">
        <v>134</v>
      </c>
      <c r="C5" s="12"/>
      <c r="D5" s="12"/>
      <c r="E5" s="12"/>
      <c r="F5" s="13" t="s">
        <v>136</v>
      </c>
      <c r="G5" s="14">
        <f>3530-900+1330</f>
        <v>3960</v>
      </c>
      <c r="H5" s="14">
        <v>2350</v>
      </c>
      <c r="I5" s="14"/>
      <c r="J5" s="14">
        <f t="shared" si="0"/>
        <v>9.306</v>
      </c>
      <c r="K5" s="14" t="s">
        <v>34</v>
      </c>
      <c r="L5" s="14">
        <v>1580</v>
      </c>
      <c r="M5" s="13">
        <f t="shared" si="1"/>
        <v>1264</v>
      </c>
      <c r="N5" s="40">
        <f t="shared" si="2"/>
        <v>11762.784</v>
      </c>
      <c r="O5" s="42"/>
      <c r="P5" s="43"/>
      <c r="Q5" s="43"/>
      <c r="R5" s="43"/>
      <c r="S5" s="43"/>
      <c r="T5" s="43"/>
      <c r="U5" s="43"/>
    </row>
    <row r="6" s="36" customFormat="1" ht="86" customHeight="1" spans="1:21">
      <c r="A6" s="37" t="s">
        <v>137</v>
      </c>
      <c r="B6" s="12" t="s">
        <v>134</v>
      </c>
      <c r="C6" s="12"/>
      <c r="D6" s="12"/>
      <c r="E6" s="12"/>
      <c r="F6" s="13"/>
      <c r="G6" s="14">
        <v>4500</v>
      </c>
      <c r="H6" s="14">
        <v>1100</v>
      </c>
      <c r="I6" s="14"/>
      <c r="J6" s="14">
        <f t="shared" si="0"/>
        <v>4.95</v>
      </c>
      <c r="K6" s="44" t="s">
        <v>34</v>
      </c>
      <c r="L6" s="14">
        <v>1580</v>
      </c>
      <c r="M6" s="13">
        <f t="shared" si="1"/>
        <v>1264</v>
      </c>
      <c r="N6" s="40">
        <f t="shared" si="2"/>
        <v>6256.8</v>
      </c>
      <c r="O6" s="42"/>
      <c r="P6" s="43"/>
      <c r="Q6" s="43"/>
      <c r="R6" s="43"/>
      <c r="S6" s="43"/>
      <c r="T6" s="43"/>
      <c r="U6" s="43"/>
    </row>
    <row r="7" customFormat="1" ht="86" customHeight="1" spans="1:21">
      <c r="A7" s="38"/>
      <c r="B7" s="12"/>
      <c r="C7" s="12"/>
      <c r="D7" s="12"/>
      <c r="E7" s="12"/>
      <c r="F7" s="13" t="s">
        <v>138</v>
      </c>
      <c r="G7" s="14">
        <f>G6</f>
        <v>4500</v>
      </c>
      <c r="H7" s="14"/>
      <c r="I7" s="14"/>
      <c r="J7" s="30">
        <f>G7/1000</f>
        <v>4.5</v>
      </c>
      <c r="K7" s="14" t="s">
        <v>39</v>
      </c>
      <c r="L7" s="32"/>
      <c r="M7" s="13">
        <v>100</v>
      </c>
      <c r="N7" s="31">
        <f t="shared" si="2"/>
        <v>450</v>
      </c>
      <c r="O7" s="41"/>
      <c r="P7" s="27"/>
      <c r="Q7" s="27"/>
      <c r="R7" s="27"/>
      <c r="S7" s="27"/>
      <c r="T7" s="27"/>
      <c r="U7" s="27"/>
    </row>
    <row r="8" s="36" customFormat="1" ht="78" customHeight="1" spans="1:21">
      <c r="A8" s="39" t="s">
        <v>139</v>
      </c>
      <c r="B8" s="12" t="s">
        <v>134</v>
      </c>
      <c r="C8" s="12"/>
      <c r="D8" s="12"/>
      <c r="E8" s="12"/>
      <c r="F8" s="13"/>
      <c r="G8" s="14">
        <v>3800</v>
      </c>
      <c r="H8" s="14">
        <v>1100</v>
      </c>
      <c r="I8" s="14"/>
      <c r="J8" s="14">
        <f>G8*H8/1000000</f>
        <v>4.18</v>
      </c>
      <c r="K8" s="44" t="s">
        <v>34</v>
      </c>
      <c r="L8" s="14">
        <v>1580</v>
      </c>
      <c r="M8" s="13">
        <f>L8*0.8</f>
        <v>1264</v>
      </c>
      <c r="N8" s="40">
        <f t="shared" si="2"/>
        <v>5283.52</v>
      </c>
      <c r="O8" s="42"/>
      <c r="P8" s="43"/>
      <c r="Q8" s="43"/>
      <c r="R8" s="43"/>
      <c r="S8" s="43"/>
      <c r="T8" s="43"/>
      <c r="U8" s="43"/>
    </row>
    <row r="9" customFormat="1" ht="78" customHeight="1" spans="1:21">
      <c r="A9" s="38"/>
      <c r="B9" s="12"/>
      <c r="C9" s="12"/>
      <c r="D9" s="12"/>
      <c r="E9" s="12"/>
      <c r="F9" s="13" t="s">
        <v>138</v>
      </c>
      <c r="G9" s="14">
        <f>G8</f>
        <v>3800</v>
      </c>
      <c r="H9" s="14"/>
      <c r="I9" s="14"/>
      <c r="J9" s="30">
        <f>G9/1000</f>
        <v>3.8</v>
      </c>
      <c r="K9" s="14" t="s">
        <v>39</v>
      </c>
      <c r="L9" s="32"/>
      <c r="M9" s="13">
        <v>100</v>
      </c>
      <c r="N9" s="31">
        <f t="shared" si="2"/>
        <v>380</v>
      </c>
      <c r="O9" s="41"/>
      <c r="P9" s="27"/>
      <c r="Q9" s="27"/>
      <c r="R9" s="27"/>
      <c r="S9" s="27"/>
      <c r="T9" s="27"/>
      <c r="U9" s="27"/>
    </row>
    <row r="10" customFormat="1" ht="25" customHeight="1" spans="1:21">
      <c r="A10" s="5" t="s">
        <v>47</v>
      </c>
      <c r="B10" s="20"/>
      <c r="C10" s="21"/>
      <c r="D10" s="21"/>
      <c r="E10" s="21"/>
      <c r="F10" s="21"/>
      <c r="G10" s="21"/>
      <c r="H10" s="21"/>
      <c r="I10" s="33"/>
      <c r="J10" s="34">
        <f>SUM(N2:N10)</f>
        <v>34437.1488</v>
      </c>
      <c r="K10" s="26"/>
      <c r="L10" s="35"/>
      <c r="M10" s="35"/>
      <c r="N10" s="35"/>
      <c r="O10" s="45"/>
      <c r="P10" s="45"/>
      <c r="Q10" s="45"/>
      <c r="R10" s="46"/>
      <c r="S10" s="46"/>
      <c r="T10" s="46"/>
      <c r="U10" s="46"/>
    </row>
  </sheetData>
  <mergeCells count="14">
    <mergeCell ref="A1:N1"/>
    <mergeCell ref="B2:E2"/>
    <mergeCell ref="B3:E3"/>
    <mergeCell ref="B4:E4"/>
    <mergeCell ref="B5:E5"/>
    <mergeCell ref="B6:E6"/>
    <mergeCell ref="B7:E7"/>
    <mergeCell ref="B8:E8"/>
    <mergeCell ref="B9:E9"/>
    <mergeCell ref="B10:I10"/>
    <mergeCell ref="J10:K10"/>
    <mergeCell ref="A3:A5"/>
    <mergeCell ref="A6:A7"/>
    <mergeCell ref="A8:A9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2"/>
  <sheetViews>
    <sheetView topLeftCell="A7" workbookViewId="0">
      <selection activeCell="B9" sqref="B9:E9"/>
    </sheetView>
  </sheetViews>
  <sheetFormatPr defaultColWidth="9" defaultRowHeight="14.25"/>
  <sheetData>
    <row r="1" customFormat="1" ht="18" customHeight="1" spans="1:14">
      <c r="A1" s="1" t="s">
        <v>140</v>
      </c>
      <c r="B1" s="2"/>
      <c r="C1" s="2"/>
      <c r="D1" s="2"/>
      <c r="E1" s="2"/>
      <c r="F1" s="3"/>
      <c r="G1" s="4"/>
      <c r="H1" s="4"/>
      <c r="I1" s="4"/>
      <c r="J1" s="22"/>
      <c r="K1" s="4"/>
      <c r="L1" s="3"/>
      <c r="M1" s="3"/>
      <c r="N1" s="23"/>
    </row>
    <row r="2" customFormat="1" ht="20" customHeight="1" spans="1:21">
      <c r="A2" s="5" t="s">
        <v>21</v>
      </c>
      <c r="B2" s="5" t="s">
        <v>62</v>
      </c>
      <c r="C2" s="5"/>
      <c r="D2" s="5"/>
      <c r="E2" s="5"/>
      <c r="F2" s="6" t="s">
        <v>10</v>
      </c>
      <c r="G2" s="6" t="s">
        <v>23</v>
      </c>
      <c r="H2" s="6" t="s">
        <v>24</v>
      </c>
      <c r="I2" s="6" t="s">
        <v>25</v>
      </c>
      <c r="J2" s="24" t="s">
        <v>26</v>
      </c>
      <c r="K2" s="6" t="s">
        <v>27</v>
      </c>
      <c r="L2" s="6" t="s">
        <v>28</v>
      </c>
      <c r="M2" s="25" t="s">
        <v>29</v>
      </c>
      <c r="N2" s="26" t="s">
        <v>30</v>
      </c>
      <c r="O2" s="27"/>
      <c r="P2" s="27"/>
      <c r="Q2" s="27"/>
      <c r="R2" s="27"/>
      <c r="S2" s="27"/>
      <c r="T2" s="27"/>
      <c r="U2" s="27"/>
    </row>
    <row r="3" customFormat="1" ht="18" customHeight="1" spans="1:14">
      <c r="A3" s="7"/>
      <c r="B3" s="8"/>
      <c r="C3" s="8"/>
      <c r="D3" s="8"/>
      <c r="E3" s="8"/>
      <c r="F3" s="9"/>
      <c r="G3" s="10"/>
      <c r="H3" s="10"/>
      <c r="I3" s="10"/>
      <c r="J3" s="28"/>
      <c r="K3" s="10"/>
      <c r="L3" s="9"/>
      <c r="M3" s="9"/>
      <c r="N3" s="29"/>
    </row>
    <row r="4" customFormat="1" ht="99" customHeight="1" spans="1:21">
      <c r="A4" s="11" t="s">
        <v>141</v>
      </c>
      <c r="B4" s="12" t="s">
        <v>142</v>
      </c>
      <c r="C4" s="12"/>
      <c r="D4" s="12"/>
      <c r="E4" s="12"/>
      <c r="F4" s="13"/>
      <c r="G4" s="14">
        <v>900</v>
      </c>
      <c r="H4" s="14">
        <v>2400</v>
      </c>
      <c r="I4" s="14"/>
      <c r="J4" s="30">
        <v>4</v>
      </c>
      <c r="K4" s="14" t="s">
        <v>143</v>
      </c>
      <c r="L4" s="14">
        <v>5180</v>
      </c>
      <c r="M4" s="13">
        <f t="shared" ref="M4:M8" si="0">L4*0.8</f>
        <v>4144</v>
      </c>
      <c r="N4" s="31">
        <f t="shared" ref="N4:N11" si="1">M4*J4</f>
        <v>16576</v>
      </c>
      <c r="O4" s="27"/>
      <c r="P4" s="27"/>
      <c r="Q4" s="27"/>
      <c r="R4" s="27"/>
      <c r="S4" s="27"/>
      <c r="T4" s="27"/>
      <c r="U4" s="27"/>
    </row>
    <row r="5" customFormat="1" ht="99" customHeight="1" spans="1:21">
      <c r="A5" s="15"/>
      <c r="B5" s="16" t="s">
        <v>144</v>
      </c>
      <c r="C5" s="17"/>
      <c r="D5" s="17"/>
      <c r="E5" s="18"/>
      <c r="F5" s="13"/>
      <c r="G5" s="14"/>
      <c r="H5" s="14"/>
      <c r="I5" s="14"/>
      <c r="J5" s="30">
        <v>4</v>
      </c>
      <c r="K5" s="14" t="s">
        <v>78</v>
      </c>
      <c r="L5" s="32"/>
      <c r="M5" s="13">
        <v>680</v>
      </c>
      <c r="N5" s="31">
        <f t="shared" si="1"/>
        <v>2720</v>
      </c>
      <c r="O5" s="27"/>
      <c r="P5" s="27"/>
      <c r="Q5" s="27"/>
      <c r="R5" s="27"/>
      <c r="S5" s="27"/>
      <c r="T5" s="27"/>
      <c r="U5" s="27"/>
    </row>
    <row r="6" customFormat="1" ht="81" customHeight="1" spans="1:21">
      <c r="A6" s="11" t="s">
        <v>145</v>
      </c>
      <c r="B6" s="12" t="s">
        <v>146</v>
      </c>
      <c r="C6" s="12"/>
      <c r="D6" s="12"/>
      <c r="E6" s="12"/>
      <c r="F6" s="13"/>
      <c r="G6" s="14">
        <v>1000</v>
      </c>
      <c r="H6" s="14">
        <v>2400</v>
      </c>
      <c r="I6" s="14"/>
      <c r="J6" s="30">
        <v>1</v>
      </c>
      <c r="K6" s="14" t="s">
        <v>143</v>
      </c>
      <c r="L6" s="14">
        <v>5880</v>
      </c>
      <c r="M6" s="13">
        <f t="shared" si="0"/>
        <v>4704</v>
      </c>
      <c r="N6" s="31">
        <f t="shared" si="1"/>
        <v>4704</v>
      </c>
      <c r="O6" s="27"/>
      <c r="P6" s="27"/>
      <c r="Q6" s="27"/>
      <c r="R6" s="27"/>
      <c r="S6" s="27"/>
      <c r="T6" s="27"/>
      <c r="U6" s="27"/>
    </row>
    <row r="7" customFormat="1" ht="81" customHeight="1" spans="1:21">
      <c r="A7" s="15"/>
      <c r="B7" s="16" t="s">
        <v>147</v>
      </c>
      <c r="C7" s="17"/>
      <c r="D7" s="17"/>
      <c r="E7" s="18"/>
      <c r="F7" s="13"/>
      <c r="G7" s="14"/>
      <c r="H7" s="14"/>
      <c r="I7" s="14"/>
      <c r="J7" s="30">
        <v>1</v>
      </c>
      <c r="K7" s="14" t="s">
        <v>78</v>
      </c>
      <c r="L7" s="32"/>
      <c r="M7" s="13">
        <f>1280+800</f>
        <v>2080</v>
      </c>
      <c r="N7" s="31">
        <f t="shared" si="1"/>
        <v>2080</v>
      </c>
      <c r="O7" s="27"/>
      <c r="P7" s="27"/>
      <c r="Q7" s="27"/>
      <c r="R7" s="27"/>
      <c r="S7" s="27"/>
      <c r="T7" s="27"/>
      <c r="U7" s="27"/>
    </row>
    <row r="8" customFormat="1" ht="81" customHeight="1" spans="1:21">
      <c r="A8" s="11" t="s">
        <v>148</v>
      </c>
      <c r="B8" s="12" t="s">
        <v>146</v>
      </c>
      <c r="C8" s="12"/>
      <c r="D8" s="12"/>
      <c r="E8" s="12"/>
      <c r="F8" s="13"/>
      <c r="G8" s="14">
        <v>1000</v>
      </c>
      <c r="H8" s="14">
        <v>2400</v>
      </c>
      <c r="I8" s="14"/>
      <c r="J8" s="30">
        <v>1</v>
      </c>
      <c r="K8" s="14" t="s">
        <v>143</v>
      </c>
      <c r="L8" s="14">
        <v>5880</v>
      </c>
      <c r="M8" s="13">
        <f t="shared" si="0"/>
        <v>4704</v>
      </c>
      <c r="N8" s="31">
        <f t="shared" si="1"/>
        <v>4704</v>
      </c>
      <c r="O8" s="27"/>
      <c r="P8" s="27"/>
      <c r="Q8" s="27"/>
      <c r="R8" s="27"/>
      <c r="S8" s="27"/>
      <c r="T8" s="27"/>
      <c r="U8" s="27"/>
    </row>
    <row r="9" customFormat="1" ht="81" customHeight="1" spans="1:21">
      <c r="A9" s="19"/>
      <c r="B9" s="16" t="s">
        <v>147</v>
      </c>
      <c r="C9" s="17"/>
      <c r="D9" s="17"/>
      <c r="E9" s="18"/>
      <c r="F9" s="13"/>
      <c r="G9" s="14"/>
      <c r="H9" s="14"/>
      <c r="I9" s="14"/>
      <c r="J9" s="30">
        <v>1</v>
      </c>
      <c r="K9" s="14" t="s">
        <v>78</v>
      </c>
      <c r="L9" s="32"/>
      <c r="M9" s="13">
        <f>1280+800</f>
        <v>2080</v>
      </c>
      <c r="N9" s="31">
        <f t="shared" si="1"/>
        <v>2080</v>
      </c>
      <c r="O9" s="27"/>
      <c r="P9" s="27"/>
      <c r="Q9" s="27"/>
      <c r="R9" s="27"/>
      <c r="S9" s="27"/>
      <c r="T9" s="27"/>
      <c r="U9" s="27"/>
    </row>
    <row r="10" customFormat="1" ht="81" customHeight="1" spans="1:21">
      <c r="A10" s="11" t="s">
        <v>149</v>
      </c>
      <c r="B10" s="16" t="s">
        <v>150</v>
      </c>
      <c r="C10" s="17"/>
      <c r="D10" s="17"/>
      <c r="E10" s="18"/>
      <c r="F10" s="13" t="s">
        <v>151</v>
      </c>
      <c r="G10" s="14">
        <v>3850</v>
      </c>
      <c r="H10" s="14">
        <v>2400</v>
      </c>
      <c r="I10" s="14"/>
      <c r="J10" s="30">
        <f>G10*H10/1000000</f>
        <v>9.24</v>
      </c>
      <c r="K10" s="14" t="s">
        <v>34</v>
      </c>
      <c r="L10" s="32"/>
      <c r="M10" s="13">
        <v>1880</v>
      </c>
      <c r="N10" s="31">
        <f t="shared" si="1"/>
        <v>17371.2</v>
      </c>
      <c r="O10" s="27"/>
      <c r="P10" s="27"/>
      <c r="Q10" s="27"/>
      <c r="R10" s="27"/>
      <c r="S10" s="27"/>
      <c r="T10" s="27"/>
      <c r="U10" s="27"/>
    </row>
    <row r="11" customFormat="1" ht="81" customHeight="1" spans="1:21">
      <c r="A11" s="15"/>
      <c r="B11" s="12"/>
      <c r="C11" s="12"/>
      <c r="D11" s="12"/>
      <c r="E11" s="12"/>
      <c r="F11" s="13" t="s">
        <v>152</v>
      </c>
      <c r="G11" s="14"/>
      <c r="H11" s="14"/>
      <c r="I11" s="14"/>
      <c r="J11" s="30">
        <v>3.85</v>
      </c>
      <c r="K11" s="14" t="s">
        <v>39</v>
      </c>
      <c r="L11" s="32"/>
      <c r="M11" s="13">
        <v>880</v>
      </c>
      <c r="N11" s="31">
        <f t="shared" si="1"/>
        <v>3388</v>
      </c>
      <c r="O11" s="27"/>
      <c r="P11" s="27"/>
      <c r="Q11" s="27"/>
      <c r="R11" s="27"/>
      <c r="S11" s="27"/>
      <c r="T11" s="27"/>
      <c r="U11" s="27"/>
    </row>
    <row r="12" customFormat="1" ht="25" customHeight="1" spans="1:21">
      <c r="A12" s="5" t="s">
        <v>47</v>
      </c>
      <c r="B12" s="20"/>
      <c r="C12" s="21"/>
      <c r="D12" s="21"/>
      <c r="E12" s="21"/>
      <c r="F12" s="21"/>
      <c r="G12" s="21"/>
      <c r="H12" s="21"/>
      <c r="I12" s="33"/>
      <c r="J12" s="34">
        <f>SUM(N2:N12)</f>
        <v>53623.2</v>
      </c>
      <c r="K12" s="26"/>
      <c r="L12" s="35"/>
      <c r="M12" s="35"/>
      <c r="N12" s="35"/>
      <c r="O12" s="27"/>
      <c r="P12" s="27"/>
      <c r="Q12" s="27"/>
      <c r="R12" s="27"/>
      <c r="S12" s="27"/>
      <c r="T12" s="27"/>
      <c r="U12" s="27"/>
    </row>
  </sheetData>
  <mergeCells count="17">
    <mergeCell ref="A1:N1"/>
    <mergeCell ref="B2:E2"/>
    <mergeCell ref="A3:N3"/>
    <mergeCell ref="B4:E4"/>
    <mergeCell ref="B5:E5"/>
    <mergeCell ref="B6:E6"/>
    <mergeCell ref="B7:E7"/>
    <mergeCell ref="B8:E8"/>
    <mergeCell ref="B9:E9"/>
    <mergeCell ref="B10:E10"/>
    <mergeCell ref="B11:E11"/>
    <mergeCell ref="B12:I12"/>
    <mergeCell ref="J12:K12"/>
    <mergeCell ref="A4:A5"/>
    <mergeCell ref="A6:A7"/>
    <mergeCell ref="A8:A9"/>
    <mergeCell ref="A10:A11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WWO_aliyun_20201019112421-9bb9c296e6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合计</vt:lpstr>
      <vt:lpstr>柜类</vt:lpstr>
      <vt:lpstr>护墙类</vt:lpstr>
      <vt:lpstr>门类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张涛&amp;梵品FANPIN</cp:lastModifiedBy>
  <cp:revision>1</cp:revision>
  <dcterms:created xsi:type="dcterms:W3CDTF">2012-05-10T04:06:00Z</dcterms:created>
  <cp:lastPrinted>2013-11-11T19:05:00Z</cp:lastPrinted>
  <dcterms:modified xsi:type="dcterms:W3CDTF">2025-01-17T02:36:43Z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C7FB53027C53477FB6EF283A81EDD513_13</vt:lpwstr>
  </property>
</Properties>
</file>