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drawings/drawing2.xml" ContentType="application/vnd.openxmlformats-officedocument.drawing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002381\Desktop\500 VC V2\"/>
    </mc:Choice>
  </mc:AlternateContent>
  <bookViews>
    <workbookView xWindow="-75" yWindow="-135" windowWidth="14535" windowHeight="12615" activeTab="1"/>
  </bookViews>
  <sheets>
    <sheet name="Demo Comparison" sheetId="5" r:id="rId1"/>
    <sheet name="Value Calculator single crop" sheetId="2" r:id="rId2"/>
    <sheet name="Data Sheet" sheetId="3" r:id="rId3"/>
    <sheet name="Dealer Address" sheetId="4" r:id="rId4"/>
  </sheets>
  <definedNames>
    <definedName name="_xlnm._FilterDatabase" localSheetId="3" hidden="1">'Dealer Address'!$B$3:$G$65</definedName>
    <definedName name="_xlnm.Print_Area" localSheetId="0">'Demo Comparison'!$A$1:$J$45</definedName>
    <definedName name="_xlnm.Print_Area" localSheetId="1">'Value Calculator single crop'!$A$1:$K$60</definedName>
    <definedName name="Z_2817F476_38F2_43F9_B49B_5B3313B76B04_.wvu.Cols" localSheetId="1" hidden="1">'Value Calculator single crop'!#REF!</definedName>
    <definedName name="Z_2817F476_38F2_43F9_B49B_5B3313B76B04_.wvu.PrintArea" localSheetId="1" hidden="1">'Value Calculator single crop'!$A$1:$K$56</definedName>
  </definedNames>
  <calcPr calcId="162913"/>
  <customWorkbookViews>
    <customWorkbookView name="butterl - Personal View" guid="{2817F476-38F2-43F9-B49B-5B3313B76B04}" mergeInterval="0" personalView="1" maximized="1" windowWidth="1436" windowHeight="697" activeSheetId="2"/>
  </customWorkbookViews>
</workbook>
</file>

<file path=xl/calcChain.xml><?xml version="1.0" encoding="utf-8"?>
<calcChain xmlns="http://schemas.openxmlformats.org/spreadsheetml/2006/main">
  <c r="N21" i="2" l="1"/>
  <c r="B8" i="5"/>
  <c r="S40" i="2" l="1"/>
  <c r="R40" i="2"/>
  <c r="O39" i="2"/>
  <c r="J39" i="2" s="1"/>
  <c r="M39" i="2"/>
  <c r="F39" i="2" s="1"/>
  <c r="F26" i="5"/>
  <c r="E11" i="5"/>
  <c r="B9" i="5" l="1"/>
  <c r="I17" i="3" l="1"/>
  <c r="M17" i="3" l="1"/>
  <c r="R42" i="2"/>
  <c r="R41" i="2" s="1"/>
  <c r="S42" i="2"/>
  <c r="S41" i="2" s="1"/>
  <c r="J41" i="2" l="1"/>
  <c r="F41" i="2"/>
  <c r="G20" i="3" s="1"/>
  <c r="E18" i="5"/>
  <c r="G21" i="3" l="1"/>
  <c r="I3" i="3"/>
  <c r="N12" i="5" l="1"/>
  <c r="E12" i="5" s="1"/>
  <c r="M40" i="2" s="1"/>
  <c r="F40" i="2" s="1"/>
  <c r="M27" i="5"/>
  <c r="F27" i="5" s="1"/>
  <c r="O40" i="2" s="1"/>
  <c r="J40" i="2" s="1"/>
  <c r="J12" i="2"/>
  <c r="F12" i="2"/>
  <c r="V46" i="2"/>
  <c r="V45" i="2" s="1"/>
  <c r="J46" i="2" s="1"/>
  <c r="U46" i="2"/>
  <c r="H36" i="5"/>
  <c r="H21" i="5"/>
  <c r="S46" i="2"/>
  <c r="R46" i="2"/>
  <c r="S44" i="2"/>
  <c r="R44" i="2"/>
  <c r="R43" i="2" s="1"/>
  <c r="S31" i="2"/>
  <c r="S30" i="2" s="1"/>
  <c r="J30" i="2" s="1"/>
  <c r="R31" i="2"/>
  <c r="F26" i="2"/>
  <c r="J36" i="5"/>
  <c r="G36" i="5"/>
  <c r="J21" i="5"/>
  <c r="G21" i="5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33" i="3"/>
  <c r="G32" i="3"/>
  <c r="F38" i="5"/>
  <c r="E35" i="5"/>
  <c r="F35" i="5"/>
  <c r="E34" i="5"/>
  <c r="F34" i="5" s="1"/>
  <c r="E33" i="5"/>
  <c r="F33" i="5"/>
  <c r="E32" i="5"/>
  <c r="F32" i="5" s="1"/>
  <c r="E31" i="5"/>
  <c r="F31" i="5"/>
  <c r="F23" i="5"/>
  <c r="E17" i="5"/>
  <c r="F18" i="5"/>
  <c r="E19" i="5"/>
  <c r="F19" i="5" s="1"/>
  <c r="E20" i="5"/>
  <c r="F20" i="5" s="1"/>
  <c r="F17" i="5"/>
  <c r="E16" i="5"/>
  <c r="F16" i="5"/>
  <c r="A28" i="5"/>
  <c r="D43" i="5" s="1"/>
  <c r="A13" i="5"/>
  <c r="B43" i="5" s="1"/>
  <c r="I6" i="5"/>
  <c r="F6" i="5"/>
  <c r="F5" i="5"/>
  <c r="F31" i="3"/>
  <c r="F36" i="2"/>
  <c r="F56" i="2"/>
  <c r="P55" i="2"/>
  <c r="N55" i="2"/>
  <c r="J54" i="2"/>
  <c r="F54" i="2"/>
  <c r="J53" i="2"/>
  <c r="F53" i="2"/>
  <c r="J52" i="2"/>
  <c r="F52" i="2"/>
  <c r="J31" i="2"/>
  <c r="F31" i="2"/>
  <c r="D7" i="2"/>
  <c r="F23" i="2"/>
  <c r="J23" i="2"/>
  <c r="J26" i="2"/>
  <c r="F18" i="2"/>
  <c r="N19" i="2" s="1"/>
  <c r="F19" i="2" s="1"/>
  <c r="J18" i="2"/>
  <c r="P19" i="2" s="1"/>
  <c r="J19" i="2" s="1"/>
  <c r="J17" i="2"/>
  <c r="F17" i="2"/>
  <c r="K6" i="2"/>
  <c r="H6" i="2"/>
  <c r="H5" i="2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5" i="3"/>
  <c r="F36" i="5" l="1"/>
  <c r="P21" i="2"/>
  <c r="J21" i="2" s="1"/>
  <c r="P32" i="2" s="1"/>
  <c r="J32" i="2" s="1"/>
  <c r="I19" i="3"/>
  <c r="G19" i="3"/>
  <c r="I14" i="3"/>
  <c r="M14" i="3" s="1"/>
  <c r="S43" i="2"/>
  <c r="J43" i="2" s="1"/>
  <c r="P44" i="2" s="1"/>
  <c r="J44" i="2" s="1"/>
  <c r="K20" i="3" s="1"/>
  <c r="R30" i="2"/>
  <c r="F30" i="2" s="1"/>
  <c r="R45" i="2"/>
  <c r="F45" i="2" s="1"/>
  <c r="U45" i="2"/>
  <c r="F46" i="2" s="1"/>
  <c r="S45" i="2"/>
  <c r="J45" i="2" s="1"/>
  <c r="P47" i="2" s="1"/>
  <c r="J47" i="2" s="1"/>
  <c r="F21" i="5"/>
  <c r="B45" i="5" s="1"/>
  <c r="D45" i="5"/>
  <c r="F45" i="5" s="1"/>
  <c r="D44" i="5"/>
  <c r="F55" i="2"/>
  <c r="F43" i="2"/>
  <c r="N44" i="2" s="1"/>
  <c r="F43" i="5"/>
  <c r="H43" i="5" s="1"/>
  <c r="J13" i="2" s="1"/>
  <c r="P22" i="2" l="1"/>
  <c r="J22" i="2" s="1"/>
  <c r="I16" i="3"/>
  <c r="M16" i="3" s="1"/>
  <c r="I15" i="3"/>
  <c r="M15" i="3" s="1"/>
  <c r="K19" i="3"/>
  <c r="K17" i="3" s="1"/>
  <c r="F21" i="2"/>
  <c r="N32" i="2" s="1"/>
  <c r="F32" i="2" s="1"/>
  <c r="N33" i="2" s="1"/>
  <c r="F33" i="2" s="1"/>
  <c r="B44" i="5"/>
  <c r="F44" i="5" s="1"/>
  <c r="H44" i="5" s="1"/>
  <c r="N47" i="2"/>
  <c r="F47" i="2" s="1"/>
  <c r="F44" i="2"/>
  <c r="G13" i="2"/>
  <c r="H45" i="5"/>
  <c r="P33" i="2"/>
  <c r="J33" i="2" s="1"/>
  <c r="K16" i="3" l="1"/>
  <c r="K15" i="3"/>
  <c r="K14" i="3"/>
  <c r="F34" i="2"/>
  <c r="N22" i="2"/>
  <c r="F22" i="2" s="1"/>
  <c r="J19" i="3"/>
  <c r="J20" i="3"/>
  <c r="P24" i="2" l="1"/>
  <c r="J24" i="2" s="1"/>
  <c r="P25" i="2"/>
  <c r="J25" i="2" s="1"/>
  <c r="J15" i="3"/>
  <c r="L15" i="3" s="1"/>
  <c r="J17" i="3"/>
  <c r="L17" i="3" s="1"/>
  <c r="J16" i="3"/>
  <c r="L16" i="3" s="1"/>
  <c r="J14" i="3"/>
  <c r="L14" i="3" s="1"/>
  <c r="F27" i="2" l="1"/>
  <c r="F35" i="2" s="1"/>
  <c r="J36" i="2" s="1"/>
  <c r="P48" i="2"/>
  <c r="J48" i="2" s="1"/>
  <c r="J49" i="2" s="1"/>
  <c r="J56" i="2" l="1"/>
</calcChain>
</file>

<file path=xl/comments1.xml><?xml version="1.0" encoding="utf-8"?>
<comments xmlns="http://schemas.openxmlformats.org/spreadsheetml/2006/main">
  <authors>
    <author>Jaynes, Matt</author>
  </authors>
  <commentList>
    <comment ref="E42" authorId="0" shapeId="0">
      <text>
        <r>
          <rPr>
            <b/>
            <sz val="9"/>
            <color indexed="81"/>
            <rFont val="Tahoma"/>
            <family val="2"/>
          </rPr>
          <t>Method:
FSA:</t>
        </r>
        <r>
          <rPr>
            <sz val="9"/>
            <color indexed="81"/>
            <rFont val="Tahoma"/>
            <family val="2"/>
          </rPr>
          <t xml:space="preserve"> 7.94 times total tons moisture correct to 65% - Used for crop insurance - very good factor
</t>
        </r>
        <r>
          <rPr>
            <b/>
            <sz val="9"/>
            <color indexed="81"/>
            <rFont val="Tahoma"/>
            <family val="2"/>
          </rPr>
          <t>UW Madison:</t>
        </r>
        <r>
          <rPr>
            <sz val="9"/>
            <color indexed="81"/>
            <rFont val="Tahoma"/>
            <family val="2"/>
          </rPr>
          <t xml:space="preserve"> Good for bu/ac under 150 bu/ac
</t>
        </r>
        <r>
          <rPr>
            <b/>
            <sz val="9"/>
            <color indexed="81"/>
            <rFont val="Tahoma"/>
            <family val="2"/>
          </rPr>
          <t>Iowa St.:</t>
        </r>
        <r>
          <rPr>
            <sz val="9"/>
            <color indexed="81"/>
            <rFont val="Tahoma"/>
            <family val="2"/>
          </rPr>
          <t xml:space="preserve"> Good for 150-200 bu / ac</t>
        </r>
      </text>
    </comment>
    <comment ref="A48" authorId="0" shapeId="0">
      <text>
        <r>
          <rPr>
            <b/>
            <sz val="9"/>
            <color indexed="81"/>
            <rFont val="Tahoma"/>
            <family val="2"/>
          </rPr>
          <t>Assumption based on 8-10 months of fermented corn silage.  Less months would be much high, more months is only a few percentage of change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webb</author>
  </authors>
  <commentList>
    <comment ref="C30" authorId="0" shapeId="0">
      <text>
        <r>
          <rPr>
            <b/>
            <sz val="8"/>
            <color indexed="81"/>
            <rFont val="Tahoma"/>
            <family val="2"/>
          </rPr>
          <t>webb:</t>
        </r>
        <r>
          <rPr>
            <sz val="8"/>
            <color indexed="81"/>
            <rFont val="Tahoma"/>
            <family val="2"/>
          </rPr>
          <t xml:space="preserve">
UPS:
1137 US Rte. 7</t>
        </r>
      </text>
    </comment>
  </commentList>
</comments>
</file>

<file path=xl/sharedStrings.xml><?xml version="1.0" encoding="utf-8"?>
<sst xmlns="http://schemas.openxmlformats.org/spreadsheetml/2006/main" count="536" uniqueCount="388">
  <si>
    <t xml:space="preserve">Farm name </t>
  </si>
  <si>
    <t>Alfalfa</t>
  </si>
  <si>
    <t>Sorghum</t>
  </si>
  <si>
    <t>Average harvest speed</t>
  </si>
  <si>
    <t>Fuel</t>
  </si>
  <si>
    <t xml:space="preserve">Competitive Make </t>
  </si>
  <si>
    <t>ft</t>
  </si>
  <si>
    <t>mph</t>
  </si>
  <si>
    <t>$/hr</t>
  </si>
  <si>
    <t>Farm address</t>
  </si>
  <si>
    <t>Farm email</t>
  </si>
  <si>
    <t>BLACK'S EQUIP &amp; TRUCKING SE, INC.</t>
  </si>
  <si>
    <t>BUTLER MACHINERY COMPANY</t>
  </si>
  <si>
    <t>EMPIRE Southwest Ag</t>
  </si>
  <si>
    <t>KALVESTA IMPLEMENT CO., INC.</t>
  </si>
  <si>
    <t>M. M. WEAVER &amp; SONS, INC.</t>
  </si>
  <si>
    <t>MONROE TRACTOR &amp; IMPLEMENT CO.</t>
  </si>
  <si>
    <t>TINGLEY IMPLEMENTS LTD</t>
  </si>
  <si>
    <t>Operation Costs</t>
  </si>
  <si>
    <t>NEBRASKA HARVEST CENTER</t>
  </si>
  <si>
    <t>State</t>
  </si>
  <si>
    <t>CA</t>
  </si>
  <si>
    <t>AZ</t>
  </si>
  <si>
    <t>KS</t>
  </si>
  <si>
    <t>MI</t>
  </si>
  <si>
    <t>MN</t>
  </si>
  <si>
    <t>NC</t>
  </si>
  <si>
    <t>ND</t>
  </si>
  <si>
    <t>NE</t>
  </si>
  <si>
    <t>NY</t>
  </si>
  <si>
    <t>OH</t>
  </si>
  <si>
    <t>PA</t>
  </si>
  <si>
    <t>TX</t>
  </si>
  <si>
    <t>AB</t>
  </si>
  <si>
    <t>MB</t>
  </si>
  <si>
    <t>ON</t>
  </si>
  <si>
    <t>QC</t>
  </si>
  <si>
    <t>SK</t>
  </si>
  <si>
    <t xml:space="preserve">Fuel Price/gal </t>
  </si>
  <si>
    <t xml:space="preserve">Urea $/gal </t>
  </si>
  <si>
    <t>Comments on Demo:</t>
  </si>
  <si>
    <t>years</t>
  </si>
  <si>
    <t xml:space="preserve">            Dealer</t>
  </si>
  <si>
    <t>Farm Name</t>
  </si>
  <si>
    <t>Farm@claas.com</t>
  </si>
  <si>
    <t xml:space="preserve">1111 222ND ST Somewhere </t>
  </si>
  <si>
    <t>Salesman Name</t>
  </si>
  <si>
    <t>TAYLOR IMPLEMENT</t>
  </si>
  <si>
    <t>CLAAS 830 (492)</t>
  </si>
  <si>
    <t>CLAAS 850(492)</t>
  </si>
  <si>
    <t>CLAAS 870(492)</t>
  </si>
  <si>
    <t>CLAAS 890(492)</t>
  </si>
  <si>
    <t>CLAAS 900(492)</t>
  </si>
  <si>
    <t>CLAAS 930T3</t>
  </si>
  <si>
    <t>CLAAS 940T3</t>
  </si>
  <si>
    <t>CLAAS 950T3</t>
  </si>
  <si>
    <t>CLAAS 960T3</t>
  </si>
  <si>
    <t>CLAAS 970T3</t>
  </si>
  <si>
    <t>CLAAS 980T3</t>
  </si>
  <si>
    <t>CLAAS 930T4i</t>
  </si>
  <si>
    <t>CLAAS 940T4i</t>
  </si>
  <si>
    <t>CLAAS 950T4i</t>
  </si>
  <si>
    <t>CLAAS 960T4i</t>
  </si>
  <si>
    <t>CLAAS 970 MAN</t>
  </si>
  <si>
    <t>CLAAS 980 MAN</t>
  </si>
  <si>
    <t>CLAAS 930(497)</t>
  </si>
  <si>
    <t>CLAAS 940(497)</t>
  </si>
  <si>
    <t>CLAAS 950(497)</t>
  </si>
  <si>
    <t>CLAAS 960(497)</t>
  </si>
  <si>
    <t>CLAAS 840(496)</t>
  </si>
  <si>
    <t>CLAAS 850(496)</t>
  </si>
  <si>
    <t>CLAAS 860(496)</t>
  </si>
  <si>
    <t>CLAAS 880(496)</t>
  </si>
  <si>
    <t>John Deere 8100</t>
  </si>
  <si>
    <t>John Deere 8200</t>
  </si>
  <si>
    <t>John Deere 8300</t>
  </si>
  <si>
    <t>John Deere 8400</t>
  </si>
  <si>
    <t>John Deere 8500</t>
  </si>
  <si>
    <t>John Deere 8600</t>
  </si>
  <si>
    <t>John Deere 8700</t>
  </si>
  <si>
    <t>John Deere 8800</t>
  </si>
  <si>
    <t>John Deere 7180</t>
  </si>
  <si>
    <t>John Deere 7280</t>
  </si>
  <si>
    <t>John Deere 7380</t>
  </si>
  <si>
    <t>John Deere 7480</t>
  </si>
  <si>
    <t>John Deere 7580</t>
  </si>
  <si>
    <t>John Deere 7780</t>
  </si>
  <si>
    <t>John Deere 7980 T2</t>
  </si>
  <si>
    <t>Krone BiG X 500</t>
  </si>
  <si>
    <t>Krone BiG X 650</t>
  </si>
  <si>
    <t>Krone BiG X 800</t>
  </si>
  <si>
    <t>Krone BiG X 1000</t>
  </si>
  <si>
    <t>Krone BiG X 480</t>
  </si>
  <si>
    <t>Krone BiG X 530</t>
  </si>
  <si>
    <t>Krone BiG X 580</t>
  </si>
  <si>
    <t>Krone BiG  X 630</t>
  </si>
  <si>
    <t>Krone BiG X 700</t>
  </si>
  <si>
    <t>Krone BiG X 850</t>
  </si>
  <si>
    <t>Krone BiG X 1100</t>
  </si>
  <si>
    <t>New Holland FR 450 T4</t>
  </si>
  <si>
    <t>New Holland FR 500 T4</t>
  </si>
  <si>
    <t>New Holland FR 9060 T3</t>
  </si>
  <si>
    <t>New Holland FR 600</t>
  </si>
  <si>
    <t>New Holland FR 9080 T3</t>
  </si>
  <si>
    <t>New Holland FR 700</t>
  </si>
  <si>
    <t>New Holland FR 9090 T2</t>
  </si>
  <si>
    <t>New Holland FR 850</t>
  </si>
  <si>
    <t>New Holland FR 480 T4f</t>
  </si>
  <si>
    <t>New Holland FR 550 T4f</t>
  </si>
  <si>
    <t>New Holland FR 650 T4f</t>
  </si>
  <si>
    <t>New Holland FR 780 T4f</t>
  </si>
  <si>
    <t>New Holland FR850 T2</t>
  </si>
  <si>
    <t>CLAAS Model</t>
  </si>
  <si>
    <t>Competitive Model</t>
  </si>
  <si>
    <t>capacity coef.</t>
  </si>
  <si>
    <t>Corn Capacity t/h</t>
  </si>
  <si>
    <t>crop</t>
  </si>
  <si>
    <t>Grass</t>
  </si>
  <si>
    <t>Wheat/Small Grains</t>
  </si>
  <si>
    <t>Biomass</t>
  </si>
  <si>
    <t>Earlage</t>
  </si>
  <si>
    <t>Horsepower</t>
  </si>
  <si>
    <t>Corn Silage</t>
  </si>
  <si>
    <t>Dealer Name</t>
  </si>
  <si>
    <t>Street</t>
  </si>
  <si>
    <t>City</t>
  </si>
  <si>
    <t>Zip Code</t>
  </si>
  <si>
    <t>US</t>
  </si>
  <si>
    <t>AGRITERRA EQUIPMENT</t>
  </si>
  <si>
    <t>RR #3, HWY 11 &amp; 766</t>
  </si>
  <si>
    <t>ECKVILLE</t>
  </si>
  <si>
    <t>T0M 0X0</t>
  </si>
  <si>
    <t>AIMSOUTH</t>
  </si>
  <si>
    <t>321 FULLINGTON AVE</t>
  </si>
  <si>
    <t>PINEHURST</t>
  </si>
  <si>
    <t>GA</t>
  </si>
  <si>
    <t>ALBERTA AG CENTRE</t>
  </si>
  <si>
    <t>717 McCool Street</t>
  </si>
  <si>
    <t>Crossfield</t>
  </si>
  <si>
    <t>T0M 0S0</t>
  </si>
  <si>
    <t>701 STATE HWY 55 EAST</t>
  </si>
  <si>
    <t>KIMBALL</t>
  </si>
  <si>
    <t>2324 CONCORD HWY</t>
  </si>
  <si>
    <t>MONROE</t>
  </si>
  <si>
    <t>BOSSE &amp; FRERE</t>
  </si>
  <si>
    <t>275 AVENUE BOSSE</t>
  </si>
  <si>
    <t>MONTMAGNY</t>
  </si>
  <si>
    <t>G5V 2P4</t>
  </si>
  <si>
    <t>18612 NORTHLAND DRIVE</t>
  </si>
  <si>
    <t>BIG RAPIDS</t>
  </si>
  <si>
    <t>3401 33RD STREET SW</t>
  </si>
  <si>
    <t>FARGO</t>
  </si>
  <si>
    <t>CALIBER EQUIPMENT</t>
  </si>
  <si>
    <t>34511 VYE ROAD</t>
  </si>
  <si>
    <t>ABBOTSFORD</t>
  </si>
  <si>
    <t>V2S 8J7</t>
  </si>
  <si>
    <t>BC</t>
  </si>
  <si>
    <t>CANADA WEST HARVEST CENTER</t>
  </si>
  <si>
    <t>1850 STOCK ROAD</t>
  </si>
  <si>
    <t>REGINA</t>
  </si>
  <si>
    <t>S4N 5J3</t>
  </si>
  <si>
    <t>DEBOER'S FARM EQUIPMENT LTD</t>
  </si>
  <si>
    <t>519 WELLINGTON RD 7   RR1</t>
  </si>
  <si>
    <t>ELORA</t>
  </si>
  <si>
    <t>N0B 1S0</t>
  </si>
  <si>
    <t>8901 W. HWY 287</t>
  </si>
  <si>
    <t>CASA GRANDE</t>
  </si>
  <si>
    <t>F &amp; W TRACTOR COMPANY DBA</t>
  </si>
  <si>
    <t>920 WILBECK DRIVE</t>
  </si>
  <si>
    <t>HUTCHINSON</t>
  </si>
  <si>
    <t>GEN AG INC</t>
  </si>
  <si>
    <t>24084 HIGHWAY 3 EAST</t>
  </si>
  <si>
    <t>WINKLER</t>
  </si>
  <si>
    <t>R6W 4B1</t>
  </si>
  <si>
    <t>GLADE &amp; GROVE SUPPLY CO.</t>
  </si>
  <si>
    <t>1006 S. MAIN STREET</t>
  </si>
  <si>
    <t>BELLE GLADE</t>
  </si>
  <si>
    <t>FL</t>
  </si>
  <si>
    <t>HAWKE &amp; CO AG SYSTEMS, INC.</t>
  </si>
  <si>
    <t>1605 THIRD AVENUE</t>
  </si>
  <si>
    <t>ALTON</t>
  </si>
  <si>
    <t>IA</t>
  </si>
  <si>
    <t>HEPSON EQUIPMENT INC</t>
  </si>
  <si>
    <t>HWY 10 NORTH  SITE 520</t>
  </si>
  <si>
    <t>BRANDON</t>
  </si>
  <si>
    <t>R7A 5Y5</t>
  </si>
  <si>
    <t>WI</t>
  </si>
  <si>
    <t>IRON CITY EQUIPMENT</t>
  </si>
  <si>
    <t>2555 West Amador</t>
  </si>
  <si>
    <t>Las Cruses</t>
  </si>
  <si>
    <t>NM</t>
  </si>
  <si>
    <t>K &amp; L TRACTOR SALES, INC.</t>
  </si>
  <si>
    <t>1737 STATE ROUTE 49 SOUTH</t>
  </si>
  <si>
    <t>FORT RECOVERY</t>
  </si>
  <si>
    <t>32730 HWY 156</t>
  </si>
  <si>
    <t>KALVESTA</t>
  </si>
  <si>
    <t>LAMB &amp; WEBSTER, INC.</t>
  </si>
  <si>
    <t>601 W. MAIN STREET</t>
  </si>
  <si>
    <t>SPRINGVILLE</t>
  </si>
  <si>
    <t>LINDER EQUIPMENT CO.</t>
  </si>
  <si>
    <t>311 E KERN AVE</t>
  </si>
  <si>
    <t>TULARE</t>
  </si>
  <si>
    <t>LINDSTROM EQUIPMENT, INC.</t>
  </si>
  <si>
    <t>S927 COUNTY ROAD J</t>
  </si>
  <si>
    <t>MONDOVI</t>
  </si>
  <si>
    <t>169 NORTH GROFFDALE ROAD</t>
  </si>
  <si>
    <t>LEOLA</t>
  </si>
  <si>
    <t>1001 LEHIGH STATION ROAD</t>
  </si>
  <si>
    <t>HENRIETTA</t>
  </si>
  <si>
    <t>MOUNTAIN VIEW EQUIPMENT COMPANY</t>
  </si>
  <si>
    <t>WA</t>
  </si>
  <si>
    <t>700 WEST OVERLAND ROAD</t>
  </si>
  <si>
    <t>MERIDIAN</t>
  </si>
  <si>
    <t>ID</t>
  </si>
  <si>
    <t>MOUNTAIN VIEW LLC (HENDY)</t>
  </si>
  <si>
    <t>1137 ROUTE 7 NORTH</t>
  </si>
  <si>
    <t>MIDDLEBURY</t>
  </si>
  <si>
    <t>VT</t>
  </si>
  <si>
    <t>N &amp; S TRACTOR CO (INC)</t>
  </si>
  <si>
    <t>600 S. HIGHWAY 59</t>
  </si>
  <si>
    <t>MERCED</t>
  </si>
  <si>
    <t>925 280th Street</t>
  </si>
  <si>
    <t>SEWARD</t>
  </si>
  <si>
    <t>OVERSON'S FARM CENTER</t>
  </si>
  <si>
    <t>2240 HIGHWAY 56</t>
  </si>
  <si>
    <t>CEDAR CITY</t>
  </si>
  <si>
    <t>UT</t>
  </si>
  <si>
    <t>PARMER COUNTY IMPLEMENT CO. INC.</t>
  </si>
  <si>
    <t>W. HWY 60</t>
  </si>
  <si>
    <t>FRIONA</t>
  </si>
  <si>
    <t>PENTAGON FARM CENTER</t>
  </si>
  <si>
    <t>5942 HIGHWAY 44</t>
  </si>
  <si>
    <t>WESTLOCK</t>
  </si>
  <si>
    <t>T7P 2P6</t>
  </si>
  <si>
    <t>REBERLAND EQUIPMENT, INC.</t>
  </si>
  <si>
    <t>5963 FOUNTAIN NOOK ROAD</t>
  </si>
  <si>
    <t>APPLE CREEK</t>
  </si>
  <si>
    <t xml:space="preserve">REIS EQUIPMENT CENTER </t>
  </si>
  <si>
    <t>2265 HIGHWAY 31</t>
  </si>
  <si>
    <t>WINCHESTER</t>
  </si>
  <si>
    <t>K0C 2K0</t>
  </si>
  <si>
    <t>RITCHIE IMPLEMENT, INC.</t>
  </si>
  <si>
    <t>507 W. MAIN STREET</t>
  </si>
  <si>
    <t>COBB</t>
  </si>
  <si>
    <t>ROCKY MOUNTAIN EQUIPMENT</t>
  </si>
  <si>
    <t>231 HIGHWAY AVE, NORTH</t>
  </si>
  <si>
    <t>PICTURE BUTTE</t>
  </si>
  <si>
    <t>T0K 1V0</t>
  </si>
  <si>
    <t>SCHOLTEN'S EQUIPMENT, INC.</t>
  </si>
  <si>
    <t>8223 GUIDE MERIDIAN</t>
  </si>
  <si>
    <t>LYNDEN</t>
  </si>
  <si>
    <t>SERVICE MOTOR COMPANY, INC.</t>
  </si>
  <si>
    <t>4047 CTY RD. WW</t>
  </si>
  <si>
    <t>WAUSAU</t>
  </si>
  <si>
    <t>SUNOVA IMPLEMENT LTD.</t>
  </si>
  <si>
    <t>196679 19TH LINE</t>
  </si>
  <si>
    <t>LAKESIDE</t>
  </si>
  <si>
    <t>N0M 2G0</t>
  </si>
  <si>
    <t>451 US 24</t>
  </si>
  <si>
    <t>HOXIE</t>
  </si>
  <si>
    <t>HIGHWAY 16 WEST</t>
  </si>
  <si>
    <t>LLOYDMINSTER</t>
  </si>
  <si>
    <t>T9V 3B8</t>
  </si>
  <si>
    <t>VANDERLOOP EQUIPMENT, INC.</t>
  </si>
  <si>
    <t>W 2834 DUNDAS ROAD</t>
  </si>
  <si>
    <t>BRILLION</t>
  </si>
  <si>
    <t>Country</t>
  </si>
  <si>
    <t>ARNOLD's, INC.</t>
  </si>
  <si>
    <t xml:space="preserve">BURNIPS EQUIPMENT COMPANY, INC. </t>
  </si>
  <si>
    <t>year</t>
  </si>
  <si>
    <t>Demo By:</t>
  </si>
  <si>
    <t xml:space="preserve">Harvest width </t>
  </si>
  <si>
    <t>t/hr</t>
  </si>
  <si>
    <t>CL</t>
  </si>
  <si>
    <t>Comp</t>
  </si>
  <si>
    <t>hrs</t>
  </si>
  <si>
    <t>Speed</t>
  </si>
  <si>
    <t xml:space="preserve"> CLAAS Model</t>
  </si>
  <si>
    <t>xxx-xxx-xxxx</t>
  </si>
  <si>
    <t>hp</t>
  </si>
  <si>
    <t>Total hours needed per year (Including Eff.)</t>
  </si>
  <si>
    <t>BASE</t>
  </si>
  <si>
    <t>Depreciation per engine hour</t>
  </si>
  <si>
    <t>Additional $</t>
  </si>
  <si>
    <t>Labor cost / hr</t>
  </si>
  <si>
    <t>Extra driver labor per year</t>
  </si>
  <si>
    <t xml:space="preserve">Crop Harvested   </t>
  </si>
  <si>
    <t>annual</t>
  </si>
  <si>
    <t>gal/hr</t>
  </si>
  <si>
    <t>Total savings annual</t>
  </si>
  <si>
    <t>$/ton</t>
  </si>
  <si>
    <t>Weight 32 ounce sample of silage</t>
  </si>
  <si>
    <t>grams</t>
  </si>
  <si>
    <t>bad</t>
  </si>
  <si>
    <t>Total weight of starch in sample</t>
  </si>
  <si>
    <t>Bushels</t>
  </si>
  <si>
    <t>Value the not properly processed kernels ($/bu)</t>
  </si>
  <si>
    <t>additional loss</t>
  </si>
  <si>
    <t>Capacity calculation (if no scale during demo)</t>
  </si>
  <si>
    <t>Corn Cracker access</t>
  </si>
  <si>
    <t xml:space="preserve">CLAAS JAGUAR Savings </t>
  </si>
  <si>
    <t>CLAAS Total Value Added per year</t>
  </si>
  <si>
    <t xml:space="preserve">Average tons/acre  </t>
  </si>
  <si>
    <t>Years</t>
  </si>
  <si>
    <t>Savings</t>
  </si>
  <si>
    <t>JAGUAR VALUE CALCULATOR</t>
  </si>
  <si>
    <t>Total tons / Year</t>
  </si>
  <si>
    <t>DEMO COMPARISON</t>
  </si>
  <si>
    <t>Load</t>
  </si>
  <si>
    <t>Time: Seconds</t>
  </si>
  <si>
    <t>Tons/hr</t>
  </si>
  <si>
    <t>Salesman</t>
  </si>
  <si>
    <t xml:space="preserve">Salesman Phone            </t>
  </si>
  <si>
    <t>Dealer</t>
  </si>
  <si>
    <t>Example</t>
  </si>
  <si>
    <t>Total Weight (pounds)</t>
  </si>
  <si>
    <t>Empty Weight (pounds)</t>
  </si>
  <si>
    <t>Net Tons harvested crop</t>
  </si>
  <si>
    <t>Average</t>
  </si>
  <si>
    <t>Fuel Used</t>
  </si>
  <si>
    <t>gal / hr</t>
  </si>
  <si>
    <t>Time operated</t>
  </si>
  <si>
    <t>gallons</t>
  </si>
  <si>
    <t>hours</t>
  </si>
  <si>
    <t>Crop Moisture</t>
  </si>
  <si>
    <t>Capacity</t>
  </si>
  <si>
    <t>Fuel per ton</t>
  </si>
  <si>
    <t>Summary</t>
  </si>
  <si>
    <t>gal/t</t>
  </si>
  <si>
    <t>% Difference between CLAAS and Competitor</t>
  </si>
  <si>
    <t>%</t>
  </si>
  <si>
    <t xml:space="preserve"> </t>
  </si>
  <si>
    <t>300g</t>
  </si>
  <si>
    <t>Sample Size (grams)</t>
  </si>
  <si>
    <t>Not cracker kernels (grams)</t>
  </si>
  <si>
    <t>More than half kernels (grams)</t>
  </si>
  <si>
    <t>Check box</t>
  </si>
  <si>
    <r>
      <t xml:space="preserve">Productivity (tons / hr) </t>
    </r>
    <r>
      <rPr>
        <sz val="10"/>
        <color indexed="53"/>
        <rFont val="Arial"/>
        <family val="2"/>
      </rPr>
      <t xml:space="preserve"> </t>
    </r>
  </si>
  <si>
    <t>Check the box if using the Demo Comparison Data</t>
  </si>
  <si>
    <t>if</t>
  </si>
  <si>
    <t>act</t>
  </si>
  <si>
    <t>Does not automatically adjust</t>
  </si>
  <si>
    <t>Added value over the competition per year</t>
  </si>
  <si>
    <t>Speed / easy / accessibility to change knives/shearbar</t>
  </si>
  <si>
    <t>Reliability</t>
  </si>
  <si>
    <t>Productivity (tons / hr) (Theoretical)</t>
  </si>
  <si>
    <t>Crack Quality (corn only)</t>
  </si>
  <si>
    <t>Published HP</t>
  </si>
  <si>
    <t>City/State/Zip</t>
  </si>
  <si>
    <t>Please fill/type in light brown areas and select appropriate drop boxes</t>
  </si>
  <si>
    <t>Somewhere, WI  xxxxx</t>
  </si>
  <si>
    <t>Somewhere, WI XXXXX</t>
  </si>
  <si>
    <t>Fuel consumption per hour</t>
  </si>
  <si>
    <t>% starch in complete sample</t>
  </si>
  <si>
    <t xml:space="preserve">Corn commodity price ($/bu) </t>
  </si>
  <si>
    <t>Acres harvested</t>
  </si>
  <si>
    <t>Harvest efficiency (%) (50-75)</t>
  </si>
  <si>
    <t>Extra depreciation per year</t>
  </si>
  <si>
    <t>Maintenance costs per year</t>
  </si>
  <si>
    <t>Fuel + urea cost per ton</t>
  </si>
  <si>
    <t>Total fuel + urea cost per year</t>
  </si>
  <si>
    <t>Total fuel + urea savings annual</t>
  </si>
  <si>
    <t>Total operation savings annual</t>
  </si>
  <si>
    <t>Total savings (Depending on number of years)</t>
  </si>
  <si>
    <t>Weight of whole kernels (not nicked)</t>
  </si>
  <si>
    <t>Weight of larger than 1/2 kernel (i.e.. Nicked, sliced in half, 5/8th size)</t>
  </si>
  <si>
    <t>Percentage not sufficiently process bad starch                                                                   (Assuming a kernel is 76% starch)</t>
  </si>
  <si>
    <t>% Moisture</t>
  </si>
  <si>
    <t>% Starch (corn)</t>
  </si>
  <si>
    <t>Harv.hr / Engine hr</t>
  </si>
  <si>
    <t>FSA Yield Calculation</t>
  </si>
  <si>
    <t>UW Mad. Calculation</t>
  </si>
  <si>
    <t>Known Bu/Ac</t>
  </si>
  <si>
    <t>Est. Bu/Ac</t>
  </si>
  <si>
    <t xml:space="preserve">Salesman Phone  </t>
  </si>
  <si>
    <t>Iowa St. Calculation</t>
  </si>
  <si>
    <t>Pick type of bushels per ac. yield estimator</t>
  </si>
  <si>
    <t>Total tons</t>
  </si>
  <si>
    <t>Starch</t>
  </si>
  <si>
    <t>Dry matter</t>
  </si>
  <si>
    <r>
      <t xml:space="preserve">Typical percent total starch in complete sample (typical for the farm)                                 As well as moisture of the crop </t>
    </r>
    <r>
      <rPr>
        <sz val="10"/>
        <color rgb="FFFF0000"/>
        <rFont val="Arial"/>
        <family val="2"/>
      </rPr>
      <t>(Please adjust)</t>
    </r>
  </si>
  <si>
    <t>Additional bushels of corn kernels not processed properly per year that the cow will pass (Assuming 90% of whole kernels and 8% of cracked kernels) (based on fermented silage after approximately 10 months)</t>
  </si>
  <si>
    <t>Urea consumption. per hr (3-7% of fuel/hr)</t>
  </si>
  <si>
    <t>Length of cut</t>
  </si>
  <si>
    <t>mm</t>
  </si>
  <si>
    <t>Corn cracker gap</t>
  </si>
  <si>
    <t>Chop quality (Corn silage only)</t>
  </si>
  <si>
    <t>Length of 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</si>
</sst>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0.0"/>
    <numFmt numFmtId="166" formatCode="#,##0.0"/>
    <numFmt numFmtId="167" formatCode="00000"/>
    <numFmt numFmtId="168" formatCode="_(&quot;$&quot;* #,##0_);_(&quot;$&quot;* \(#,##0\);_(&quot;$&quot;* &quot;-&quot;??_);_(@_)"/>
    <numFmt numFmtId="169" formatCode="&quot;$&quot;#,##0"/>
    <numFmt numFmtId="170" formatCode="0.0%"/>
    <numFmt numFmtId="171" formatCode="0.0;[Red]0.0"/>
    <numFmt numFmtId="172" formatCode="0.000;[Red]0.000"/>
    <numFmt numFmtId="173" formatCode="0.0000"/>
  </numFmts>
  <fonts count="2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indexed="53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sz val="28"/>
      <name val="Arial"/>
      <family val="2"/>
    </font>
    <font>
      <b/>
      <sz val="18"/>
      <name val="Arial"/>
      <family val="2"/>
    </font>
    <font>
      <b/>
      <sz val="10"/>
      <color indexed="12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7833AB"/>
      <name val="Arial"/>
      <family val="2"/>
    </font>
    <font>
      <i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mediumGray">
        <fgColor indexed="9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99CC00"/>
        <bgColor indexed="64"/>
      </patternFill>
    </fill>
    <fill>
      <patternFill patternType="mediumGray">
        <fgColor indexed="9"/>
        <bgColor rgb="FF99CC00"/>
      </patternFill>
    </fill>
    <fill>
      <patternFill patternType="mediumGray">
        <fgColor indexed="9"/>
        <bgColor theme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theme="0" tint="-0.249977111117893"/>
        <bgColor indexed="9"/>
      </patternFill>
    </fill>
    <fill>
      <patternFill patternType="solid">
        <fgColor theme="0" tint="-0.14999847407452621"/>
        <bgColor indexed="64"/>
      </patternFill>
    </fill>
    <fill>
      <patternFill patternType="gray125">
        <fgColor rgb="FF99CC00"/>
        <bgColor rgb="FF99CC00"/>
      </patternFill>
    </fill>
    <fill>
      <patternFill patternType="lightGray">
        <fgColor rgb="FF99CC00"/>
        <bgColor rgb="FF99CC00"/>
      </patternFill>
    </fill>
    <fill>
      <patternFill patternType="solid">
        <fgColor indexed="6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0" tint="-0.24994659260841701"/>
      </patternFill>
    </fill>
    <fill>
      <patternFill patternType="mediumGray">
        <fgColor theme="0"/>
        <bgColor rgb="FF99CC00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9" fontId="6" fillId="0" borderId="0" applyFont="0" applyFill="0" applyBorder="0" applyAlignment="0" applyProtection="0"/>
  </cellStyleXfs>
  <cellXfs count="442">
    <xf numFmtId="0" fontId="0" fillId="0" borderId="0" xfId="0"/>
    <xf numFmtId="0" fontId="17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left"/>
    </xf>
    <xf numFmtId="167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167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/>
    <xf numFmtId="167" fontId="1" fillId="0" borderId="0" xfId="0" applyNumberFormat="1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8" fillId="0" borderId="0" xfId="0" applyFont="1" applyFill="1" applyBorder="1"/>
    <xf numFmtId="0" fontId="17" fillId="0" borderId="0" xfId="0" applyFont="1" applyFill="1" applyBorder="1"/>
    <xf numFmtId="167" fontId="17" fillId="0" borderId="0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 applyProtection="1">
      <alignment horizontal="right" vertical="center"/>
      <protection hidden="1"/>
    </xf>
    <xf numFmtId="164" fontId="1" fillId="4" borderId="0" xfId="0" applyNumberFormat="1" applyFont="1" applyFill="1" applyBorder="1" applyAlignment="1" applyProtection="1">
      <alignment horizontal="right" vertical="center"/>
      <protection hidden="1"/>
    </xf>
    <xf numFmtId="2" fontId="1" fillId="4" borderId="1" xfId="0" applyNumberFormat="1" applyFont="1" applyFill="1" applyBorder="1" applyAlignment="1" applyProtection="1">
      <alignment horizontal="center" vertical="center" wrapText="1"/>
      <protection hidden="1"/>
    </xf>
    <xf numFmtId="164" fontId="3" fillId="4" borderId="0" xfId="0" applyNumberFormat="1" applyFont="1" applyFill="1" applyBorder="1" applyAlignment="1" applyProtection="1">
      <alignment horizontal="right" vertical="center"/>
      <protection hidden="1"/>
    </xf>
    <xf numFmtId="164" fontId="1" fillId="9" borderId="21" xfId="0" applyNumberFormat="1" applyFont="1" applyFill="1" applyBorder="1" applyAlignment="1" applyProtection="1">
      <alignment horizontal="center" vertical="center" wrapText="1"/>
      <protection hidden="1"/>
    </xf>
    <xf numFmtId="2" fontId="1" fillId="16" borderId="10" xfId="0" applyNumberFormat="1" applyFont="1" applyFill="1" applyBorder="1" applyAlignment="1" applyProtection="1">
      <alignment horizontal="center" vertical="center" wrapText="1"/>
      <protection hidden="1"/>
    </xf>
    <xf numFmtId="2" fontId="1" fillId="16" borderId="1" xfId="0" applyNumberFormat="1" applyFont="1" applyFill="1" applyBorder="1" applyAlignment="1" applyProtection="1">
      <alignment horizontal="center" vertical="center" wrapText="1"/>
      <protection hidden="1"/>
    </xf>
    <xf numFmtId="2" fontId="1" fillId="16" borderId="25" xfId="0" applyNumberFormat="1" applyFont="1" applyFill="1" applyBorder="1" applyAlignment="1" applyProtection="1">
      <alignment horizontal="center" vertical="center" wrapText="1"/>
      <protection hidden="1"/>
    </xf>
    <xf numFmtId="164" fontId="1" fillId="0" borderId="10" xfId="0" applyNumberFormat="1" applyFont="1" applyFill="1" applyBorder="1" applyAlignment="1" applyProtection="1">
      <alignment horizontal="center" vertical="center" wrapText="1"/>
      <protection hidden="1"/>
    </xf>
    <xf numFmtId="1" fontId="1" fillId="19" borderId="0" xfId="1" applyNumberFormat="1" applyFont="1" applyFill="1" applyBorder="1" applyAlignment="1" applyProtection="1">
      <alignment horizontal="left" vertical="center"/>
      <protection locked="0" hidden="1"/>
    </xf>
    <xf numFmtId="1" fontId="1" fillId="19" borderId="0" xfId="0" applyNumberFormat="1" applyFont="1" applyFill="1" applyBorder="1" applyAlignment="1" applyProtection="1">
      <alignment horizontal="left" vertical="center"/>
      <protection locked="0" hidden="1"/>
    </xf>
    <xf numFmtId="164" fontId="1" fillId="19" borderId="0" xfId="0" applyNumberFormat="1" applyFont="1" applyFill="1" applyBorder="1" applyAlignment="1" applyProtection="1">
      <alignment horizontal="left" vertical="center"/>
      <protection locked="0" hidden="1"/>
    </xf>
    <xf numFmtId="9" fontId="1" fillId="19" borderId="0" xfId="3" applyFont="1" applyFill="1" applyBorder="1" applyAlignment="1" applyProtection="1">
      <alignment horizontal="left" vertical="center"/>
      <protection locked="0" hidden="1"/>
    </xf>
    <xf numFmtId="164" fontId="5" fillId="19" borderId="0" xfId="0" applyNumberFormat="1" applyFont="1" applyFill="1" applyBorder="1" applyAlignment="1" applyProtection="1">
      <alignment horizontal="left" vertical="center"/>
      <protection locked="0" hidden="1"/>
    </xf>
    <xf numFmtId="0" fontId="15" fillId="4" borderId="0" xfId="0" applyFont="1" applyFill="1" applyAlignment="1" applyProtection="1">
      <alignment vertical="top"/>
      <protection hidden="1"/>
    </xf>
    <xf numFmtId="0" fontId="14" fillId="4" borderId="0" xfId="0" applyFont="1" applyFill="1" applyProtection="1">
      <protection hidden="1"/>
    </xf>
    <xf numFmtId="0" fontId="0" fillId="0" borderId="0" xfId="0" applyAlignment="1" applyProtection="1">
      <alignment vertical="center"/>
      <protection hidden="1"/>
    </xf>
    <xf numFmtId="0" fontId="3" fillId="4" borderId="0" xfId="0" applyFont="1" applyFill="1" applyAlignment="1" applyProtection="1">
      <alignment vertical="center"/>
      <protection hidden="1"/>
    </xf>
    <xf numFmtId="0" fontId="1" fillId="4" borderId="0" xfId="0" applyFont="1" applyFill="1" applyAlignment="1" applyProtection="1">
      <alignment vertical="center"/>
      <protection hidden="1"/>
    </xf>
    <xf numFmtId="0" fontId="1" fillId="4" borderId="0" xfId="0" applyFont="1" applyFill="1" applyBorder="1" applyAlignment="1" applyProtection="1">
      <protection hidden="1"/>
    </xf>
    <xf numFmtId="0" fontId="1" fillId="4" borderId="0" xfId="0" applyFont="1" applyFill="1" applyBorder="1" applyAlignment="1" applyProtection="1">
      <alignment vertical="center"/>
      <protection hidden="1"/>
    </xf>
    <xf numFmtId="0" fontId="1" fillId="4" borderId="0" xfId="0" applyFont="1" applyFill="1" applyBorder="1" applyAlignment="1" applyProtection="1">
      <alignment horizontal="right" vertical="top" wrapText="1"/>
      <protection hidden="1"/>
    </xf>
    <xf numFmtId="1" fontId="1" fillId="4" borderId="0" xfId="1" applyNumberFormat="1" applyFont="1" applyFill="1" applyBorder="1" applyAlignment="1" applyProtection="1">
      <alignment horizontal="left" vertical="center"/>
      <protection hidden="1"/>
    </xf>
    <xf numFmtId="1" fontId="1" fillId="4" borderId="0" xfId="1" applyNumberFormat="1" applyFont="1" applyFill="1" applyBorder="1" applyAlignment="1" applyProtection="1">
      <alignment horizontal="right" vertical="center"/>
      <protection hidden="1"/>
    </xf>
    <xf numFmtId="9" fontId="3" fillId="4" borderId="0" xfId="3" applyFont="1" applyFill="1" applyAlignment="1" applyProtection="1">
      <alignment horizontal="left" vertical="center"/>
      <protection hidden="1"/>
    </xf>
    <xf numFmtId="1" fontId="3" fillId="4" borderId="0" xfId="0" applyNumberFormat="1" applyFont="1" applyFill="1" applyBorder="1" applyAlignment="1" applyProtection="1">
      <alignment horizontal="left" vertical="center"/>
      <protection hidden="1"/>
    </xf>
    <xf numFmtId="1" fontId="3" fillId="4" borderId="0" xfId="0" applyNumberFormat="1" applyFont="1" applyFill="1" applyBorder="1" applyAlignment="1" applyProtection="1">
      <alignment horizontal="right" vertical="center"/>
      <protection hidden="1"/>
    </xf>
    <xf numFmtId="1" fontId="1" fillId="4" borderId="0" xfId="0" applyNumberFormat="1" applyFont="1" applyFill="1" applyBorder="1" applyAlignment="1" applyProtection="1">
      <alignment horizontal="left" vertical="center"/>
      <protection hidden="1"/>
    </xf>
    <xf numFmtId="0" fontId="3" fillId="9" borderId="0" xfId="0" applyFont="1" applyFill="1" applyAlignment="1" applyProtection="1">
      <alignment vertical="top"/>
      <protection hidden="1"/>
    </xf>
    <xf numFmtId="0" fontId="1" fillId="9" borderId="0" xfId="0" applyFont="1" applyFill="1" applyAlignment="1" applyProtection="1">
      <alignment vertical="top"/>
      <protection hidden="1"/>
    </xf>
    <xf numFmtId="0" fontId="0" fillId="4" borderId="0" xfId="0" applyFill="1" applyAlignment="1" applyProtection="1">
      <alignment vertical="center"/>
      <protection hidden="1"/>
    </xf>
    <xf numFmtId="0" fontId="1" fillId="9" borderId="0" xfId="0" applyFont="1" applyFill="1" applyAlignment="1" applyProtection="1">
      <alignment horizontal="left" vertical="center"/>
      <protection hidden="1"/>
    </xf>
    <xf numFmtId="0" fontId="1" fillId="9" borderId="0" xfId="0" applyFont="1" applyFill="1" applyAlignment="1" applyProtection="1">
      <alignment vertical="center"/>
      <protection hidden="1"/>
    </xf>
    <xf numFmtId="164" fontId="1" fillId="4" borderId="0" xfId="0" applyNumberFormat="1" applyFont="1" applyFill="1" applyBorder="1" applyAlignment="1" applyProtection="1">
      <alignment horizontal="left" vertical="center"/>
      <protection hidden="1"/>
    </xf>
    <xf numFmtId="0" fontId="3" fillId="9" borderId="0" xfId="0" applyFont="1" applyFill="1" applyAlignment="1" applyProtection="1">
      <alignment vertical="center"/>
      <protection hidden="1"/>
    </xf>
    <xf numFmtId="164" fontId="16" fillId="4" borderId="0" xfId="0" applyNumberFormat="1" applyFont="1" applyFill="1" applyBorder="1" applyAlignment="1" applyProtection="1">
      <alignment horizontal="left" vertical="center"/>
      <protection hidden="1"/>
    </xf>
    <xf numFmtId="164" fontId="16" fillId="4" borderId="0" xfId="0" applyNumberFormat="1" applyFont="1" applyFill="1" applyBorder="1" applyAlignment="1" applyProtection="1">
      <alignment horizontal="right" vertical="center"/>
      <protection hidden="1"/>
    </xf>
    <xf numFmtId="0" fontId="1" fillId="9" borderId="20" xfId="0" applyFont="1" applyFill="1" applyBorder="1" applyAlignment="1" applyProtection="1">
      <alignment horizontal="center" vertical="center" wrapText="1"/>
      <protection hidden="1"/>
    </xf>
    <xf numFmtId="0" fontId="1" fillId="9" borderId="21" xfId="0" applyFont="1" applyFill="1" applyBorder="1" applyAlignment="1" applyProtection="1">
      <alignment horizontal="center" vertical="center" wrapText="1"/>
      <protection hidden="1"/>
    </xf>
    <xf numFmtId="6" fontId="1" fillId="9" borderId="21" xfId="0" applyNumberFormat="1" applyFont="1" applyFill="1" applyBorder="1" applyAlignment="1" applyProtection="1">
      <alignment horizontal="center" vertical="center" wrapText="1"/>
      <protection hidden="1"/>
    </xf>
    <xf numFmtId="0" fontId="1" fillId="9" borderId="23" xfId="0" applyFont="1" applyFill="1" applyBorder="1" applyAlignment="1" applyProtection="1">
      <alignment horizontal="center" vertical="center" wrapText="1"/>
      <protection hidden="1"/>
    </xf>
    <xf numFmtId="0" fontId="1" fillId="16" borderId="9" xfId="0" applyNumberFormat="1" applyFont="1" applyFill="1" applyBorder="1" applyAlignment="1" applyProtection="1">
      <alignment horizontal="center" vertical="center" wrapText="1"/>
      <protection hidden="1"/>
    </xf>
    <xf numFmtId="0" fontId="1" fillId="16" borderId="10" xfId="0" applyNumberFormat="1" applyFont="1" applyFill="1" applyBorder="1" applyAlignment="1" applyProtection="1">
      <alignment horizontal="center" vertical="center" wrapText="1"/>
      <protection hidden="1"/>
    </xf>
    <xf numFmtId="0" fontId="1" fillId="16" borderId="11" xfId="0" applyNumberFormat="1" applyFont="1" applyFill="1" applyBorder="1" applyAlignment="1" applyProtection="1">
      <alignment horizontal="center" vertical="center" wrapText="1"/>
      <protection hidden="1"/>
    </xf>
    <xf numFmtId="0" fontId="1" fillId="16" borderId="40" xfId="0" applyNumberFormat="1" applyFont="1" applyFill="1" applyBorder="1" applyAlignment="1" applyProtection="1">
      <alignment horizontal="center" vertical="center" wrapText="1"/>
      <protection hidden="1"/>
    </xf>
    <xf numFmtId="0" fontId="1" fillId="16" borderId="41" xfId="0" applyNumberFormat="1" applyFont="1" applyFill="1" applyBorder="1" applyAlignment="1" applyProtection="1">
      <alignment horizontal="center" vertical="center" wrapText="1"/>
      <protection hidden="1"/>
    </xf>
    <xf numFmtId="0" fontId="3" fillId="17" borderId="45" xfId="0" applyFont="1" applyFill="1" applyBorder="1" applyProtection="1">
      <protection hidden="1"/>
    </xf>
    <xf numFmtId="165" fontId="3" fillId="17" borderId="45" xfId="0" applyNumberFormat="1" applyFont="1" applyFill="1" applyBorder="1" applyAlignment="1" applyProtection="1">
      <alignment horizontal="center"/>
      <protection hidden="1"/>
    </xf>
    <xf numFmtId="0" fontId="3" fillId="17" borderId="47" xfId="0" applyFont="1" applyFill="1" applyBorder="1" applyAlignment="1" applyProtection="1">
      <alignment horizontal="center"/>
      <protection hidden="1"/>
    </xf>
    <xf numFmtId="0" fontId="0" fillId="4" borderId="0" xfId="0" applyFill="1" applyProtection="1">
      <protection hidden="1"/>
    </xf>
    <xf numFmtId="0" fontId="1" fillId="9" borderId="12" xfId="0" applyFont="1" applyFill="1" applyBorder="1" applyProtection="1">
      <protection hidden="1"/>
    </xf>
    <xf numFmtId="0" fontId="1" fillId="9" borderId="14" xfId="0" applyFont="1" applyFill="1" applyBorder="1" applyAlignment="1" applyProtection="1">
      <protection hidden="1"/>
    </xf>
    <xf numFmtId="0" fontId="0" fillId="4" borderId="0" xfId="0" applyFill="1" applyBorder="1" applyAlignment="1" applyProtection="1">
      <protection hidden="1"/>
    </xf>
    <xf numFmtId="0" fontId="3" fillId="9" borderId="18" xfId="0" applyFont="1" applyFill="1" applyBorder="1" applyProtection="1">
      <protection hidden="1"/>
    </xf>
    <xf numFmtId="165" fontId="3" fillId="9" borderId="19" xfId="0" applyNumberFormat="1" applyFont="1" applyFill="1" applyBorder="1" applyProtection="1">
      <protection hidden="1"/>
    </xf>
    <xf numFmtId="0" fontId="1" fillId="9" borderId="15" xfId="0" applyFont="1" applyFill="1" applyBorder="1" applyProtection="1">
      <protection hidden="1"/>
    </xf>
    <xf numFmtId="0" fontId="1" fillId="9" borderId="17" xfId="0" applyFont="1" applyFill="1" applyBorder="1" applyAlignment="1" applyProtection="1">
      <protection hidden="1"/>
    </xf>
    <xf numFmtId="0" fontId="1" fillId="4" borderId="0" xfId="0" applyFont="1" applyFill="1" applyProtection="1">
      <protection hidden="1"/>
    </xf>
    <xf numFmtId="0" fontId="3" fillId="4" borderId="0" xfId="0" applyFont="1" applyFill="1" applyBorder="1" applyAlignment="1" applyProtection="1">
      <alignment vertical="top"/>
      <protection hidden="1"/>
    </xf>
    <xf numFmtId="0" fontId="1" fillId="4" borderId="0" xfId="0" applyFont="1" applyFill="1" applyBorder="1" applyAlignment="1" applyProtection="1">
      <alignment vertical="top"/>
      <protection hidden="1"/>
    </xf>
    <xf numFmtId="0" fontId="1" fillId="0" borderId="9" xfId="0" applyFont="1" applyFill="1" applyBorder="1" applyAlignment="1" applyProtection="1">
      <alignment horizontal="center" vertical="center" wrapText="1"/>
      <protection hidden="1"/>
    </xf>
    <xf numFmtId="0" fontId="1" fillId="0" borderId="10" xfId="0" applyFont="1" applyFill="1" applyBorder="1" applyAlignment="1" applyProtection="1">
      <alignment horizontal="center" vertical="center" wrapText="1"/>
      <protection hidden="1"/>
    </xf>
    <xf numFmtId="6" fontId="1" fillId="0" borderId="10" xfId="0" applyNumberFormat="1" applyFont="1" applyFill="1" applyBorder="1" applyAlignment="1" applyProtection="1">
      <alignment horizontal="center" vertical="center" wrapText="1"/>
      <protection hidden="1"/>
    </xf>
    <xf numFmtId="0" fontId="1" fillId="0" borderId="11" xfId="0" applyFont="1" applyFill="1" applyBorder="1" applyAlignment="1" applyProtection="1">
      <alignment horizontal="center" vertical="center" wrapText="1"/>
      <protection hidden="1"/>
    </xf>
    <xf numFmtId="0" fontId="1" fillId="0" borderId="20" xfId="0" applyFont="1" applyFill="1" applyBorder="1" applyAlignment="1" applyProtection="1">
      <alignment horizontal="center" vertical="center" wrapText="1"/>
      <protection hidden="1"/>
    </xf>
    <xf numFmtId="0" fontId="1" fillId="0" borderId="23" xfId="0" applyFont="1" applyFill="1" applyBorder="1" applyAlignment="1" applyProtection="1">
      <alignment horizontal="center" vertical="center" wrapText="1"/>
      <protection hidden="1"/>
    </xf>
    <xf numFmtId="0" fontId="1" fillId="4" borderId="7" xfId="0" applyNumberFormat="1" applyFont="1" applyFill="1" applyBorder="1" applyAlignment="1" applyProtection="1">
      <alignment horizontal="center" vertical="center" wrapText="1"/>
      <protection hidden="1"/>
    </xf>
    <xf numFmtId="0" fontId="1" fillId="4" borderId="1" xfId="0" applyNumberFormat="1" applyFont="1" applyFill="1" applyBorder="1" applyAlignment="1" applyProtection="1">
      <alignment horizontal="center" vertical="center" wrapText="1"/>
      <protection hidden="1"/>
    </xf>
    <xf numFmtId="165" fontId="1" fillId="4" borderId="8" xfId="0" applyNumberFormat="1" applyFont="1" applyFill="1" applyBorder="1" applyAlignment="1" applyProtection="1">
      <alignment horizontal="center" vertical="center" wrapText="1"/>
      <protection hidden="1"/>
    </xf>
    <xf numFmtId="0" fontId="1" fillId="4" borderId="9" xfId="0" applyNumberFormat="1" applyFont="1" applyFill="1" applyBorder="1" applyAlignment="1" applyProtection="1">
      <alignment horizontal="center" vertical="center" wrapText="1"/>
      <protection hidden="1"/>
    </xf>
    <xf numFmtId="0" fontId="1" fillId="4" borderId="11" xfId="0" applyNumberFormat="1" applyFont="1" applyFill="1" applyBorder="1" applyAlignment="1" applyProtection="1">
      <alignment horizontal="center" vertical="center" wrapText="1"/>
      <protection hidden="1"/>
    </xf>
    <xf numFmtId="0" fontId="3" fillId="4" borderId="24" xfId="0" applyFont="1" applyFill="1" applyBorder="1" applyProtection="1">
      <protection hidden="1"/>
    </xf>
    <xf numFmtId="165" fontId="3" fillId="4" borderId="44" xfId="0" applyNumberFormat="1" applyFont="1" applyFill="1" applyBorder="1" applyAlignment="1" applyProtection="1">
      <alignment horizontal="center"/>
      <protection hidden="1"/>
    </xf>
    <xf numFmtId="165" fontId="3" fillId="4" borderId="45" xfId="0" applyNumberFormat="1" applyFont="1" applyFill="1" applyBorder="1" applyAlignment="1" applyProtection="1">
      <alignment horizontal="center"/>
      <protection hidden="1"/>
    </xf>
    <xf numFmtId="0" fontId="3" fillId="4" borderId="47" xfId="0" applyFont="1" applyFill="1" applyBorder="1" applyAlignment="1" applyProtection="1">
      <alignment horizontal="center"/>
      <protection hidden="1"/>
    </xf>
    <xf numFmtId="0" fontId="1" fillId="4" borderId="12" xfId="0" applyFont="1" applyFill="1" applyBorder="1" applyProtection="1">
      <protection hidden="1"/>
    </xf>
    <xf numFmtId="0" fontId="1" fillId="4" borderId="14" xfId="0" applyFont="1" applyFill="1" applyBorder="1" applyAlignment="1" applyProtection="1">
      <protection hidden="1"/>
    </xf>
    <xf numFmtId="0" fontId="3" fillId="4" borderId="18" xfId="0" applyFont="1" applyFill="1" applyBorder="1" applyAlignment="1" applyProtection="1">
      <alignment horizontal="left"/>
      <protection hidden="1"/>
    </xf>
    <xf numFmtId="165" fontId="3" fillId="4" borderId="19" xfId="0" applyNumberFormat="1" applyFont="1" applyFill="1" applyBorder="1" applyAlignment="1" applyProtection="1">
      <alignment horizontal="right"/>
      <protection hidden="1"/>
    </xf>
    <xf numFmtId="0" fontId="1" fillId="4" borderId="15" xfId="0" applyFont="1" applyFill="1" applyBorder="1" applyProtection="1">
      <protection hidden="1"/>
    </xf>
    <xf numFmtId="0" fontId="1" fillId="4" borderId="17" xfId="0" applyFont="1" applyFill="1" applyBorder="1" applyAlignment="1" applyProtection="1">
      <protection hidden="1"/>
    </xf>
    <xf numFmtId="0" fontId="1" fillId="4" borderId="0" xfId="0" applyFont="1" applyFill="1" applyBorder="1" applyProtection="1">
      <protection hidden="1"/>
    </xf>
    <xf numFmtId="0" fontId="0" fillId="15" borderId="0" xfId="0" applyFill="1" applyBorder="1" applyProtection="1">
      <protection hidden="1"/>
    </xf>
    <xf numFmtId="0" fontId="0" fillId="4" borderId="18" xfId="0" applyFill="1" applyBorder="1" applyProtection="1">
      <protection hidden="1"/>
    </xf>
    <xf numFmtId="0" fontId="0" fillId="9" borderId="19" xfId="0" applyFill="1" applyBorder="1" applyProtection="1">
      <protection hidden="1"/>
    </xf>
    <xf numFmtId="0" fontId="0" fillId="4" borderId="19" xfId="0" applyFill="1" applyBorder="1" applyProtection="1">
      <protection hidden="1"/>
    </xf>
    <xf numFmtId="0" fontId="0" fillId="9" borderId="13" xfId="0" applyFill="1" applyBorder="1" applyAlignment="1" applyProtection="1">
      <alignment horizontal="right"/>
      <protection hidden="1"/>
    </xf>
    <xf numFmtId="0" fontId="1" fillId="9" borderId="13" xfId="0" applyFont="1" applyFill="1" applyBorder="1" applyAlignment="1" applyProtection="1">
      <alignment horizontal="left"/>
      <protection hidden="1"/>
    </xf>
    <xf numFmtId="0" fontId="0" fillId="4" borderId="13" xfId="0" applyFill="1" applyBorder="1" applyAlignment="1" applyProtection="1">
      <alignment horizontal="right"/>
      <protection hidden="1"/>
    </xf>
    <xf numFmtId="0" fontId="1" fillId="4" borderId="13" xfId="0" applyFont="1" applyFill="1" applyBorder="1" applyAlignment="1" applyProtection="1">
      <alignment horizontal="left"/>
      <protection hidden="1"/>
    </xf>
    <xf numFmtId="172" fontId="1" fillId="4" borderId="13" xfId="0" applyNumberFormat="1" applyFont="1" applyFill="1" applyBorder="1" applyAlignment="1" applyProtection="1">
      <alignment horizontal="left"/>
      <protection hidden="1"/>
    </xf>
    <xf numFmtId="0" fontId="0" fillId="4" borderId="13" xfId="0" applyFill="1" applyBorder="1" applyProtection="1">
      <protection hidden="1"/>
    </xf>
    <xf numFmtId="0" fontId="0" fillId="4" borderId="14" xfId="0" applyFill="1" applyBorder="1" applyProtection="1">
      <protection hidden="1"/>
    </xf>
    <xf numFmtId="0" fontId="1" fillId="9" borderId="16" xfId="0" applyFont="1" applyFill="1" applyBorder="1" applyAlignment="1" applyProtection="1">
      <alignment horizontal="left"/>
      <protection hidden="1"/>
    </xf>
    <xf numFmtId="0" fontId="1" fillId="4" borderId="16" xfId="0" applyFont="1" applyFill="1" applyBorder="1" applyAlignment="1" applyProtection="1">
      <alignment horizontal="left"/>
      <protection hidden="1"/>
    </xf>
    <xf numFmtId="0" fontId="1" fillId="4" borderId="16" xfId="0" applyFont="1" applyFill="1" applyBorder="1" applyProtection="1">
      <protection hidden="1"/>
    </xf>
    <xf numFmtId="0" fontId="0" fillId="4" borderId="16" xfId="0" applyFill="1" applyBorder="1" applyProtection="1">
      <protection hidden="1"/>
    </xf>
    <xf numFmtId="0" fontId="0" fillId="4" borderId="17" xfId="0" applyFill="1" applyBorder="1" applyProtection="1">
      <protection hidden="1"/>
    </xf>
    <xf numFmtId="0" fontId="1" fillId="4" borderId="52" xfId="0" applyFont="1" applyFill="1" applyBorder="1" applyProtection="1">
      <protection hidden="1"/>
    </xf>
    <xf numFmtId="0" fontId="1" fillId="9" borderId="50" xfId="0" applyFont="1" applyFill="1" applyBorder="1" applyAlignment="1" applyProtection="1">
      <alignment horizontal="left"/>
      <protection hidden="1"/>
    </xf>
    <xf numFmtId="165" fontId="0" fillId="4" borderId="50" xfId="0" applyNumberFormat="1" applyFill="1" applyBorder="1" applyAlignment="1" applyProtection="1">
      <alignment horizontal="right"/>
      <protection hidden="1"/>
    </xf>
    <xf numFmtId="0" fontId="1" fillId="4" borderId="50" xfId="0" applyFont="1" applyFill="1" applyBorder="1" applyAlignment="1" applyProtection="1">
      <alignment horizontal="left"/>
      <protection hidden="1"/>
    </xf>
    <xf numFmtId="0" fontId="1" fillId="4" borderId="50" xfId="0" applyFont="1" applyFill="1" applyBorder="1" applyAlignment="1" applyProtection="1">
      <protection hidden="1"/>
    </xf>
    <xf numFmtId="0" fontId="0" fillId="4" borderId="50" xfId="0" applyFill="1" applyBorder="1" applyProtection="1">
      <protection hidden="1"/>
    </xf>
    <xf numFmtId="0" fontId="0" fillId="4" borderId="53" xfId="0" applyFill="1" applyBorder="1" applyProtection="1">
      <protection hidden="1"/>
    </xf>
    <xf numFmtId="0" fontId="20" fillId="4" borderId="0" xfId="0" applyFont="1" applyFill="1" applyAlignment="1" applyProtection="1">
      <alignment vertical="top"/>
      <protection hidden="1"/>
    </xf>
    <xf numFmtId="0" fontId="20" fillId="4" borderId="0" xfId="0" applyFont="1" applyFill="1" applyProtection="1">
      <protection hidden="1"/>
    </xf>
    <xf numFmtId="0" fontId="1" fillId="2" borderId="0" xfId="0" applyFont="1" applyFill="1" applyAlignment="1" applyProtection="1">
      <alignment vertical="center"/>
      <protection hidden="1"/>
    </xf>
    <xf numFmtId="0" fontId="1" fillId="2" borderId="0" xfId="0" applyFont="1" applyFill="1" applyAlignment="1" applyProtection="1">
      <alignment horizontal="left" vertical="center"/>
      <protection hidden="1"/>
    </xf>
    <xf numFmtId="0" fontId="1" fillId="2" borderId="0" xfId="0" applyFont="1" applyFill="1" applyBorder="1" applyAlignment="1" applyProtection="1">
      <alignment horizontal="left" vertical="center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1" fillId="2" borderId="0" xfId="0" applyFont="1" applyFill="1" applyBorder="1" applyAlignment="1" applyProtection="1">
      <protection hidden="1"/>
    </xf>
    <xf numFmtId="0" fontId="1" fillId="0" borderId="0" xfId="0" applyFont="1" applyAlignment="1" applyProtection="1">
      <alignment vertical="center"/>
      <protection hidden="1"/>
    </xf>
    <xf numFmtId="0" fontId="1" fillId="2" borderId="0" xfId="0" applyFont="1" applyFill="1" applyBorder="1" applyAlignment="1" applyProtection="1">
      <alignment vertical="center"/>
      <protection hidden="1"/>
    </xf>
    <xf numFmtId="0" fontId="1" fillId="2" borderId="0" xfId="0" applyFont="1" applyFill="1" applyBorder="1" applyAlignment="1" applyProtection="1">
      <alignment vertical="top" wrapText="1"/>
      <protection hidden="1"/>
    </xf>
    <xf numFmtId="1" fontId="1" fillId="4" borderId="0" xfId="0" applyNumberFormat="1" applyFont="1" applyFill="1" applyAlignment="1" applyProtection="1">
      <alignment horizontal="right" vertical="center"/>
      <protection hidden="1"/>
    </xf>
    <xf numFmtId="9" fontId="1" fillId="4" borderId="0" xfId="3" applyFont="1" applyFill="1" applyAlignment="1" applyProtection="1">
      <alignment horizontal="left" vertical="center"/>
      <protection hidden="1"/>
    </xf>
    <xf numFmtId="0" fontId="1" fillId="4" borderId="0" xfId="0" applyFont="1" applyFill="1" applyAlignment="1" applyProtection="1">
      <alignment horizontal="center" vertical="top"/>
      <protection hidden="1"/>
    </xf>
    <xf numFmtId="0" fontId="5" fillId="4" borderId="0" xfId="0" applyFont="1" applyFill="1" applyAlignment="1" applyProtection="1">
      <alignment vertical="center"/>
      <protection hidden="1"/>
    </xf>
    <xf numFmtId="164" fontId="5" fillId="4" borderId="0" xfId="0" applyNumberFormat="1" applyFont="1" applyFill="1" applyBorder="1" applyAlignment="1" applyProtection="1">
      <alignment horizontal="right" vertical="center"/>
      <protection hidden="1"/>
    </xf>
    <xf numFmtId="0" fontId="1" fillId="18" borderId="0" xfId="0" applyFont="1" applyFill="1" applyBorder="1" applyAlignment="1" applyProtection="1">
      <alignment vertical="top"/>
      <protection hidden="1"/>
    </xf>
    <xf numFmtId="6" fontId="1" fillId="4" borderId="0" xfId="0" applyNumberFormat="1" applyFont="1" applyFill="1" applyAlignment="1" applyProtection="1">
      <alignment vertical="center"/>
      <protection hidden="1"/>
    </xf>
    <xf numFmtId="0" fontId="1" fillId="12" borderId="0" xfId="0" applyFont="1" applyFill="1" applyAlignment="1" applyProtection="1">
      <alignment vertical="center"/>
      <protection hidden="1"/>
    </xf>
    <xf numFmtId="171" fontId="1" fillId="12" borderId="0" xfId="0" applyNumberFormat="1" applyFont="1" applyFill="1" applyAlignment="1" applyProtection="1">
      <alignment vertical="center"/>
      <protection hidden="1"/>
    </xf>
    <xf numFmtId="9" fontId="1" fillId="12" borderId="0" xfId="3" applyFont="1" applyFill="1" applyAlignment="1" applyProtection="1">
      <alignment vertical="center"/>
      <protection hidden="1"/>
    </xf>
    <xf numFmtId="9" fontId="1" fillId="4" borderId="0" xfId="3" applyFont="1" applyFill="1" applyAlignment="1" applyProtection="1">
      <alignment vertical="center"/>
      <protection hidden="1"/>
    </xf>
    <xf numFmtId="9" fontId="1" fillId="4" borderId="0" xfId="3" applyFont="1" applyFill="1" applyAlignment="1" applyProtection="1">
      <alignment horizontal="center" vertical="center"/>
      <protection hidden="1"/>
    </xf>
    <xf numFmtId="9" fontId="1" fillId="4" borderId="0" xfId="3" applyFont="1" applyFill="1" applyBorder="1" applyAlignment="1" applyProtection="1">
      <alignment vertical="top"/>
      <protection hidden="1"/>
    </xf>
    <xf numFmtId="0" fontId="1" fillId="10" borderId="0" xfId="0" applyFont="1" applyFill="1" applyBorder="1" applyAlignment="1" applyProtection="1">
      <alignment vertical="center"/>
      <protection hidden="1"/>
    </xf>
    <xf numFmtId="0" fontId="1" fillId="10" borderId="0" xfId="0" applyFont="1" applyFill="1" applyBorder="1" applyAlignment="1" applyProtection="1">
      <alignment horizontal="left" vertical="center"/>
      <protection hidden="1"/>
    </xf>
    <xf numFmtId="0" fontId="1" fillId="11" borderId="0" xfId="0" applyFont="1" applyFill="1" applyBorder="1" applyAlignment="1" applyProtection="1">
      <alignment horizontal="left" vertical="center"/>
      <protection hidden="1"/>
    </xf>
    <xf numFmtId="0" fontId="1" fillId="18" borderId="0" xfId="0" applyNumberFormat="1" applyFont="1" applyFill="1" applyBorder="1" applyAlignment="1" applyProtection="1">
      <alignment vertical="center"/>
      <protection hidden="1"/>
    </xf>
    <xf numFmtId="165" fontId="1" fillId="10" borderId="0" xfId="0" applyNumberFormat="1" applyFont="1" applyFill="1" applyBorder="1" applyAlignment="1" applyProtection="1">
      <alignment vertical="center"/>
      <protection hidden="1"/>
    </xf>
    <xf numFmtId="166" fontId="1" fillId="18" borderId="0" xfId="0" applyNumberFormat="1" applyFont="1" applyFill="1" applyBorder="1" applyAlignment="1" applyProtection="1">
      <alignment vertical="center"/>
      <protection hidden="1"/>
    </xf>
    <xf numFmtId="0" fontId="1" fillId="0" borderId="0" xfId="0" applyNumberFormat="1" applyFont="1" applyFill="1" applyBorder="1" applyAlignment="1" applyProtection="1">
      <alignment vertical="center"/>
      <protection hidden="1"/>
    </xf>
    <xf numFmtId="165" fontId="1" fillId="11" borderId="0" xfId="0" applyNumberFormat="1" applyFont="1" applyFill="1" applyBorder="1" applyAlignment="1" applyProtection="1">
      <alignment horizontal="center" vertical="center"/>
      <protection hidden="1"/>
    </xf>
    <xf numFmtId="4" fontId="1" fillId="18" borderId="0" xfId="0" applyNumberFormat="1" applyFont="1" applyFill="1" applyBorder="1" applyAlignment="1" applyProtection="1">
      <alignment vertical="center"/>
      <protection hidden="1"/>
    </xf>
    <xf numFmtId="169" fontId="1" fillId="10" borderId="0" xfId="0" applyNumberFormat="1" applyFont="1" applyFill="1" applyBorder="1" applyAlignment="1" applyProtection="1">
      <alignment vertical="center"/>
      <protection hidden="1"/>
    </xf>
    <xf numFmtId="169" fontId="1" fillId="18" borderId="0" xfId="1" applyNumberFormat="1" applyFont="1" applyFill="1" applyBorder="1" applyAlignment="1" applyProtection="1">
      <alignment vertical="center"/>
      <protection hidden="1"/>
    </xf>
    <xf numFmtId="169" fontId="1" fillId="10" borderId="0" xfId="0" applyNumberFormat="1" applyFont="1" applyFill="1" applyBorder="1" applyAlignment="1" applyProtection="1">
      <alignment horizontal="right" vertical="center"/>
      <protection hidden="1"/>
    </xf>
    <xf numFmtId="164" fontId="1" fillId="10" borderId="0" xfId="0" applyNumberFormat="1" applyFont="1" applyFill="1" applyBorder="1" applyAlignment="1" applyProtection="1">
      <alignment vertical="center"/>
      <protection hidden="1"/>
    </xf>
    <xf numFmtId="164" fontId="1" fillId="11" borderId="0" xfId="0" applyNumberFormat="1" applyFont="1" applyFill="1" applyBorder="1" applyAlignment="1" applyProtection="1">
      <alignment horizontal="center" vertical="center"/>
      <protection hidden="1"/>
    </xf>
    <xf numFmtId="169" fontId="1" fillId="18" borderId="0" xfId="0" applyNumberFormat="1" applyFont="1" applyFill="1" applyBorder="1" applyAlignment="1" applyProtection="1">
      <alignment vertical="center"/>
      <protection hidden="1"/>
    </xf>
    <xf numFmtId="164" fontId="1" fillId="18" borderId="0" xfId="0" applyNumberFormat="1" applyFont="1" applyFill="1" applyBorder="1" applyAlignment="1" applyProtection="1">
      <alignment vertical="center"/>
      <protection hidden="1"/>
    </xf>
    <xf numFmtId="169" fontId="3" fillId="11" borderId="0" xfId="0" applyNumberFormat="1" applyFont="1" applyFill="1" applyBorder="1" applyAlignment="1" applyProtection="1">
      <alignment horizontal="center" vertical="center"/>
      <protection hidden="1"/>
    </xf>
    <xf numFmtId="0" fontId="3" fillId="12" borderId="0" xfId="0" applyFont="1" applyFill="1" applyAlignment="1" applyProtection="1">
      <alignment vertical="center"/>
      <protection hidden="1"/>
    </xf>
    <xf numFmtId="165" fontId="1" fillId="10" borderId="0" xfId="0" applyNumberFormat="1" applyFont="1" applyFill="1" applyAlignment="1" applyProtection="1">
      <alignment vertical="center"/>
      <protection hidden="1"/>
    </xf>
    <xf numFmtId="0" fontId="1" fillId="10" borderId="0" xfId="0" applyFont="1" applyFill="1" applyAlignment="1" applyProtection="1">
      <alignment horizontal="left" vertical="center"/>
      <protection hidden="1"/>
    </xf>
    <xf numFmtId="0" fontId="1" fillId="11" borderId="0" xfId="0" applyFont="1" applyFill="1" applyAlignment="1" applyProtection="1">
      <alignment horizontal="left" vertical="center"/>
      <protection hidden="1"/>
    </xf>
    <xf numFmtId="0" fontId="20" fillId="2" borderId="0" xfId="0" applyFont="1" applyFill="1" applyAlignment="1" applyProtection="1">
      <alignment horizontal="left" vertical="center"/>
      <protection hidden="1"/>
    </xf>
    <xf numFmtId="2" fontId="1" fillId="10" borderId="0" xfId="0" applyNumberFormat="1" applyFont="1" applyFill="1" applyAlignment="1" applyProtection="1">
      <alignment vertical="center"/>
      <protection hidden="1"/>
    </xf>
    <xf numFmtId="164" fontId="1" fillId="10" borderId="0" xfId="0" applyNumberFormat="1" applyFont="1" applyFill="1" applyAlignment="1" applyProtection="1">
      <alignment vertical="center"/>
      <protection hidden="1"/>
    </xf>
    <xf numFmtId="164" fontId="1" fillId="11" borderId="0" xfId="0" applyNumberFormat="1" applyFont="1" applyFill="1" applyAlignment="1" applyProtection="1">
      <alignment horizontal="center" vertical="center"/>
      <protection hidden="1"/>
    </xf>
    <xf numFmtId="0" fontId="3" fillId="14" borderId="0" xfId="0" applyNumberFormat="1" applyFont="1" applyFill="1" applyBorder="1" applyAlignment="1" applyProtection="1">
      <alignment horizontal="right" vertical="center"/>
      <protection hidden="1"/>
    </xf>
    <xf numFmtId="169" fontId="3" fillId="14" borderId="0" xfId="0" applyNumberFormat="1" applyFont="1" applyFill="1" applyBorder="1" applyAlignment="1" applyProtection="1">
      <alignment horizontal="left" vertical="center"/>
      <protection hidden="1"/>
    </xf>
    <xf numFmtId="164" fontId="3" fillId="14" borderId="0" xfId="0" applyNumberFormat="1" applyFont="1" applyFill="1" applyBorder="1" applyAlignment="1" applyProtection="1">
      <alignment horizontal="right" vertical="center"/>
      <protection hidden="1"/>
    </xf>
    <xf numFmtId="169" fontId="3" fillId="13" borderId="0" xfId="0" applyNumberFormat="1" applyFont="1" applyFill="1" applyBorder="1" applyAlignment="1" applyProtection="1">
      <alignment horizontal="center" vertical="center"/>
      <protection hidden="1"/>
    </xf>
    <xf numFmtId="165" fontId="1" fillId="10" borderId="0" xfId="0" applyNumberFormat="1" applyFont="1" applyFill="1" applyAlignment="1" applyProtection="1">
      <alignment horizontal="right" vertical="center"/>
      <protection hidden="1"/>
    </xf>
    <xf numFmtId="165" fontId="1" fillId="18" borderId="0" xfId="0" applyNumberFormat="1" applyFont="1" applyFill="1" applyBorder="1" applyAlignment="1" applyProtection="1">
      <alignment vertical="center"/>
      <protection hidden="1"/>
    </xf>
    <xf numFmtId="0" fontId="1" fillId="10" borderId="0" xfId="0" applyFont="1" applyFill="1" applyAlignment="1" applyProtection="1">
      <alignment horizontal="right" vertical="center"/>
      <protection hidden="1"/>
    </xf>
    <xf numFmtId="170" fontId="1" fillId="10" borderId="0" xfId="0" applyNumberFormat="1" applyFont="1" applyFill="1" applyAlignment="1" applyProtection="1">
      <alignment horizontal="right" vertical="center" wrapText="1"/>
      <protection hidden="1"/>
    </xf>
    <xf numFmtId="0" fontId="1" fillId="11" borderId="0" xfId="0" applyFont="1" applyFill="1" applyAlignment="1" applyProtection="1">
      <alignment horizontal="left" vertical="center" wrapText="1"/>
      <protection hidden="1"/>
    </xf>
    <xf numFmtId="170" fontId="1" fillId="18" borderId="0" xfId="0" applyNumberFormat="1" applyFont="1" applyFill="1" applyBorder="1" applyAlignment="1" applyProtection="1">
      <alignment vertical="center" wrapText="1"/>
      <protection hidden="1"/>
    </xf>
    <xf numFmtId="0" fontId="1" fillId="18" borderId="0" xfId="0" applyNumberFormat="1" applyFont="1" applyFill="1" applyBorder="1" applyAlignment="1" applyProtection="1">
      <alignment vertical="center" wrapText="1"/>
      <protection hidden="1"/>
    </xf>
    <xf numFmtId="1" fontId="1" fillId="18" borderId="0" xfId="0" applyNumberFormat="1" applyFont="1" applyFill="1" applyBorder="1" applyAlignment="1" applyProtection="1">
      <alignment vertical="center"/>
      <protection hidden="1"/>
    </xf>
    <xf numFmtId="2" fontId="3" fillId="14" borderId="0" xfId="0" applyNumberFormat="1" applyFont="1" applyFill="1" applyAlignment="1" applyProtection="1">
      <alignment horizontal="right" vertical="center"/>
      <protection hidden="1"/>
    </xf>
    <xf numFmtId="0" fontId="3" fillId="14" borderId="0" xfId="0" applyFont="1" applyFill="1" applyAlignment="1" applyProtection="1">
      <alignment horizontal="left" vertical="center"/>
      <protection hidden="1"/>
    </xf>
    <xf numFmtId="6" fontId="3" fillId="14" borderId="0" xfId="0" applyNumberFormat="1" applyFont="1" applyFill="1" applyBorder="1" applyAlignment="1" applyProtection="1">
      <alignment vertical="center"/>
      <protection hidden="1"/>
    </xf>
    <xf numFmtId="0" fontId="3" fillId="14" borderId="0" xfId="0" applyNumberFormat="1" applyFont="1" applyFill="1" applyBorder="1" applyAlignment="1" applyProtection="1">
      <alignment vertical="center"/>
      <protection hidden="1"/>
    </xf>
    <xf numFmtId="2" fontId="1" fillId="13" borderId="0" xfId="0" applyNumberFormat="1" applyFont="1" applyFill="1" applyAlignment="1" applyProtection="1">
      <alignment horizontal="right" vertical="center"/>
      <protection hidden="1"/>
    </xf>
    <xf numFmtId="0" fontId="1" fillId="13" borderId="0" xfId="0" applyFont="1" applyFill="1" applyAlignment="1" applyProtection="1">
      <alignment horizontal="left" vertical="center"/>
      <protection hidden="1"/>
    </xf>
    <xf numFmtId="6" fontId="1" fillId="13" borderId="0" xfId="0" applyNumberFormat="1" applyFont="1" applyFill="1" applyBorder="1" applyAlignment="1" applyProtection="1">
      <alignment vertical="center"/>
      <protection hidden="1"/>
    </xf>
    <xf numFmtId="0" fontId="1" fillId="13" borderId="0" xfId="0" applyNumberFormat="1" applyFont="1" applyFill="1" applyBorder="1" applyAlignment="1" applyProtection="1">
      <alignment vertical="center"/>
      <protection hidden="1"/>
    </xf>
    <xf numFmtId="6" fontId="1" fillId="10" borderId="0" xfId="0" applyNumberFormat="1" applyFont="1" applyFill="1" applyAlignment="1" applyProtection="1">
      <alignment vertical="center"/>
      <protection hidden="1"/>
    </xf>
    <xf numFmtId="6" fontId="1" fillId="18" borderId="0" xfId="0" applyNumberFormat="1" applyFont="1" applyFill="1" applyBorder="1" applyAlignment="1" applyProtection="1">
      <alignment vertical="center"/>
      <protection hidden="1"/>
    </xf>
    <xf numFmtId="0" fontId="1" fillId="10" borderId="0" xfId="0" applyFont="1" applyFill="1" applyAlignment="1" applyProtection="1">
      <alignment vertical="center"/>
      <protection hidden="1"/>
    </xf>
    <xf numFmtId="0" fontId="1" fillId="10" borderId="0" xfId="0" applyFont="1" applyFill="1" applyAlignment="1" applyProtection="1">
      <alignment horizontal="center" vertical="center"/>
      <protection hidden="1"/>
    </xf>
    <xf numFmtId="0" fontId="1" fillId="11" borderId="0" xfId="0" applyFont="1" applyFill="1" applyAlignment="1" applyProtection="1">
      <alignment horizontal="center" vertical="center"/>
      <protection hidden="1"/>
    </xf>
    <xf numFmtId="0" fontId="12" fillId="9" borderId="0" xfId="0" applyFont="1" applyFill="1" applyBorder="1" applyAlignment="1" applyProtection="1">
      <alignment vertical="center"/>
      <protection hidden="1"/>
    </xf>
    <xf numFmtId="6" fontId="1" fillId="19" borderId="0" xfId="0" applyNumberFormat="1" applyFont="1" applyFill="1" applyAlignment="1" applyProtection="1">
      <alignment horizontal="left" vertical="center"/>
      <protection locked="0" hidden="1"/>
    </xf>
    <xf numFmtId="164" fontId="1" fillId="4" borderId="0" xfId="0" applyNumberFormat="1" applyFont="1" applyFill="1" applyBorder="1" applyAlignment="1" applyProtection="1">
      <alignment vertical="top" wrapText="1"/>
      <protection hidden="1"/>
    </xf>
    <xf numFmtId="164" fontId="1" fillId="4" borderId="0" xfId="0" applyNumberFormat="1" applyFont="1" applyFill="1" applyBorder="1" applyAlignment="1" applyProtection="1">
      <alignment horizontal="center" vertical="top" wrapText="1"/>
      <protection hidden="1"/>
    </xf>
    <xf numFmtId="1" fontId="1" fillId="4" borderId="0" xfId="0" applyNumberFormat="1" applyFont="1" applyFill="1" applyBorder="1" applyAlignment="1" applyProtection="1">
      <alignment horizontal="right" vertical="center"/>
      <protection hidden="1"/>
    </xf>
    <xf numFmtId="0" fontId="1" fillId="10" borderId="0" xfId="0" applyFont="1" applyFill="1" applyAlignment="1" applyProtection="1">
      <alignment vertical="top"/>
      <protection hidden="1"/>
    </xf>
    <xf numFmtId="0" fontId="1" fillId="18" borderId="0" xfId="0" applyNumberFormat="1" applyFont="1" applyFill="1" applyBorder="1" applyAlignment="1" applyProtection="1">
      <alignment vertical="top"/>
      <protection hidden="1"/>
    </xf>
    <xf numFmtId="1" fontId="1" fillId="4" borderId="0" xfId="0" applyNumberFormat="1" applyFont="1" applyFill="1" applyBorder="1" applyAlignment="1" applyProtection="1">
      <alignment vertical="center"/>
      <protection hidden="1"/>
    </xf>
    <xf numFmtId="0" fontId="3" fillId="2" borderId="0" xfId="0" applyFont="1" applyFill="1" applyAlignment="1" applyProtection="1">
      <alignment vertical="top"/>
      <protection hidden="1"/>
    </xf>
    <xf numFmtId="0" fontId="3" fillId="2" borderId="0" xfId="0" applyFont="1" applyFill="1" applyAlignment="1" applyProtection="1">
      <alignment horizontal="right" vertical="top"/>
      <protection hidden="1"/>
    </xf>
    <xf numFmtId="0" fontId="18" fillId="4" borderId="0" xfId="0" applyFont="1" applyFill="1" applyAlignment="1" applyProtection="1">
      <alignment horizontal="left" vertical="center"/>
      <protection hidden="1"/>
    </xf>
    <xf numFmtId="0" fontId="0" fillId="2" borderId="0" xfId="0" applyFill="1" applyAlignment="1" applyProtection="1">
      <alignment vertical="center"/>
      <protection hidden="1"/>
    </xf>
    <xf numFmtId="0" fontId="0" fillId="0" borderId="0" xfId="0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0" fillId="2" borderId="0" xfId="0" applyFill="1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12" fillId="0" borderId="0" xfId="0" applyFont="1" applyAlignment="1" applyProtection="1">
      <alignment vertical="center"/>
      <protection hidden="1"/>
    </xf>
    <xf numFmtId="164" fontId="3" fillId="4" borderId="0" xfId="0" applyNumberFormat="1" applyFont="1" applyFill="1" applyBorder="1" applyAlignment="1" applyProtection="1">
      <alignment horizontal="center" vertical="center"/>
      <protection hidden="1"/>
    </xf>
    <xf numFmtId="0" fontId="1" fillId="19" borderId="0" xfId="0" applyFont="1" applyFill="1" applyAlignment="1" applyProtection="1">
      <alignment vertical="center"/>
      <protection locked="0" hidden="1"/>
    </xf>
    <xf numFmtId="0" fontId="0" fillId="2" borderId="0" xfId="0" applyFill="1" applyAlignment="1" applyProtection="1">
      <alignment vertical="center"/>
      <protection locked="0" hidden="1"/>
    </xf>
    <xf numFmtId="0" fontId="0" fillId="0" borderId="0" xfId="0" applyProtection="1">
      <protection locked="0" hidden="1"/>
    </xf>
    <xf numFmtId="0" fontId="17" fillId="0" borderId="0" xfId="0" applyFont="1" applyFill="1" applyBorder="1" applyAlignment="1" applyProtection="1">
      <alignment horizontal="left"/>
      <protection locked="0" hidden="1"/>
    </xf>
    <xf numFmtId="0" fontId="1" fillId="0" borderId="0" xfId="0" applyFont="1" applyFill="1" applyBorder="1" applyAlignment="1" applyProtection="1">
      <alignment horizontal="left"/>
      <protection locked="0" hidden="1"/>
    </xf>
    <xf numFmtId="0" fontId="1" fillId="7" borderId="0" xfId="0" applyFont="1" applyFill="1" applyBorder="1" applyAlignment="1" applyProtection="1">
      <alignment horizontal="left"/>
      <protection locked="0" hidden="1"/>
    </xf>
    <xf numFmtId="0" fontId="0" fillId="7" borderId="0" xfId="0" applyFill="1" applyProtection="1">
      <protection locked="0" hidden="1"/>
    </xf>
    <xf numFmtId="0" fontId="1" fillId="0" borderId="0" xfId="0" applyFont="1" applyProtection="1">
      <protection locked="0" hidden="1"/>
    </xf>
    <xf numFmtId="9" fontId="1" fillId="4" borderId="0" xfId="3" applyFont="1" applyFill="1" applyAlignment="1" applyProtection="1">
      <alignment vertical="center"/>
      <protection locked="0" hidden="1"/>
    </xf>
    <xf numFmtId="0" fontId="3" fillId="2" borderId="0" xfId="0" applyFont="1" applyFill="1" applyAlignment="1" applyProtection="1">
      <alignment vertical="center"/>
      <protection locked="0" hidden="1"/>
    </xf>
    <xf numFmtId="0" fontId="1" fillId="2" borderId="1" xfId="0" applyFont="1" applyFill="1" applyBorder="1" applyAlignment="1" applyProtection="1">
      <alignment vertical="center"/>
      <protection locked="0" hidden="1"/>
    </xf>
    <xf numFmtId="0" fontId="0" fillId="2" borderId="1" xfId="0" applyFill="1" applyBorder="1" applyAlignment="1" applyProtection="1">
      <alignment vertical="center"/>
      <protection locked="0" hidden="1"/>
    </xf>
    <xf numFmtId="0" fontId="17" fillId="7" borderId="0" xfId="0" applyFont="1" applyFill="1" applyBorder="1" applyAlignment="1" applyProtection="1">
      <alignment horizontal="left"/>
      <protection locked="0" hidden="1"/>
    </xf>
    <xf numFmtId="4" fontId="0" fillId="2" borderId="1" xfId="0" applyNumberFormat="1" applyFill="1" applyBorder="1" applyAlignment="1" applyProtection="1">
      <alignment vertical="center"/>
      <protection locked="0" hidden="1"/>
    </xf>
    <xf numFmtId="165" fontId="0" fillId="2" borderId="1" xfId="0" applyNumberFormat="1" applyFill="1" applyBorder="1" applyAlignment="1" applyProtection="1">
      <alignment vertical="center"/>
      <protection locked="0" hidden="1"/>
    </xf>
    <xf numFmtId="0" fontId="1" fillId="2" borderId="0" xfId="0" applyFont="1" applyFill="1" applyAlignment="1" applyProtection="1">
      <alignment vertical="center"/>
      <protection locked="0" hidden="1"/>
    </xf>
    <xf numFmtId="0" fontId="0" fillId="4" borderId="1" xfId="0" applyFill="1" applyBorder="1" applyAlignment="1" applyProtection="1">
      <alignment vertical="center"/>
      <protection locked="0" hidden="1"/>
    </xf>
    <xf numFmtId="166" fontId="0" fillId="4" borderId="1" xfId="0" applyNumberFormat="1" applyFill="1" applyBorder="1" applyAlignment="1" applyProtection="1">
      <alignment vertical="center"/>
      <protection locked="0" hidden="1"/>
    </xf>
    <xf numFmtId="0" fontId="0" fillId="4" borderId="0" xfId="0" applyFill="1" applyAlignment="1" applyProtection="1">
      <alignment vertical="center"/>
      <protection locked="0" hidden="1"/>
    </xf>
    <xf numFmtId="168" fontId="1" fillId="2" borderId="1" xfId="1" applyNumberFormat="1" applyFont="1" applyFill="1" applyBorder="1" applyAlignment="1" applyProtection="1">
      <alignment vertical="center"/>
      <protection locked="0" hidden="1"/>
    </xf>
    <xf numFmtId="0" fontId="17" fillId="5" borderId="0" xfId="0" applyFont="1" applyFill="1" applyBorder="1" applyAlignment="1" applyProtection="1">
      <alignment horizontal="left"/>
      <protection locked="0" hidden="1"/>
    </xf>
    <xf numFmtId="0" fontId="1" fillId="5" borderId="0" xfId="0" applyFont="1" applyFill="1" applyBorder="1" applyAlignment="1" applyProtection="1">
      <alignment horizontal="left"/>
      <protection locked="0" hidden="1"/>
    </xf>
    <xf numFmtId="0" fontId="0" fillId="5" borderId="0" xfId="0" applyFill="1" applyProtection="1">
      <protection locked="0" hidden="1"/>
    </xf>
    <xf numFmtId="8" fontId="1" fillId="2" borderId="1" xfId="0" applyNumberFormat="1" applyFont="1" applyFill="1" applyBorder="1" applyAlignment="1" applyProtection="1">
      <alignment vertical="center"/>
      <protection locked="0" hidden="1"/>
    </xf>
    <xf numFmtId="0" fontId="3" fillId="4" borderId="0" xfId="0" applyFont="1" applyFill="1" applyAlignment="1" applyProtection="1">
      <alignment vertical="center"/>
      <protection locked="0" hidden="1"/>
    </xf>
    <xf numFmtId="0" fontId="0" fillId="4" borderId="0" xfId="0" applyFill="1" applyProtection="1">
      <protection locked="0" hidden="1"/>
    </xf>
    <xf numFmtId="0" fontId="17" fillId="4" borderId="0" xfId="0" applyFont="1" applyFill="1" applyBorder="1" applyAlignment="1" applyProtection="1">
      <alignment horizontal="left"/>
      <protection locked="0" hidden="1"/>
    </xf>
    <xf numFmtId="0" fontId="1" fillId="4" borderId="0" xfId="0" applyFont="1" applyFill="1" applyBorder="1" applyAlignment="1" applyProtection="1">
      <alignment horizontal="left"/>
      <protection locked="0" hidden="1"/>
    </xf>
    <xf numFmtId="44" fontId="0" fillId="2" borderId="1" xfId="1" applyFont="1" applyFill="1" applyBorder="1" applyAlignment="1" applyProtection="1">
      <alignment vertical="center"/>
      <protection locked="0" hidden="1"/>
    </xf>
    <xf numFmtId="0" fontId="3" fillId="2" borderId="0" xfId="0" applyFont="1" applyFill="1" applyBorder="1" applyAlignment="1" applyProtection="1">
      <alignment vertical="center"/>
      <protection locked="0" hidden="1"/>
    </xf>
    <xf numFmtId="0" fontId="1" fillId="6" borderId="0" xfId="0" applyFont="1" applyFill="1" applyBorder="1" applyAlignment="1" applyProtection="1">
      <alignment horizontal="left"/>
      <protection locked="0" hidden="1"/>
    </xf>
    <xf numFmtId="0" fontId="0" fillId="6" borderId="0" xfId="0" applyFill="1" applyProtection="1">
      <protection locked="0" hidden="1"/>
    </xf>
    <xf numFmtId="0" fontId="3" fillId="4" borderId="0" xfId="0" applyFont="1" applyFill="1" applyBorder="1" applyAlignment="1" applyProtection="1">
      <alignment vertical="center"/>
      <protection locked="0" hidden="1"/>
    </xf>
    <xf numFmtId="0" fontId="17" fillId="6" borderId="0" xfId="0" applyFont="1" applyFill="1" applyBorder="1" applyAlignment="1" applyProtection="1">
      <alignment horizontal="left"/>
      <protection locked="0" hidden="1"/>
    </xf>
    <xf numFmtId="0" fontId="1" fillId="6" borderId="0" xfId="0" applyFont="1" applyFill="1" applyProtection="1">
      <protection locked="0" hidden="1"/>
    </xf>
    <xf numFmtId="0" fontId="0" fillId="2" borderId="1" xfId="0" applyFill="1" applyBorder="1" applyAlignment="1" applyProtection="1">
      <alignment vertical="center" wrapText="1"/>
      <protection locked="0" hidden="1"/>
    </xf>
    <xf numFmtId="170" fontId="0" fillId="2" borderId="1" xfId="3" applyNumberFormat="1" applyFont="1" applyFill="1" applyBorder="1" applyAlignment="1" applyProtection="1">
      <alignment vertical="center" wrapText="1"/>
      <protection locked="0" hidden="1"/>
    </xf>
    <xf numFmtId="0" fontId="0" fillId="2" borderId="0" xfId="0" applyFill="1" applyAlignment="1" applyProtection="1">
      <alignment vertical="center" wrapText="1"/>
      <protection locked="0" hidden="1"/>
    </xf>
    <xf numFmtId="165" fontId="0" fillId="2" borderId="0" xfId="0" applyNumberFormat="1" applyFill="1" applyAlignment="1" applyProtection="1">
      <alignment vertical="center"/>
      <protection locked="0" hidden="1"/>
    </xf>
    <xf numFmtId="0" fontId="3" fillId="2" borderId="1" xfId="0" applyFont="1" applyFill="1" applyBorder="1" applyAlignment="1" applyProtection="1">
      <alignment vertical="center"/>
      <protection locked="0" hidden="1"/>
    </xf>
    <xf numFmtId="0" fontId="0" fillId="4" borderId="0" xfId="0" applyFill="1" applyBorder="1" applyAlignment="1" applyProtection="1">
      <alignment vertical="center"/>
      <protection locked="0" hidden="1"/>
    </xf>
    <xf numFmtId="0" fontId="12" fillId="2" borderId="0" xfId="0" applyFont="1" applyFill="1" applyAlignment="1" applyProtection="1">
      <alignment vertical="center"/>
      <protection locked="0" hidden="1"/>
    </xf>
    <xf numFmtId="0" fontId="18" fillId="2" borderId="0" xfId="0" applyFont="1" applyFill="1" applyAlignment="1" applyProtection="1">
      <alignment horizontal="right" vertical="center"/>
      <protection hidden="1"/>
    </xf>
    <xf numFmtId="0" fontId="14" fillId="0" borderId="0" xfId="0" applyFont="1" applyProtection="1">
      <protection hidden="1"/>
    </xf>
    <xf numFmtId="0" fontId="20" fillId="0" borderId="0" xfId="0" applyFont="1" applyProtection="1">
      <protection hidden="1"/>
    </xf>
    <xf numFmtId="0" fontId="0" fillId="4" borderId="0" xfId="0" applyFill="1" applyAlignment="1" applyProtection="1">
      <alignment vertical="center" wrapText="1"/>
      <protection hidden="1"/>
    </xf>
    <xf numFmtId="0" fontId="0" fillId="4" borderId="0" xfId="0" applyNumberFormat="1" applyFill="1" applyAlignment="1" applyProtection="1">
      <alignment vertical="center" wrapText="1"/>
      <protection hidden="1"/>
    </xf>
    <xf numFmtId="0" fontId="0" fillId="0" borderId="0" xfId="0" applyNumberFormat="1" applyAlignment="1" applyProtection="1">
      <alignment vertical="center" wrapText="1"/>
      <protection hidden="1"/>
    </xf>
    <xf numFmtId="0" fontId="3" fillId="4" borderId="0" xfId="0" applyFont="1" applyFill="1" applyProtection="1">
      <protection hidden="1"/>
    </xf>
    <xf numFmtId="0" fontId="3" fillId="0" borderId="0" xfId="0" applyFont="1" applyProtection="1">
      <protection hidden="1"/>
    </xf>
    <xf numFmtId="0" fontId="0" fillId="4" borderId="0" xfId="0" applyNumberFormat="1" applyFill="1" applyAlignment="1" applyProtection="1">
      <alignment vertical="center" wrapText="1"/>
      <protection locked="0" hidden="1"/>
    </xf>
    <xf numFmtId="0" fontId="0" fillId="19" borderId="7" xfId="0" applyFill="1" applyBorder="1" applyAlignment="1" applyProtection="1">
      <alignment horizontal="center"/>
      <protection locked="0" hidden="1"/>
    </xf>
    <xf numFmtId="0" fontId="1" fillId="19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0" fillId="19" borderId="1" xfId="0" applyFill="1" applyBorder="1" applyAlignment="1" applyProtection="1">
      <alignment horizontal="center"/>
      <protection locked="0" hidden="1"/>
    </xf>
    <xf numFmtId="0" fontId="0" fillId="19" borderId="24" xfId="0" applyFill="1" applyBorder="1" applyAlignment="1" applyProtection="1">
      <alignment horizontal="center"/>
      <protection locked="0" hidden="1"/>
    </xf>
    <xf numFmtId="0" fontId="1" fillId="19" borderId="25" xfId="0" applyNumberFormat="1" applyFont="1" applyFill="1" applyBorder="1" applyAlignment="1" applyProtection="1">
      <alignment horizontal="center" vertical="center" wrapText="1"/>
      <protection locked="0" hidden="1"/>
    </xf>
    <xf numFmtId="0" fontId="0" fillId="20" borderId="7" xfId="0" applyFill="1" applyBorder="1" applyAlignment="1" applyProtection="1">
      <alignment horizontal="center"/>
      <protection locked="0" hidden="1"/>
    </xf>
    <xf numFmtId="0" fontId="0" fillId="20" borderId="8" xfId="0" applyFill="1" applyBorder="1" applyAlignment="1" applyProtection="1">
      <alignment horizontal="center"/>
      <protection locked="0" hidden="1"/>
    </xf>
    <xf numFmtId="0" fontId="0" fillId="20" borderId="24" xfId="0" applyFill="1" applyBorder="1" applyAlignment="1" applyProtection="1">
      <alignment horizontal="center"/>
      <protection locked="0" hidden="1"/>
    </xf>
    <xf numFmtId="0" fontId="0" fillId="20" borderId="44" xfId="0" applyFill="1" applyBorder="1" applyAlignment="1" applyProtection="1">
      <alignment horizontal="center"/>
      <protection locked="0" hidden="1"/>
    </xf>
    <xf numFmtId="0" fontId="0" fillId="19" borderId="13" xfId="0" applyFill="1" applyBorder="1" applyProtection="1">
      <protection locked="0" hidden="1"/>
    </xf>
    <xf numFmtId="0" fontId="0" fillId="19" borderId="16" xfId="0" applyFill="1" applyBorder="1" applyProtection="1">
      <protection locked="0" hidden="1"/>
    </xf>
    <xf numFmtId="0" fontId="0" fillId="19" borderId="8" xfId="0" applyFill="1" applyBorder="1" applyAlignment="1" applyProtection="1">
      <alignment horizontal="center"/>
      <protection locked="0" hidden="1"/>
    </xf>
    <xf numFmtId="0" fontId="0" fillId="19" borderId="44" xfId="0" applyFill="1" applyBorder="1" applyAlignment="1" applyProtection="1">
      <alignment horizontal="center"/>
      <protection locked="0" hidden="1"/>
    </xf>
    <xf numFmtId="171" fontId="3" fillId="4" borderId="13" xfId="3" applyNumberFormat="1" applyFont="1" applyFill="1" applyBorder="1" applyAlignment="1" applyProtection="1">
      <alignment horizontal="right"/>
      <protection hidden="1"/>
    </xf>
    <xf numFmtId="0" fontId="3" fillId="4" borderId="13" xfId="0" applyFont="1" applyFill="1" applyBorder="1" applyProtection="1">
      <protection hidden="1"/>
    </xf>
    <xf numFmtId="171" fontId="3" fillId="4" borderId="50" xfId="3" applyNumberFormat="1" applyFont="1" applyFill="1" applyBorder="1" applyAlignment="1" applyProtection="1">
      <alignment horizontal="right"/>
      <protection hidden="1"/>
    </xf>
    <xf numFmtId="0" fontId="3" fillId="4" borderId="50" xfId="0" applyFont="1" applyFill="1" applyBorder="1" applyProtection="1">
      <protection hidden="1"/>
    </xf>
    <xf numFmtId="171" fontId="3" fillId="4" borderId="16" xfId="3" applyNumberFormat="1" applyFont="1" applyFill="1" applyBorder="1" applyAlignment="1" applyProtection="1">
      <alignment horizontal="right"/>
      <protection hidden="1"/>
    </xf>
    <xf numFmtId="0" fontId="3" fillId="4" borderId="16" xfId="0" applyFont="1" applyFill="1" applyBorder="1" applyProtection="1">
      <protection hidden="1"/>
    </xf>
    <xf numFmtId="165" fontId="0" fillId="9" borderId="50" xfId="0" applyNumberFormat="1" applyFill="1" applyBorder="1" applyAlignment="1" applyProtection="1">
      <alignment horizontal="right"/>
      <protection hidden="1"/>
    </xf>
    <xf numFmtId="165" fontId="3" fillId="17" borderId="30" xfId="0" applyNumberFormat="1" applyFont="1" applyFill="1" applyBorder="1" applyAlignment="1" applyProtection="1">
      <alignment horizontal="center"/>
      <protection hidden="1"/>
    </xf>
    <xf numFmtId="173" fontId="0" fillId="9" borderId="16" xfId="0" applyNumberFormat="1" applyFill="1" applyBorder="1" applyAlignment="1" applyProtection="1">
      <alignment horizontal="right"/>
      <protection hidden="1"/>
    </xf>
    <xf numFmtId="173" fontId="0" fillId="4" borderId="16" xfId="0" applyNumberFormat="1" applyFill="1" applyBorder="1" applyAlignment="1" applyProtection="1">
      <alignment horizontal="right"/>
      <protection hidden="1"/>
    </xf>
    <xf numFmtId="0" fontId="1" fillId="4" borderId="0" xfId="0" applyFont="1" applyFill="1" applyBorder="1" applyAlignment="1" applyProtection="1">
      <alignment horizontal="left" vertical="top" wrapText="1"/>
      <protection hidden="1"/>
    </xf>
    <xf numFmtId="0" fontId="1" fillId="9" borderId="22" xfId="0" applyFont="1" applyFill="1" applyBorder="1" applyAlignment="1" applyProtection="1">
      <alignment horizontal="center" vertical="center" wrapText="1"/>
      <protection hidden="1"/>
    </xf>
    <xf numFmtId="0" fontId="1" fillId="16" borderId="28" xfId="0" applyNumberFormat="1" applyFont="1" applyFill="1" applyBorder="1" applyAlignment="1" applyProtection="1">
      <alignment horizontal="center" vertical="center" wrapText="1"/>
      <protection hidden="1"/>
    </xf>
    <xf numFmtId="0" fontId="13" fillId="2" borderId="0" xfId="0" applyFont="1" applyFill="1" applyAlignment="1" applyProtection="1">
      <alignment horizontal="left" vertical="center"/>
      <protection hidden="1"/>
    </xf>
    <xf numFmtId="0" fontId="1" fillId="4" borderId="0" xfId="0" applyFont="1" applyFill="1" applyAlignment="1" applyProtection="1">
      <alignment horizontal="left" vertical="center" wrapText="1"/>
      <protection hidden="1"/>
    </xf>
    <xf numFmtId="0" fontId="1" fillId="4" borderId="0" xfId="0" applyFont="1" applyFill="1" applyBorder="1" applyAlignment="1" applyProtection="1">
      <alignment horizontal="left" vertical="center"/>
      <protection hidden="1"/>
    </xf>
    <xf numFmtId="169" fontId="3" fillId="14" borderId="0" xfId="0" applyNumberFormat="1" applyFont="1" applyFill="1" applyBorder="1" applyAlignment="1" applyProtection="1">
      <alignment horizontal="center" vertical="center"/>
      <protection hidden="1"/>
    </xf>
    <xf numFmtId="0" fontId="3" fillId="12" borderId="0" xfId="0" applyFont="1" applyFill="1" applyAlignment="1" applyProtection="1">
      <alignment horizontal="left" vertical="center"/>
      <protection hidden="1"/>
    </xf>
    <xf numFmtId="0" fontId="3" fillId="4" borderId="0" xfId="0" applyFont="1" applyFill="1" applyAlignment="1" applyProtection="1">
      <alignment horizontal="left" vertical="center"/>
      <protection hidden="1"/>
    </xf>
    <xf numFmtId="0" fontId="1" fillId="4" borderId="0" xfId="0" applyFont="1" applyFill="1" applyAlignment="1" applyProtection="1">
      <alignment horizontal="left" vertical="center"/>
      <protection hidden="1"/>
    </xf>
    <xf numFmtId="0" fontId="12" fillId="9" borderId="0" xfId="0" applyFont="1" applyFill="1" applyBorder="1" applyAlignment="1" applyProtection="1">
      <alignment horizontal="left" vertical="center"/>
      <protection hidden="1"/>
    </xf>
    <xf numFmtId="0" fontId="1" fillId="10" borderId="0" xfId="0" applyFont="1" applyFill="1" applyAlignment="1" applyProtection="1">
      <alignment horizontal="left" vertical="center" wrapText="1"/>
      <protection hidden="1"/>
    </xf>
    <xf numFmtId="0" fontId="3" fillId="2" borderId="0" xfId="0" applyFont="1" applyFill="1" applyAlignment="1" applyProtection="1">
      <alignment horizontal="right" vertical="center"/>
      <protection hidden="1"/>
    </xf>
    <xf numFmtId="0" fontId="3" fillId="4" borderId="0" xfId="0" applyFont="1" applyFill="1" applyAlignment="1" applyProtection="1">
      <alignment vertical="top"/>
      <protection hidden="1"/>
    </xf>
    <xf numFmtId="164" fontId="3" fillId="4" borderId="0" xfId="0" applyNumberFormat="1" applyFont="1" applyFill="1" applyBorder="1" applyAlignment="1" applyProtection="1">
      <alignment horizontal="left" vertical="center"/>
      <protection hidden="1"/>
    </xf>
    <xf numFmtId="165" fontId="1" fillId="4" borderId="0" xfId="0" applyNumberFormat="1" applyFont="1" applyFill="1" applyBorder="1" applyAlignment="1" applyProtection="1">
      <alignment horizontal="right" vertical="center"/>
      <protection hidden="1"/>
    </xf>
    <xf numFmtId="169" fontId="1" fillId="13" borderId="0" xfId="0" applyNumberFormat="1" applyFont="1" applyFill="1" applyBorder="1" applyAlignment="1" applyProtection="1">
      <alignment horizontal="left" vertical="center"/>
      <protection hidden="1"/>
    </xf>
    <xf numFmtId="1" fontId="1" fillId="13" borderId="0" xfId="0" applyNumberFormat="1" applyFont="1" applyFill="1" applyBorder="1" applyAlignment="1" applyProtection="1">
      <alignment horizontal="right" vertical="center"/>
      <protection hidden="1"/>
    </xf>
    <xf numFmtId="0" fontId="1" fillId="0" borderId="0" xfId="0" applyFont="1" applyAlignment="1" applyProtection="1">
      <alignment horizontal="left" vertical="center"/>
      <protection hidden="1"/>
    </xf>
    <xf numFmtId="0" fontId="1" fillId="0" borderId="0" xfId="0" applyFont="1" applyAlignment="1" applyProtection="1">
      <alignment horizontal="right" vertical="center"/>
      <protection hidden="1"/>
    </xf>
    <xf numFmtId="1" fontId="1" fillId="21" borderId="0" xfId="0" applyNumberFormat="1" applyFont="1" applyFill="1" applyBorder="1" applyAlignment="1" applyProtection="1">
      <alignment horizontal="right" vertical="center"/>
      <protection hidden="1"/>
    </xf>
    <xf numFmtId="169" fontId="1" fillId="21" borderId="0" xfId="0" applyNumberFormat="1" applyFont="1" applyFill="1" applyBorder="1" applyAlignment="1" applyProtection="1">
      <alignment horizontal="left" vertical="center"/>
      <protection hidden="1"/>
    </xf>
    <xf numFmtId="169" fontId="3" fillId="21" borderId="0" xfId="0" applyNumberFormat="1" applyFont="1" applyFill="1" applyBorder="1" applyAlignment="1" applyProtection="1">
      <alignment horizontal="center" vertical="center"/>
      <protection hidden="1"/>
    </xf>
    <xf numFmtId="0" fontId="1" fillId="21" borderId="0" xfId="0" applyFont="1" applyFill="1" applyAlignment="1" applyProtection="1">
      <alignment vertical="center"/>
      <protection hidden="1"/>
    </xf>
    <xf numFmtId="0" fontId="1" fillId="21" borderId="0" xfId="0" applyFont="1" applyFill="1" applyAlignment="1" applyProtection="1">
      <alignment horizontal="left" vertical="center"/>
      <protection hidden="1"/>
    </xf>
    <xf numFmtId="0" fontId="3" fillId="21" borderId="0" xfId="0" applyFont="1" applyFill="1" applyAlignment="1" applyProtection="1">
      <alignment vertical="center"/>
      <protection hidden="1"/>
    </xf>
    <xf numFmtId="0" fontId="1" fillId="21" borderId="0" xfId="0" applyFont="1" applyFill="1" applyAlignment="1" applyProtection="1">
      <alignment vertical="top"/>
      <protection hidden="1"/>
    </xf>
    <xf numFmtId="0" fontId="14" fillId="4" borderId="0" xfId="0" applyFont="1" applyFill="1" applyProtection="1">
      <protection locked="0" hidden="1"/>
    </xf>
    <xf numFmtId="0" fontId="20" fillId="4" borderId="0" xfId="0" applyFont="1" applyFill="1" applyProtection="1">
      <protection locked="0" hidden="1"/>
    </xf>
    <xf numFmtId="0" fontId="1" fillId="4" borderId="0" xfId="0" applyFont="1" applyFill="1" applyAlignment="1" applyProtection="1">
      <alignment vertical="center"/>
      <protection locked="0" hidden="1"/>
    </xf>
    <xf numFmtId="0" fontId="1" fillId="4" borderId="0" xfId="0" applyFont="1" applyFill="1" applyBorder="1" applyAlignment="1" applyProtection="1">
      <protection locked="0" hidden="1"/>
    </xf>
    <xf numFmtId="0" fontId="1" fillId="4" borderId="0" xfId="0" applyFont="1" applyFill="1" applyBorder="1" applyAlignment="1" applyProtection="1">
      <alignment horizontal="left" vertical="top" wrapText="1"/>
      <protection locked="0" hidden="1"/>
    </xf>
    <xf numFmtId="0" fontId="1" fillId="4" borderId="0" xfId="0" applyFont="1" applyFill="1" applyBorder="1" applyAlignment="1" applyProtection="1">
      <alignment horizontal="left" vertical="center"/>
      <protection locked="0" hidden="1"/>
    </xf>
    <xf numFmtId="0" fontId="3" fillId="4" borderId="0" xfId="0" applyFont="1" applyFill="1" applyAlignment="1" applyProtection="1">
      <alignment horizontal="left" vertical="center"/>
      <protection locked="0" hidden="1"/>
    </xf>
    <xf numFmtId="0" fontId="1" fillId="4" borderId="0" xfId="0" applyFont="1" applyFill="1" applyAlignment="1" applyProtection="1">
      <alignment horizontal="left" vertical="center"/>
      <protection locked="0" hidden="1"/>
    </xf>
    <xf numFmtId="0" fontId="1" fillId="4" borderId="0" xfId="0" applyFont="1" applyFill="1" applyAlignment="1" applyProtection="1">
      <alignment horizontal="center" vertical="top"/>
      <protection locked="0" hidden="1"/>
    </xf>
    <xf numFmtId="0" fontId="1" fillId="4" borderId="0" xfId="0" applyFont="1" applyFill="1" applyAlignment="1" applyProtection="1">
      <alignment vertical="center" wrapText="1"/>
      <protection locked="0" hidden="1"/>
    </xf>
    <xf numFmtId="0" fontId="0" fillId="4" borderId="0" xfId="0" applyFill="1" applyAlignment="1" applyProtection="1">
      <alignment vertical="center" wrapText="1"/>
      <protection locked="0" hidden="1"/>
    </xf>
    <xf numFmtId="0" fontId="1" fillId="4" borderId="0" xfId="0" applyNumberFormat="1" applyFont="1" applyFill="1" applyAlignment="1" applyProtection="1">
      <alignment vertical="center" wrapText="1"/>
      <protection locked="0" hidden="1"/>
    </xf>
    <xf numFmtId="0" fontId="3" fillId="4" borderId="0" xfId="0" applyFont="1" applyFill="1" applyProtection="1">
      <protection locked="0" hidden="1"/>
    </xf>
    <xf numFmtId="0" fontId="3" fillId="0" borderId="0" xfId="0" applyFont="1" applyProtection="1">
      <protection locked="0" hidden="1"/>
    </xf>
    <xf numFmtId="0" fontId="1" fillId="4" borderId="0" xfId="0" applyFont="1" applyFill="1" applyProtection="1">
      <protection locked="0" hidden="1"/>
    </xf>
    <xf numFmtId="0" fontId="0" fillId="0" borderId="0" xfId="0" applyAlignment="1" applyProtection="1">
      <alignment vertical="center"/>
      <protection locked="0" hidden="1"/>
    </xf>
    <xf numFmtId="0" fontId="3" fillId="0" borderId="0" xfId="0" applyFont="1" applyAlignment="1" applyProtection="1">
      <alignment vertical="center"/>
      <protection locked="0" hidden="1"/>
    </xf>
    <xf numFmtId="0" fontId="0" fillId="0" borderId="0" xfId="0" applyAlignment="1" applyProtection="1">
      <alignment vertical="center" wrapText="1"/>
      <protection locked="0" hidden="1"/>
    </xf>
    <xf numFmtId="0" fontId="12" fillId="0" borderId="0" xfId="0" applyFont="1" applyAlignment="1" applyProtection="1">
      <alignment vertical="center"/>
      <protection locked="0" hidden="1"/>
    </xf>
    <xf numFmtId="0" fontId="0" fillId="0" borderId="0" xfId="0" applyAlignment="1" applyProtection="1">
      <alignment horizontal="left"/>
      <protection locked="0" hidden="1"/>
    </xf>
    <xf numFmtId="0" fontId="0" fillId="0" borderId="6" xfId="0" applyBorder="1" applyAlignment="1" applyProtection="1">
      <alignment horizontal="left"/>
      <protection locked="0" hidden="1"/>
    </xf>
    <xf numFmtId="0" fontId="0" fillId="8" borderId="0" xfId="0" applyFill="1" applyProtection="1">
      <protection locked="0" hidden="1"/>
    </xf>
    <xf numFmtId="0" fontId="0" fillId="8" borderId="0" xfId="0" applyFill="1" applyAlignment="1" applyProtection="1">
      <alignment horizontal="left"/>
      <protection locked="0" hidden="1"/>
    </xf>
    <xf numFmtId="0" fontId="1" fillId="8" borderId="0" xfId="0" applyFont="1" applyFill="1" applyAlignment="1" applyProtection="1">
      <alignment horizontal="left"/>
      <protection locked="0" hidden="1"/>
    </xf>
    <xf numFmtId="0" fontId="0" fillId="0" borderId="49" xfId="0" applyBorder="1" applyProtection="1">
      <protection locked="0" hidden="1"/>
    </xf>
    <xf numFmtId="0" fontId="0" fillId="0" borderId="6" xfId="0" applyBorder="1" applyProtection="1">
      <protection locked="0" hidden="1"/>
    </xf>
    <xf numFmtId="0" fontId="17" fillId="8" borderId="0" xfId="0" applyFont="1" applyFill="1" applyBorder="1" applyAlignment="1" applyProtection="1">
      <alignment horizontal="left" wrapText="1"/>
      <protection locked="0" hidden="1"/>
    </xf>
    <xf numFmtId="0" fontId="1" fillId="8" borderId="0" xfId="0" applyFont="1" applyFill="1" applyProtection="1">
      <protection locked="0" hidden="1"/>
    </xf>
    <xf numFmtId="0" fontId="0" fillId="0" borderId="1" xfId="0" applyBorder="1" applyProtection="1">
      <protection locked="0" hidden="1"/>
    </xf>
    <xf numFmtId="0" fontId="1" fillId="0" borderId="1" xfId="0" applyFont="1" applyBorder="1" applyProtection="1">
      <protection locked="0" hidden="1"/>
    </xf>
    <xf numFmtId="0" fontId="1" fillId="0" borderId="5" xfId="0" applyFont="1" applyBorder="1" applyProtection="1">
      <protection locked="0" hidden="1"/>
    </xf>
    <xf numFmtId="0" fontId="0" fillId="0" borderId="2" xfId="0" applyBorder="1" applyProtection="1">
      <protection locked="0" hidden="1"/>
    </xf>
    <xf numFmtId="0" fontId="17" fillId="8" borderId="0" xfId="0" applyFont="1" applyFill="1" applyBorder="1" applyAlignment="1" applyProtection="1">
      <alignment horizontal="left"/>
      <protection locked="0" hidden="1"/>
    </xf>
    <xf numFmtId="0" fontId="0" fillId="0" borderId="50" xfId="0" applyBorder="1" applyProtection="1">
      <protection locked="0" hidden="1"/>
    </xf>
    <xf numFmtId="0" fontId="0" fillId="0" borderId="3" xfId="0" applyBorder="1" applyProtection="1">
      <protection locked="0" hidden="1"/>
    </xf>
    <xf numFmtId="0" fontId="0" fillId="2" borderId="3" xfId="0" applyFill="1" applyBorder="1" applyAlignment="1" applyProtection="1">
      <alignment vertical="center"/>
      <protection locked="0" hidden="1"/>
    </xf>
    <xf numFmtId="0" fontId="1" fillId="8" borderId="0" xfId="0" applyFont="1" applyFill="1" applyBorder="1" applyAlignment="1" applyProtection="1">
      <alignment horizontal="left"/>
      <protection locked="0" hidden="1"/>
    </xf>
    <xf numFmtId="0" fontId="0" fillId="0" borderId="51" xfId="0" applyBorder="1" applyProtection="1">
      <protection locked="0" hidden="1"/>
    </xf>
    <xf numFmtId="0" fontId="0" fillId="0" borderId="4" xfId="0" applyBorder="1" applyProtection="1">
      <protection locked="0" hidden="1"/>
    </xf>
    <xf numFmtId="0" fontId="0" fillId="0" borderId="0" xfId="0" applyBorder="1" applyProtection="1">
      <protection locked="0" hidden="1"/>
    </xf>
    <xf numFmtId="0" fontId="0" fillId="5" borderId="1" xfId="0" applyFill="1" applyBorder="1" applyProtection="1">
      <protection locked="0" hidden="1"/>
    </xf>
    <xf numFmtId="0" fontId="1" fillId="5" borderId="0" xfId="0" applyFont="1" applyFill="1" applyProtection="1">
      <protection locked="0" hidden="1"/>
    </xf>
    <xf numFmtId="165" fontId="0" fillId="5" borderId="0" xfId="0" applyNumberFormat="1" applyFill="1" applyProtection="1">
      <protection locked="0" hidden="1"/>
    </xf>
    <xf numFmtId="1" fontId="0" fillId="5" borderId="1" xfId="0" applyNumberFormat="1" applyFill="1" applyBorder="1" applyProtection="1">
      <protection locked="0" hidden="1"/>
    </xf>
    <xf numFmtId="0" fontId="0" fillId="5" borderId="1" xfId="0" applyFont="1" applyFill="1" applyBorder="1" applyProtection="1">
      <protection locked="0" hidden="1"/>
    </xf>
    <xf numFmtId="1" fontId="0" fillId="5" borderId="0" xfId="0" applyNumberFormat="1" applyFill="1" applyProtection="1">
      <protection locked="0" hidden="1"/>
    </xf>
    <xf numFmtId="0" fontId="0" fillId="2" borderId="4" xfId="0" applyFill="1" applyBorder="1" applyAlignment="1" applyProtection="1">
      <alignment vertical="center"/>
      <protection locked="0" hidden="1"/>
    </xf>
    <xf numFmtId="0" fontId="3" fillId="9" borderId="18" xfId="0" applyFont="1" applyFill="1" applyBorder="1" applyAlignment="1" applyProtection="1">
      <alignment horizontal="center" vertical="center"/>
      <protection hidden="1"/>
    </xf>
    <xf numFmtId="0" fontId="3" fillId="9" borderId="19" xfId="0" applyFont="1" applyFill="1" applyBorder="1" applyAlignment="1" applyProtection="1">
      <alignment horizontal="center" vertical="center"/>
      <protection hidden="1"/>
    </xf>
    <xf numFmtId="0" fontId="3" fillId="9" borderId="26" xfId="0" applyFont="1" applyFill="1" applyBorder="1" applyAlignment="1" applyProtection="1">
      <alignment horizontal="center" vertical="center"/>
      <protection hidden="1"/>
    </xf>
    <xf numFmtId="0" fontId="3" fillId="0" borderId="18" xfId="0" applyFont="1" applyFill="1" applyBorder="1" applyAlignment="1" applyProtection="1">
      <alignment horizontal="center" vertical="center"/>
      <protection hidden="1"/>
    </xf>
    <xf numFmtId="0" fontId="3" fillId="0" borderId="19" xfId="0" applyFont="1" applyFill="1" applyBorder="1" applyAlignment="1" applyProtection="1">
      <alignment horizontal="center" vertical="center"/>
      <protection hidden="1"/>
    </xf>
    <xf numFmtId="0" fontId="3" fillId="0" borderId="26" xfId="0" applyFont="1" applyFill="1" applyBorder="1" applyAlignment="1" applyProtection="1">
      <alignment horizontal="center" vertical="center"/>
      <protection hidden="1"/>
    </xf>
    <xf numFmtId="0" fontId="1" fillId="0" borderId="30" xfId="0" applyFont="1" applyFill="1" applyBorder="1" applyAlignment="1" applyProtection="1">
      <alignment horizontal="center" vertical="center" wrapText="1"/>
      <protection hidden="1"/>
    </xf>
    <xf numFmtId="0" fontId="1" fillId="0" borderId="31" xfId="0" applyFont="1" applyFill="1" applyBorder="1" applyAlignment="1" applyProtection="1">
      <alignment horizontal="center" vertical="center" wrapText="1"/>
      <protection hidden="1"/>
    </xf>
    <xf numFmtId="0" fontId="0" fillId="19" borderId="40" xfId="0" applyFill="1" applyBorder="1" applyAlignment="1" applyProtection="1">
      <alignment horizontal="center"/>
      <protection locked="0" hidden="1"/>
    </xf>
    <xf numFmtId="0" fontId="0" fillId="19" borderId="42" xfId="0" applyFill="1" applyBorder="1" applyAlignment="1" applyProtection="1">
      <alignment horizontal="center"/>
      <protection locked="0" hidden="1"/>
    </xf>
    <xf numFmtId="0" fontId="0" fillId="19" borderId="41" xfId="0" applyFill="1" applyBorder="1" applyAlignment="1" applyProtection="1">
      <alignment horizontal="center"/>
      <protection locked="0" hidden="1"/>
    </xf>
    <xf numFmtId="0" fontId="0" fillId="19" borderId="43" xfId="0" applyFill="1" applyBorder="1" applyAlignment="1" applyProtection="1">
      <alignment horizontal="center"/>
      <protection locked="0" hidden="1"/>
    </xf>
    <xf numFmtId="0" fontId="1" fillId="4" borderId="28" xfId="0" applyNumberFormat="1" applyFont="1" applyFill="1" applyBorder="1" applyAlignment="1" applyProtection="1">
      <alignment horizontal="center" vertical="center" wrapText="1"/>
      <protection hidden="1"/>
    </xf>
    <xf numFmtId="0" fontId="1" fillId="4" borderId="29" xfId="0" applyNumberFormat="1" applyFont="1" applyFill="1" applyBorder="1" applyAlignment="1" applyProtection="1">
      <alignment horizontal="center" vertical="center" wrapText="1"/>
      <protection hidden="1"/>
    </xf>
    <xf numFmtId="0" fontId="3" fillId="4" borderId="19" xfId="0" applyFont="1" applyFill="1" applyBorder="1" applyAlignment="1" applyProtection="1">
      <alignment horizontal="left"/>
      <protection hidden="1"/>
    </xf>
    <xf numFmtId="0" fontId="3" fillId="4" borderId="26" xfId="0" applyFont="1" applyFill="1" applyBorder="1" applyAlignment="1" applyProtection="1">
      <alignment horizontal="left"/>
      <protection hidden="1"/>
    </xf>
    <xf numFmtId="0" fontId="3" fillId="12" borderId="18" xfId="0" applyFont="1" applyFill="1" applyBorder="1" applyAlignment="1" applyProtection="1">
      <alignment horizontal="center"/>
      <protection hidden="1"/>
    </xf>
    <xf numFmtId="0" fontId="3" fillId="12" borderId="19" xfId="0" applyFont="1" applyFill="1" applyBorder="1" applyAlignment="1" applyProtection="1">
      <alignment horizontal="center"/>
      <protection hidden="1"/>
    </xf>
    <xf numFmtId="0" fontId="3" fillId="12" borderId="26" xfId="0" applyFont="1" applyFill="1" applyBorder="1" applyAlignment="1" applyProtection="1">
      <alignment horizontal="center"/>
      <protection hidden="1"/>
    </xf>
    <xf numFmtId="0" fontId="1" fillId="4" borderId="19" xfId="0" applyFont="1" applyFill="1" applyBorder="1" applyAlignment="1" applyProtection="1">
      <alignment horizontal="center" wrapText="1"/>
      <protection hidden="1"/>
    </xf>
    <xf numFmtId="0" fontId="1" fillId="4" borderId="26" xfId="0" applyFont="1" applyFill="1" applyBorder="1" applyAlignment="1" applyProtection="1">
      <alignment horizontal="center" wrapText="1"/>
      <protection hidden="1"/>
    </xf>
    <xf numFmtId="0" fontId="3" fillId="9" borderId="19" xfId="0" applyFont="1" applyFill="1" applyBorder="1" applyAlignment="1" applyProtection="1">
      <alignment horizontal="left"/>
      <protection hidden="1"/>
    </xf>
    <xf numFmtId="0" fontId="3" fillId="9" borderId="26" xfId="0" applyFont="1" applyFill="1" applyBorder="1" applyAlignment="1" applyProtection="1">
      <alignment horizontal="left"/>
      <protection hidden="1"/>
    </xf>
    <xf numFmtId="0" fontId="1" fillId="9" borderId="22" xfId="0" applyFont="1" applyFill="1" applyBorder="1" applyAlignment="1" applyProtection="1">
      <alignment horizontal="center" vertical="center" wrapText="1"/>
      <protection hidden="1"/>
    </xf>
    <xf numFmtId="0" fontId="1" fillId="9" borderId="27" xfId="0" applyFont="1" applyFill="1" applyBorder="1" applyAlignment="1" applyProtection="1">
      <alignment horizontal="center" vertical="center" wrapText="1"/>
      <protection hidden="1"/>
    </xf>
    <xf numFmtId="0" fontId="1" fillId="16" borderId="28" xfId="0" applyNumberFormat="1" applyFont="1" applyFill="1" applyBorder="1" applyAlignment="1" applyProtection="1">
      <alignment horizontal="center" vertical="center" wrapText="1"/>
      <protection hidden="1"/>
    </xf>
    <xf numFmtId="0" fontId="1" fillId="16" borderId="29" xfId="0" applyNumberFormat="1" applyFont="1" applyFill="1" applyBorder="1" applyAlignment="1" applyProtection="1">
      <alignment horizontal="center" vertical="center" wrapText="1"/>
      <protection hidden="1"/>
    </xf>
    <xf numFmtId="0" fontId="3" fillId="4" borderId="0" xfId="0" applyFont="1" applyFill="1" applyBorder="1" applyAlignment="1" applyProtection="1">
      <alignment horizontal="center" vertical="top"/>
      <protection hidden="1"/>
    </xf>
    <xf numFmtId="0" fontId="0" fillId="20" borderId="40" xfId="0" applyFill="1" applyBorder="1" applyAlignment="1" applyProtection="1">
      <alignment horizontal="center"/>
      <protection locked="0" hidden="1"/>
    </xf>
    <xf numFmtId="0" fontId="0" fillId="20" borderId="42" xfId="0" applyFill="1" applyBorder="1" applyAlignment="1" applyProtection="1">
      <alignment horizontal="center"/>
      <protection locked="0" hidden="1"/>
    </xf>
    <xf numFmtId="0" fontId="0" fillId="20" borderId="41" xfId="0" applyFill="1" applyBorder="1" applyAlignment="1" applyProtection="1">
      <alignment horizontal="center"/>
      <protection locked="0" hidden="1"/>
    </xf>
    <xf numFmtId="0" fontId="0" fillId="20" borderId="43" xfId="0" applyFill="1" applyBorder="1" applyAlignment="1" applyProtection="1">
      <alignment horizontal="center"/>
      <protection locked="0" hidden="1"/>
    </xf>
    <xf numFmtId="0" fontId="3" fillId="17" borderId="46" xfId="0" applyFont="1" applyFill="1" applyBorder="1" applyAlignment="1" applyProtection="1">
      <alignment horizontal="center"/>
      <protection hidden="1"/>
    </xf>
    <xf numFmtId="0" fontId="3" fillId="4" borderId="30" xfId="0" applyFont="1" applyFill="1" applyBorder="1" applyAlignment="1" applyProtection="1">
      <alignment horizontal="center"/>
      <protection hidden="1"/>
    </xf>
    <xf numFmtId="0" fontId="3" fillId="4" borderId="31" xfId="0" applyFont="1" applyFill="1" applyBorder="1" applyAlignment="1" applyProtection="1">
      <alignment horizontal="center"/>
      <protection hidden="1"/>
    </xf>
    <xf numFmtId="0" fontId="1" fillId="4" borderId="0" xfId="0" applyFont="1" applyFill="1" applyBorder="1" applyAlignment="1" applyProtection="1">
      <alignment horizontal="center" vertical="top"/>
      <protection hidden="1"/>
    </xf>
    <xf numFmtId="0" fontId="3" fillId="17" borderId="30" xfId="0" applyFont="1" applyFill="1" applyBorder="1" applyAlignment="1" applyProtection="1">
      <alignment horizontal="center"/>
      <protection hidden="1"/>
    </xf>
    <xf numFmtId="0" fontId="3" fillId="17" borderId="19" xfId="0" applyFont="1" applyFill="1" applyBorder="1" applyAlignment="1" applyProtection="1">
      <alignment horizontal="center"/>
      <protection hidden="1"/>
    </xf>
    <xf numFmtId="0" fontId="3" fillId="17" borderId="31" xfId="0" applyFont="1" applyFill="1" applyBorder="1" applyAlignment="1" applyProtection="1">
      <alignment horizontal="center"/>
      <protection hidden="1"/>
    </xf>
    <xf numFmtId="0" fontId="3" fillId="4" borderId="41" xfId="0" applyFont="1" applyFill="1" applyBorder="1" applyAlignment="1" applyProtection="1">
      <alignment horizontal="center"/>
      <protection hidden="1"/>
    </xf>
    <xf numFmtId="0" fontId="3" fillId="4" borderId="48" xfId="0" applyFont="1" applyFill="1" applyBorder="1" applyAlignment="1" applyProtection="1">
      <alignment horizontal="center"/>
      <protection hidden="1"/>
    </xf>
    <xf numFmtId="0" fontId="3" fillId="4" borderId="43" xfId="0" applyFont="1" applyFill="1" applyBorder="1" applyAlignment="1" applyProtection="1">
      <alignment horizontal="center"/>
      <protection hidden="1"/>
    </xf>
    <xf numFmtId="0" fontId="1" fillId="19" borderId="0" xfId="0" applyFont="1" applyFill="1" applyBorder="1" applyAlignment="1" applyProtection="1">
      <alignment horizontal="left" vertical="center"/>
      <protection locked="0" hidden="1"/>
    </xf>
    <xf numFmtId="0" fontId="4" fillId="19" borderId="0" xfId="2" applyFont="1" applyFill="1" applyBorder="1" applyAlignment="1" applyProtection="1">
      <alignment horizontal="left" vertical="center"/>
      <protection locked="0" hidden="1"/>
    </xf>
    <xf numFmtId="0" fontId="3" fillId="19" borderId="0" xfId="0" applyFont="1" applyFill="1" applyAlignment="1" applyProtection="1">
      <alignment horizontal="left" vertical="center"/>
      <protection locked="0" hidden="1"/>
    </xf>
    <xf numFmtId="0" fontId="1" fillId="19" borderId="0" xfId="0" applyFont="1" applyFill="1" applyAlignment="1" applyProtection="1">
      <alignment horizontal="left" vertical="center"/>
      <protection locked="0" hidden="1"/>
    </xf>
    <xf numFmtId="0" fontId="1" fillId="4" borderId="0" xfId="0" applyFont="1" applyFill="1" applyBorder="1" applyAlignment="1" applyProtection="1">
      <alignment horizontal="left" vertical="top" wrapText="1"/>
      <protection hidden="1"/>
    </xf>
    <xf numFmtId="0" fontId="1" fillId="4" borderId="0" xfId="0" applyFont="1" applyFill="1" applyBorder="1" applyAlignment="1" applyProtection="1">
      <alignment horizontal="left" vertical="top"/>
      <protection hidden="1"/>
    </xf>
    <xf numFmtId="0" fontId="1" fillId="18" borderId="0" xfId="0" applyFont="1" applyFill="1" applyBorder="1" applyAlignment="1" applyProtection="1">
      <alignment horizontal="center" vertical="top"/>
      <protection hidden="1"/>
    </xf>
    <xf numFmtId="0" fontId="3" fillId="12" borderId="0" xfId="0" applyFont="1" applyFill="1" applyAlignment="1" applyProtection="1">
      <alignment horizontal="left" vertical="center"/>
      <protection hidden="1"/>
    </xf>
    <xf numFmtId="0" fontId="3" fillId="2" borderId="0" xfId="0" applyFont="1" applyFill="1" applyAlignment="1" applyProtection="1">
      <alignment horizontal="right" vertical="center"/>
      <protection hidden="1"/>
    </xf>
    <xf numFmtId="0" fontId="1" fillId="4" borderId="0" xfId="0" applyFont="1" applyFill="1" applyAlignment="1" applyProtection="1">
      <alignment horizontal="left" vertical="center"/>
      <protection hidden="1"/>
    </xf>
    <xf numFmtId="0" fontId="3" fillId="4" borderId="0" xfId="0" applyFont="1" applyFill="1" applyAlignment="1" applyProtection="1">
      <alignment horizontal="left" vertical="center"/>
      <protection hidden="1"/>
    </xf>
    <xf numFmtId="164" fontId="12" fillId="9" borderId="0" xfId="0" applyNumberFormat="1" applyFont="1" applyFill="1" applyBorder="1" applyAlignment="1" applyProtection="1">
      <alignment horizontal="center" vertical="center"/>
      <protection hidden="1"/>
    </xf>
    <xf numFmtId="169" fontId="1" fillId="10" borderId="0" xfId="0" applyNumberFormat="1" applyFont="1" applyFill="1" applyAlignment="1" applyProtection="1">
      <alignment horizontal="center" vertical="center"/>
      <protection hidden="1"/>
    </xf>
    <xf numFmtId="169" fontId="1" fillId="18" borderId="0" xfId="0" applyNumberFormat="1" applyFont="1" applyFill="1" applyBorder="1" applyAlignment="1" applyProtection="1">
      <alignment horizontal="center" vertical="center"/>
      <protection hidden="1"/>
    </xf>
    <xf numFmtId="0" fontId="1" fillId="4" borderId="0" xfId="0" applyFont="1" applyFill="1" applyAlignment="1" applyProtection="1">
      <alignment horizontal="left" vertical="center" wrapText="1"/>
      <protection hidden="1"/>
    </xf>
    <xf numFmtId="0" fontId="12" fillId="9" borderId="0" xfId="0" applyFont="1" applyFill="1" applyBorder="1" applyAlignment="1" applyProtection="1">
      <alignment horizontal="left" vertical="center"/>
      <protection hidden="1"/>
    </xf>
    <xf numFmtId="164" fontId="3" fillId="3" borderId="0" xfId="0" applyNumberFormat="1" applyFont="1" applyFill="1" applyBorder="1" applyAlignment="1" applyProtection="1">
      <alignment horizontal="center" vertical="center"/>
      <protection hidden="1"/>
    </xf>
    <xf numFmtId="0" fontId="1" fillId="21" borderId="0" xfId="0" applyFont="1" applyFill="1" applyAlignment="1" applyProtection="1">
      <alignment horizontal="left" vertical="center" wrapText="1"/>
      <protection hidden="1"/>
    </xf>
    <xf numFmtId="0" fontId="1" fillId="19" borderId="32" xfId="0" applyFont="1" applyFill="1" applyBorder="1" applyAlignment="1" applyProtection="1">
      <alignment horizontal="left" vertical="top" wrapText="1"/>
      <protection locked="0" hidden="1"/>
    </xf>
    <xf numFmtId="0" fontId="1" fillId="19" borderId="33" xfId="0" applyFont="1" applyFill="1" applyBorder="1" applyAlignment="1" applyProtection="1">
      <alignment horizontal="left" vertical="top" wrapText="1"/>
      <protection locked="0" hidden="1"/>
    </xf>
    <xf numFmtId="0" fontId="1" fillId="19" borderId="34" xfId="0" applyFont="1" applyFill="1" applyBorder="1" applyAlignment="1" applyProtection="1">
      <alignment horizontal="left" vertical="top" wrapText="1"/>
      <protection locked="0" hidden="1"/>
    </xf>
    <xf numFmtId="0" fontId="1" fillId="19" borderId="35" xfId="0" applyFont="1" applyFill="1" applyBorder="1" applyAlignment="1" applyProtection="1">
      <alignment horizontal="left" vertical="top" wrapText="1"/>
      <protection locked="0" hidden="1"/>
    </xf>
    <xf numFmtId="0" fontId="1" fillId="19" borderId="0" xfId="0" applyFont="1" applyFill="1" applyBorder="1" applyAlignment="1" applyProtection="1">
      <alignment horizontal="left" vertical="top" wrapText="1"/>
      <protection locked="0" hidden="1"/>
    </xf>
    <xf numFmtId="0" fontId="1" fillId="19" borderId="36" xfId="0" applyFont="1" applyFill="1" applyBorder="1" applyAlignment="1" applyProtection="1">
      <alignment horizontal="left" vertical="top" wrapText="1"/>
      <protection locked="0" hidden="1"/>
    </xf>
    <xf numFmtId="0" fontId="1" fillId="19" borderId="37" xfId="0" applyFont="1" applyFill="1" applyBorder="1" applyAlignment="1" applyProtection="1">
      <alignment horizontal="left" vertical="top" wrapText="1"/>
      <protection locked="0" hidden="1"/>
    </xf>
    <xf numFmtId="0" fontId="1" fillId="19" borderId="38" xfId="0" applyFont="1" applyFill="1" applyBorder="1" applyAlignment="1" applyProtection="1">
      <alignment horizontal="left" vertical="top" wrapText="1"/>
      <protection locked="0" hidden="1"/>
    </xf>
    <xf numFmtId="0" fontId="1" fillId="19" borderId="39" xfId="0" applyFont="1" applyFill="1" applyBorder="1" applyAlignment="1" applyProtection="1">
      <alignment horizontal="left" vertical="top" wrapText="1"/>
      <protection locked="0"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1" fillId="4" borderId="0" xfId="0" applyFont="1" applyFill="1" applyBorder="1" applyAlignment="1" applyProtection="1">
      <alignment horizontal="left" vertical="center"/>
      <protection hidden="1"/>
    </xf>
    <xf numFmtId="6" fontId="3" fillId="14" borderId="0" xfId="0" applyNumberFormat="1" applyFont="1" applyFill="1" applyAlignment="1" applyProtection="1">
      <alignment horizontal="center" vertical="center"/>
      <protection hidden="1"/>
    </xf>
    <xf numFmtId="169" fontId="3" fillId="14" borderId="0" xfId="0" applyNumberFormat="1" applyFont="1" applyFill="1" applyBorder="1" applyAlignment="1" applyProtection="1">
      <alignment horizontal="center" vertical="center"/>
      <protection hidden="1"/>
    </xf>
    <xf numFmtId="0" fontId="18" fillId="4" borderId="0" xfId="0" applyFont="1" applyFill="1" applyAlignment="1" applyProtection="1">
      <alignment horizontal="left" vertical="center" wrapText="1"/>
      <protection hidden="1"/>
    </xf>
    <xf numFmtId="164" fontId="1" fillId="4" borderId="0" xfId="0" applyNumberFormat="1" applyFont="1" applyFill="1" applyBorder="1" applyAlignment="1" applyProtection="1">
      <alignment horizontal="left" vertical="top" wrapText="1"/>
      <protection hidden="1"/>
    </xf>
    <xf numFmtId="169" fontId="3" fillId="3" borderId="0" xfId="0" applyNumberFormat="1" applyFont="1" applyFill="1" applyBorder="1" applyAlignment="1" applyProtection="1">
      <alignment horizontal="center" vertical="center"/>
      <protection hidden="1"/>
    </xf>
    <xf numFmtId="0" fontId="13" fillId="2" borderId="0" xfId="0" applyFont="1" applyFill="1" applyAlignment="1" applyProtection="1">
      <alignment horizontal="left" vertical="center"/>
      <protection hidden="1"/>
    </xf>
    <xf numFmtId="0" fontId="3" fillId="9" borderId="0" xfId="0" applyFont="1" applyFill="1" applyAlignment="1" applyProtection="1">
      <alignment horizontal="center" vertical="top"/>
      <protection hidden="1"/>
    </xf>
    <xf numFmtId="0" fontId="3" fillId="18" borderId="0" xfId="0" applyFont="1" applyFill="1" applyBorder="1" applyAlignment="1" applyProtection="1">
      <alignment horizontal="center" vertical="top"/>
      <protection hidden="1"/>
    </xf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12">
    <dxf>
      <fill>
        <patternFill patternType="darkGray">
          <fgColor theme="0"/>
          <bgColor rgb="FF66FF33"/>
        </patternFill>
      </fill>
    </dxf>
    <dxf>
      <fill>
        <patternFill patternType="gray125">
          <fgColor theme="0"/>
          <bgColor theme="6" tint="0.59996337778862885"/>
        </patternFill>
      </fill>
    </dxf>
    <dxf>
      <fill>
        <patternFill patternType="lightGray">
          <fgColor theme="0"/>
          <bgColor rgb="FFFFFF00"/>
        </patternFill>
      </fill>
    </dxf>
    <dxf>
      <fill>
        <patternFill patternType="solid">
          <bgColor rgb="FF009900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 patternType="darkGray">
          <fgColor theme="0"/>
          <bgColor rgb="FF66FF33"/>
        </patternFill>
      </fill>
    </dxf>
    <dxf>
      <fill>
        <patternFill patternType="gray125">
          <fgColor theme="0"/>
          <bgColor theme="6" tint="0.59996337778862885"/>
        </patternFill>
      </fill>
    </dxf>
    <dxf>
      <fill>
        <patternFill patternType="lightGray">
          <fgColor theme="0"/>
          <bgColor rgb="FFFFFF00"/>
        </patternFill>
      </fill>
    </dxf>
    <dxf>
      <fill>
        <patternFill>
          <bgColor rgb="FF009900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B81021"/>
      <rgbColor rgb="0000FF00"/>
      <rgbColor rgb="000000FF"/>
      <rgbColor rgb="00FCCE04"/>
      <rgbColor rgb="00FF00FF"/>
      <rgbColor rgb="0000FFFF"/>
      <rgbColor rgb="00800000"/>
      <rgbColor rgb="00007603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CF9112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CC00"/>
      <color rgb="FF99FF33"/>
      <color rgb="FF66FF33"/>
      <color rgb="FFC9FFC9"/>
      <color rgb="FF009900"/>
      <color rgb="FF0076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Drop" dropLines="6" dropStyle="combo" dx="22" fmlaLink="'Data Sheet'!$K$3" fmlaRange="'Data Sheet'!$K$5:$K$10" sel="5" val="0"/>
</file>

<file path=xl/ctrlProps/ctrlProp10.xml><?xml version="1.0" encoding="utf-8"?>
<formControlPr xmlns="http://schemas.microsoft.com/office/spreadsheetml/2009/9/main" objectType="Spin" dx="22" fmlaLink="$L$11" max="44" min="4" page="10" val="23"/>
</file>

<file path=xl/ctrlProps/ctrlProp11.xml><?xml version="1.0" encoding="utf-8"?>
<formControlPr xmlns="http://schemas.microsoft.com/office/spreadsheetml/2009/9/main" objectType="Spin" dx="22" fmlaLink="$L$12" max="50" page="10" val="27"/>
</file>

<file path=xl/ctrlProps/ctrlProp12.xml><?xml version="1.0" encoding="utf-8"?>
<formControlPr xmlns="http://schemas.microsoft.com/office/spreadsheetml/2009/9/main" objectType="Spin" dx="22" fmlaLink="$L$26" max="44" min="4" page="10" val="24"/>
</file>

<file path=xl/ctrlProps/ctrlProp13.xml><?xml version="1.0" encoding="utf-8"?>
<formControlPr xmlns="http://schemas.microsoft.com/office/spreadsheetml/2009/9/main" objectType="Spin" dx="22" fmlaLink="$L$27" max="50" page="10" val="20"/>
</file>

<file path=xl/ctrlProps/ctrlProp14.xml><?xml version="1.0" encoding="utf-8"?>
<formControlPr xmlns="http://schemas.microsoft.com/office/spreadsheetml/2009/9/main" objectType="Spin" dx="16" fmlaLink="$N$17" max="100" page="10" val="20"/>
</file>

<file path=xl/ctrlProps/ctrlProp15.xml><?xml version="1.0" encoding="utf-8"?>
<formControlPr xmlns="http://schemas.microsoft.com/office/spreadsheetml/2009/9/main" objectType="Spin" dx="16" fmlaLink="$P$17" max="100" page="10" val="20"/>
</file>

<file path=xl/ctrlProps/ctrlProp16.xml><?xml version="1.0" encoding="utf-8"?>
<formControlPr xmlns="http://schemas.microsoft.com/office/spreadsheetml/2009/9/main" objectType="Spin" dx="16" fmlaLink="$P$18" max="100" page="10" val="37"/>
</file>

<file path=xl/ctrlProps/ctrlProp17.xml><?xml version="1.0" encoding="utf-8"?>
<formControlPr xmlns="http://schemas.microsoft.com/office/spreadsheetml/2009/9/main" objectType="Drop" dropLines="6" dropStyle="combo" dx="22" fmlaLink="'Data Sheet'!$K$3" fmlaRange="'Data Sheet'!$K$5:$K$10" sel="5" val="0"/>
</file>

<file path=xl/ctrlProps/ctrlProp18.xml><?xml version="1.0" encoding="utf-8"?>
<formControlPr xmlns="http://schemas.microsoft.com/office/spreadsheetml/2009/9/main" objectType="Drop" dropLines="41" dropStyle="combo" dx="22" fmlaLink="'Dealer Address'!$B$2" fmlaRange="'Dealer Address'!$B$4:$B$45" sel="1" val="0"/>
</file>

<file path=xl/ctrlProps/ctrlProp19.xml><?xml version="1.0" encoding="utf-8"?>
<formControlPr xmlns="http://schemas.microsoft.com/office/spreadsheetml/2009/9/main" objectType="Spin" dx="16" fmlaLink="$N$56" max="20" page="10" val="3"/>
</file>

<file path=xl/ctrlProps/ctrlProp2.xml><?xml version="1.0" encoding="utf-8"?>
<formControlPr xmlns="http://schemas.microsoft.com/office/spreadsheetml/2009/9/main" objectType="Drop" dropLines="41" dropStyle="combo" dx="22" fmlaLink="'Dealer Address'!$B$2" fmlaRange="'Dealer Address'!$B$4:$B$45" sel="1" val="0"/>
</file>

<file path=xl/ctrlProps/ctrlProp20.xml><?xml version="1.0" encoding="utf-8"?>
<formControlPr xmlns="http://schemas.microsoft.com/office/spreadsheetml/2009/9/main" objectType="Drop" dropLines="7" dropStyle="combo" dx="22" fmlaLink="'Data Sheet'!$H$3" fmlaRange="'Data Sheet'!$H$5:$H$11" sel="1" val="0"/>
</file>

<file path=xl/ctrlProps/ctrlProp21.xml><?xml version="1.0" encoding="utf-8"?>
<formControlPr xmlns="http://schemas.microsoft.com/office/spreadsheetml/2009/9/main" objectType="Drop" dropLines="25" dropStyle="combo" dx="22" fmlaLink="'Data Sheet'!$C$2" fmlaRange="'Data Sheet'!$C$5:$C$29" sel="1" val="0"/>
</file>

<file path=xl/ctrlProps/ctrlProp22.xml><?xml version="1.0" encoding="utf-8"?>
<formControlPr xmlns="http://schemas.microsoft.com/office/spreadsheetml/2009/9/main" objectType="Spin" dx="22" fmlaLink="$N$18" max="100" min="20" page="10" val="48"/>
</file>

<file path=xl/ctrlProps/ctrlProp23.xml><?xml version="1.0" encoding="utf-8"?>
<formControlPr xmlns="http://schemas.microsoft.com/office/spreadsheetml/2009/9/main" objectType="Drop" dropLines="20" dropStyle="combo" dx="22" fmlaLink="'Data Sheet'!$B$31" fmlaRange="'Data Sheet'!$C$32:$C$70" sel="6" val="2"/>
</file>

<file path=xl/ctrlProps/ctrlProp24.xml><?xml version="1.0" encoding="utf-8"?>
<formControlPr xmlns="http://schemas.microsoft.com/office/spreadsheetml/2009/9/main" objectType="Spin" dx="22" fmlaLink="$N$23" max="400" min="50" page="10" val="230"/>
</file>

<file path=xl/ctrlProps/ctrlProp25.xml><?xml version="1.0" encoding="utf-8"?>
<formControlPr xmlns="http://schemas.microsoft.com/office/spreadsheetml/2009/9/main" objectType="Spin" dx="22" fmlaLink="$P$23" max="400" min="50" page="10" val="230"/>
</file>

<file path=xl/ctrlProps/ctrlProp26.xml><?xml version="1.0" encoding="utf-8"?>
<formControlPr xmlns="http://schemas.microsoft.com/office/spreadsheetml/2009/9/main" objectType="Spin" dx="22" fmlaLink="$N$26" max="30000" min="50" page="10" val="10000"/>
</file>

<file path=xl/ctrlProps/ctrlProp27.xml><?xml version="1.0" encoding="utf-8"?>
<formControlPr xmlns="http://schemas.microsoft.com/office/spreadsheetml/2009/9/main" objectType="Spin" dx="22" fmlaLink="$P$26" max="30000" min="50" page="10" val="10000"/>
</file>

<file path=xl/ctrlProps/ctrlProp28.xml><?xml version="1.0" encoding="utf-8"?>
<formControlPr xmlns="http://schemas.microsoft.com/office/spreadsheetml/2009/9/main" objectType="Spin" dx="22" fmlaLink="$N$23" max="30000" min="50" page="10" val="230"/>
</file>

<file path=xl/ctrlProps/ctrlProp29.xml><?xml version="1.0" encoding="utf-8"?>
<formControlPr xmlns="http://schemas.microsoft.com/office/spreadsheetml/2009/9/main" objectType="Spin" dx="22" fmlaLink="$N$30" max="500" min="80" page="10" val="222"/>
</file>

<file path=xl/ctrlProps/ctrlProp3.xml><?xml version="1.0" encoding="utf-8"?>
<formControlPr xmlns="http://schemas.microsoft.com/office/spreadsheetml/2009/9/main" objectType="Drop" dropLines="7" dropStyle="combo" dx="22" fmlaLink="'Data Sheet'!$H$3" fmlaRange="'Data Sheet'!$H$5:$H$11" sel="1" val="0"/>
</file>

<file path=xl/ctrlProps/ctrlProp30.xml><?xml version="1.0" encoding="utf-8"?>
<formControlPr xmlns="http://schemas.microsoft.com/office/spreadsheetml/2009/9/main" objectType="Spin" dx="22" fmlaLink="$P$30" max="500" min="80" page="10" val="246"/>
</file>

<file path=xl/ctrlProps/ctrlProp31.xml><?xml version="1.0" encoding="utf-8"?>
<formControlPr xmlns="http://schemas.microsoft.com/office/spreadsheetml/2009/9/main" objectType="Spin" dx="22" fmlaLink="$N$31" max="500" min="1" page="10" val="12"/>
</file>

<file path=xl/ctrlProps/ctrlProp32.xml><?xml version="1.0" encoding="utf-8"?>
<formControlPr xmlns="http://schemas.microsoft.com/office/spreadsheetml/2009/9/main" objectType="Spin" dx="22" fmlaLink="$P$31" max="500" min="1" page="10" val="12"/>
</file>

<file path=xl/ctrlProps/ctrlProp33.xml><?xml version="1.0" encoding="utf-8"?>
<formControlPr xmlns="http://schemas.microsoft.com/office/spreadsheetml/2009/9/main" objectType="Spin" dx="22" fmlaLink="$N$43" max="3000" min="1" page="10" val="300"/>
</file>

<file path=xl/ctrlProps/ctrlProp34.xml><?xml version="1.0" encoding="utf-8"?>
<formControlPr xmlns="http://schemas.microsoft.com/office/spreadsheetml/2009/9/main" objectType="Spin" dx="22" fmlaLink="$P$43" max="3000" min="1" page="10" val="300"/>
</file>

<file path=xl/ctrlProps/ctrlProp35.xml><?xml version="1.0" encoding="utf-8"?>
<formControlPr xmlns="http://schemas.microsoft.com/office/spreadsheetml/2009/9/main" objectType="Spin" dx="22" fmlaLink="$N$46" max="3000" min="1" page="10" val="3"/>
</file>

<file path=xl/ctrlProps/ctrlProp36.xml><?xml version="1.0" encoding="utf-8"?>
<formControlPr xmlns="http://schemas.microsoft.com/office/spreadsheetml/2009/9/main" objectType="Spin" dx="22" fmlaLink="$P$46" max="3000" min="1" page="10" val="22"/>
</file>

<file path=xl/ctrlProps/ctrlProp37.xml><?xml version="1.0" encoding="utf-8"?>
<formControlPr xmlns="http://schemas.microsoft.com/office/spreadsheetml/2009/9/main" objectType="Spin" dx="22" fmlaLink="$N$41" max="55" min="15" page="10" val="38"/>
</file>

<file path=xl/ctrlProps/ctrlProp38.xml><?xml version="1.0" encoding="utf-8"?>
<formControlPr xmlns="http://schemas.microsoft.com/office/spreadsheetml/2009/9/main" objectType="Spin" dx="22" fmlaLink="$N$45" max="3000" page="10" val="0"/>
</file>

<file path=xl/ctrlProps/ctrlProp39.xml><?xml version="1.0" encoding="utf-8"?>
<formControlPr xmlns="http://schemas.microsoft.com/office/spreadsheetml/2009/9/main" objectType="Spin" dx="22" fmlaLink="$P$45" max="3000" page="10" val="0"/>
</file>

<file path=xl/ctrlProps/ctrlProp4.xml><?xml version="1.0" encoding="utf-8"?>
<formControlPr xmlns="http://schemas.microsoft.com/office/spreadsheetml/2009/9/main" objectType="Drop" dropLines="25" dropStyle="combo" dx="22" fmlaLink="'Data Sheet'!$C$2" fmlaRange="'Data Sheet'!$C$5:$C$29" sel="1" val="0"/>
</file>

<file path=xl/ctrlProps/ctrlProp40.xml><?xml version="1.0" encoding="utf-8"?>
<formControlPr xmlns="http://schemas.microsoft.com/office/spreadsheetml/2009/9/main" objectType="Spin" dx="22" fmlaLink="$N$52" max="5000" page="10" val="500"/>
</file>

<file path=xl/ctrlProps/ctrlProp41.xml><?xml version="1.0" encoding="utf-8"?>
<formControlPr xmlns="http://schemas.microsoft.com/office/spreadsheetml/2009/9/main" objectType="Spin" dx="22" fmlaLink="$P$52" max="5000" page="10" val="0"/>
</file>

<file path=xl/ctrlProps/ctrlProp42.xml><?xml version="1.0" encoding="utf-8"?>
<formControlPr xmlns="http://schemas.microsoft.com/office/spreadsheetml/2009/9/main" objectType="Spin" dx="22" fmlaLink="$N$53" max="5000" page="10" val="500"/>
</file>

<file path=xl/ctrlProps/ctrlProp43.xml><?xml version="1.0" encoding="utf-8"?>
<formControlPr xmlns="http://schemas.microsoft.com/office/spreadsheetml/2009/9/main" objectType="Spin" dx="22" fmlaLink="$P$53" max="5000" page="10" val="0"/>
</file>

<file path=xl/ctrlProps/ctrlProp44.xml><?xml version="1.0" encoding="utf-8"?>
<formControlPr xmlns="http://schemas.microsoft.com/office/spreadsheetml/2009/9/main" objectType="Spin" dx="22" fmlaLink="$N$54" max="5000" page="10" val="500"/>
</file>

<file path=xl/ctrlProps/ctrlProp45.xml><?xml version="1.0" encoding="utf-8"?>
<formControlPr xmlns="http://schemas.microsoft.com/office/spreadsheetml/2009/9/main" objectType="Spin" dx="22" fmlaLink="$P$54" max="5000" page="10" val="0"/>
</file>

<file path=xl/ctrlProps/ctrlProp46.xml><?xml version="1.0" encoding="utf-8"?>
<formControlPr xmlns="http://schemas.microsoft.com/office/spreadsheetml/2009/9/main" objectType="Spin" dx="22" fmlaLink="$M$36" max="10" min="1" page="10" val="3"/>
</file>

<file path=xl/ctrlProps/ctrlProp47.xml><?xml version="1.0" encoding="utf-8"?>
<formControlPr xmlns="http://schemas.microsoft.com/office/spreadsheetml/2009/9/main" objectType="CheckBox" fmlaLink="$R$21" noThreeD="1"/>
</file>

<file path=xl/ctrlProps/ctrlProp48.xml><?xml version="1.0" encoding="utf-8"?>
<formControlPr xmlns="http://schemas.microsoft.com/office/spreadsheetml/2009/9/main" objectType="Spin" dx="22" fmlaLink="$P$41" max="80" min="15" page="10" val="68"/>
</file>

<file path=xl/ctrlProps/ctrlProp49.xml><?xml version="1.0" encoding="utf-8"?>
<formControlPr xmlns="http://schemas.microsoft.com/office/spreadsheetml/2009/9/main" objectType="Drop" dropLines="4" dropStyle="combo" dx="16" fmlaLink="'Data Sheet'!$G$13" fmlaRange="'Data Sheet'!$H$14:$H$17" noThreeD="1" sel="1" val="0"/>
</file>

<file path=xl/ctrlProps/ctrlProp5.xml><?xml version="1.0" encoding="utf-8"?>
<formControlPr xmlns="http://schemas.microsoft.com/office/spreadsheetml/2009/9/main" objectType="Drop" dropLines="20" dropStyle="combo" dx="22" fmlaLink="'Data Sheet'!$B$31" fmlaRange="'Data Sheet'!$C$32:$C$70" sel="6" val="0"/>
</file>

<file path=xl/ctrlProps/ctrlProp50.xml><?xml version="1.0" encoding="utf-8"?>
<formControlPr xmlns="http://schemas.microsoft.com/office/spreadsheetml/2009/9/main" objectType="Spin" dx="22" fmlaLink="$N$39" max="44" min="4" page="10" val="22"/>
</file>

<file path=xl/ctrlProps/ctrlProp51.xml><?xml version="1.0" encoding="utf-8"?>
<formControlPr xmlns="http://schemas.microsoft.com/office/spreadsheetml/2009/9/main" objectType="Spin" dx="22" fmlaLink="$P$39" max="44" min="4" page="10" val="25"/>
</file>

<file path=xl/ctrlProps/ctrlProp52.xml><?xml version="1.0" encoding="utf-8"?>
<formControlPr xmlns="http://schemas.microsoft.com/office/spreadsheetml/2009/9/main" objectType="Spin" dx="22" fmlaLink="$N$40" max="50" page="10" val="26"/>
</file>

<file path=xl/ctrlProps/ctrlProp53.xml><?xml version="1.0" encoding="utf-8"?>
<formControlPr xmlns="http://schemas.microsoft.com/office/spreadsheetml/2009/9/main" objectType="Spin" dx="22" fmlaLink="$P$40" max="50" page="10" val="21"/>
</file>

<file path=xl/ctrlProps/ctrlProp6.xml><?xml version="1.0" encoding="utf-8"?>
<formControlPr xmlns="http://schemas.microsoft.com/office/spreadsheetml/2009/9/main" objectType="Drop" dropLines="25" dropStyle="combo" dx="22" fmlaLink="'Data Sheet'!$C$2" fmlaRange="'Data Sheet'!$C$5:$C$29" sel="1" val="0"/>
</file>

<file path=xl/ctrlProps/ctrlProp7.xml><?xml version="1.0" encoding="utf-8"?>
<formControlPr xmlns="http://schemas.microsoft.com/office/spreadsheetml/2009/9/main" objectType="Drop" dropLines="20" dropStyle="combo" dx="22" fmlaLink="'Data Sheet'!$B$31" fmlaRange="'Data Sheet'!$C$32:$C$70" sel="6" val="0"/>
</file>

<file path=xl/ctrlProps/ctrlProp8.xml><?xml version="1.0" encoding="utf-8"?>
<formControlPr xmlns="http://schemas.microsoft.com/office/spreadsheetml/2009/9/main" objectType="Spin" dx="22" fmlaLink="'Value Calculator single crop'!$N$41" max="55" min="15" page="10" val="38"/>
</file>

<file path=xl/ctrlProps/ctrlProp9.xml><?xml version="1.0" encoding="utf-8"?>
<formControlPr xmlns="http://schemas.microsoft.com/office/spreadsheetml/2009/9/main" objectType="Spin" dx="22" fmlaLink="'Value Calculator single crop'!$P$41" max="80" min="15" page="10" val="68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422801</xdr:colOff>
      <xdr:row>7</xdr:row>
      <xdr:rowOff>42510</xdr:rowOff>
    </xdr:from>
    <xdr:to>
      <xdr:col>6</xdr:col>
      <xdr:colOff>295724</xdr:colOff>
      <xdr:row>11</xdr:row>
      <xdr:rowOff>64427</xdr:rowOff>
    </xdr:to>
    <xdr:sp macro="" textlink="">
      <xdr:nvSpPr>
        <xdr:cNvPr id="14" name="TextBox 13"/>
        <xdr:cNvSpPr txBox="1"/>
      </xdr:nvSpPr>
      <xdr:spPr>
        <a:xfrm rot="1954030">
          <a:off x="2346851" y="1528410"/>
          <a:ext cx="2225598" cy="698192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>
              <a:solidFill>
                <a:schemeClr val="bg1">
                  <a:lumMod val="75000"/>
                  <a:alpha val="47000"/>
                </a:schemeClr>
              </a:solidFill>
            </a:rPr>
            <a:t>Preliminary</a:t>
          </a:r>
        </a:p>
      </xdr:txBody>
    </xdr:sp>
    <xdr:clientData/>
  </xdr:twoCellAnchor>
  <xdr:twoCellAnchor>
    <xdr:from>
      <xdr:col>5</xdr:col>
      <xdr:colOff>30933</xdr:colOff>
      <xdr:row>0</xdr:row>
      <xdr:rowOff>0</xdr:rowOff>
    </xdr:from>
    <xdr:to>
      <xdr:col>10</xdr:col>
      <xdr:colOff>2512</xdr:colOff>
      <xdr:row>1</xdr:row>
      <xdr:rowOff>52335</xdr:rowOff>
    </xdr:to>
    <xdr:pic>
      <xdr:nvPicPr>
        <xdr:cNvPr id="7241" name="Picture 176" descr="Claas_Logo_ne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3788598" y="0"/>
          <a:ext cx="2358062" cy="4186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0</xdr:colOff>
      <xdr:row>2</xdr:row>
      <xdr:rowOff>85725</xdr:rowOff>
    </xdr:from>
    <xdr:to>
      <xdr:col>13</xdr:col>
      <xdr:colOff>0</xdr:colOff>
      <xdr:row>3</xdr:row>
      <xdr:rowOff>66675</xdr:rowOff>
    </xdr:to>
    <xdr:sp macro="" textlink="">
      <xdr:nvSpPr>
        <xdr:cNvPr id="3" name="Text Box 134"/>
        <xdr:cNvSpPr txBox="1">
          <a:spLocks noChangeArrowheads="1"/>
        </xdr:cNvSpPr>
      </xdr:nvSpPr>
      <xdr:spPr bwMode="auto">
        <a:xfrm>
          <a:off x="8524875" y="7429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 Rounded MT Bold"/>
            </a:rPr>
            <a:t>Date: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2</xdr:row>
          <xdr:rowOff>19050</xdr:rowOff>
        </xdr:from>
        <xdr:to>
          <xdr:col>8</xdr:col>
          <xdr:colOff>561975</xdr:colOff>
          <xdr:row>2</xdr:row>
          <xdr:rowOff>190500</xdr:rowOff>
        </xdr:to>
        <xdr:sp macro="" textlink="">
          <xdr:nvSpPr>
            <xdr:cNvPr id="7169" name="Drop Down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</xdr:row>
          <xdr:rowOff>19050</xdr:rowOff>
        </xdr:from>
        <xdr:to>
          <xdr:col>8</xdr:col>
          <xdr:colOff>571500</xdr:colOff>
          <xdr:row>3</xdr:row>
          <xdr:rowOff>200025</xdr:rowOff>
        </xdr:to>
        <xdr:sp macro="" textlink="">
          <xdr:nvSpPr>
            <xdr:cNvPr id="7170" name="Drop Down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1019175</xdr:colOff>
          <xdr:row>6</xdr:row>
          <xdr:rowOff>19050</xdr:rowOff>
        </xdr:from>
        <xdr:to>
          <xdr:col>2</xdr:col>
          <xdr:colOff>342900</xdr:colOff>
          <xdr:row>6</xdr:row>
          <xdr:rowOff>200025</xdr:rowOff>
        </xdr:to>
        <xdr:sp macro="" textlink="">
          <xdr:nvSpPr>
            <xdr:cNvPr id="7171" name="Drop Down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11</xdr:row>
          <xdr:rowOff>0</xdr:rowOff>
        </xdr:from>
        <xdr:to>
          <xdr:col>1</xdr:col>
          <xdr:colOff>533400</xdr:colOff>
          <xdr:row>12</xdr:row>
          <xdr:rowOff>9525</xdr:rowOff>
        </xdr:to>
        <xdr:sp macro="" textlink="">
          <xdr:nvSpPr>
            <xdr:cNvPr id="7172" name="Drop Down 4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238125</xdr:colOff>
          <xdr:row>25</xdr:row>
          <xdr:rowOff>171450</xdr:rowOff>
        </xdr:from>
        <xdr:to>
          <xdr:col>2</xdr:col>
          <xdr:colOff>142875</xdr:colOff>
          <xdr:row>26</xdr:row>
          <xdr:rowOff>161925</xdr:rowOff>
        </xdr:to>
        <xdr:sp macro="" textlink="">
          <xdr:nvSpPr>
            <xdr:cNvPr id="7173" name="Drop Down 5" hidden="1">
              <a:extLst>
                <a:ext uri="{63B3BB69-23CF-44E3-9099-C40C66FF867C}">
                  <a14:compatExt spid="_x0000_s7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41</xdr:row>
          <xdr:rowOff>66675</xdr:rowOff>
        </xdr:from>
        <xdr:to>
          <xdr:col>2</xdr:col>
          <xdr:colOff>419100</xdr:colOff>
          <xdr:row>41</xdr:row>
          <xdr:rowOff>266700</xdr:rowOff>
        </xdr:to>
        <xdr:sp macro="" textlink="">
          <xdr:nvSpPr>
            <xdr:cNvPr id="7182" name="Drop Down 14" hidden="1">
              <a:extLst>
                <a:ext uri="{63B3BB69-23CF-44E3-9099-C40C66FF867C}">
                  <a14:compatExt spid="_x0000_s7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590550</xdr:colOff>
          <xdr:row>41</xdr:row>
          <xdr:rowOff>95250</xdr:rowOff>
        </xdr:from>
        <xdr:to>
          <xdr:col>5</xdr:col>
          <xdr:colOff>19050</xdr:colOff>
          <xdr:row>41</xdr:row>
          <xdr:rowOff>257175</xdr:rowOff>
        </xdr:to>
        <xdr:sp macro="" textlink="">
          <xdr:nvSpPr>
            <xdr:cNvPr id="7184" name="Drop Down 16" hidden="1">
              <a:extLst>
                <a:ext uri="{63B3BB69-23CF-44E3-9099-C40C66FF867C}">
                  <a14:compatExt spid="_x0000_s7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114300</xdr:colOff>
          <xdr:row>8</xdr:row>
          <xdr:rowOff>9525</xdr:rowOff>
        </xdr:from>
        <xdr:to>
          <xdr:col>2</xdr:col>
          <xdr:colOff>323850</xdr:colOff>
          <xdr:row>8</xdr:row>
          <xdr:rowOff>180975</xdr:rowOff>
        </xdr:to>
        <xdr:sp macro="" textlink="">
          <xdr:nvSpPr>
            <xdr:cNvPr id="7185" name="Spinner 17" hidden="1">
              <a:extLst>
                <a:ext uri="{63B3BB69-23CF-44E3-9099-C40C66FF867C}">
                  <a14:compatExt spid="_x0000_s7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7</xdr:row>
          <xdr:rowOff>19050</xdr:rowOff>
        </xdr:from>
        <xdr:to>
          <xdr:col>2</xdr:col>
          <xdr:colOff>333375</xdr:colOff>
          <xdr:row>7</xdr:row>
          <xdr:rowOff>180975</xdr:rowOff>
        </xdr:to>
        <xdr:sp macro="" textlink="">
          <xdr:nvSpPr>
            <xdr:cNvPr id="7186" name="Spinner 18" hidden="1">
              <a:extLst>
                <a:ext uri="{63B3BB69-23CF-44E3-9099-C40C66FF867C}">
                  <a14:compatExt spid="_x0000_s7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</xdr:colOff>
          <xdr:row>10</xdr:row>
          <xdr:rowOff>28575</xdr:rowOff>
        </xdr:from>
        <xdr:to>
          <xdr:col>4</xdr:col>
          <xdr:colOff>247650</xdr:colOff>
          <xdr:row>10</xdr:row>
          <xdr:rowOff>180975</xdr:rowOff>
        </xdr:to>
        <xdr:sp macro="" textlink="">
          <xdr:nvSpPr>
            <xdr:cNvPr id="7187" name="Spinner 19" hidden="1">
              <a:extLst>
                <a:ext uri="{63B3BB69-23CF-44E3-9099-C40C66FF867C}">
                  <a14:compatExt spid="_x0000_s7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</xdr:colOff>
          <xdr:row>11</xdr:row>
          <xdr:rowOff>28575</xdr:rowOff>
        </xdr:from>
        <xdr:to>
          <xdr:col>4</xdr:col>
          <xdr:colOff>247650</xdr:colOff>
          <xdr:row>11</xdr:row>
          <xdr:rowOff>180975</xdr:rowOff>
        </xdr:to>
        <xdr:sp macro="" textlink="">
          <xdr:nvSpPr>
            <xdr:cNvPr id="7188" name="Spinner 20" hidden="1">
              <a:extLst>
                <a:ext uri="{63B3BB69-23CF-44E3-9099-C40C66FF867C}">
                  <a14:compatExt spid="_x0000_s7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25</xdr:row>
          <xdr:rowOff>28575</xdr:rowOff>
        </xdr:from>
        <xdr:to>
          <xdr:col>5</xdr:col>
          <xdr:colOff>247650</xdr:colOff>
          <xdr:row>25</xdr:row>
          <xdr:rowOff>180975</xdr:rowOff>
        </xdr:to>
        <xdr:sp macro="" textlink="">
          <xdr:nvSpPr>
            <xdr:cNvPr id="7189" name="Spinner 21" hidden="1">
              <a:extLst>
                <a:ext uri="{63B3BB69-23CF-44E3-9099-C40C66FF867C}">
                  <a14:compatExt spid="_x0000_s7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26</xdr:row>
          <xdr:rowOff>28575</xdr:rowOff>
        </xdr:from>
        <xdr:to>
          <xdr:col>5</xdr:col>
          <xdr:colOff>247650</xdr:colOff>
          <xdr:row>26</xdr:row>
          <xdr:rowOff>180975</xdr:rowOff>
        </xdr:to>
        <xdr:sp macro="" textlink="">
          <xdr:nvSpPr>
            <xdr:cNvPr id="7190" name="Spinner 22" hidden="1">
              <a:extLst>
                <a:ext uri="{63B3BB69-23CF-44E3-9099-C40C66FF867C}">
                  <a14:compatExt spid="_x0000_s7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9525</xdr:rowOff>
        </xdr:from>
        <xdr:to>
          <xdr:col>5</xdr:col>
          <xdr:colOff>228600</xdr:colOff>
          <xdr:row>16</xdr:row>
          <xdr:rowOff>171450</xdr:rowOff>
        </xdr:to>
        <xdr:sp macro="" textlink="">
          <xdr:nvSpPr>
            <xdr:cNvPr id="3102" name="Spinner 30" hidden="1">
              <a:extLst>
                <a:ext uri="{63B3BB69-23CF-44E3-9099-C40C66FF867C}">
                  <a14:compatExt spid="_x0000_s3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</xdr:row>
          <xdr:rowOff>9525</xdr:rowOff>
        </xdr:from>
        <xdr:to>
          <xdr:col>9</xdr:col>
          <xdr:colOff>228600</xdr:colOff>
          <xdr:row>16</xdr:row>
          <xdr:rowOff>180975</xdr:rowOff>
        </xdr:to>
        <xdr:sp macro="" textlink="">
          <xdr:nvSpPr>
            <xdr:cNvPr id="3103" name="Spinner 31" hidden="1">
              <a:extLst>
                <a:ext uri="{63B3BB69-23CF-44E3-9099-C40C66FF867C}">
                  <a14:compatExt spid="_x0000_s3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</xdr:row>
          <xdr:rowOff>0</xdr:rowOff>
        </xdr:from>
        <xdr:to>
          <xdr:col>9</xdr:col>
          <xdr:colOff>228600</xdr:colOff>
          <xdr:row>17</xdr:row>
          <xdr:rowOff>171450</xdr:rowOff>
        </xdr:to>
        <xdr:sp macro="" textlink="">
          <xdr:nvSpPr>
            <xdr:cNvPr id="3104" name="Spinner 32" hidden="1">
              <a:extLst>
                <a:ext uri="{63B3BB69-23CF-44E3-9099-C40C66FF867C}">
                  <a14:compatExt spid="_x0000_s3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xdr:twoCellAnchor>
    <xdr:from>
      <xdr:col>11</xdr:col>
      <xdr:colOff>0</xdr:colOff>
      <xdr:row>2</xdr:row>
      <xdr:rowOff>85725</xdr:rowOff>
    </xdr:from>
    <xdr:to>
      <xdr:col>11</xdr:col>
      <xdr:colOff>0</xdr:colOff>
      <xdr:row>3</xdr:row>
      <xdr:rowOff>66675</xdr:rowOff>
    </xdr:to>
    <xdr:sp macro="" textlink="">
      <xdr:nvSpPr>
        <xdr:cNvPr id="3206" name="Text Box 134"/>
        <xdr:cNvSpPr txBox="1">
          <a:spLocks noChangeArrowheads="1"/>
        </xdr:cNvSpPr>
      </xdr:nvSpPr>
      <xdr:spPr bwMode="auto">
        <a:xfrm>
          <a:off x="8477250" y="742950"/>
          <a:ext cx="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 Rounded MT Bold"/>
            </a:rPr>
            <a:t>Date: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542925</xdr:colOff>
          <xdr:row>1</xdr:row>
          <xdr:rowOff>152400</xdr:rowOff>
        </xdr:from>
        <xdr:to>
          <xdr:col>10</xdr:col>
          <xdr:colOff>885825</xdr:colOff>
          <xdr:row>2</xdr:row>
          <xdr:rowOff>142875</xdr:rowOff>
        </xdr:to>
        <xdr:sp macro="" textlink="">
          <xdr:nvSpPr>
            <xdr:cNvPr id="3207" name="Drop Down 135" hidden="1">
              <a:extLst>
                <a:ext uri="{63B3BB69-23CF-44E3-9099-C40C66FF867C}">
                  <a14:compatExt spid="_x0000_s3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400050</xdr:colOff>
          <xdr:row>3</xdr:row>
          <xdr:rowOff>19050</xdr:rowOff>
        </xdr:from>
        <xdr:to>
          <xdr:col>10</xdr:col>
          <xdr:colOff>895350</xdr:colOff>
          <xdr:row>4</xdr:row>
          <xdr:rowOff>9525</xdr:rowOff>
        </xdr:to>
        <xdr:sp macro="" textlink="">
          <xdr:nvSpPr>
            <xdr:cNvPr id="3239" name="Drop Down 167" hidden="1">
              <a:extLst>
                <a:ext uri="{63B3BB69-23CF-44E3-9099-C40C66FF867C}">
                  <a14:compatExt spid="_x0000_s3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/>
      </xdr:twoCellAnchor>
    </mc:Choice>
    <mc:Fallback/>
  </mc:AlternateContent>
  <xdr:twoCellAnchor>
    <xdr:from>
      <xdr:col>6</xdr:col>
      <xdr:colOff>192990</xdr:colOff>
      <xdr:row>0</xdr:row>
      <xdr:rowOff>0</xdr:rowOff>
    </xdr:from>
    <xdr:to>
      <xdr:col>11</xdr:col>
      <xdr:colOff>0</xdr:colOff>
      <xdr:row>1</xdr:row>
      <xdr:rowOff>158750</xdr:rowOff>
    </xdr:to>
    <xdr:pic>
      <xdr:nvPicPr>
        <xdr:cNvPr id="3782" name="Picture 176" descr="Claas_Logo_ne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4955490" y="0"/>
          <a:ext cx="2573796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55</xdr:row>
          <xdr:rowOff>9525</xdr:rowOff>
        </xdr:from>
        <xdr:to>
          <xdr:col>5</xdr:col>
          <xdr:colOff>180975</xdr:colOff>
          <xdr:row>55</xdr:row>
          <xdr:rowOff>228600</xdr:rowOff>
        </xdr:to>
        <xdr:sp macro="" textlink="">
          <xdr:nvSpPr>
            <xdr:cNvPr id="3307" name="Spinner 235" hidden="1">
              <a:extLst>
                <a:ext uri="{63B3BB69-23CF-44E3-9099-C40C66FF867C}">
                  <a14:compatExt spid="_x0000_s3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8</xdr:row>
          <xdr:rowOff>9525</xdr:rowOff>
        </xdr:from>
        <xdr:to>
          <xdr:col>10</xdr:col>
          <xdr:colOff>904875</xdr:colOff>
          <xdr:row>8</xdr:row>
          <xdr:rowOff>228600</xdr:rowOff>
        </xdr:to>
        <xdr:sp macro="" textlink="">
          <xdr:nvSpPr>
            <xdr:cNvPr id="3515" name="Drop Down 443" hidden="1">
              <a:extLst>
                <a:ext uri="{63B3BB69-23CF-44E3-9099-C40C66FF867C}">
                  <a14:compatExt spid="_x0000_s35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10</xdr:row>
          <xdr:rowOff>0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516" name="Drop Down 444" hidden="1">
              <a:extLst>
                <a:ext uri="{63B3BB69-23CF-44E3-9099-C40C66FF867C}">
                  <a14:compatExt spid="_x0000_s35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9525</xdr:rowOff>
        </xdr:from>
        <xdr:to>
          <xdr:col>5</xdr:col>
          <xdr:colOff>228600</xdr:colOff>
          <xdr:row>17</xdr:row>
          <xdr:rowOff>180975</xdr:rowOff>
        </xdr:to>
        <xdr:sp macro="" textlink="">
          <xdr:nvSpPr>
            <xdr:cNvPr id="3557" name="Spinner 485" hidden="1">
              <a:extLst>
                <a:ext uri="{63B3BB69-23CF-44E3-9099-C40C66FF867C}">
                  <a14:compatExt spid="_x0000_s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10</xdr:row>
          <xdr:rowOff>0</xdr:rowOff>
        </xdr:from>
        <xdr:to>
          <xdr:col>10</xdr:col>
          <xdr:colOff>942975</xdr:colOff>
          <xdr:row>10</xdr:row>
          <xdr:rowOff>209550</xdr:rowOff>
        </xdr:to>
        <xdr:sp macro="" textlink="">
          <xdr:nvSpPr>
            <xdr:cNvPr id="3568" name="Drop Down 496" hidden="1">
              <a:extLst>
                <a:ext uri="{63B3BB69-23CF-44E3-9099-C40C66FF867C}">
                  <a14:compatExt spid="_x0000_s35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9525</xdr:rowOff>
        </xdr:from>
        <xdr:to>
          <xdr:col>5</xdr:col>
          <xdr:colOff>228600</xdr:colOff>
          <xdr:row>22</xdr:row>
          <xdr:rowOff>180975</xdr:rowOff>
        </xdr:to>
        <xdr:sp macro="" textlink="">
          <xdr:nvSpPr>
            <xdr:cNvPr id="3573" name="Spinner 501" hidden="1">
              <a:extLst>
                <a:ext uri="{63B3BB69-23CF-44E3-9099-C40C66FF867C}">
                  <a14:compatExt spid="_x0000_s35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22</xdr:row>
          <xdr:rowOff>19050</xdr:rowOff>
        </xdr:from>
        <xdr:to>
          <xdr:col>9</xdr:col>
          <xdr:colOff>238125</xdr:colOff>
          <xdr:row>22</xdr:row>
          <xdr:rowOff>180975</xdr:rowOff>
        </xdr:to>
        <xdr:sp macro="" textlink="">
          <xdr:nvSpPr>
            <xdr:cNvPr id="3574" name="Spinner 502" hidden="1">
              <a:extLst>
                <a:ext uri="{63B3BB69-23CF-44E3-9099-C40C66FF867C}">
                  <a14:compatExt spid="_x0000_s35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228600</xdr:colOff>
          <xdr:row>25</xdr:row>
          <xdr:rowOff>180975</xdr:rowOff>
        </xdr:to>
        <xdr:sp macro="" textlink="">
          <xdr:nvSpPr>
            <xdr:cNvPr id="3588" name="Spinner 516" hidden="1">
              <a:extLst>
                <a:ext uri="{63B3BB69-23CF-44E3-9099-C40C66FF867C}">
                  <a14:compatExt spid="_x0000_s3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25</xdr:row>
          <xdr:rowOff>0</xdr:rowOff>
        </xdr:from>
        <xdr:to>
          <xdr:col>9</xdr:col>
          <xdr:colOff>238125</xdr:colOff>
          <xdr:row>25</xdr:row>
          <xdr:rowOff>171450</xdr:rowOff>
        </xdr:to>
        <xdr:sp macro="" textlink="">
          <xdr:nvSpPr>
            <xdr:cNvPr id="3589" name="Spinner 517" hidden="1">
              <a:extLst>
                <a:ext uri="{63B3BB69-23CF-44E3-9099-C40C66FF867C}">
                  <a14:compatExt spid="_x0000_s3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9525</xdr:rowOff>
        </xdr:from>
        <xdr:to>
          <xdr:col>5</xdr:col>
          <xdr:colOff>228600</xdr:colOff>
          <xdr:row>22</xdr:row>
          <xdr:rowOff>171450</xdr:rowOff>
        </xdr:to>
        <xdr:sp macro="" textlink="">
          <xdr:nvSpPr>
            <xdr:cNvPr id="3594" name="Spinner 522" hidden="1">
              <a:extLst>
                <a:ext uri="{63B3BB69-23CF-44E3-9099-C40C66FF867C}">
                  <a14:compatExt spid="_x0000_s3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5</xdr:col>
          <xdr:colOff>228600</xdr:colOff>
          <xdr:row>30</xdr:row>
          <xdr:rowOff>9525</xdr:rowOff>
        </xdr:to>
        <xdr:sp macro="" textlink="">
          <xdr:nvSpPr>
            <xdr:cNvPr id="3614" name="Spinner 542" hidden="1">
              <a:extLst>
                <a:ext uri="{63B3BB69-23CF-44E3-9099-C40C66FF867C}">
                  <a14:compatExt spid="_x0000_s3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485775</xdr:colOff>
          <xdr:row>29</xdr:row>
          <xdr:rowOff>0</xdr:rowOff>
        </xdr:from>
        <xdr:to>
          <xdr:col>9</xdr:col>
          <xdr:colOff>219075</xdr:colOff>
          <xdr:row>30</xdr:row>
          <xdr:rowOff>9525</xdr:rowOff>
        </xdr:to>
        <xdr:sp macro="" textlink="">
          <xdr:nvSpPr>
            <xdr:cNvPr id="3615" name="Spinner 543" hidden="1">
              <a:extLst>
                <a:ext uri="{63B3BB69-23CF-44E3-9099-C40C66FF867C}">
                  <a14:compatExt spid="_x0000_s3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19050</xdr:rowOff>
        </xdr:from>
        <xdr:to>
          <xdr:col>5</xdr:col>
          <xdr:colOff>228600</xdr:colOff>
          <xdr:row>31</xdr:row>
          <xdr:rowOff>28575</xdr:rowOff>
        </xdr:to>
        <xdr:sp macro="" textlink="">
          <xdr:nvSpPr>
            <xdr:cNvPr id="3621" name="Spinner 549" hidden="1">
              <a:extLst>
                <a:ext uri="{63B3BB69-23CF-44E3-9099-C40C66FF867C}">
                  <a14:compatExt spid="_x0000_s3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30</xdr:row>
          <xdr:rowOff>28575</xdr:rowOff>
        </xdr:from>
        <xdr:to>
          <xdr:col>9</xdr:col>
          <xdr:colOff>219075</xdr:colOff>
          <xdr:row>31</xdr:row>
          <xdr:rowOff>38100</xdr:rowOff>
        </xdr:to>
        <xdr:sp macro="" textlink="">
          <xdr:nvSpPr>
            <xdr:cNvPr id="3622" name="Spinner 550" hidden="1">
              <a:extLst>
                <a:ext uri="{63B3BB69-23CF-44E3-9099-C40C66FF867C}">
                  <a14:compatExt spid="_x0000_s3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9525</xdr:rowOff>
        </xdr:from>
        <xdr:to>
          <xdr:col>5</xdr:col>
          <xdr:colOff>228600</xdr:colOff>
          <xdr:row>42</xdr:row>
          <xdr:rowOff>180975</xdr:rowOff>
        </xdr:to>
        <xdr:sp macro="" textlink="">
          <xdr:nvSpPr>
            <xdr:cNvPr id="3627" name="Spinner 555" hidden="1">
              <a:extLst>
                <a:ext uri="{63B3BB69-23CF-44E3-9099-C40C66FF867C}">
                  <a14:compatExt spid="_x0000_s3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42</xdr:row>
          <xdr:rowOff>9525</xdr:rowOff>
        </xdr:from>
        <xdr:to>
          <xdr:col>9</xdr:col>
          <xdr:colOff>228600</xdr:colOff>
          <xdr:row>43</xdr:row>
          <xdr:rowOff>0</xdr:rowOff>
        </xdr:to>
        <xdr:sp macro="" textlink="">
          <xdr:nvSpPr>
            <xdr:cNvPr id="3628" name="Spinner 556" hidden="1">
              <a:extLst>
                <a:ext uri="{63B3BB69-23CF-44E3-9099-C40C66FF867C}">
                  <a14:compatExt spid="_x0000_s3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1181100</xdr:colOff>
          <xdr:row>45</xdr:row>
          <xdr:rowOff>0</xdr:rowOff>
        </xdr:from>
        <xdr:to>
          <xdr:col>5</xdr:col>
          <xdr:colOff>228600</xdr:colOff>
          <xdr:row>45</xdr:row>
          <xdr:rowOff>171450</xdr:rowOff>
        </xdr:to>
        <xdr:sp macro="" textlink="">
          <xdr:nvSpPr>
            <xdr:cNvPr id="3629" name="Spinner 557" hidden="1">
              <a:extLst>
                <a:ext uri="{63B3BB69-23CF-44E3-9099-C40C66FF867C}">
                  <a14:compatExt spid="_x0000_s3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45</xdr:row>
          <xdr:rowOff>9525</xdr:rowOff>
        </xdr:from>
        <xdr:to>
          <xdr:col>9</xdr:col>
          <xdr:colOff>228600</xdr:colOff>
          <xdr:row>45</xdr:row>
          <xdr:rowOff>180975</xdr:rowOff>
        </xdr:to>
        <xdr:sp macro="" textlink="">
          <xdr:nvSpPr>
            <xdr:cNvPr id="3638" name="Spinner 566" hidden="1">
              <a:extLst>
                <a:ext uri="{63B3BB69-23CF-44E3-9099-C40C66FF867C}">
                  <a14:compatExt spid="_x0000_s3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40</xdr:row>
          <xdr:rowOff>19050</xdr:rowOff>
        </xdr:from>
        <xdr:to>
          <xdr:col>5</xdr:col>
          <xdr:colOff>228600</xdr:colOff>
          <xdr:row>40</xdr:row>
          <xdr:rowOff>171450</xdr:rowOff>
        </xdr:to>
        <xdr:sp macro="" textlink="">
          <xdr:nvSpPr>
            <xdr:cNvPr id="3639" name="Spinner 567" hidden="1">
              <a:extLst>
                <a:ext uri="{63B3BB69-23CF-44E3-9099-C40C66FF867C}">
                  <a14:compatExt spid="_x0000_s3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1190625</xdr:colOff>
          <xdr:row>44</xdr:row>
          <xdr:rowOff>9525</xdr:rowOff>
        </xdr:from>
        <xdr:to>
          <xdr:col>5</xdr:col>
          <xdr:colOff>228600</xdr:colOff>
          <xdr:row>44</xdr:row>
          <xdr:rowOff>180975</xdr:rowOff>
        </xdr:to>
        <xdr:sp macro="" textlink="">
          <xdr:nvSpPr>
            <xdr:cNvPr id="3656" name="Spinner 584" hidden="1">
              <a:extLst>
                <a:ext uri="{63B3BB69-23CF-44E3-9099-C40C66FF867C}">
                  <a14:compatExt spid="_x0000_s3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44</xdr:row>
          <xdr:rowOff>9525</xdr:rowOff>
        </xdr:from>
        <xdr:to>
          <xdr:col>9</xdr:col>
          <xdr:colOff>228600</xdr:colOff>
          <xdr:row>44</xdr:row>
          <xdr:rowOff>171450</xdr:rowOff>
        </xdr:to>
        <xdr:sp macro="" textlink="">
          <xdr:nvSpPr>
            <xdr:cNvPr id="3657" name="Spinner 585" hidden="1">
              <a:extLst>
                <a:ext uri="{63B3BB69-23CF-44E3-9099-C40C66FF867C}">
                  <a14:compatExt spid="_x0000_s3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190500</xdr:rowOff>
        </xdr:from>
        <xdr:to>
          <xdr:col>5</xdr:col>
          <xdr:colOff>228600</xdr:colOff>
          <xdr:row>51</xdr:row>
          <xdr:rowOff>171450</xdr:rowOff>
        </xdr:to>
        <xdr:sp macro="" textlink="">
          <xdr:nvSpPr>
            <xdr:cNvPr id="3679" name="Spinner 607" hidden="1">
              <a:extLst>
                <a:ext uri="{63B3BB69-23CF-44E3-9099-C40C66FF867C}">
                  <a14:compatExt spid="_x0000_s3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51</xdr:row>
          <xdr:rowOff>0</xdr:rowOff>
        </xdr:from>
        <xdr:to>
          <xdr:col>9</xdr:col>
          <xdr:colOff>228600</xdr:colOff>
          <xdr:row>51</xdr:row>
          <xdr:rowOff>171450</xdr:rowOff>
        </xdr:to>
        <xdr:sp macro="" textlink="">
          <xdr:nvSpPr>
            <xdr:cNvPr id="3681" name="Spinner 609" hidden="1">
              <a:extLst>
                <a:ext uri="{63B3BB69-23CF-44E3-9099-C40C66FF867C}">
                  <a14:compatExt spid="_x0000_s3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1190625</xdr:colOff>
          <xdr:row>52</xdr:row>
          <xdr:rowOff>9525</xdr:rowOff>
        </xdr:from>
        <xdr:to>
          <xdr:col>5</xdr:col>
          <xdr:colOff>228600</xdr:colOff>
          <xdr:row>52</xdr:row>
          <xdr:rowOff>171450</xdr:rowOff>
        </xdr:to>
        <xdr:sp macro="" textlink="">
          <xdr:nvSpPr>
            <xdr:cNvPr id="3682" name="Spinner 610" hidden="1">
              <a:extLst>
                <a:ext uri="{63B3BB69-23CF-44E3-9099-C40C66FF867C}">
                  <a14:compatExt spid="_x0000_s3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52</xdr:row>
          <xdr:rowOff>9525</xdr:rowOff>
        </xdr:from>
        <xdr:to>
          <xdr:col>9</xdr:col>
          <xdr:colOff>228600</xdr:colOff>
          <xdr:row>52</xdr:row>
          <xdr:rowOff>171450</xdr:rowOff>
        </xdr:to>
        <xdr:sp macro="" textlink="">
          <xdr:nvSpPr>
            <xdr:cNvPr id="3683" name="Spinner 611" hidden="1">
              <a:extLst>
                <a:ext uri="{63B3BB69-23CF-44E3-9099-C40C66FF867C}">
                  <a14:compatExt spid="_x0000_s3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9525</xdr:rowOff>
        </xdr:from>
        <xdr:to>
          <xdr:col>5</xdr:col>
          <xdr:colOff>228600</xdr:colOff>
          <xdr:row>53</xdr:row>
          <xdr:rowOff>171450</xdr:rowOff>
        </xdr:to>
        <xdr:sp macro="" textlink="">
          <xdr:nvSpPr>
            <xdr:cNvPr id="3684" name="Spinner 612" hidden="1">
              <a:extLst>
                <a:ext uri="{63B3BB69-23CF-44E3-9099-C40C66FF867C}">
                  <a14:compatExt spid="_x0000_s3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52</xdr:row>
          <xdr:rowOff>180975</xdr:rowOff>
        </xdr:from>
        <xdr:to>
          <xdr:col>9</xdr:col>
          <xdr:colOff>238125</xdr:colOff>
          <xdr:row>53</xdr:row>
          <xdr:rowOff>152400</xdr:rowOff>
        </xdr:to>
        <xdr:sp macro="" textlink="">
          <xdr:nvSpPr>
            <xdr:cNvPr id="3685" name="Spinner 613" hidden="1">
              <a:extLst>
                <a:ext uri="{63B3BB69-23CF-44E3-9099-C40C66FF867C}">
                  <a14:compatExt spid="_x0000_s3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19050</xdr:rowOff>
        </xdr:from>
        <xdr:to>
          <xdr:col>5</xdr:col>
          <xdr:colOff>228600</xdr:colOff>
          <xdr:row>35</xdr:row>
          <xdr:rowOff>219075</xdr:rowOff>
        </xdr:to>
        <xdr:sp macro="" textlink="">
          <xdr:nvSpPr>
            <xdr:cNvPr id="3692" name="Spinner 620" hidden="1">
              <a:extLst>
                <a:ext uri="{63B3BB69-23CF-44E3-9099-C40C66FF867C}">
                  <a14:compatExt spid="_x0000_s3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19</xdr:row>
          <xdr:rowOff>104775</xdr:rowOff>
        </xdr:from>
        <xdr:to>
          <xdr:col>5</xdr:col>
          <xdr:colOff>123825</xdr:colOff>
          <xdr:row>21</xdr:row>
          <xdr:rowOff>66675</xdr:rowOff>
        </xdr:to>
        <xdr:sp macro="" textlink="">
          <xdr:nvSpPr>
            <xdr:cNvPr id="3760" name="Check Box 688" hidden="1">
              <a:extLst>
                <a:ext uri="{63B3BB69-23CF-44E3-9099-C40C66FF867C}">
                  <a14:compatExt spid="_x0000_s3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40</xdr:row>
          <xdr:rowOff>0</xdr:rowOff>
        </xdr:from>
        <xdr:to>
          <xdr:col>9</xdr:col>
          <xdr:colOff>219075</xdr:colOff>
          <xdr:row>40</xdr:row>
          <xdr:rowOff>171450</xdr:rowOff>
        </xdr:to>
        <xdr:sp macro="" textlink="">
          <xdr:nvSpPr>
            <xdr:cNvPr id="3762" name="Spinner 690" hidden="1">
              <a:extLst>
                <a:ext uri="{63B3BB69-23CF-44E3-9099-C40C66FF867C}">
                  <a14:compatExt spid="_x0000_s3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40</xdr:row>
          <xdr:rowOff>314325</xdr:rowOff>
        </xdr:from>
        <xdr:to>
          <xdr:col>10</xdr:col>
          <xdr:colOff>171450</xdr:colOff>
          <xdr:row>41</xdr:row>
          <xdr:rowOff>142875</xdr:rowOff>
        </xdr:to>
        <xdr:sp macro="" textlink="">
          <xdr:nvSpPr>
            <xdr:cNvPr id="3767" name="Drop Down 695" hidden="1">
              <a:extLst>
                <a:ext uri="{63B3BB69-23CF-44E3-9099-C40C66FF867C}">
                  <a14:compatExt spid="_x0000_s3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38</xdr:row>
          <xdr:rowOff>0</xdr:rowOff>
        </xdr:from>
        <xdr:to>
          <xdr:col>5</xdr:col>
          <xdr:colOff>219075</xdr:colOff>
          <xdr:row>38</xdr:row>
          <xdr:rowOff>152400</xdr:rowOff>
        </xdr:to>
        <xdr:sp macro="" textlink="">
          <xdr:nvSpPr>
            <xdr:cNvPr id="3771" name="Spinner 699" hidden="1">
              <a:extLst>
                <a:ext uri="{63B3BB69-23CF-44E3-9099-C40C66FF867C}">
                  <a14:compatExt spid="_x0000_s3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38</xdr:row>
          <xdr:rowOff>0</xdr:rowOff>
        </xdr:from>
        <xdr:to>
          <xdr:col>9</xdr:col>
          <xdr:colOff>219075</xdr:colOff>
          <xdr:row>38</xdr:row>
          <xdr:rowOff>152400</xdr:rowOff>
        </xdr:to>
        <xdr:sp macro="" textlink="">
          <xdr:nvSpPr>
            <xdr:cNvPr id="3772" name="Spinner 700" hidden="1">
              <a:extLst>
                <a:ext uri="{63B3BB69-23CF-44E3-9099-C40C66FF867C}">
                  <a14:compatExt spid="_x0000_s3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39</xdr:row>
          <xdr:rowOff>0</xdr:rowOff>
        </xdr:from>
        <xdr:to>
          <xdr:col>5</xdr:col>
          <xdr:colOff>219075</xdr:colOff>
          <xdr:row>39</xdr:row>
          <xdr:rowOff>152400</xdr:rowOff>
        </xdr:to>
        <xdr:sp macro="" textlink="">
          <xdr:nvSpPr>
            <xdr:cNvPr id="3774" name="Spinner 702" hidden="1">
              <a:extLst>
                <a:ext uri="{63B3BB69-23CF-44E3-9099-C40C66FF867C}">
                  <a14:compatExt spid="_x0000_s3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39</xdr:row>
          <xdr:rowOff>0</xdr:rowOff>
        </xdr:from>
        <xdr:to>
          <xdr:col>9</xdr:col>
          <xdr:colOff>219075</xdr:colOff>
          <xdr:row>39</xdr:row>
          <xdr:rowOff>152400</xdr:rowOff>
        </xdr:to>
        <xdr:sp macro="" textlink="">
          <xdr:nvSpPr>
            <xdr:cNvPr id="3776" name="Spinner 704" hidden="1">
              <a:extLst>
                <a:ext uri="{63B3BB69-23CF-44E3-9099-C40C66FF867C}">
                  <a14:compatExt spid="_x0000_s3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1" Type="http://schemas.openxmlformats.org/officeDocument/2006/relationships/hyperlink" Target="mailto:Farm@claas.com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6.xml"/><Relationship Id="rId13" Type="http://schemas.openxmlformats.org/officeDocument/2006/relationships/ctrlProp" Target="../ctrlProps/ctrlProp21.xml"/><Relationship Id="rId18" Type="http://schemas.openxmlformats.org/officeDocument/2006/relationships/ctrlProp" Target="../ctrlProps/ctrlProp26.xml"/><Relationship Id="rId26" Type="http://schemas.openxmlformats.org/officeDocument/2006/relationships/ctrlProp" Target="../ctrlProps/ctrlProp34.xml"/><Relationship Id="rId39" Type="http://schemas.openxmlformats.org/officeDocument/2006/relationships/ctrlProp" Target="../ctrlProps/ctrlProp47.xml"/><Relationship Id="rId3" Type="http://schemas.openxmlformats.org/officeDocument/2006/relationships/printerSettings" Target="../printerSettings/printerSettings3.bin"/><Relationship Id="rId21" Type="http://schemas.openxmlformats.org/officeDocument/2006/relationships/ctrlProp" Target="../ctrlProps/ctrlProp29.xml"/><Relationship Id="rId34" Type="http://schemas.openxmlformats.org/officeDocument/2006/relationships/ctrlProp" Target="../ctrlProps/ctrlProp42.xml"/><Relationship Id="rId42" Type="http://schemas.openxmlformats.org/officeDocument/2006/relationships/ctrlProp" Target="../ctrlProps/ctrlProp50.xml"/><Relationship Id="rId7" Type="http://schemas.openxmlformats.org/officeDocument/2006/relationships/ctrlProp" Target="../ctrlProps/ctrlProp15.xml"/><Relationship Id="rId12" Type="http://schemas.openxmlformats.org/officeDocument/2006/relationships/ctrlProp" Target="../ctrlProps/ctrlProp20.xml"/><Relationship Id="rId17" Type="http://schemas.openxmlformats.org/officeDocument/2006/relationships/ctrlProp" Target="../ctrlProps/ctrlProp25.xml"/><Relationship Id="rId25" Type="http://schemas.openxmlformats.org/officeDocument/2006/relationships/ctrlProp" Target="../ctrlProps/ctrlProp33.xml"/><Relationship Id="rId33" Type="http://schemas.openxmlformats.org/officeDocument/2006/relationships/ctrlProp" Target="../ctrlProps/ctrlProp41.xml"/><Relationship Id="rId38" Type="http://schemas.openxmlformats.org/officeDocument/2006/relationships/ctrlProp" Target="../ctrlProps/ctrlProp46.xml"/><Relationship Id="rId46" Type="http://schemas.openxmlformats.org/officeDocument/2006/relationships/comments" Target="../comments1.xml"/><Relationship Id="rId2" Type="http://schemas.openxmlformats.org/officeDocument/2006/relationships/hyperlink" Target="mailto:Farm@claas.com" TargetMode="External"/><Relationship Id="rId16" Type="http://schemas.openxmlformats.org/officeDocument/2006/relationships/ctrlProp" Target="../ctrlProps/ctrlProp24.xml"/><Relationship Id="rId20" Type="http://schemas.openxmlformats.org/officeDocument/2006/relationships/ctrlProp" Target="../ctrlProps/ctrlProp28.xml"/><Relationship Id="rId29" Type="http://schemas.openxmlformats.org/officeDocument/2006/relationships/ctrlProp" Target="../ctrlProps/ctrlProp37.xml"/><Relationship Id="rId41" Type="http://schemas.openxmlformats.org/officeDocument/2006/relationships/ctrlProp" Target="../ctrlProps/ctrlProp49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4.xml"/><Relationship Id="rId11" Type="http://schemas.openxmlformats.org/officeDocument/2006/relationships/ctrlProp" Target="../ctrlProps/ctrlProp19.xml"/><Relationship Id="rId24" Type="http://schemas.openxmlformats.org/officeDocument/2006/relationships/ctrlProp" Target="../ctrlProps/ctrlProp32.xml"/><Relationship Id="rId32" Type="http://schemas.openxmlformats.org/officeDocument/2006/relationships/ctrlProp" Target="../ctrlProps/ctrlProp40.xml"/><Relationship Id="rId37" Type="http://schemas.openxmlformats.org/officeDocument/2006/relationships/ctrlProp" Target="../ctrlProps/ctrlProp45.xml"/><Relationship Id="rId40" Type="http://schemas.openxmlformats.org/officeDocument/2006/relationships/ctrlProp" Target="../ctrlProps/ctrlProp48.xml"/><Relationship Id="rId45" Type="http://schemas.openxmlformats.org/officeDocument/2006/relationships/ctrlProp" Target="../ctrlProps/ctrlProp53.xml"/><Relationship Id="rId5" Type="http://schemas.openxmlformats.org/officeDocument/2006/relationships/vmlDrawing" Target="../drawings/vmlDrawing2.vml"/><Relationship Id="rId15" Type="http://schemas.openxmlformats.org/officeDocument/2006/relationships/ctrlProp" Target="../ctrlProps/ctrlProp23.xml"/><Relationship Id="rId23" Type="http://schemas.openxmlformats.org/officeDocument/2006/relationships/ctrlProp" Target="../ctrlProps/ctrlProp31.xml"/><Relationship Id="rId28" Type="http://schemas.openxmlformats.org/officeDocument/2006/relationships/ctrlProp" Target="../ctrlProps/ctrlProp36.xml"/><Relationship Id="rId36" Type="http://schemas.openxmlformats.org/officeDocument/2006/relationships/ctrlProp" Target="../ctrlProps/ctrlProp44.xml"/><Relationship Id="rId10" Type="http://schemas.openxmlformats.org/officeDocument/2006/relationships/ctrlProp" Target="../ctrlProps/ctrlProp18.xml"/><Relationship Id="rId19" Type="http://schemas.openxmlformats.org/officeDocument/2006/relationships/ctrlProp" Target="../ctrlProps/ctrlProp27.xml"/><Relationship Id="rId31" Type="http://schemas.openxmlformats.org/officeDocument/2006/relationships/ctrlProp" Target="../ctrlProps/ctrlProp39.xml"/><Relationship Id="rId44" Type="http://schemas.openxmlformats.org/officeDocument/2006/relationships/ctrlProp" Target="../ctrlProps/ctrlProp52.xml"/><Relationship Id="rId4" Type="http://schemas.openxmlformats.org/officeDocument/2006/relationships/drawing" Target="../drawings/drawing2.xml"/><Relationship Id="rId9" Type="http://schemas.openxmlformats.org/officeDocument/2006/relationships/ctrlProp" Target="../ctrlProps/ctrlProp17.xml"/><Relationship Id="rId14" Type="http://schemas.openxmlformats.org/officeDocument/2006/relationships/ctrlProp" Target="../ctrlProps/ctrlProp22.xml"/><Relationship Id="rId22" Type="http://schemas.openxmlformats.org/officeDocument/2006/relationships/ctrlProp" Target="../ctrlProps/ctrlProp30.xml"/><Relationship Id="rId27" Type="http://schemas.openxmlformats.org/officeDocument/2006/relationships/ctrlProp" Target="../ctrlProps/ctrlProp35.xml"/><Relationship Id="rId30" Type="http://schemas.openxmlformats.org/officeDocument/2006/relationships/ctrlProp" Target="../ctrlProps/ctrlProp38.xml"/><Relationship Id="rId35" Type="http://schemas.openxmlformats.org/officeDocument/2006/relationships/ctrlProp" Target="../ctrlProps/ctrlProp43.xml"/><Relationship Id="rId43" Type="http://schemas.openxmlformats.org/officeDocument/2006/relationships/ctrlProp" Target="../ctrlProps/ctrlProp5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0000"/>
  </sheetPr>
  <dimension ref="A1:AG45"/>
  <sheetViews>
    <sheetView view="pageBreakPreview" topLeftCell="A10" zoomScaleNormal="100" zoomScaleSheetLayoutView="100" workbookViewId="0">
      <selection activeCell="Q12" sqref="Q12"/>
    </sheetView>
  </sheetViews>
  <sheetFormatPr defaultRowHeight="12.75" x14ac:dyDescent="0.2"/>
  <cols>
    <col min="1" max="1" width="17" style="68" customWidth="1"/>
    <col min="2" max="2" width="11.85546875" style="68" customWidth="1"/>
    <col min="3" max="3" width="9" style="68" customWidth="1"/>
    <col min="4" max="4" width="8.7109375" style="68" customWidth="1"/>
    <col min="5" max="5" width="9.7109375" style="68" customWidth="1"/>
    <col min="6" max="6" width="7.85546875" style="68" customWidth="1"/>
    <col min="7" max="7" width="7.7109375" style="68" customWidth="1"/>
    <col min="8" max="8" width="2.28515625" style="68" customWidth="1"/>
    <col min="9" max="9" width="8.7109375" style="68" customWidth="1"/>
    <col min="10" max="10" width="9.28515625" style="68" customWidth="1"/>
    <col min="11" max="11" width="8.140625" style="240" hidden="1" customWidth="1"/>
    <col min="12" max="15" width="9.140625" style="240" hidden="1" customWidth="1"/>
    <col min="16" max="17" width="9.140625" style="240" customWidth="1"/>
    <col min="18" max="21" width="9.140625" style="217" customWidth="1"/>
    <col min="22" max="27" width="9.140625" style="209" customWidth="1"/>
    <col min="28" max="16384" width="9.140625" style="209"/>
  </cols>
  <sheetData>
    <row r="1" spans="1:33" s="258" customFormat="1" ht="28.5" customHeight="1" x14ac:dyDescent="0.5">
      <c r="A1" s="33" t="s">
        <v>307</v>
      </c>
      <c r="B1" s="34"/>
      <c r="C1" s="34"/>
      <c r="D1" s="34"/>
      <c r="E1" s="34"/>
      <c r="F1" s="34"/>
      <c r="G1" s="34"/>
      <c r="H1" s="34"/>
      <c r="I1" s="34"/>
      <c r="J1" s="34"/>
      <c r="K1" s="316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4"/>
      <c r="W1" s="34"/>
    </row>
    <row r="2" spans="1:33" s="259" customFormat="1" ht="12" customHeight="1" x14ac:dyDescent="0.2">
      <c r="A2" s="124" t="s">
        <v>349</v>
      </c>
      <c r="B2" s="125"/>
      <c r="C2" s="125"/>
      <c r="D2" s="125"/>
      <c r="E2" s="125"/>
      <c r="F2" s="125"/>
      <c r="G2" s="125"/>
      <c r="H2" s="125"/>
      <c r="I2" s="125"/>
      <c r="J2" s="125"/>
      <c r="K2" s="317"/>
      <c r="L2" s="317"/>
      <c r="M2" s="317"/>
      <c r="N2" s="317"/>
      <c r="O2" s="317"/>
      <c r="P2" s="317"/>
      <c r="Q2" s="317"/>
      <c r="R2" s="317"/>
      <c r="S2" s="317"/>
      <c r="T2" s="317"/>
      <c r="U2" s="317"/>
      <c r="V2" s="125"/>
      <c r="W2" s="125"/>
    </row>
    <row r="3" spans="1:33" s="35" customFormat="1" ht="16.5" customHeight="1" x14ac:dyDescent="0.2">
      <c r="A3" s="298" t="s">
        <v>0</v>
      </c>
      <c r="B3" s="405" t="s">
        <v>43</v>
      </c>
      <c r="C3" s="405"/>
      <c r="D3" s="405"/>
      <c r="F3" s="36" t="s">
        <v>270</v>
      </c>
      <c r="G3" s="37"/>
      <c r="H3" s="37"/>
      <c r="I3" s="37"/>
      <c r="K3" s="318"/>
      <c r="L3" s="318"/>
      <c r="M3" s="318"/>
      <c r="N3" s="233"/>
      <c r="O3" s="233"/>
      <c r="P3" s="233"/>
      <c r="Q3" s="233"/>
      <c r="R3" s="233"/>
      <c r="S3" s="233"/>
      <c r="T3" s="233"/>
      <c r="U3" s="233"/>
      <c r="V3" s="49"/>
      <c r="W3" s="49"/>
      <c r="X3" s="208"/>
      <c r="Y3" s="208"/>
      <c r="Z3" s="208"/>
      <c r="AA3" s="208"/>
      <c r="AB3" s="208"/>
      <c r="AC3" s="208"/>
      <c r="AD3" s="208"/>
      <c r="AE3" s="208"/>
      <c r="AF3" s="208"/>
      <c r="AG3" s="208"/>
    </row>
    <row r="4" spans="1:33" s="35" customFormat="1" ht="16.5" customHeight="1" x14ac:dyDescent="0.2">
      <c r="A4" s="298" t="s">
        <v>10</v>
      </c>
      <c r="B4" s="406" t="s">
        <v>44</v>
      </c>
      <c r="C4" s="406"/>
      <c r="D4" s="406"/>
      <c r="E4" s="297" t="s">
        <v>313</v>
      </c>
      <c r="F4" s="297"/>
      <c r="G4" s="38"/>
      <c r="H4" s="38"/>
      <c r="I4" s="38"/>
      <c r="J4" s="38"/>
      <c r="K4" s="319"/>
      <c r="L4" s="318"/>
      <c r="M4" s="233"/>
      <c r="N4" s="233"/>
      <c r="O4" s="233"/>
      <c r="P4" s="233"/>
      <c r="Q4" s="233"/>
      <c r="R4" s="233"/>
      <c r="S4" s="233"/>
      <c r="T4" s="233"/>
      <c r="U4" s="233"/>
      <c r="V4" s="49"/>
      <c r="W4" s="49"/>
      <c r="X4" s="208"/>
      <c r="Y4" s="208"/>
      <c r="Z4" s="208"/>
      <c r="AA4" s="208"/>
      <c r="AB4" s="208"/>
      <c r="AC4" s="208"/>
      <c r="AD4" s="208"/>
      <c r="AE4" s="208"/>
      <c r="AF4" s="208"/>
      <c r="AG4" s="208"/>
    </row>
    <row r="5" spans="1:33" s="35" customFormat="1" ht="13.5" customHeight="1" x14ac:dyDescent="0.2">
      <c r="A5" s="298" t="s">
        <v>9</v>
      </c>
      <c r="B5" s="405" t="s">
        <v>45</v>
      </c>
      <c r="C5" s="405"/>
      <c r="D5" s="405"/>
      <c r="E5" s="39"/>
      <c r="F5" s="409" t="str">
        <f>VLOOKUP('Dealer Address'!B2,'Dealer Address'!A4:C45,3)</f>
        <v>RR #3, HWY 11 &amp; 766</v>
      </c>
      <c r="G5" s="409"/>
      <c r="H5" s="409"/>
      <c r="I5" s="409"/>
      <c r="J5" s="409"/>
      <c r="K5" s="233"/>
      <c r="L5" s="320"/>
      <c r="M5" s="233"/>
      <c r="N5" s="233"/>
      <c r="O5" s="233"/>
      <c r="P5" s="233"/>
      <c r="Q5" s="233"/>
      <c r="R5" s="233"/>
      <c r="S5" s="233"/>
      <c r="T5" s="233"/>
      <c r="U5" s="233"/>
      <c r="V5" s="49"/>
      <c r="W5" s="49"/>
      <c r="X5" s="208"/>
      <c r="Y5" s="208"/>
      <c r="Z5" s="208"/>
      <c r="AA5" s="208"/>
      <c r="AB5" s="208"/>
      <c r="AC5" s="208"/>
      <c r="AD5" s="208"/>
      <c r="AE5" s="208"/>
      <c r="AF5" s="208"/>
      <c r="AG5" s="208"/>
    </row>
    <row r="6" spans="1:33" s="35" customFormat="1" ht="13.5" customHeight="1" x14ac:dyDescent="0.2">
      <c r="A6" s="37" t="s">
        <v>348</v>
      </c>
      <c r="B6" s="408" t="s">
        <v>351</v>
      </c>
      <c r="C6" s="408"/>
      <c r="D6" s="408"/>
      <c r="E6" s="39"/>
      <c r="F6" s="410" t="str">
        <f>VLOOKUP('Dealer Address'!B2,'Dealer Address'!A4:D45,4)</f>
        <v>ECKVILLE</v>
      </c>
      <c r="G6" s="410"/>
      <c r="H6" s="289"/>
      <c r="I6" s="40" t="str">
        <f>VLOOKUP('Dealer Address'!B2,'Dealer Address'!A4:F45,6)</f>
        <v>AB</v>
      </c>
      <c r="K6" s="233"/>
      <c r="L6" s="233"/>
      <c r="M6" s="233"/>
      <c r="N6" s="233"/>
      <c r="O6" s="233"/>
      <c r="P6" s="233"/>
      <c r="Q6" s="233"/>
      <c r="R6" s="233"/>
      <c r="S6" s="233"/>
      <c r="T6" s="233"/>
      <c r="U6" s="233"/>
      <c r="V6" s="49"/>
      <c r="W6" s="49"/>
      <c r="X6" s="208"/>
      <c r="Y6" s="208"/>
      <c r="Z6" s="208"/>
      <c r="AA6" s="208"/>
      <c r="AB6" s="208"/>
      <c r="AC6" s="208"/>
      <c r="AD6" s="208"/>
      <c r="AE6" s="208"/>
      <c r="AF6" s="208"/>
      <c r="AG6" s="208"/>
    </row>
    <row r="7" spans="1:33" s="35" customFormat="1" ht="16.5" customHeight="1" x14ac:dyDescent="0.2">
      <c r="A7" s="36" t="s">
        <v>286</v>
      </c>
      <c r="B7" s="36"/>
      <c r="C7" s="41"/>
      <c r="D7" s="42"/>
      <c r="E7" s="36" t="s">
        <v>311</v>
      </c>
      <c r="G7" s="405" t="s">
        <v>46</v>
      </c>
      <c r="H7" s="405"/>
      <c r="I7" s="405"/>
      <c r="J7" s="405"/>
      <c r="K7" s="233"/>
      <c r="L7" s="321"/>
      <c r="M7" s="233"/>
      <c r="N7" s="233"/>
      <c r="O7" s="233"/>
      <c r="P7" s="233"/>
      <c r="Q7" s="233"/>
      <c r="R7" s="233"/>
      <c r="S7" s="233"/>
      <c r="T7" s="233"/>
      <c r="U7" s="233"/>
      <c r="V7" s="49"/>
      <c r="W7" s="49"/>
      <c r="X7" s="208"/>
      <c r="Y7" s="208"/>
      <c r="Z7" s="208"/>
      <c r="AA7" s="208"/>
      <c r="AB7" s="208"/>
      <c r="AC7" s="208"/>
      <c r="AD7" s="208"/>
      <c r="AE7" s="208"/>
      <c r="AF7" s="208"/>
      <c r="AG7" s="208"/>
    </row>
    <row r="8" spans="1:33" s="210" customFormat="1" ht="16.5" customHeight="1" x14ac:dyDescent="0.2">
      <c r="A8" s="297" t="s">
        <v>324</v>
      </c>
      <c r="B8" s="43">
        <f>'Value Calculator single crop'!P41/100</f>
        <v>0.68</v>
      </c>
      <c r="C8" s="44"/>
      <c r="D8" s="45"/>
      <c r="E8" s="297" t="s">
        <v>312</v>
      </c>
      <c r="F8" s="297"/>
      <c r="G8" s="407" t="s">
        <v>278</v>
      </c>
      <c r="H8" s="407"/>
      <c r="I8" s="407"/>
      <c r="J8" s="407"/>
      <c r="K8" s="322"/>
      <c r="L8" s="322"/>
      <c r="M8" s="239"/>
      <c r="N8" s="239"/>
      <c r="O8" s="239"/>
      <c r="P8" s="239"/>
      <c r="Q8" s="239"/>
      <c r="R8" s="239"/>
      <c r="S8" s="239"/>
      <c r="T8" s="239"/>
      <c r="U8" s="239"/>
      <c r="V8" s="36"/>
      <c r="W8" s="36"/>
      <c r="X8" s="129"/>
      <c r="Y8" s="129"/>
      <c r="Z8" s="129"/>
      <c r="AA8" s="129"/>
      <c r="AB8" s="129"/>
      <c r="AC8" s="129"/>
      <c r="AD8" s="129"/>
      <c r="AE8" s="129"/>
      <c r="AF8" s="129"/>
      <c r="AG8" s="129"/>
    </row>
    <row r="9" spans="1:33" s="210" customFormat="1" ht="16.5" customHeight="1" x14ac:dyDescent="0.2">
      <c r="A9" s="297" t="s">
        <v>368</v>
      </c>
      <c r="B9" s="43">
        <f>'Value Calculator single crop'!N41/100</f>
        <v>0.38</v>
      </c>
      <c r="C9" s="44"/>
      <c r="D9" s="45"/>
      <c r="E9" s="297"/>
      <c r="F9" s="297"/>
      <c r="G9" s="297"/>
      <c r="H9" s="297"/>
      <c r="I9" s="297"/>
      <c r="J9" s="297"/>
      <c r="K9" s="322"/>
      <c r="L9" s="322"/>
      <c r="M9" s="239"/>
      <c r="N9" s="239"/>
      <c r="O9" s="239"/>
      <c r="P9" s="239"/>
      <c r="Q9" s="239"/>
      <c r="R9" s="239"/>
      <c r="S9" s="239"/>
      <c r="T9" s="239"/>
      <c r="U9" s="239"/>
      <c r="V9" s="36"/>
      <c r="W9" s="36"/>
      <c r="X9" s="129"/>
      <c r="Y9" s="129"/>
      <c r="Z9" s="129"/>
      <c r="AA9" s="129"/>
      <c r="AB9" s="129"/>
      <c r="AC9" s="129"/>
      <c r="AD9" s="129"/>
      <c r="AE9" s="129"/>
      <c r="AF9" s="129"/>
      <c r="AG9" s="129"/>
    </row>
    <row r="10" spans="1:33" s="35" customFormat="1" ht="3.75" customHeight="1" x14ac:dyDescent="0.2">
      <c r="A10" s="298"/>
      <c r="B10" s="298"/>
      <c r="C10" s="46"/>
      <c r="D10" s="201"/>
      <c r="E10" s="297"/>
      <c r="F10" s="297"/>
      <c r="G10" s="298"/>
      <c r="H10" s="298"/>
      <c r="I10" s="298"/>
      <c r="J10" s="298"/>
      <c r="K10" s="323"/>
      <c r="L10" s="323"/>
      <c r="M10" s="233"/>
      <c r="N10" s="233"/>
      <c r="O10" s="233"/>
      <c r="P10" s="233"/>
      <c r="Q10" s="233"/>
      <c r="R10" s="233"/>
      <c r="S10" s="233"/>
      <c r="T10" s="233"/>
      <c r="U10" s="233"/>
      <c r="V10" s="49"/>
      <c r="W10" s="49"/>
      <c r="X10" s="208"/>
      <c r="Y10" s="208"/>
      <c r="Z10" s="208"/>
      <c r="AA10" s="208"/>
      <c r="AB10" s="208"/>
      <c r="AC10" s="208"/>
      <c r="AD10" s="208"/>
      <c r="AE10" s="208"/>
      <c r="AF10" s="208"/>
      <c r="AG10" s="208"/>
    </row>
    <row r="11" spans="1:33" s="35" customFormat="1" ht="16.5" customHeight="1" x14ac:dyDescent="0.2">
      <c r="A11" s="47" t="s">
        <v>277</v>
      </c>
      <c r="B11" s="48"/>
      <c r="C11" s="302" t="s">
        <v>383</v>
      </c>
      <c r="D11" s="200"/>
      <c r="E11" s="201">
        <f>L11</f>
        <v>23</v>
      </c>
      <c r="F11" s="37" t="s">
        <v>384</v>
      </c>
      <c r="G11" s="49"/>
      <c r="H11" s="49"/>
      <c r="I11" s="49"/>
      <c r="J11" s="49"/>
      <c r="K11" s="324"/>
      <c r="L11" s="233">
        <v>23</v>
      </c>
      <c r="M11" s="233"/>
      <c r="N11" s="233"/>
      <c r="O11" s="233"/>
      <c r="P11" s="233"/>
      <c r="Q11" s="233"/>
      <c r="R11" s="233"/>
      <c r="S11" s="233"/>
      <c r="T11" s="233"/>
      <c r="U11" s="233"/>
      <c r="V11" s="49"/>
      <c r="W11" s="49"/>
      <c r="X11" s="208"/>
      <c r="Y11" s="208"/>
      <c r="Z11" s="208"/>
      <c r="AA11" s="208"/>
      <c r="AB11" s="208"/>
      <c r="AC11" s="208"/>
      <c r="AD11" s="208"/>
      <c r="AE11" s="208"/>
      <c r="AF11" s="208"/>
      <c r="AG11" s="208"/>
    </row>
    <row r="12" spans="1:33" s="35" customFormat="1" ht="16.5" customHeight="1" thickBot="1" x14ac:dyDescent="0.25">
      <c r="A12" s="50"/>
      <c r="B12" s="51"/>
      <c r="C12" s="303" t="s">
        <v>385</v>
      </c>
      <c r="D12" s="20"/>
      <c r="E12" s="304">
        <f>N12/10</f>
        <v>2.7</v>
      </c>
      <c r="F12" s="37" t="s">
        <v>384</v>
      </c>
      <c r="G12" s="37"/>
      <c r="H12" s="37"/>
      <c r="I12" s="37"/>
      <c r="J12" s="37"/>
      <c r="K12" s="318"/>
      <c r="L12" s="233">
        <v>27</v>
      </c>
      <c r="M12" s="233"/>
      <c r="N12" s="233">
        <f>IF('Data Sheet'!I3,L12,0)</f>
        <v>27</v>
      </c>
      <c r="O12" s="233"/>
      <c r="P12" s="233"/>
      <c r="Q12" s="233"/>
      <c r="R12" s="233"/>
      <c r="S12" s="233"/>
      <c r="T12" s="233"/>
      <c r="U12" s="233"/>
      <c r="V12" s="49"/>
      <c r="W12" s="49"/>
      <c r="X12" s="208"/>
      <c r="Y12" s="208"/>
      <c r="Z12" s="208"/>
      <c r="AA12" s="208"/>
      <c r="AB12" s="208"/>
      <c r="AC12" s="208"/>
      <c r="AD12" s="208"/>
      <c r="AE12" s="208"/>
      <c r="AF12" s="208"/>
      <c r="AG12" s="208"/>
    </row>
    <row r="13" spans="1:33" s="210" customFormat="1" ht="16.5" customHeight="1" thickBot="1" x14ac:dyDescent="0.25">
      <c r="A13" s="53">
        <f>VLOOKUP('Data Sheet'!C2,'Data Sheet'!B5:D29,3)</f>
        <v>357</v>
      </c>
      <c r="B13" s="53" t="s">
        <v>279</v>
      </c>
      <c r="C13" s="54"/>
      <c r="D13" s="55"/>
      <c r="E13" s="22"/>
      <c r="F13" s="36"/>
      <c r="G13" s="363" t="s">
        <v>346</v>
      </c>
      <c r="H13" s="364"/>
      <c r="I13" s="364"/>
      <c r="J13" s="365"/>
      <c r="K13" s="239"/>
      <c r="L13" s="239"/>
      <c r="M13" s="239"/>
      <c r="N13" s="239"/>
      <c r="O13" s="239"/>
      <c r="P13" s="239"/>
      <c r="Q13" s="239"/>
      <c r="R13" s="239"/>
      <c r="S13" s="239"/>
      <c r="T13" s="239"/>
      <c r="U13" s="239"/>
      <c r="V13" s="36"/>
      <c r="W13" s="36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</row>
    <row r="14" spans="1:33" s="36" customFormat="1" ht="3.75" customHeight="1" thickBot="1" x14ac:dyDescent="0.25">
      <c r="C14" s="54"/>
      <c r="D14" s="55"/>
      <c r="E14" s="22"/>
      <c r="K14" s="239"/>
      <c r="L14" s="239"/>
      <c r="M14" s="239"/>
      <c r="N14" s="239"/>
      <c r="O14" s="239"/>
      <c r="P14" s="239"/>
      <c r="Q14" s="239"/>
      <c r="R14" s="239"/>
      <c r="S14" s="239"/>
      <c r="T14" s="239"/>
      <c r="U14" s="239"/>
    </row>
    <row r="15" spans="1:33" s="212" customFormat="1" ht="51.75" thickBot="1" x14ac:dyDescent="0.25">
      <c r="A15" s="56" t="s">
        <v>308</v>
      </c>
      <c r="B15" s="57" t="s">
        <v>309</v>
      </c>
      <c r="C15" s="58" t="s">
        <v>315</v>
      </c>
      <c r="D15" s="58" t="s">
        <v>316</v>
      </c>
      <c r="E15" s="23" t="s">
        <v>317</v>
      </c>
      <c r="F15" s="290" t="s">
        <v>310</v>
      </c>
      <c r="G15" s="56" t="s">
        <v>333</v>
      </c>
      <c r="H15" s="386" t="s">
        <v>334</v>
      </c>
      <c r="I15" s="387"/>
      <c r="J15" s="59" t="s">
        <v>335</v>
      </c>
      <c r="K15" s="325"/>
      <c r="L15" s="326"/>
      <c r="M15" s="326"/>
      <c r="N15" s="326"/>
      <c r="O15" s="326"/>
      <c r="P15" s="326"/>
      <c r="Q15" s="326"/>
      <c r="R15" s="326"/>
      <c r="S15" s="326"/>
      <c r="T15" s="326"/>
      <c r="U15" s="326"/>
      <c r="V15" s="260"/>
      <c r="W15" s="260"/>
      <c r="X15" s="211"/>
      <c r="Y15" s="211"/>
      <c r="Z15" s="211"/>
      <c r="AA15" s="211"/>
      <c r="AB15" s="211"/>
      <c r="AC15" s="211"/>
      <c r="AD15" s="211"/>
      <c r="AE15" s="211"/>
      <c r="AF15" s="211"/>
      <c r="AG15" s="211"/>
    </row>
    <row r="16" spans="1:33" s="262" customFormat="1" ht="13.5" customHeight="1" x14ac:dyDescent="0.2">
      <c r="A16" s="60" t="s">
        <v>314</v>
      </c>
      <c r="B16" s="61">
        <v>240</v>
      </c>
      <c r="C16" s="61">
        <v>45000</v>
      </c>
      <c r="D16" s="61">
        <v>2800</v>
      </c>
      <c r="E16" s="24">
        <f>(C16-D16)/2000</f>
        <v>21.1</v>
      </c>
      <c r="F16" s="291">
        <f>E16/(B16/60/60)</f>
        <v>316.5</v>
      </c>
      <c r="G16" s="60" t="s">
        <v>332</v>
      </c>
      <c r="H16" s="388">
        <v>0</v>
      </c>
      <c r="I16" s="389"/>
      <c r="J16" s="62">
        <v>5</v>
      </c>
      <c r="K16" s="327"/>
      <c r="L16" s="265"/>
      <c r="M16" s="265"/>
      <c r="N16" s="265"/>
      <c r="O16" s="265"/>
      <c r="P16" s="265"/>
      <c r="Q16" s="265"/>
      <c r="R16" s="265"/>
      <c r="S16" s="265"/>
      <c r="T16" s="265"/>
      <c r="U16" s="265"/>
      <c r="V16" s="261"/>
      <c r="W16" s="261"/>
      <c r="X16" s="261"/>
      <c r="Y16" s="261"/>
      <c r="Z16" s="261"/>
      <c r="AA16" s="261"/>
      <c r="AB16" s="261"/>
      <c r="AC16" s="261"/>
      <c r="AD16" s="261"/>
      <c r="AE16" s="261"/>
      <c r="AF16" s="261"/>
      <c r="AG16" s="261"/>
    </row>
    <row r="17" spans="1:23" ht="13.5" customHeight="1" x14ac:dyDescent="0.2">
      <c r="A17" s="266">
        <v>1</v>
      </c>
      <c r="B17" s="267">
        <v>240</v>
      </c>
      <c r="C17" s="267">
        <v>45000</v>
      </c>
      <c r="D17" s="267">
        <v>2800</v>
      </c>
      <c r="E17" s="25">
        <f>(C17-D17)/2000</f>
        <v>21.1</v>
      </c>
      <c r="F17" s="63">
        <f>E17/(B17/60/60)</f>
        <v>316.5</v>
      </c>
      <c r="G17" s="271">
        <v>280</v>
      </c>
      <c r="H17" s="391">
        <v>0</v>
      </c>
      <c r="I17" s="392"/>
      <c r="J17" s="272">
        <v>3</v>
      </c>
      <c r="R17" s="240"/>
      <c r="S17" s="240"/>
      <c r="T17" s="240"/>
      <c r="U17" s="240"/>
      <c r="V17" s="68"/>
      <c r="W17" s="68"/>
    </row>
    <row r="18" spans="1:23" ht="13.5" customHeight="1" x14ac:dyDescent="0.2">
      <c r="A18" s="266">
        <v>2</v>
      </c>
      <c r="B18" s="267">
        <v>280</v>
      </c>
      <c r="C18" s="267">
        <v>49000</v>
      </c>
      <c r="D18" s="267">
        <v>2800</v>
      </c>
      <c r="E18" s="25">
        <f>(C18-D18)/2000</f>
        <v>23.1</v>
      </c>
      <c r="F18" s="63">
        <f>E18/(B18/60/60)</f>
        <v>297</v>
      </c>
      <c r="G18" s="271">
        <v>300</v>
      </c>
      <c r="H18" s="391">
        <v>0</v>
      </c>
      <c r="I18" s="392"/>
      <c r="J18" s="272">
        <v>4</v>
      </c>
      <c r="R18" s="240"/>
      <c r="S18" s="240"/>
      <c r="T18" s="240"/>
      <c r="U18" s="240"/>
      <c r="V18" s="68"/>
      <c r="W18" s="68"/>
    </row>
    <row r="19" spans="1:23" ht="13.5" customHeight="1" x14ac:dyDescent="0.2">
      <c r="A19" s="266">
        <v>3</v>
      </c>
      <c r="B19" s="268">
        <v>300</v>
      </c>
      <c r="C19" s="268">
        <v>43000</v>
      </c>
      <c r="D19" s="268">
        <v>2800</v>
      </c>
      <c r="E19" s="25">
        <f>(C19-D19)/2000</f>
        <v>20.100000000000001</v>
      </c>
      <c r="F19" s="63">
        <f>E19/(B19/60/60)</f>
        <v>241.20000000000002</v>
      </c>
      <c r="G19" s="271">
        <v>320</v>
      </c>
      <c r="H19" s="391">
        <v>0</v>
      </c>
      <c r="I19" s="392"/>
      <c r="J19" s="272">
        <v>5</v>
      </c>
      <c r="R19" s="240"/>
      <c r="S19" s="240"/>
      <c r="T19" s="240"/>
      <c r="U19" s="240"/>
      <c r="V19" s="68"/>
      <c r="W19" s="68"/>
    </row>
    <row r="20" spans="1:23" ht="13.5" customHeight="1" thickBot="1" x14ac:dyDescent="0.25">
      <c r="A20" s="269">
        <v>4</v>
      </c>
      <c r="B20" s="270">
        <v>248</v>
      </c>
      <c r="C20" s="270">
        <v>45000</v>
      </c>
      <c r="D20" s="270">
        <v>2800</v>
      </c>
      <c r="E20" s="26">
        <f>(C20-D20)/2000</f>
        <v>21.1</v>
      </c>
      <c r="F20" s="64">
        <f>E20/(B20/60/60)</f>
        <v>306.29032258064512</v>
      </c>
      <c r="G20" s="273">
        <v>305</v>
      </c>
      <c r="H20" s="393">
        <v>0</v>
      </c>
      <c r="I20" s="394"/>
      <c r="J20" s="274">
        <v>2</v>
      </c>
      <c r="R20" s="240"/>
      <c r="S20" s="240"/>
      <c r="T20" s="240"/>
      <c r="U20" s="240"/>
      <c r="V20" s="68"/>
      <c r="W20" s="68"/>
    </row>
    <row r="21" spans="1:23" s="264" customFormat="1" ht="13.5" customHeight="1" thickBot="1" x14ac:dyDescent="0.25">
      <c r="A21" s="65" t="s">
        <v>318</v>
      </c>
      <c r="B21" s="399"/>
      <c r="C21" s="400"/>
      <c r="D21" s="400"/>
      <c r="E21" s="401"/>
      <c r="F21" s="286">
        <f>AVERAGE(F17:F20)</f>
        <v>290.24758064516129</v>
      </c>
      <c r="G21" s="66">
        <f>AVERAGE(G17:G20)</f>
        <v>301.25</v>
      </c>
      <c r="H21" s="395">
        <f>AVERAGE(H17:H20)</f>
        <v>0</v>
      </c>
      <c r="I21" s="395"/>
      <c r="J21" s="67">
        <f>AVERAGE(J17:J20)</f>
        <v>3.5</v>
      </c>
      <c r="K21" s="328"/>
      <c r="L21" s="328"/>
      <c r="M21" s="328"/>
      <c r="N21" s="328"/>
      <c r="O21" s="328"/>
      <c r="P21" s="328"/>
      <c r="Q21" s="328"/>
      <c r="R21" s="328"/>
      <c r="S21" s="328"/>
      <c r="T21" s="328"/>
      <c r="U21" s="328"/>
      <c r="V21" s="263"/>
      <c r="W21" s="263"/>
    </row>
    <row r="22" spans="1:23" ht="3.75" customHeight="1" thickBot="1" x14ac:dyDescent="0.25">
      <c r="R22" s="240"/>
      <c r="S22" s="240"/>
      <c r="T22" s="240"/>
      <c r="U22" s="240"/>
      <c r="V22" s="68"/>
      <c r="W22" s="68"/>
    </row>
    <row r="23" spans="1:23" ht="13.5" customHeight="1" thickBot="1" x14ac:dyDescent="0.25">
      <c r="A23" s="69" t="s">
        <v>319</v>
      </c>
      <c r="B23" s="275">
        <v>13.7</v>
      </c>
      <c r="C23" s="70" t="s">
        <v>322</v>
      </c>
      <c r="D23" s="71"/>
      <c r="E23" s="72" t="s">
        <v>318</v>
      </c>
      <c r="F23" s="73">
        <f>B23/B24</f>
        <v>27.4</v>
      </c>
      <c r="G23" s="384" t="s">
        <v>320</v>
      </c>
      <c r="H23" s="384"/>
      <c r="I23" s="385"/>
      <c r="R23" s="240"/>
      <c r="S23" s="240"/>
      <c r="T23" s="240"/>
      <c r="U23" s="240"/>
      <c r="V23" s="68"/>
      <c r="W23" s="68"/>
    </row>
    <row r="24" spans="1:23" ht="13.5" customHeight="1" thickBot="1" x14ac:dyDescent="0.25">
      <c r="A24" s="74" t="s">
        <v>321</v>
      </c>
      <c r="B24" s="276">
        <v>0.5</v>
      </c>
      <c r="C24" s="75" t="s">
        <v>323</v>
      </c>
      <c r="D24" s="71"/>
      <c r="E24" s="71"/>
      <c r="F24" s="71"/>
      <c r="G24" s="71"/>
      <c r="H24" s="71"/>
      <c r="I24" s="71"/>
      <c r="R24" s="240"/>
      <c r="S24" s="240"/>
      <c r="T24" s="240"/>
      <c r="U24" s="240"/>
      <c r="V24" s="68"/>
      <c r="W24" s="68"/>
    </row>
    <row r="25" spans="1:23" ht="3.75" customHeight="1" x14ac:dyDescent="0.2">
      <c r="A25" s="76"/>
      <c r="R25" s="240"/>
      <c r="S25" s="240"/>
      <c r="T25" s="240"/>
      <c r="U25" s="240"/>
      <c r="V25" s="68"/>
      <c r="W25" s="68"/>
    </row>
    <row r="26" spans="1:23" ht="16.5" customHeight="1" x14ac:dyDescent="0.2">
      <c r="A26" s="390" t="s">
        <v>5</v>
      </c>
      <c r="B26" s="390"/>
      <c r="D26" s="302" t="s">
        <v>383</v>
      </c>
      <c r="E26" s="200"/>
      <c r="F26" s="201">
        <f>L26</f>
        <v>24</v>
      </c>
      <c r="G26" s="37" t="s">
        <v>384</v>
      </c>
      <c r="L26" s="240">
        <v>24</v>
      </c>
      <c r="R26" s="240"/>
      <c r="S26" s="240"/>
      <c r="T26" s="240"/>
      <c r="U26" s="240"/>
      <c r="V26" s="68"/>
      <c r="W26" s="68"/>
    </row>
    <row r="27" spans="1:23" ht="16.5" customHeight="1" thickBot="1" x14ac:dyDescent="0.25">
      <c r="A27" s="398"/>
      <c r="B27" s="398"/>
      <c r="D27" s="303" t="s">
        <v>385</v>
      </c>
      <c r="E27" s="20"/>
      <c r="F27" s="304">
        <f>M27/10</f>
        <v>2</v>
      </c>
      <c r="G27" s="37" t="s">
        <v>384</v>
      </c>
      <c r="L27" s="240">
        <v>20</v>
      </c>
      <c r="M27" s="240">
        <f>IF('Data Sheet'!I3,L27,0)</f>
        <v>20</v>
      </c>
      <c r="R27" s="240"/>
      <c r="S27" s="240"/>
      <c r="T27" s="240"/>
      <c r="U27" s="240"/>
      <c r="V27" s="68"/>
      <c r="W27" s="68"/>
    </row>
    <row r="28" spans="1:23" ht="16.5" customHeight="1" thickBot="1" x14ac:dyDescent="0.25">
      <c r="A28" s="77">
        <f>VLOOKUP('Data Sheet'!B31,'Data Sheet'!B32:D70,3)</f>
        <v>625</v>
      </c>
      <c r="B28" s="77" t="s">
        <v>279</v>
      </c>
      <c r="G28" s="366" t="s">
        <v>346</v>
      </c>
      <c r="H28" s="367"/>
      <c r="I28" s="367"/>
      <c r="J28" s="368"/>
      <c r="R28" s="240"/>
      <c r="S28" s="240"/>
      <c r="T28" s="240"/>
      <c r="U28" s="240"/>
      <c r="V28" s="68"/>
      <c r="W28" s="68"/>
    </row>
    <row r="29" spans="1:23" s="68" customFormat="1" ht="3.75" customHeight="1" thickBot="1" x14ac:dyDescent="0.25">
      <c r="A29" s="78"/>
      <c r="B29" s="78"/>
      <c r="G29" s="36"/>
      <c r="H29" s="36"/>
      <c r="I29" s="36"/>
      <c r="J29" s="36"/>
      <c r="K29" s="240"/>
      <c r="L29" s="240"/>
      <c r="M29" s="240"/>
      <c r="N29" s="240"/>
      <c r="O29" s="240"/>
      <c r="P29" s="240"/>
      <c r="Q29" s="240"/>
      <c r="R29" s="240"/>
      <c r="S29" s="240"/>
      <c r="T29" s="240"/>
      <c r="U29" s="240"/>
    </row>
    <row r="30" spans="1:23" ht="51.75" customHeight="1" thickBot="1" x14ac:dyDescent="0.25">
      <c r="A30" s="79" t="s">
        <v>308</v>
      </c>
      <c r="B30" s="80" t="s">
        <v>309</v>
      </c>
      <c r="C30" s="81" t="s">
        <v>315</v>
      </c>
      <c r="D30" s="81" t="s">
        <v>316</v>
      </c>
      <c r="E30" s="27" t="s">
        <v>317</v>
      </c>
      <c r="F30" s="82" t="s">
        <v>310</v>
      </c>
      <c r="G30" s="83" t="s">
        <v>333</v>
      </c>
      <c r="H30" s="369" t="s">
        <v>334</v>
      </c>
      <c r="I30" s="370"/>
      <c r="J30" s="84" t="s">
        <v>335</v>
      </c>
      <c r="R30" s="240"/>
      <c r="S30" s="240"/>
      <c r="T30" s="240"/>
      <c r="U30" s="240"/>
      <c r="V30" s="68"/>
      <c r="W30" s="68"/>
    </row>
    <row r="31" spans="1:23" ht="13.5" customHeight="1" x14ac:dyDescent="0.2">
      <c r="A31" s="85" t="s">
        <v>314</v>
      </c>
      <c r="B31" s="86">
        <v>250</v>
      </c>
      <c r="C31" s="86">
        <v>45000</v>
      </c>
      <c r="D31" s="86">
        <v>2800</v>
      </c>
      <c r="E31" s="21">
        <f>(C31-D31)/2000</f>
        <v>21.1</v>
      </c>
      <c r="F31" s="87">
        <f>E31/(B31/60/60)</f>
        <v>303.84000000000003</v>
      </c>
      <c r="G31" s="88" t="s">
        <v>332</v>
      </c>
      <c r="H31" s="375">
        <v>0</v>
      </c>
      <c r="I31" s="376"/>
      <c r="J31" s="89">
        <v>5</v>
      </c>
      <c r="R31" s="240"/>
      <c r="S31" s="240"/>
      <c r="T31" s="240"/>
      <c r="U31" s="240"/>
      <c r="V31" s="68"/>
      <c r="W31" s="68"/>
    </row>
    <row r="32" spans="1:23" ht="13.5" customHeight="1" x14ac:dyDescent="0.2">
      <c r="A32" s="266">
        <v>1</v>
      </c>
      <c r="B32" s="267">
        <v>350</v>
      </c>
      <c r="C32" s="267">
        <v>45000</v>
      </c>
      <c r="D32" s="267">
        <v>2800</v>
      </c>
      <c r="E32" s="21">
        <f>(C32-D32)/2000</f>
        <v>21.1</v>
      </c>
      <c r="F32" s="87">
        <f>E32/(B32/60/60)</f>
        <v>217.02857142857144</v>
      </c>
      <c r="G32" s="266">
        <v>280</v>
      </c>
      <c r="H32" s="371">
        <v>1</v>
      </c>
      <c r="I32" s="372"/>
      <c r="J32" s="277">
        <v>18</v>
      </c>
      <c r="R32" s="240"/>
      <c r="S32" s="240"/>
      <c r="T32" s="240"/>
      <c r="U32" s="240"/>
      <c r="V32" s="68"/>
      <c r="W32" s="68"/>
    </row>
    <row r="33" spans="1:23" ht="13.5" customHeight="1" x14ac:dyDescent="0.2">
      <c r="A33" s="266">
        <v>2</v>
      </c>
      <c r="B33" s="267">
        <v>320</v>
      </c>
      <c r="C33" s="267">
        <v>44000</v>
      </c>
      <c r="D33" s="267">
        <v>2800</v>
      </c>
      <c r="E33" s="21">
        <f>(C33-D33)/2000</f>
        <v>20.6</v>
      </c>
      <c r="F33" s="87">
        <f>E33/(B33/60/60)</f>
        <v>231.75000000000006</v>
      </c>
      <c r="G33" s="266">
        <v>300</v>
      </c>
      <c r="H33" s="371">
        <v>0</v>
      </c>
      <c r="I33" s="372"/>
      <c r="J33" s="277">
        <v>22</v>
      </c>
      <c r="R33" s="240"/>
      <c r="S33" s="240"/>
      <c r="T33" s="240"/>
      <c r="U33" s="240"/>
      <c r="V33" s="68"/>
      <c r="W33" s="68"/>
    </row>
    <row r="34" spans="1:23" ht="13.5" customHeight="1" x14ac:dyDescent="0.2">
      <c r="A34" s="266">
        <v>3</v>
      </c>
      <c r="B34" s="267">
        <v>315</v>
      </c>
      <c r="C34" s="267">
        <v>43000</v>
      </c>
      <c r="D34" s="267">
        <v>2800</v>
      </c>
      <c r="E34" s="21">
        <f>(C34-D34)/2000</f>
        <v>20.100000000000001</v>
      </c>
      <c r="F34" s="87">
        <f>E34/(B34/60/60)</f>
        <v>229.71428571428575</v>
      </c>
      <c r="G34" s="266">
        <v>320</v>
      </c>
      <c r="H34" s="371">
        <v>1</v>
      </c>
      <c r="I34" s="372"/>
      <c r="J34" s="277">
        <v>23</v>
      </c>
      <c r="R34" s="240"/>
      <c r="S34" s="240"/>
      <c r="T34" s="240"/>
      <c r="U34" s="240"/>
      <c r="V34" s="68"/>
      <c r="W34" s="68"/>
    </row>
    <row r="35" spans="1:23" ht="13.5" customHeight="1" thickBot="1" x14ac:dyDescent="0.25">
      <c r="A35" s="266">
        <v>4</v>
      </c>
      <c r="B35" s="267">
        <v>349</v>
      </c>
      <c r="C35" s="267">
        <v>45000</v>
      </c>
      <c r="D35" s="267">
        <v>2800</v>
      </c>
      <c r="E35" s="21">
        <f>(C35-D35)/2000</f>
        <v>21.1</v>
      </c>
      <c r="F35" s="87">
        <f>E35/(B35/60/60)</f>
        <v>217.65042979942695</v>
      </c>
      <c r="G35" s="269">
        <v>305</v>
      </c>
      <c r="H35" s="373">
        <v>0</v>
      </c>
      <c r="I35" s="374"/>
      <c r="J35" s="278">
        <v>21</v>
      </c>
      <c r="R35" s="240"/>
      <c r="S35" s="240"/>
      <c r="T35" s="240"/>
      <c r="U35" s="240"/>
      <c r="V35" s="68"/>
      <c r="W35" s="68"/>
    </row>
    <row r="36" spans="1:23" s="264" customFormat="1" ht="13.5" customHeight="1" thickBot="1" x14ac:dyDescent="0.25">
      <c r="A36" s="90" t="s">
        <v>318</v>
      </c>
      <c r="B36" s="402"/>
      <c r="C36" s="403"/>
      <c r="D36" s="403"/>
      <c r="E36" s="404"/>
      <c r="F36" s="91">
        <f>AVERAGE(F32:F35)</f>
        <v>224.03582173557106</v>
      </c>
      <c r="G36" s="92">
        <f>AVERAGE(G32:G35)</f>
        <v>301.25</v>
      </c>
      <c r="H36" s="396">
        <f>AVERAGE(H32:H35)</f>
        <v>0.5</v>
      </c>
      <c r="I36" s="397"/>
      <c r="J36" s="93">
        <f>AVERAGE(J32:J35)</f>
        <v>21</v>
      </c>
      <c r="K36" s="328"/>
      <c r="L36" s="328"/>
      <c r="M36" s="328"/>
      <c r="N36" s="328"/>
      <c r="O36" s="328"/>
      <c r="P36" s="328"/>
      <c r="Q36" s="328"/>
      <c r="R36" s="329"/>
      <c r="S36" s="329"/>
      <c r="T36" s="329"/>
      <c r="U36" s="329"/>
    </row>
    <row r="37" spans="1:23" ht="3.75" customHeight="1" thickBot="1" x14ac:dyDescent="0.25">
      <c r="E37" s="76"/>
      <c r="F37" s="76"/>
      <c r="G37" s="76"/>
      <c r="H37" s="76"/>
      <c r="I37" s="76"/>
    </row>
    <row r="38" spans="1:23" ht="13.5" customHeight="1" thickBot="1" x14ac:dyDescent="0.25">
      <c r="A38" s="94" t="s">
        <v>319</v>
      </c>
      <c r="B38" s="275">
        <v>14.8</v>
      </c>
      <c r="C38" s="95" t="s">
        <v>322</v>
      </c>
      <c r="D38" s="71"/>
      <c r="E38" s="96" t="s">
        <v>318</v>
      </c>
      <c r="F38" s="97">
        <f>B38/B39</f>
        <v>29.6</v>
      </c>
      <c r="G38" s="377" t="s">
        <v>320</v>
      </c>
      <c r="H38" s="377"/>
      <c r="I38" s="378"/>
    </row>
    <row r="39" spans="1:23" ht="13.5" customHeight="1" thickBot="1" x14ac:dyDescent="0.25">
      <c r="A39" s="98" t="s">
        <v>321</v>
      </c>
      <c r="B39" s="276">
        <v>0.5</v>
      </c>
      <c r="C39" s="99" t="s">
        <v>323</v>
      </c>
      <c r="D39" s="71"/>
      <c r="E39" s="71"/>
      <c r="F39" s="71"/>
      <c r="G39" s="71"/>
      <c r="H39" s="71"/>
      <c r="I39" s="71"/>
    </row>
    <row r="40" spans="1:23" ht="3.75" customHeight="1" thickBot="1" x14ac:dyDescent="0.25">
      <c r="A40" s="100"/>
      <c r="B40" s="101"/>
      <c r="C40" s="38"/>
      <c r="D40" s="71"/>
      <c r="E40" s="71"/>
      <c r="F40" s="71"/>
      <c r="G40" s="71"/>
      <c r="H40" s="71"/>
      <c r="I40" s="71"/>
    </row>
    <row r="41" spans="1:23" ht="13.5" customHeight="1" thickBot="1" x14ac:dyDescent="0.25">
      <c r="A41" s="379" t="s">
        <v>327</v>
      </c>
      <c r="B41" s="380"/>
      <c r="C41" s="380"/>
      <c r="D41" s="380"/>
      <c r="E41" s="380"/>
      <c r="F41" s="380"/>
      <c r="G41" s="380"/>
      <c r="H41" s="380"/>
      <c r="I41" s="380"/>
      <c r="J41" s="381"/>
    </row>
    <row r="42" spans="1:23" ht="30" customHeight="1" thickBot="1" x14ac:dyDescent="0.25">
      <c r="A42" s="102"/>
      <c r="B42" s="103"/>
      <c r="C42" s="103"/>
      <c r="D42" s="104"/>
      <c r="E42" s="104"/>
      <c r="F42" s="382" t="s">
        <v>329</v>
      </c>
      <c r="G42" s="382"/>
      <c r="H42" s="382"/>
      <c r="I42" s="382"/>
      <c r="J42" s="383"/>
    </row>
    <row r="43" spans="1:23" ht="13.5" customHeight="1" x14ac:dyDescent="0.2">
      <c r="A43" s="94" t="s">
        <v>347</v>
      </c>
      <c r="B43" s="105">
        <f>A13</f>
        <v>357</v>
      </c>
      <c r="C43" s="106" t="s">
        <v>279</v>
      </c>
      <c r="D43" s="107">
        <f>A28</f>
        <v>625</v>
      </c>
      <c r="E43" s="108" t="s">
        <v>279</v>
      </c>
      <c r="F43" s="279">
        <f>((D43-B43)/D43)*100</f>
        <v>42.88</v>
      </c>
      <c r="G43" s="280" t="s">
        <v>330</v>
      </c>
      <c r="H43" s="109" t="str">
        <f>IF(F43&gt;0,"more hp than CLAAS", "less hp than CLAAS")</f>
        <v>more hp than CLAAS</v>
      </c>
      <c r="I43" s="110"/>
      <c r="J43" s="111"/>
      <c r="O43" s="330"/>
    </row>
    <row r="44" spans="1:23" ht="13.5" customHeight="1" x14ac:dyDescent="0.2">
      <c r="A44" s="117" t="s">
        <v>325</v>
      </c>
      <c r="B44" s="285">
        <f>F21</f>
        <v>290.24758064516129</v>
      </c>
      <c r="C44" s="118" t="s">
        <v>272</v>
      </c>
      <c r="D44" s="119">
        <f>F36</f>
        <v>224.03582173557106</v>
      </c>
      <c r="E44" s="120" t="s">
        <v>272</v>
      </c>
      <c r="F44" s="281">
        <f>((D44-B44)/D44)*100</f>
        <v>-29.554094696400746</v>
      </c>
      <c r="G44" s="282" t="s">
        <v>330</v>
      </c>
      <c r="H44" s="121" t="str">
        <f>IF(F44&gt;0,"more t/hr than CLAAS", "less t/hr than CLAAS")</f>
        <v>less t/hr than CLAAS</v>
      </c>
      <c r="I44" s="122"/>
      <c r="J44" s="123"/>
      <c r="O44" s="330"/>
    </row>
    <row r="45" spans="1:23" ht="13.5" customHeight="1" thickBot="1" x14ac:dyDescent="0.25">
      <c r="A45" s="98" t="s">
        <v>326</v>
      </c>
      <c r="B45" s="287">
        <f>F23/F21</f>
        <v>9.4402165003737076E-2</v>
      </c>
      <c r="C45" s="112" t="s">
        <v>328</v>
      </c>
      <c r="D45" s="288">
        <f>F38/F36</f>
        <v>0.13212172843919937</v>
      </c>
      <c r="E45" s="113" t="s">
        <v>328</v>
      </c>
      <c r="F45" s="283">
        <f>((D45-B45)/B45)*100</f>
        <v>39.956248285162836</v>
      </c>
      <c r="G45" s="284" t="s">
        <v>330</v>
      </c>
      <c r="H45" s="114" t="str">
        <f>IF(B45&lt;D45,"more gal/t than CLAAS", "less gal/t than CLAAS")</f>
        <v>more gal/t than CLAAS</v>
      </c>
      <c r="I45" s="115"/>
      <c r="J45" s="116"/>
    </row>
  </sheetData>
  <sheetProtection selectLockedCells="1"/>
  <mergeCells count="32">
    <mergeCell ref="B3:D3"/>
    <mergeCell ref="B4:D4"/>
    <mergeCell ref="B5:D5"/>
    <mergeCell ref="G8:J8"/>
    <mergeCell ref="G7:J7"/>
    <mergeCell ref="B6:D6"/>
    <mergeCell ref="F5:J5"/>
    <mergeCell ref="F6:G6"/>
    <mergeCell ref="G38:I38"/>
    <mergeCell ref="A41:J41"/>
    <mergeCell ref="F42:J42"/>
    <mergeCell ref="G23:I23"/>
    <mergeCell ref="H15:I15"/>
    <mergeCell ref="H16:I16"/>
    <mergeCell ref="A26:B26"/>
    <mergeCell ref="H17:I17"/>
    <mergeCell ref="H18:I18"/>
    <mergeCell ref="H19:I19"/>
    <mergeCell ref="H20:I20"/>
    <mergeCell ref="H21:I21"/>
    <mergeCell ref="H36:I36"/>
    <mergeCell ref="A27:B27"/>
    <mergeCell ref="B21:E21"/>
    <mergeCell ref="B36:E36"/>
    <mergeCell ref="G13:J13"/>
    <mergeCell ref="G28:J28"/>
    <mergeCell ref="H30:I30"/>
    <mergeCell ref="H34:I34"/>
    <mergeCell ref="H35:I35"/>
    <mergeCell ref="H31:I31"/>
    <mergeCell ref="H32:I32"/>
    <mergeCell ref="H33:I33"/>
  </mergeCells>
  <hyperlinks>
    <hyperlink ref="B4" r:id="rId1"/>
  </hyperlinks>
  <pageMargins left="0.7" right="0.7" top="0.75" bottom="0.75" header="0.3" footer="0.3"/>
  <pageSetup orientation="portrait" r:id="rId2"/>
  <headerFooter>
    <oddFooter>&amp;R    &amp;K00-033 claas.com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5" name="Drop Down 1">
              <controlPr defaultSize="0" autoFill="0" autoLine="0" autoPict="0">
                <anchor moveWithCells="1">
                  <from>
                    <xdr:col>6</xdr:col>
                    <xdr:colOff>180975</xdr:colOff>
                    <xdr:row>2</xdr:row>
                    <xdr:rowOff>19050</xdr:rowOff>
                  </from>
                  <to>
                    <xdr:col>8</xdr:col>
                    <xdr:colOff>561975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6" name="Drop Down 2">
              <controlPr locked="0" defaultSize="0" autoFill="0" autoLine="0" autoPict="0">
                <anchor moveWithCells="1">
                  <from>
                    <xdr:col>5</xdr:col>
                    <xdr:colOff>19050</xdr:colOff>
                    <xdr:row>3</xdr:row>
                    <xdr:rowOff>19050</xdr:rowOff>
                  </from>
                  <to>
                    <xdr:col>8</xdr:col>
                    <xdr:colOff>571500</xdr:colOff>
                    <xdr:row>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7" name="Drop Down 3">
              <controlPr defaultSize="0" autoLine="0" autoPict="0">
                <anchor moveWithCells="1">
                  <from>
                    <xdr:col>0</xdr:col>
                    <xdr:colOff>1019175</xdr:colOff>
                    <xdr:row>6</xdr:row>
                    <xdr:rowOff>19050</xdr:rowOff>
                  </from>
                  <to>
                    <xdr:col>2</xdr:col>
                    <xdr:colOff>342900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8" name="Drop Down 4">
              <controlPr defaultSize="0" autoLine="0" autoPict="0">
                <anchor moveWithCells="1">
                  <from>
                    <xdr:col>0</xdr:col>
                    <xdr:colOff>19050</xdr:colOff>
                    <xdr:row>11</xdr:row>
                    <xdr:rowOff>0</xdr:rowOff>
                  </from>
                  <to>
                    <xdr:col>1</xdr:col>
                    <xdr:colOff>533400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9" name="Drop Down 5">
              <controlPr defaultSize="0" autoLine="0" autoPict="0">
                <anchor moveWithCells="1">
                  <from>
                    <xdr:col>0</xdr:col>
                    <xdr:colOff>238125</xdr:colOff>
                    <xdr:row>25</xdr:row>
                    <xdr:rowOff>171450</xdr:rowOff>
                  </from>
                  <to>
                    <xdr:col>2</xdr:col>
                    <xdr:colOff>142875</xdr:colOff>
                    <xdr:row>26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0" name="Drop Down 14">
              <controlPr defaultSize="0" autoLine="0" autoPict="0">
                <anchor moveWithCells="1">
                  <from>
                    <xdr:col>1</xdr:col>
                    <xdr:colOff>85725</xdr:colOff>
                    <xdr:row>41</xdr:row>
                    <xdr:rowOff>66675</xdr:rowOff>
                  </from>
                  <to>
                    <xdr:col>2</xdr:col>
                    <xdr:colOff>419100</xdr:colOff>
                    <xdr:row>41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1" name="Drop Down 16">
              <controlPr defaultSize="0" autoLine="0" autoPict="0">
                <anchor moveWithCells="1">
                  <from>
                    <xdr:col>2</xdr:col>
                    <xdr:colOff>590550</xdr:colOff>
                    <xdr:row>41</xdr:row>
                    <xdr:rowOff>95250</xdr:rowOff>
                  </from>
                  <to>
                    <xdr:col>5</xdr:col>
                    <xdr:colOff>19050</xdr:colOff>
                    <xdr:row>41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12" name="Spinner 17">
              <controlPr locked="0" defaultSize="0" autoPict="0">
                <anchor moveWithCells="1" sizeWithCells="1">
                  <from>
                    <xdr:col>2</xdr:col>
                    <xdr:colOff>114300</xdr:colOff>
                    <xdr:row>8</xdr:row>
                    <xdr:rowOff>9525</xdr:rowOff>
                  </from>
                  <to>
                    <xdr:col>2</xdr:col>
                    <xdr:colOff>323850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13" name="Spinner 18">
              <controlPr locked="0" defaultSize="0" autoPict="0">
                <anchor moveWithCells="1">
                  <from>
                    <xdr:col>2</xdr:col>
                    <xdr:colOff>123825</xdr:colOff>
                    <xdr:row>7</xdr:row>
                    <xdr:rowOff>19050</xdr:rowOff>
                  </from>
                  <to>
                    <xdr:col>2</xdr:col>
                    <xdr:colOff>333375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14" name="Spinner 19">
              <controlPr defaultSize="0" autoPict="0">
                <anchor moveWithCells="1" sizeWithCells="1">
                  <from>
                    <xdr:col>4</xdr:col>
                    <xdr:colOff>38100</xdr:colOff>
                    <xdr:row>10</xdr:row>
                    <xdr:rowOff>28575</xdr:rowOff>
                  </from>
                  <to>
                    <xdr:col>4</xdr:col>
                    <xdr:colOff>247650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15" name="Spinner 20">
              <controlPr defaultSize="0" autoPict="0">
                <anchor moveWithCells="1" sizeWithCells="1">
                  <from>
                    <xdr:col>4</xdr:col>
                    <xdr:colOff>38100</xdr:colOff>
                    <xdr:row>11</xdr:row>
                    <xdr:rowOff>28575</xdr:rowOff>
                  </from>
                  <to>
                    <xdr:col>4</xdr:col>
                    <xdr:colOff>247650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16" name="Spinner 21">
              <controlPr defaultSize="0" autoPict="0">
                <anchor moveWithCells="1" sizeWithCells="1">
                  <from>
                    <xdr:col>5</xdr:col>
                    <xdr:colOff>38100</xdr:colOff>
                    <xdr:row>25</xdr:row>
                    <xdr:rowOff>28575</xdr:rowOff>
                  </from>
                  <to>
                    <xdr:col>5</xdr:col>
                    <xdr:colOff>247650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17" name="Spinner 22">
              <controlPr defaultSize="0" autoPict="0">
                <anchor moveWithCells="1" sizeWithCells="1">
                  <from>
                    <xdr:col>5</xdr:col>
                    <xdr:colOff>38100</xdr:colOff>
                    <xdr:row>26</xdr:row>
                    <xdr:rowOff>28575</xdr:rowOff>
                  </from>
                  <to>
                    <xdr:col>5</xdr:col>
                    <xdr:colOff>247650</xdr:colOff>
                    <xdr:row>26</xdr:row>
                    <xdr:rowOff>180975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DFD27A66-61C2-46AA-BFA6-C8C758FB432C}">
            <xm:f>'Data Sheet'!$F$31='Data Sheet'!$F$58</xm:f>
            <x14:dxf>
              <fill>
                <patternFill>
                  <bgColor rgb="FFFFFF00"/>
                </patternFill>
              </fill>
            </x14:dxf>
          </x14:cfRule>
          <x14:cfRule type="expression" priority="5" id="{3B9640C2-A709-4FFC-9DB5-C1EF8D7C2738}">
            <xm:f>'Data Sheet'!$F$31='Data Sheet'!$F$47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6" id="{071D03B9-0E94-44F9-96FB-958CD4A52EA1}">
            <xm:f>'Data Sheet'!$F$31='Data Sheet'!$F$32</xm:f>
            <x14:dxf>
              <fill>
                <patternFill>
                  <bgColor rgb="FF009900"/>
                </patternFill>
              </fill>
            </x14:dxf>
          </x14:cfRule>
          <xm:sqref>A26:C28 D42:E42</xm:sqref>
        </x14:conditionalFormatting>
        <x14:conditionalFormatting xmlns:xm="http://schemas.microsoft.com/office/excel/2006/main">
          <x14:cfRule type="expression" priority="1" id="{4DA397FC-9D9C-4887-8BE8-DFFBCF630D75}">
            <xm:f>'Data Sheet'!$F$31='Data Sheet'!$F$58</xm:f>
            <x14:dxf>
              <fill>
                <patternFill patternType="lightGray">
                  <fgColor theme="0"/>
                  <bgColor rgb="FFFFFF00"/>
                </patternFill>
              </fill>
            </x14:dxf>
          </x14:cfRule>
          <x14:cfRule type="expression" priority="2" id="{F464513B-8F7F-4C8E-A789-A6620EBA39C4}">
            <xm:f>'Data Sheet'!$F$31='Data Sheet'!$F$47</xm:f>
            <x14:dxf>
              <fill>
                <patternFill patternType="gray125">
                  <fgColor theme="0"/>
                  <bgColor theme="6" tint="0.59996337778862885"/>
                </patternFill>
              </fill>
            </x14:dxf>
          </x14:cfRule>
          <x14:cfRule type="expression" priority="3" id="{4386344D-78CD-435C-9703-77C5A79D7A80}">
            <xm:f>'Data Sheet'!$F$31='Data Sheet'!$F$32</xm:f>
            <x14:dxf>
              <fill>
                <patternFill patternType="darkGray">
                  <fgColor theme="0"/>
                  <bgColor rgb="FF66FF33"/>
                </patternFill>
              </fill>
            </x14:dxf>
          </x14:cfRule>
          <xm:sqref>A30:J31 G28:J28 E32:F35 F36:J36 E38:I38 A38:A39 C38:C39 D43:E45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66FF33"/>
  </sheetPr>
  <dimension ref="A1:AJ231"/>
  <sheetViews>
    <sheetView showGridLines="0" tabSelected="1" view="pageBreakPreview" topLeftCell="A7" zoomScale="84" zoomScaleNormal="80" zoomScaleSheetLayoutView="84" workbookViewId="0">
      <selection activeCell="M11" sqref="M11"/>
    </sheetView>
  </sheetViews>
  <sheetFormatPr defaultRowHeight="12.75" x14ac:dyDescent="0.2"/>
  <cols>
    <col min="1" max="1" width="14.7109375" style="131" customWidth="1"/>
    <col min="2" max="2" width="18.28515625" style="131" customWidth="1"/>
    <col min="3" max="3" width="8.42578125" style="131" customWidth="1"/>
    <col min="4" max="4" width="11.85546875" style="131" customWidth="1"/>
    <col min="5" max="5" width="7.42578125" style="131" customWidth="1"/>
    <col min="6" max="6" width="10.42578125" style="131" customWidth="1"/>
    <col min="7" max="7" width="7.85546875" style="131" customWidth="1"/>
    <col min="8" max="8" width="7.42578125" style="131" customWidth="1"/>
    <col min="9" max="9" width="1.7109375" style="37" hidden="1" customWidth="1"/>
    <col min="10" max="10" width="11.42578125" style="131" customWidth="1"/>
    <col min="11" max="11" width="14.85546875" style="131" customWidth="1"/>
    <col min="12" max="15" width="9.140625" style="216" customWidth="1"/>
    <col min="16" max="16" width="12.5703125" style="216" customWidth="1"/>
    <col min="17" max="31" width="9.140625" style="216" customWidth="1"/>
    <col min="32" max="36" width="9.140625" style="331" customWidth="1"/>
    <col min="37" max="49" width="9.140625" style="35" customWidth="1"/>
    <col min="50" max="16384" width="9.140625" style="35"/>
  </cols>
  <sheetData>
    <row r="1" spans="1:36" ht="24.75" customHeight="1" x14ac:dyDescent="0.2">
      <c r="A1" s="439" t="s">
        <v>305</v>
      </c>
      <c r="B1" s="439"/>
      <c r="C1" s="439"/>
      <c r="D1" s="439"/>
      <c r="E1" s="439"/>
      <c r="F1" s="126"/>
      <c r="G1" s="126"/>
      <c r="H1" s="126"/>
      <c r="J1" s="126"/>
      <c r="K1" s="126"/>
    </row>
    <row r="2" spans="1:36" ht="15.75" customHeight="1" x14ac:dyDescent="0.2">
      <c r="A2" s="124" t="s">
        <v>349</v>
      </c>
      <c r="B2" s="292"/>
      <c r="C2" s="292"/>
      <c r="D2" s="292"/>
      <c r="E2" s="292"/>
      <c r="F2" s="126"/>
      <c r="G2" s="126"/>
      <c r="H2" s="126"/>
      <c r="J2" s="126"/>
      <c r="K2" s="126"/>
    </row>
    <row r="3" spans="1:36" ht="14.25" customHeight="1" x14ac:dyDescent="0.2">
      <c r="A3" s="127" t="s">
        <v>0</v>
      </c>
      <c r="B3" s="405" t="s">
        <v>43</v>
      </c>
      <c r="C3" s="405"/>
      <c r="D3" s="405"/>
      <c r="E3" s="405"/>
      <c r="F3" s="128"/>
      <c r="G3" s="126"/>
      <c r="H3" s="129" t="s">
        <v>270</v>
      </c>
      <c r="J3" s="126"/>
      <c r="K3" s="126"/>
    </row>
    <row r="4" spans="1:36" ht="18" customHeight="1" x14ac:dyDescent="0.2">
      <c r="A4" s="127" t="s">
        <v>10</v>
      </c>
      <c r="B4" s="406" t="s">
        <v>44</v>
      </c>
      <c r="C4" s="406"/>
      <c r="D4" s="406"/>
      <c r="E4" s="406"/>
      <c r="F4" s="432" t="s">
        <v>42</v>
      </c>
      <c r="G4" s="432"/>
      <c r="H4" s="130"/>
      <c r="I4" s="38"/>
      <c r="J4" s="130"/>
    </row>
    <row r="5" spans="1:36" ht="12" customHeight="1" x14ac:dyDescent="0.2">
      <c r="A5" s="298" t="s">
        <v>9</v>
      </c>
      <c r="B5" s="405" t="s">
        <v>45</v>
      </c>
      <c r="C5" s="405"/>
      <c r="D5" s="405"/>
      <c r="E5" s="405"/>
      <c r="F5" s="132"/>
      <c r="G5" s="132"/>
      <c r="H5" s="409" t="str">
        <f>VLOOKUP('Dealer Address'!B2,'Dealer Address'!A4:C45,3)</f>
        <v>RR #3, HWY 11 &amp; 766</v>
      </c>
      <c r="I5" s="409"/>
      <c r="J5" s="409"/>
      <c r="K5" s="409"/>
    </row>
    <row r="6" spans="1:36" ht="15" customHeight="1" x14ac:dyDescent="0.2">
      <c r="A6" s="37" t="s">
        <v>348</v>
      </c>
      <c r="B6" s="408" t="s">
        <v>350</v>
      </c>
      <c r="C6" s="408"/>
      <c r="D6" s="408"/>
      <c r="E6" s="408"/>
      <c r="F6" s="132"/>
      <c r="G6" s="132"/>
      <c r="H6" s="409" t="str">
        <f>VLOOKUP('Dealer Address'!B2,'Dealer Address'!A4:D45,4)</f>
        <v>ECKVILLE</v>
      </c>
      <c r="I6" s="409"/>
      <c r="J6" s="409"/>
      <c r="K6" s="133" t="str">
        <f>VLOOKUP('Dealer Address'!B2,'Dealer Address'!A4:F45,6)</f>
        <v>AB</v>
      </c>
    </row>
    <row r="7" spans="1:36" ht="15.75" customHeight="1" x14ac:dyDescent="0.2">
      <c r="A7" s="298" t="s">
        <v>355</v>
      </c>
      <c r="B7" s="37"/>
      <c r="C7" s="28">
        <v>1800</v>
      </c>
      <c r="D7" s="134">
        <f>C7*C8</f>
        <v>45000</v>
      </c>
      <c r="E7" s="204" t="s">
        <v>306</v>
      </c>
      <c r="F7" s="129"/>
      <c r="G7" s="129"/>
      <c r="H7" s="301" t="s">
        <v>311</v>
      </c>
      <c r="I7" s="132"/>
      <c r="J7" s="405" t="s">
        <v>46</v>
      </c>
      <c r="K7" s="405"/>
    </row>
    <row r="8" spans="1:36" ht="17.45" customHeight="1" x14ac:dyDescent="0.2">
      <c r="A8" s="298" t="s">
        <v>302</v>
      </c>
      <c r="B8" s="298"/>
      <c r="C8" s="29">
        <v>25</v>
      </c>
      <c r="D8" s="215">
        <v>185</v>
      </c>
      <c r="E8" s="37" t="s">
        <v>373</v>
      </c>
      <c r="F8" s="37"/>
      <c r="G8" s="205"/>
      <c r="H8" s="206" t="s">
        <v>374</v>
      </c>
      <c r="I8" s="131"/>
      <c r="J8" s="408" t="s">
        <v>278</v>
      </c>
      <c r="K8" s="408"/>
      <c r="W8" s="217"/>
      <c r="X8" s="218"/>
      <c r="Y8" s="219"/>
      <c r="Z8" s="217"/>
      <c r="AA8" s="217"/>
    </row>
    <row r="9" spans="1:36" ht="18.75" customHeight="1" x14ac:dyDescent="0.2">
      <c r="A9" s="298" t="s">
        <v>354</v>
      </c>
      <c r="B9" s="37"/>
      <c r="C9" s="30">
        <v>3.1</v>
      </c>
      <c r="D9" s="199"/>
      <c r="E9" s="52"/>
      <c r="F9" s="413" t="s">
        <v>286</v>
      </c>
      <c r="G9" s="413"/>
      <c r="H9" s="413"/>
      <c r="J9" s="37"/>
      <c r="K9" s="37"/>
      <c r="W9" s="217"/>
      <c r="X9" s="220"/>
      <c r="Y9" s="220"/>
      <c r="Z9" s="221"/>
      <c r="AA9" s="222"/>
    </row>
    <row r="10" spans="1:36" ht="17.45" customHeight="1" x14ac:dyDescent="0.2">
      <c r="A10" s="135" t="s">
        <v>356</v>
      </c>
      <c r="B10" s="135"/>
      <c r="C10" s="31">
        <v>0.7</v>
      </c>
      <c r="D10" s="437" t="s">
        <v>369</v>
      </c>
      <c r="E10" s="437"/>
      <c r="F10" s="440" t="s">
        <v>277</v>
      </c>
      <c r="G10" s="440"/>
      <c r="H10" s="440"/>
      <c r="I10" s="136"/>
      <c r="J10" s="441" t="s">
        <v>5</v>
      </c>
      <c r="K10" s="441"/>
      <c r="L10" s="233"/>
      <c r="W10" s="217"/>
      <c r="X10" s="220"/>
      <c r="Y10" s="220"/>
      <c r="Z10" s="221"/>
      <c r="AA10" s="222"/>
    </row>
    <row r="11" spans="1:36" ht="17.45" customHeight="1" x14ac:dyDescent="0.2">
      <c r="A11" s="298" t="s">
        <v>38</v>
      </c>
      <c r="B11" s="37"/>
      <c r="C11" s="30">
        <v>2</v>
      </c>
      <c r="D11" s="199"/>
      <c r="E11" s="19"/>
      <c r="F11" s="51"/>
      <c r="G11" s="51"/>
      <c r="H11" s="51"/>
      <c r="J11" s="411"/>
      <c r="K11" s="411"/>
      <c r="L11" s="216">
        <v>4</v>
      </c>
      <c r="W11" s="217"/>
      <c r="X11" s="220"/>
      <c r="Y11" s="220"/>
      <c r="Z11" s="221"/>
      <c r="AA11" s="222"/>
    </row>
    <row r="12" spans="1:36" ht="17.45" customHeight="1" x14ac:dyDescent="0.2">
      <c r="A12" s="137" t="s">
        <v>39</v>
      </c>
      <c r="B12" s="37"/>
      <c r="C12" s="32">
        <v>2.5</v>
      </c>
      <c r="D12" s="138"/>
      <c r="E12" s="19"/>
      <c r="F12" s="51">
        <f>VLOOKUP('Data Sheet'!C2,'Data Sheet'!B5:D29,3)</f>
        <v>357</v>
      </c>
      <c r="G12" s="51" t="s">
        <v>279</v>
      </c>
      <c r="H12" s="51"/>
      <c r="J12" s="139">
        <f>VLOOKUP('Data Sheet'!B31,'Data Sheet'!B32:D70,3)</f>
        <v>625</v>
      </c>
      <c r="K12" s="139" t="s">
        <v>279</v>
      </c>
      <c r="L12" s="216">
        <v>27</v>
      </c>
      <c r="W12" s="217"/>
      <c r="X12" s="220"/>
      <c r="Y12" s="220"/>
      <c r="Z12" s="221"/>
      <c r="AA12" s="222"/>
    </row>
    <row r="13" spans="1:36" ht="17.45" customHeight="1" x14ac:dyDescent="0.2">
      <c r="A13" s="37" t="s">
        <v>284</v>
      </c>
      <c r="B13" s="37"/>
      <c r="C13" s="198">
        <v>18</v>
      </c>
      <c r="D13" s="140"/>
      <c r="E13" s="19"/>
      <c r="F13" s="141"/>
      <c r="G13" s="142">
        <f>'Demo Comparison'!F43</f>
        <v>42.88</v>
      </c>
      <c r="H13" s="141" t="s">
        <v>330</v>
      </c>
      <c r="I13" s="143" t="s">
        <v>330</v>
      </c>
      <c r="J13" s="141" t="str">
        <f>'Demo Comparison'!H43</f>
        <v>more hp than CLAAS</v>
      </c>
      <c r="K13" s="141"/>
      <c r="W13" s="217"/>
      <c r="X13" s="220"/>
      <c r="Y13" s="220"/>
      <c r="Z13" s="221"/>
      <c r="AA13" s="222"/>
    </row>
    <row r="14" spans="1:36" s="144" customFormat="1" ht="6" customHeight="1" x14ac:dyDescent="0.2">
      <c r="E14" s="145"/>
      <c r="J14" s="146"/>
      <c r="K14" s="146"/>
      <c r="L14" s="223"/>
      <c r="M14" s="223"/>
      <c r="N14" s="223"/>
      <c r="O14" s="223"/>
      <c r="P14" s="223"/>
      <c r="Q14" s="223"/>
      <c r="R14" s="223"/>
      <c r="S14" s="223"/>
      <c r="T14" s="223"/>
      <c r="U14" s="223"/>
      <c r="V14" s="223"/>
      <c r="W14" s="217"/>
      <c r="X14" s="220"/>
      <c r="Y14" s="220"/>
      <c r="Z14" s="221"/>
      <c r="AA14" s="222"/>
      <c r="AB14" s="223"/>
      <c r="AC14" s="223"/>
      <c r="AD14" s="223"/>
      <c r="AE14" s="223"/>
      <c r="AF14" s="223"/>
      <c r="AG14" s="223"/>
      <c r="AH14" s="223"/>
      <c r="AI14" s="223"/>
      <c r="AJ14" s="223"/>
    </row>
    <row r="15" spans="1:36" s="210" customFormat="1" ht="13.5" customHeight="1" x14ac:dyDescent="0.2">
      <c r="A15" s="412" t="s">
        <v>298</v>
      </c>
      <c r="B15" s="412"/>
      <c r="C15" s="412"/>
      <c r="D15" s="412"/>
      <c r="E15" s="412"/>
      <c r="F15" s="412"/>
      <c r="G15" s="412"/>
      <c r="H15" s="412"/>
      <c r="I15" s="412"/>
      <c r="J15" s="412"/>
      <c r="K15" s="412"/>
      <c r="L15" s="224"/>
      <c r="M15" s="224"/>
      <c r="N15" s="224"/>
      <c r="O15" s="224"/>
      <c r="P15" s="224"/>
      <c r="Q15" s="224"/>
      <c r="R15" s="224"/>
      <c r="S15" s="224"/>
      <c r="T15" s="224"/>
      <c r="U15" s="224"/>
      <c r="V15" s="224"/>
      <c r="W15" s="217"/>
      <c r="X15" s="220"/>
      <c r="Y15" s="220"/>
      <c r="Z15" s="221"/>
      <c r="AA15" s="222"/>
      <c r="AB15" s="224"/>
      <c r="AC15" s="224"/>
      <c r="AD15" s="224"/>
      <c r="AE15" s="224"/>
      <c r="AF15" s="332"/>
      <c r="AG15" s="332"/>
      <c r="AH15" s="332"/>
      <c r="AI15" s="332"/>
      <c r="AJ15" s="332"/>
    </row>
    <row r="16" spans="1:36" ht="3.75" hidden="1" customHeight="1" x14ac:dyDescent="0.2">
      <c r="A16" s="126"/>
      <c r="B16" s="126"/>
      <c r="C16" s="126"/>
      <c r="D16" s="126"/>
      <c r="E16" s="126"/>
      <c r="F16" s="126"/>
      <c r="G16" s="126"/>
      <c r="H16" s="126"/>
      <c r="J16" s="126"/>
      <c r="K16" s="126"/>
      <c r="W16" s="217"/>
      <c r="X16" s="220"/>
      <c r="Y16" s="220"/>
      <c r="Z16" s="221"/>
      <c r="AA16" s="222"/>
    </row>
    <row r="17" spans="1:36" ht="15" customHeight="1" x14ac:dyDescent="0.2">
      <c r="A17" s="414" t="s">
        <v>271</v>
      </c>
      <c r="B17" s="414"/>
      <c r="C17" s="414"/>
      <c r="D17" s="414"/>
      <c r="E17" s="414"/>
      <c r="F17" s="147">
        <f>N17</f>
        <v>20</v>
      </c>
      <c r="G17" s="148" t="s">
        <v>6</v>
      </c>
      <c r="H17" s="148"/>
      <c r="I17" s="149"/>
      <c r="J17" s="150">
        <f>P17</f>
        <v>20</v>
      </c>
      <c r="K17" s="150" t="s">
        <v>6</v>
      </c>
      <c r="M17" s="225" t="s">
        <v>273</v>
      </c>
      <c r="N17" s="226">
        <v>20</v>
      </c>
      <c r="O17" s="225" t="s">
        <v>274</v>
      </c>
      <c r="P17" s="226">
        <v>20</v>
      </c>
      <c r="W17" s="217"/>
      <c r="X17" s="227"/>
      <c r="Y17" s="220"/>
      <c r="Z17" s="221"/>
      <c r="AA17" s="222"/>
    </row>
    <row r="18" spans="1:36" ht="15" customHeight="1" x14ac:dyDescent="0.2">
      <c r="A18" s="414" t="s">
        <v>3</v>
      </c>
      <c r="B18" s="414"/>
      <c r="C18" s="414"/>
      <c r="D18" s="414"/>
      <c r="E18" s="414"/>
      <c r="F18" s="151">
        <f>N18/10</f>
        <v>4.8</v>
      </c>
      <c r="G18" s="148" t="s">
        <v>7</v>
      </c>
      <c r="H18" s="148"/>
      <c r="I18" s="149"/>
      <c r="J18" s="152">
        <f>P18/10</f>
        <v>3.7</v>
      </c>
      <c r="K18" s="150" t="s">
        <v>7</v>
      </c>
      <c r="M18" s="226"/>
      <c r="N18" s="226">
        <v>48</v>
      </c>
      <c r="O18" s="226"/>
      <c r="P18" s="228">
        <v>37</v>
      </c>
      <c r="W18" s="217"/>
      <c r="X18" s="227"/>
      <c r="Y18" s="220"/>
      <c r="Z18" s="221"/>
      <c r="AA18" s="222"/>
    </row>
    <row r="19" spans="1:36" ht="15" customHeight="1" x14ac:dyDescent="0.2">
      <c r="A19" s="414" t="s">
        <v>345</v>
      </c>
      <c r="B19" s="414"/>
      <c r="C19" s="414"/>
      <c r="D19" s="414"/>
      <c r="E19" s="414"/>
      <c r="F19" s="151">
        <f>N19</f>
        <v>290.90909090909093</v>
      </c>
      <c r="G19" s="148" t="s">
        <v>272</v>
      </c>
      <c r="H19" s="148"/>
      <c r="I19" s="149"/>
      <c r="J19" s="152">
        <f>P19</f>
        <v>224.24242424242422</v>
      </c>
      <c r="K19" s="153" t="s">
        <v>272</v>
      </c>
      <c r="M19" s="226"/>
      <c r="N19" s="229">
        <f>((F18*5280)*N17)/43560*$C8</f>
        <v>290.90909090909093</v>
      </c>
      <c r="O19" s="229"/>
      <c r="P19" s="229">
        <f>((J18*5280)*P17)/43560*$C8</f>
        <v>224.24242424242422</v>
      </c>
      <c r="W19" s="217"/>
      <c r="X19" s="227"/>
      <c r="Y19" s="220"/>
      <c r="Z19" s="221"/>
      <c r="AA19" s="222"/>
    </row>
    <row r="20" spans="1:36" ht="13.5" customHeight="1" x14ac:dyDescent="0.2">
      <c r="A20" s="412" t="s">
        <v>18</v>
      </c>
      <c r="B20" s="412"/>
      <c r="C20" s="412"/>
      <c r="D20" s="412"/>
      <c r="E20" s="412"/>
      <c r="F20" s="412"/>
      <c r="G20" s="412"/>
      <c r="H20" s="412"/>
      <c r="I20" s="412"/>
      <c r="J20" s="412"/>
      <c r="K20" s="412"/>
      <c r="M20" s="226"/>
      <c r="N20" s="229"/>
      <c r="O20" s="229"/>
      <c r="P20" s="229"/>
      <c r="R20" s="230" t="s">
        <v>336</v>
      </c>
      <c r="W20" s="217"/>
      <c r="X20" s="227"/>
      <c r="Y20" s="220"/>
      <c r="Z20" s="221"/>
      <c r="AA20" s="222"/>
    </row>
    <row r="21" spans="1:36" s="49" customFormat="1" ht="25.5" customHeight="1" x14ac:dyDescent="0.2">
      <c r="A21" s="414" t="s">
        <v>337</v>
      </c>
      <c r="B21" s="414"/>
      <c r="C21" s="436" t="s">
        <v>338</v>
      </c>
      <c r="D21" s="436"/>
      <c r="E21" s="37"/>
      <c r="F21" s="151">
        <f>N21</f>
        <v>290.90909090909093</v>
      </c>
      <c r="G21" s="148" t="s">
        <v>272</v>
      </c>
      <c r="H21" s="148"/>
      <c r="I21" s="149"/>
      <c r="J21" s="152">
        <f t="shared" ref="J21:J26" si="0">P21</f>
        <v>224.24242424242422</v>
      </c>
      <c r="K21" s="150" t="s">
        <v>272</v>
      </c>
      <c r="L21" s="233"/>
      <c r="M21" s="231"/>
      <c r="N21" s="231">
        <f>IF(R21,'Demo Comparison'!F21,N19)</f>
        <v>290.90909090909093</v>
      </c>
      <c r="O21" s="231"/>
      <c r="P21" s="232">
        <f>IF(R21,'Demo Comparison'!F36,J19)</f>
        <v>224.24242424242422</v>
      </c>
      <c r="Q21" s="233"/>
      <c r="R21" s="233" t="b">
        <v>0</v>
      </c>
      <c r="S21" s="233"/>
      <c r="T21" s="233"/>
      <c r="U21" s="233"/>
      <c r="V21" s="233"/>
      <c r="W21" s="217"/>
      <c r="X21" s="227"/>
      <c r="Y21" s="220"/>
      <c r="Z21" s="221"/>
      <c r="AA21" s="222"/>
      <c r="AB21" s="233"/>
      <c r="AC21" s="233"/>
      <c r="AD21" s="233"/>
      <c r="AE21" s="233"/>
      <c r="AF21" s="233"/>
      <c r="AG21" s="233"/>
      <c r="AH21" s="233"/>
      <c r="AI21" s="233"/>
      <c r="AJ21" s="233"/>
    </row>
    <row r="22" spans="1:36" ht="15" customHeight="1" x14ac:dyDescent="0.2">
      <c r="A22" s="414" t="s">
        <v>280</v>
      </c>
      <c r="B22" s="414"/>
      <c r="C22" s="414"/>
      <c r="D22" s="414"/>
      <c r="E22" s="414"/>
      <c r="F22" s="151">
        <f>N22</f>
        <v>220.98214285714283</v>
      </c>
      <c r="G22" s="151" t="s">
        <v>275</v>
      </c>
      <c r="H22" s="151"/>
      <c r="I22" s="154"/>
      <c r="J22" s="155">
        <f t="shared" si="0"/>
        <v>286.67953667953674</v>
      </c>
      <c r="K22" s="155" t="s">
        <v>275</v>
      </c>
      <c r="M22" s="226"/>
      <c r="N22" s="226">
        <f>($C7*$C8)/(N21*$C10)</f>
        <v>220.98214285714283</v>
      </c>
      <c r="O22" s="226"/>
      <c r="P22" s="226">
        <f>($C7*$C8)/(P21*$C10)</f>
        <v>286.67953667953674</v>
      </c>
      <c r="W22" s="217"/>
      <c r="X22" s="227"/>
      <c r="Y22" s="220"/>
      <c r="Z22" s="221"/>
      <c r="AA22" s="222"/>
    </row>
    <row r="23" spans="1:36" ht="15" customHeight="1" x14ac:dyDescent="0.2">
      <c r="A23" s="298" t="s">
        <v>282</v>
      </c>
      <c r="B23" s="298"/>
      <c r="C23" s="298"/>
      <c r="D23" s="298"/>
      <c r="E23" s="298"/>
      <c r="F23" s="156">
        <f>N23</f>
        <v>230</v>
      </c>
      <c r="G23" s="151" t="s">
        <v>8</v>
      </c>
      <c r="H23" s="151"/>
      <c r="I23" s="154"/>
      <c r="J23" s="157">
        <f t="shared" si="0"/>
        <v>230</v>
      </c>
      <c r="K23" s="155" t="s">
        <v>8</v>
      </c>
      <c r="M23" s="226"/>
      <c r="N23" s="226">
        <v>230</v>
      </c>
      <c r="O23" s="226"/>
      <c r="P23" s="226">
        <v>230</v>
      </c>
      <c r="W23" s="217"/>
      <c r="X23" s="220"/>
      <c r="Y23" s="227"/>
      <c r="Z23" s="221"/>
      <c r="AA23" s="222"/>
    </row>
    <row r="24" spans="1:36" ht="15" customHeight="1" x14ac:dyDescent="0.2">
      <c r="A24" s="298" t="s">
        <v>357</v>
      </c>
      <c r="B24" s="298"/>
      <c r="C24" s="298"/>
      <c r="D24" s="298"/>
      <c r="E24" s="298"/>
      <c r="F24" s="158" t="s">
        <v>281</v>
      </c>
      <c r="G24" s="151"/>
      <c r="H24" s="151"/>
      <c r="I24" s="154"/>
      <c r="J24" s="157">
        <f t="shared" si="0"/>
        <v>15110.400579150592</v>
      </c>
      <c r="K24" s="155" t="s">
        <v>283</v>
      </c>
      <c r="M24" s="226"/>
      <c r="N24" s="226"/>
      <c r="O24" s="226"/>
      <c r="P24" s="234">
        <f>((P22*P23)-(N22*N23))</f>
        <v>15110.400579150592</v>
      </c>
      <c r="W24" s="217"/>
      <c r="X24" s="235"/>
      <c r="Y24" s="236"/>
      <c r="Z24" s="237"/>
      <c r="AA24" s="217"/>
    </row>
    <row r="25" spans="1:36" ht="15" customHeight="1" x14ac:dyDescent="0.2">
      <c r="A25" s="298" t="s">
        <v>285</v>
      </c>
      <c r="B25" s="298"/>
      <c r="C25" s="298"/>
      <c r="D25" s="298"/>
      <c r="E25" s="298"/>
      <c r="F25" s="158" t="s">
        <v>281</v>
      </c>
      <c r="G25" s="151"/>
      <c r="H25" s="151"/>
      <c r="I25" s="154"/>
      <c r="J25" s="157">
        <f t="shared" si="0"/>
        <v>1182.5530888030903</v>
      </c>
      <c r="K25" s="155" t="s">
        <v>283</v>
      </c>
      <c r="M25" s="226"/>
      <c r="N25" s="226"/>
      <c r="O25" s="226"/>
      <c r="P25" s="238">
        <f>(P22-N22)*$C13</f>
        <v>1182.5530888030903</v>
      </c>
      <c r="W25" s="217"/>
      <c r="X25" s="235"/>
      <c r="Y25" s="236"/>
      <c r="Z25" s="237"/>
      <c r="AA25" s="217"/>
    </row>
    <row r="26" spans="1:36" ht="15" customHeight="1" x14ac:dyDescent="0.2">
      <c r="A26" s="414" t="s">
        <v>358</v>
      </c>
      <c r="B26" s="414"/>
      <c r="C26" s="414"/>
      <c r="D26" s="414"/>
      <c r="E26" s="414"/>
      <c r="F26" s="158">
        <f>N26</f>
        <v>10000</v>
      </c>
      <c r="G26" s="159" t="s">
        <v>287</v>
      </c>
      <c r="H26" s="159"/>
      <c r="I26" s="160"/>
      <c r="J26" s="161">
        <f t="shared" si="0"/>
        <v>10000</v>
      </c>
      <c r="K26" s="162" t="s">
        <v>287</v>
      </c>
      <c r="L26" s="216">
        <v>24</v>
      </c>
      <c r="M26" s="226"/>
      <c r="N26" s="226">
        <v>10000</v>
      </c>
      <c r="O26" s="226"/>
      <c r="P26" s="226">
        <v>10000</v>
      </c>
      <c r="W26" s="217"/>
      <c r="X26" s="235"/>
      <c r="Y26" s="236"/>
      <c r="Z26" s="237"/>
      <c r="AA26" s="217"/>
    </row>
    <row r="27" spans="1:36" s="210" customFormat="1" ht="15" customHeight="1" x14ac:dyDescent="0.2">
      <c r="A27" s="415" t="s">
        <v>289</v>
      </c>
      <c r="B27" s="415"/>
      <c r="C27" s="415"/>
      <c r="D27" s="415"/>
      <c r="E27" s="415"/>
      <c r="F27" s="438">
        <f>J24+J25+(J26-F26)</f>
        <v>16292.953667953681</v>
      </c>
      <c r="G27" s="438"/>
      <c r="H27" s="438"/>
      <c r="I27" s="438"/>
      <c r="J27" s="438"/>
      <c r="K27" s="438"/>
      <c r="L27" s="224"/>
      <c r="M27" s="224"/>
      <c r="N27" s="224"/>
      <c r="O27" s="224"/>
      <c r="P27" s="224"/>
      <c r="Q27" s="224"/>
      <c r="R27" s="224"/>
      <c r="S27" s="224"/>
      <c r="T27" s="224"/>
      <c r="U27" s="224"/>
      <c r="V27" s="224"/>
      <c r="W27" s="217"/>
      <c r="X27" s="235"/>
      <c r="Y27" s="236"/>
      <c r="Z27" s="237"/>
      <c r="AA27" s="217"/>
      <c r="AB27" s="224"/>
      <c r="AC27" s="224"/>
      <c r="AD27" s="224"/>
      <c r="AE27" s="224"/>
      <c r="AF27" s="332"/>
      <c r="AG27" s="332"/>
      <c r="AH27" s="332"/>
      <c r="AI27" s="332"/>
      <c r="AJ27" s="332"/>
    </row>
    <row r="28" spans="1:36" s="36" customFormat="1" ht="3.75" customHeight="1" x14ac:dyDescent="0.2">
      <c r="A28" s="297"/>
      <c r="B28" s="297"/>
      <c r="C28" s="297"/>
      <c r="D28" s="297"/>
      <c r="E28" s="297"/>
      <c r="F28" s="163"/>
      <c r="G28" s="163"/>
      <c r="H28" s="163"/>
      <c r="I28" s="163"/>
      <c r="J28" s="163"/>
      <c r="K28" s="163"/>
      <c r="L28" s="239"/>
      <c r="M28" s="239"/>
      <c r="N28" s="239"/>
      <c r="O28" s="239"/>
      <c r="P28" s="239"/>
      <c r="Q28" s="239"/>
      <c r="R28" s="239"/>
      <c r="S28" s="239"/>
      <c r="T28" s="239"/>
      <c r="U28" s="239"/>
      <c r="V28" s="239"/>
      <c r="W28" s="240"/>
      <c r="X28" s="241"/>
      <c r="Y28" s="242"/>
      <c r="Z28" s="240"/>
      <c r="AA28" s="240"/>
      <c r="AB28" s="239"/>
      <c r="AC28" s="239"/>
      <c r="AD28" s="239"/>
      <c r="AE28" s="239"/>
      <c r="AF28" s="239"/>
      <c r="AG28" s="239"/>
      <c r="AH28" s="239"/>
      <c r="AI28" s="239"/>
      <c r="AJ28" s="239"/>
    </row>
    <row r="29" spans="1:36" s="210" customFormat="1" ht="13.5" customHeight="1" x14ac:dyDescent="0.2">
      <c r="A29" s="164" t="s">
        <v>4</v>
      </c>
      <c r="B29" s="164"/>
      <c r="C29" s="164"/>
      <c r="D29" s="164"/>
      <c r="E29" s="164"/>
      <c r="F29" s="164"/>
      <c r="G29" s="164"/>
      <c r="H29" s="164"/>
      <c r="I29" s="164"/>
      <c r="J29" s="164"/>
      <c r="K29" s="164"/>
      <c r="L29" s="224"/>
      <c r="M29" s="224"/>
      <c r="N29" s="224"/>
      <c r="O29" s="224"/>
      <c r="P29" s="224"/>
      <c r="Q29" s="224"/>
      <c r="R29" s="224"/>
      <c r="S29" s="224"/>
      <c r="T29" s="224"/>
      <c r="U29" s="224"/>
      <c r="V29" s="224"/>
      <c r="W29" s="217"/>
      <c r="X29" s="235"/>
      <c r="Y29" s="235"/>
      <c r="Z29" s="237"/>
      <c r="AA29" s="217"/>
      <c r="AB29" s="224"/>
      <c r="AC29" s="224"/>
      <c r="AD29" s="224"/>
      <c r="AE29" s="224"/>
      <c r="AF29" s="332"/>
      <c r="AG29" s="332"/>
      <c r="AH29" s="332"/>
      <c r="AI29" s="332"/>
      <c r="AJ29" s="332"/>
    </row>
    <row r="30" spans="1:36" ht="15" customHeight="1" x14ac:dyDescent="0.2">
      <c r="A30" s="37" t="s">
        <v>352</v>
      </c>
      <c r="B30" s="37"/>
      <c r="C30" s="37"/>
      <c r="D30" s="37"/>
      <c r="E30" s="37"/>
      <c r="F30" s="165">
        <f>R30</f>
        <v>22.2</v>
      </c>
      <c r="G30" s="166" t="s">
        <v>288</v>
      </c>
      <c r="H30" s="166"/>
      <c r="I30" s="167"/>
      <c r="J30" s="152">
        <f>S30</f>
        <v>24.6</v>
      </c>
      <c r="K30" s="150" t="s">
        <v>288</v>
      </c>
      <c r="M30" s="226"/>
      <c r="N30" s="226">
        <v>222</v>
      </c>
      <c r="O30" s="226"/>
      <c r="P30" s="226">
        <v>246</v>
      </c>
      <c r="Q30" s="230" t="s">
        <v>339</v>
      </c>
      <c r="R30" s="216">
        <f>IF(R21,'Demo Comparison'!F23,R31)</f>
        <v>22.2</v>
      </c>
      <c r="S30" s="216">
        <f>IF(R21,'Demo Comparison'!F38,S31)</f>
        <v>24.6</v>
      </c>
      <c r="W30" s="217"/>
      <c r="X30" s="235"/>
      <c r="Y30" s="236"/>
      <c r="Z30" s="237"/>
      <c r="AA30" s="217"/>
    </row>
    <row r="31" spans="1:36" ht="15" customHeight="1" x14ac:dyDescent="0.2">
      <c r="A31" s="127" t="s">
        <v>382</v>
      </c>
      <c r="B31" s="127"/>
      <c r="C31" s="168"/>
      <c r="D31" s="127"/>
      <c r="E31" s="257" t="s">
        <v>341</v>
      </c>
      <c r="F31" s="169">
        <f>N31/10</f>
        <v>1.2</v>
      </c>
      <c r="G31" s="166" t="s">
        <v>288</v>
      </c>
      <c r="H31" s="166"/>
      <c r="I31" s="167"/>
      <c r="J31" s="155">
        <f>P31/10</f>
        <v>1.2</v>
      </c>
      <c r="K31" s="150" t="s">
        <v>288</v>
      </c>
      <c r="M31" s="226"/>
      <c r="N31" s="226">
        <v>12</v>
      </c>
      <c r="O31" s="226"/>
      <c r="P31" s="226">
        <v>12</v>
      </c>
      <c r="Q31" s="230" t="s">
        <v>340</v>
      </c>
      <c r="R31" s="216">
        <f>N30/10</f>
        <v>22.2</v>
      </c>
      <c r="S31" s="216">
        <f>P30/10</f>
        <v>24.6</v>
      </c>
      <c r="W31" s="217"/>
      <c r="X31" s="235"/>
      <c r="Y31" s="235"/>
      <c r="Z31" s="237"/>
      <c r="AA31" s="217"/>
    </row>
    <row r="32" spans="1:36" ht="15" customHeight="1" x14ac:dyDescent="0.2">
      <c r="A32" s="414" t="s">
        <v>359</v>
      </c>
      <c r="B32" s="414"/>
      <c r="C32" s="414"/>
      <c r="D32" s="298"/>
      <c r="E32" s="127"/>
      <c r="F32" s="170">
        <f>N32</f>
        <v>0.23276785714285711</v>
      </c>
      <c r="G32" s="170" t="s">
        <v>290</v>
      </c>
      <c r="H32" s="170"/>
      <c r="I32" s="167"/>
      <c r="J32" s="162">
        <f>P32</f>
        <v>0.33254826254826264</v>
      </c>
      <c r="K32" s="162" t="s">
        <v>290</v>
      </c>
      <c r="L32" s="230" t="s">
        <v>331</v>
      </c>
      <c r="M32" s="226"/>
      <c r="N32" s="243">
        <f>((F30*C11)/(F21*$C10))+((F31*C12)/(F21*$C10))</f>
        <v>0.23276785714285711</v>
      </c>
      <c r="O32" s="226"/>
      <c r="P32" s="243">
        <f>((J30*C11)/(J21*$C10))+((J31*C12)/(J21*$C10))</f>
        <v>0.33254826254826264</v>
      </c>
      <c r="W32" s="217"/>
      <c r="X32" s="235"/>
      <c r="Y32" s="236"/>
      <c r="Z32" s="237"/>
      <c r="AA32" s="217"/>
    </row>
    <row r="33" spans="1:36" ht="15" customHeight="1" x14ac:dyDescent="0.2">
      <c r="A33" s="414" t="s">
        <v>360</v>
      </c>
      <c r="B33" s="414"/>
      <c r="C33" s="414"/>
      <c r="D33" s="414"/>
      <c r="E33" s="414"/>
      <c r="F33" s="417">
        <f>N33</f>
        <v>10474.553571428571</v>
      </c>
      <c r="G33" s="417"/>
      <c r="H33" s="417"/>
      <c r="I33" s="171"/>
      <c r="J33" s="418">
        <f>P33</f>
        <v>14964.671814671819</v>
      </c>
      <c r="K33" s="418"/>
      <c r="M33" s="226"/>
      <c r="N33" s="226">
        <f>F32*(C7*C8)</f>
        <v>10474.553571428571</v>
      </c>
      <c r="O33" s="226"/>
      <c r="P33" s="226">
        <f>P32*(C7*C8)</f>
        <v>14964.671814671819</v>
      </c>
      <c r="W33" s="217"/>
      <c r="X33" s="235"/>
      <c r="Y33" s="236"/>
      <c r="Z33" s="237"/>
      <c r="AA33" s="217"/>
    </row>
    <row r="34" spans="1:36" s="210" customFormat="1" ht="12.95" customHeight="1" x14ac:dyDescent="0.2">
      <c r="A34" s="415" t="s">
        <v>361</v>
      </c>
      <c r="B34" s="415"/>
      <c r="C34" s="415"/>
      <c r="D34" s="415"/>
      <c r="E34" s="415"/>
      <c r="F34" s="421">
        <f>(J33)-F33</f>
        <v>4490.1182432432488</v>
      </c>
      <c r="G34" s="421"/>
      <c r="H34" s="421"/>
      <c r="I34" s="421"/>
      <c r="J34" s="421"/>
      <c r="K34" s="421"/>
      <c r="L34" s="224"/>
      <c r="M34" s="244"/>
      <c r="N34" s="244"/>
      <c r="O34" s="244"/>
      <c r="P34" s="244"/>
      <c r="Q34" s="224"/>
      <c r="R34" s="224"/>
      <c r="S34" s="224"/>
      <c r="T34" s="224"/>
      <c r="U34" s="224"/>
      <c r="V34" s="224"/>
      <c r="W34" s="217"/>
      <c r="X34" s="235"/>
      <c r="Y34" s="236"/>
      <c r="Z34" s="237"/>
      <c r="AA34" s="217"/>
      <c r="AB34" s="224"/>
      <c r="AC34" s="224"/>
      <c r="AD34" s="224"/>
      <c r="AE34" s="224"/>
      <c r="AF34" s="332"/>
      <c r="AG34" s="332"/>
      <c r="AH34" s="332"/>
      <c r="AI34" s="332"/>
      <c r="AJ34" s="332"/>
    </row>
    <row r="35" spans="1:36" s="210" customFormat="1" ht="18.75" customHeight="1" x14ac:dyDescent="0.2">
      <c r="A35" s="296" t="s">
        <v>362</v>
      </c>
      <c r="B35" s="296"/>
      <c r="C35" s="296"/>
      <c r="D35" s="296"/>
      <c r="E35" s="296"/>
      <c r="F35" s="435">
        <f>F27+F34</f>
        <v>20783.07191119693</v>
      </c>
      <c r="G35" s="435"/>
      <c r="H35" s="435"/>
      <c r="I35" s="435"/>
      <c r="J35" s="435"/>
      <c r="K35" s="435"/>
      <c r="L35" s="224"/>
      <c r="M35" s="244"/>
      <c r="N35" s="244"/>
      <c r="O35" s="244"/>
      <c r="P35" s="244"/>
      <c r="Q35" s="224"/>
      <c r="R35" s="224"/>
      <c r="S35" s="224"/>
      <c r="T35" s="224"/>
      <c r="U35" s="224"/>
      <c r="V35" s="224"/>
      <c r="W35" s="217"/>
      <c r="X35" s="235"/>
      <c r="Y35" s="236"/>
      <c r="Z35" s="237"/>
      <c r="AA35" s="217"/>
      <c r="AB35" s="224"/>
      <c r="AC35" s="224"/>
      <c r="AD35" s="224"/>
      <c r="AE35" s="224"/>
      <c r="AF35" s="332"/>
      <c r="AG35" s="332"/>
      <c r="AH35" s="332"/>
      <c r="AI35" s="332"/>
      <c r="AJ35" s="332"/>
    </row>
    <row r="36" spans="1:36" s="210" customFormat="1" ht="18.75" customHeight="1" x14ac:dyDescent="0.2">
      <c r="A36" s="296" t="s">
        <v>363</v>
      </c>
      <c r="B36" s="296"/>
      <c r="C36" s="296"/>
      <c r="D36" s="296"/>
      <c r="E36" s="296"/>
      <c r="F36" s="172">
        <f>M36</f>
        <v>3</v>
      </c>
      <c r="G36" s="173" t="s">
        <v>303</v>
      </c>
      <c r="H36" s="295"/>
      <c r="I36" s="295"/>
      <c r="J36" s="174">
        <f>F35*M36</f>
        <v>62349.21573359079</v>
      </c>
      <c r="K36" s="173" t="s">
        <v>304</v>
      </c>
      <c r="L36" s="224"/>
      <c r="M36" s="244">
        <v>3</v>
      </c>
      <c r="N36" s="244"/>
      <c r="O36" s="244"/>
      <c r="P36" s="244"/>
      <c r="Q36" s="224"/>
      <c r="R36" s="224"/>
      <c r="S36" s="224"/>
      <c r="T36" s="224"/>
      <c r="U36" s="224"/>
      <c r="V36" s="224"/>
      <c r="W36" s="217"/>
      <c r="X36" s="245"/>
      <c r="Y36" s="245"/>
      <c r="Z36" s="246"/>
      <c r="AA36" s="217"/>
      <c r="AB36" s="224"/>
      <c r="AC36" s="224"/>
      <c r="AD36" s="224"/>
      <c r="AE36" s="224"/>
      <c r="AF36" s="332"/>
      <c r="AG36" s="332"/>
      <c r="AH36" s="332"/>
      <c r="AI36" s="332"/>
      <c r="AJ36" s="332"/>
    </row>
    <row r="37" spans="1:36" s="36" customFormat="1" ht="3" customHeight="1" x14ac:dyDescent="0.2">
      <c r="A37" s="297"/>
      <c r="B37" s="297"/>
      <c r="C37" s="297"/>
      <c r="D37" s="297"/>
      <c r="E37" s="297"/>
      <c r="F37" s="175"/>
      <c r="G37" s="175"/>
      <c r="H37" s="175"/>
      <c r="I37" s="175"/>
      <c r="J37" s="175"/>
      <c r="K37" s="175"/>
      <c r="L37" s="239"/>
      <c r="M37" s="247"/>
      <c r="N37" s="247"/>
      <c r="O37" s="247"/>
      <c r="P37" s="247"/>
      <c r="Q37" s="239"/>
      <c r="R37" s="239"/>
      <c r="S37" s="239"/>
      <c r="T37" s="239"/>
      <c r="U37" s="239"/>
      <c r="V37" s="239"/>
      <c r="W37" s="217"/>
      <c r="X37" s="248"/>
      <c r="Y37" s="245"/>
      <c r="Z37" s="246"/>
      <c r="AA37" s="217"/>
      <c r="AB37" s="239"/>
      <c r="AC37" s="239"/>
      <c r="AD37" s="239"/>
      <c r="AE37" s="239"/>
      <c r="AF37" s="239"/>
      <c r="AG37" s="239"/>
      <c r="AH37" s="239"/>
      <c r="AI37" s="239"/>
      <c r="AJ37" s="239"/>
    </row>
    <row r="38" spans="1:36" s="36" customFormat="1" ht="14.25" customHeight="1" x14ac:dyDescent="0.2">
      <c r="A38" s="164" t="s">
        <v>386</v>
      </c>
      <c r="B38" s="164"/>
      <c r="C38" s="164"/>
      <c r="D38" s="164"/>
      <c r="E38" s="164"/>
      <c r="F38" s="164"/>
      <c r="G38" s="164"/>
      <c r="H38" s="164"/>
      <c r="I38" s="164"/>
      <c r="J38" s="164"/>
      <c r="K38" s="164"/>
      <c r="L38" s="239"/>
      <c r="M38" s="247"/>
      <c r="N38" s="247"/>
      <c r="O38" s="247"/>
      <c r="P38" s="247"/>
      <c r="Q38" s="239"/>
      <c r="R38" s="239"/>
      <c r="S38" s="239"/>
      <c r="T38" s="239"/>
      <c r="U38" s="239"/>
      <c r="V38" s="239"/>
      <c r="W38" s="217"/>
      <c r="X38" s="248"/>
      <c r="Y38" s="245"/>
      <c r="Z38" s="246"/>
      <c r="AA38" s="217"/>
      <c r="AB38" s="239"/>
      <c r="AC38" s="239"/>
      <c r="AD38" s="239"/>
      <c r="AE38" s="239"/>
      <c r="AF38" s="239"/>
      <c r="AG38" s="239"/>
      <c r="AH38" s="239"/>
      <c r="AI38" s="239"/>
      <c r="AJ38" s="239"/>
    </row>
    <row r="39" spans="1:36" s="36" customFormat="1" ht="13.5" customHeight="1" x14ac:dyDescent="0.2">
      <c r="A39" s="298" t="s">
        <v>387</v>
      </c>
      <c r="B39" s="297"/>
      <c r="C39" s="297"/>
      <c r="D39" s="297"/>
      <c r="E39" s="297"/>
      <c r="F39" s="309">
        <f>M39</f>
        <v>22</v>
      </c>
      <c r="G39" s="310" t="s">
        <v>384</v>
      </c>
      <c r="H39" s="311"/>
      <c r="I39" s="175"/>
      <c r="J39" s="306">
        <f>O39</f>
        <v>25</v>
      </c>
      <c r="K39" s="305" t="s">
        <v>384</v>
      </c>
      <c r="L39" s="239"/>
      <c r="M39" s="247">
        <f>IF(R21,'Demo Comparison'!$E$11,N39)</f>
        <v>22</v>
      </c>
      <c r="N39" s="247">
        <v>22</v>
      </c>
      <c r="O39" s="247">
        <f>IF(R21,'Demo Comparison'!$F$26,P39)</f>
        <v>25</v>
      </c>
      <c r="P39" s="247">
        <v>25</v>
      </c>
      <c r="Q39" s="239"/>
      <c r="R39" s="239"/>
      <c r="S39" s="239"/>
      <c r="T39" s="239"/>
      <c r="U39" s="239"/>
      <c r="V39" s="239"/>
      <c r="W39" s="217"/>
      <c r="X39" s="248"/>
      <c r="Y39" s="245"/>
      <c r="Z39" s="246"/>
      <c r="AA39" s="217"/>
      <c r="AB39" s="239"/>
      <c r="AC39" s="239"/>
      <c r="AD39" s="239"/>
      <c r="AE39" s="239"/>
      <c r="AF39" s="239"/>
      <c r="AG39" s="239"/>
      <c r="AH39" s="239"/>
      <c r="AI39" s="239"/>
      <c r="AJ39" s="239"/>
    </row>
    <row r="40" spans="1:36" s="210" customFormat="1" ht="13.5" customHeight="1" x14ac:dyDescent="0.2">
      <c r="A40" s="131" t="s">
        <v>385</v>
      </c>
      <c r="F40" s="312">
        <f>IF('Data Sheet'!I3,M40,0)</f>
        <v>2.6</v>
      </c>
      <c r="G40" s="313" t="s">
        <v>384</v>
      </c>
      <c r="H40" s="314"/>
      <c r="J40" s="308">
        <f>IF('Data Sheet'!I3,O40,0)</f>
        <v>2.1</v>
      </c>
      <c r="K40" s="307" t="s">
        <v>384</v>
      </c>
      <c r="L40" s="224"/>
      <c r="M40" s="224">
        <f>IF(R21,'Demo Comparison'!$E$12,R40)</f>
        <v>2.6</v>
      </c>
      <c r="N40" s="224">
        <v>26</v>
      </c>
      <c r="O40" s="224">
        <f>IF(R21,'Demo Comparison'!$F$27,S40)</f>
        <v>2.1</v>
      </c>
      <c r="P40" s="224">
        <v>21</v>
      </c>
      <c r="Q40" s="332"/>
      <c r="R40" s="332">
        <f>N40/10</f>
        <v>2.6</v>
      </c>
      <c r="S40" s="332">
        <f>P40/10</f>
        <v>2.1</v>
      </c>
      <c r="T40" s="224"/>
      <c r="U40" s="224"/>
      <c r="V40" s="224"/>
      <c r="W40" s="217"/>
      <c r="X40" s="248"/>
      <c r="Y40" s="245"/>
      <c r="Z40" s="246"/>
      <c r="AA40" s="217"/>
      <c r="AB40" s="224"/>
      <c r="AC40" s="224"/>
      <c r="AD40" s="224"/>
      <c r="AE40" s="224"/>
      <c r="AF40" s="332"/>
      <c r="AG40" s="332"/>
      <c r="AH40" s="332"/>
      <c r="AI40" s="332"/>
      <c r="AJ40" s="332"/>
    </row>
    <row r="41" spans="1:36" ht="25.5" customHeight="1" x14ac:dyDescent="0.2">
      <c r="A41" s="419" t="s">
        <v>380</v>
      </c>
      <c r="B41" s="419"/>
      <c r="C41" s="419"/>
      <c r="D41" s="419"/>
      <c r="E41" s="419"/>
      <c r="F41" s="315">
        <f>R41</f>
        <v>38</v>
      </c>
      <c r="G41" s="422" t="s">
        <v>353</v>
      </c>
      <c r="H41" s="422"/>
      <c r="I41" s="167"/>
      <c r="J41" s="203">
        <f>S41</f>
        <v>68</v>
      </c>
      <c r="K41" s="203" t="s">
        <v>367</v>
      </c>
      <c r="M41" s="226"/>
      <c r="N41" s="226">
        <v>38</v>
      </c>
      <c r="O41" s="226"/>
      <c r="P41" s="226">
        <v>68</v>
      </c>
      <c r="Q41" s="230" t="s">
        <v>339</v>
      </c>
      <c r="R41" s="224">
        <f>R42</f>
        <v>38</v>
      </c>
      <c r="S41" s="224">
        <f>S42</f>
        <v>68</v>
      </c>
      <c r="W41" s="217"/>
      <c r="X41" s="248"/>
      <c r="Y41" s="245"/>
      <c r="Z41" s="249"/>
      <c r="AA41" s="217"/>
    </row>
    <row r="42" spans="1:36" x14ac:dyDescent="0.2">
      <c r="A42" s="207" t="s">
        <v>376</v>
      </c>
      <c r="B42" s="293"/>
      <c r="C42" s="293"/>
      <c r="D42" s="293"/>
      <c r="E42" s="293"/>
      <c r="F42" s="202"/>
      <c r="G42" s="300"/>
      <c r="H42" s="300"/>
      <c r="I42" s="167"/>
      <c r="J42" s="203"/>
      <c r="K42" s="203"/>
      <c r="M42" s="226"/>
      <c r="N42" s="226"/>
      <c r="O42" s="226"/>
      <c r="P42" s="226"/>
      <c r="Q42" s="230" t="s">
        <v>340</v>
      </c>
      <c r="R42" s="216">
        <f>N41</f>
        <v>38</v>
      </c>
      <c r="S42" s="216">
        <f>P41</f>
        <v>68</v>
      </c>
      <c r="W42" s="217"/>
      <c r="X42" s="248"/>
      <c r="Y42" s="245"/>
      <c r="Z42" s="249"/>
      <c r="AA42" s="217"/>
    </row>
    <row r="43" spans="1:36" ht="15" customHeight="1" x14ac:dyDescent="0.2">
      <c r="A43" s="414" t="s">
        <v>291</v>
      </c>
      <c r="B43" s="414"/>
      <c r="C43" s="414"/>
      <c r="D43" s="414"/>
      <c r="E43" s="414"/>
      <c r="F43" s="176">
        <f>IF('Data Sheet'!I3,R43,0)</f>
        <v>300</v>
      </c>
      <c r="G43" s="166" t="s">
        <v>292</v>
      </c>
      <c r="H43" s="166"/>
      <c r="I43" s="167"/>
      <c r="J43" s="177">
        <f>IF('Data Sheet'!I3,S43,0)</f>
        <v>300</v>
      </c>
      <c r="K43" s="150" t="s">
        <v>292</v>
      </c>
      <c r="M43" s="226"/>
      <c r="N43" s="226">
        <v>300</v>
      </c>
      <c r="O43" s="226"/>
      <c r="P43" s="226">
        <v>300</v>
      </c>
      <c r="Q43" s="230" t="s">
        <v>339</v>
      </c>
      <c r="R43" s="216">
        <f>IF(R21,'Demo Comparison'!G21,R44)</f>
        <v>300</v>
      </c>
      <c r="S43" s="216">
        <f>IF(R21,'Demo Comparison'!G36,S44)</f>
        <v>300</v>
      </c>
      <c r="W43" s="217"/>
      <c r="X43" s="248"/>
      <c r="Y43" s="245"/>
      <c r="Z43" s="246"/>
      <c r="AA43" s="217"/>
    </row>
    <row r="44" spans="1:36" ht="15" customHeight="1" x14ac:dyDescent="0.2">
      <c r="A44" s="298" t="s">
        <v>294</v>
      </c>
      <c r="B44" s="298"/>
      <c r="C44" s="298"/>
      <c r="D44" s="298"/>
      <c r="E44" s="298"/>
      <c r="F44" s="176">
        <f t="shared" ref="F44" si="1">N44</f>
        <v>114</v>
      </c>
      <c r="G44" s="166" t="s">
        <v>292</v>
      </c>
      <c r="H44" s="166"/>
      <c r="I44" s="167"/>
      <c r="J44" s="177">
        <f>P44</f>
        <v>114</v>
      </c>
      <c r="K44" s="150" t="s">
        <v>292</v>
      </c>
      <c r="M44" s="226"/>
      <c r="N44" s="226">
        <f>F43*(N41/100)</f>
        <v>114</v>
      </c>
      <c r="O44" s="226"/>
      <c r="P44" s="226">
        <f>J43*(N41/100)</f>
        <v>114</v>
      </c>
      <c r="Q44" s="230" t="s">
        <v>340</v>
      </c>
      <c r="R44" s="216">
        <f>N43</f>
        <v>300</v>
      </c>
      <c r="S44" s="216">
        <f>P43</f>
        <v>300</v>
      </c>
      <c r="W44" s="217"/>
      <c r="X44" s="248"/>
      <c r="Y44" s="245"/>
      <c r="Z44" s="246"/>
      <c r="AA44" s="217"/>
    </row>
    <row r="45" spans="1:36" ht="15" customHeight="1" x14ac:dyDescent="0.2">
      <c r="A45" s="298" t="s">
        <v>364</v>
      </c>
      <c r="B45" s="298"/>
      <c r="C45" s="298"/>
      <c r="D45" s="298"/>
      <c r="E45" s="298"/>
      <c r="F45" s="178">
        <f>R45</f>
        <v>0</v>
      </c>
      <c r="G45" s="166" t="s">
        <v>292</v>
      </c>
      <c r="H45" s="166"/>
      <c r="I45" s="167"/>
      <c r="J45" s="150">
        <f>S45</f>
        <v>0</v>
      </c>
      <c r="K45" s="150" t="s">
        <v>292</v>
      </c>
      <c r="M45" s="226"/>
      <c r="N45" s="226">
        <v>0</v>
      </c>
      <c r="O45" s="226"/>
      <c r="P45" s="226">
        <v>0</v>
      </c>
      <c r="Q45" s="230" t="s">
        <v>339</v>
      </c>
      <c r="R45" s="216">
        <f>IF(R21,'Demo Comparison'!H21:H21,R46)</f>
        <v>0</v>
      </c>
      <c r="S45" s="216">
        <f>IF(R21,'Demo Comparison'!H36:H36,S46)</f>
        <v>0</v>
      </c>
      <c r="T45" s="230" t="s">
        <v>339</v>
      </c>
      <c r="U45" s="216">
        <f>IF(R21,'Demo Comparison'!J21,U46)</f>
        <v>3</v>
      </c>
      <c r="V45" s="216">
        <f>IF(R21,'Demo Comparison'!J36,V46)</f>
        <v>22</v>
      </c>
      <c r="W45" s="217"/>
      <c r="X45" s="248"/>
      <c r="Y45" s="248"/>
      <c r="Z45" s="246"/>
      <c r="AA45" s="217"/>
    </row>
    <row r="46" spans="1:36" ht="15" customHeight="1" x14ac:dyDescent="0.2">
      <c r="A46" s="419" t="s">
        <v>365</v>
      </c>
      <c r="B46" s="419"/>
      <c r="C46" s="419"/>
      <c r="D46" s="419"/>
      <c r="E46" s="419"/>
      <c r="F46" s="178">
        <f>U45</f>
        <v>3</v>
      </c>
      <c r="G46" s="166" t="s">
        <v>292</v>
      </c>
      <c r="H46" s="166"/>
      <c r="I46" s="167"/>
      <c r="J46" s="150">
        <f>V45</f>
        <v>22</v>
      </c>
      <c r="K46" s="150" t="s">
        <v>292</v>
      </c>
      <c r="M46" s="226"/>
      <c r="N46" s="226">
        <v>3</v>
      </c>
      <c r="O46" s="226"/>
      <c r="P46" s="226">
        <v>22</v>
      </c>
      <c r="Q46" s="230" t="s">
        <v>340</v>
      </c>
      <c r="R46" s="216">
        <f>N45</f>
        <v>0</v>
      </c>
      <c r="S46" s="216">
        <f>P45</f>
        <v>0</v>
      </c>
      <c r="T46" s="230" t="s">
        <v>340</v>
      </c>
      <c r="U46" s="216">
        <f>N46</f>
        <v>3</v>
      </c>
      <c r="V46" s="216">
        <f>P46</f>
        <v>22</v>
      </c>
      <c r="W46" s="217"/>
      <c r="X46" s="248"/>
      <c r="Y46" s="248"/>
      <c r="Z46" s="246"/>
      <c r="AA46" s="217"/>
    </row>
    <row r="47" spans="1:36" s="212" customFormat="1" ht="24.75" customHeight="1" x14ac:dyDescent="0.2">
      <c r="A47" s="419" t="s">
        <v>366</v>
      </c>
      <c r="B47" s="419"/>
      <c r="C47" s="419"/>
      <c r="D47" s="419"/>
      <c r="E47" s="419"/>
      <c r="F47" s="179">
        <f>IF('Data Sheet'!I3,N47,0)</f>
        <v>2.0000000000000004E-2</v>
      </c>
      <c r="G47" s="300" t="s">
        <v>293</v>
      </c>
      <c r="H47" s="300"/>
      <c r="I47" s="180"/>
      <c r="J47" s="181">
        <f>IF('Data Sheet'!I3,P47,0)</f>
        <v>0.14666666666666667</v>
      </c>
      <c r="K47" s="182" t="s">
        <v>293</v>
      </c>
      <c r="L47" s="252"/>
      <c r="M47" s="250"/>
      <c r="N47" s="251">
        <f>(((F46+F45)*0.76)/(F43*(N41/100)))</f>
        <v>2.0000000000000004E-2</v>
      </c>
      <c r="O47" s="250"/>
      <c r="P47" s="251">
        <f>((J46+J45)*0.76)/(J43*(N41/100))</f>
        <v>0.14666666666666667</v>
      </c>
      <c r="Q47" s="252"/>
      <c r="R47" s="252"/>
      <c r="S47" s="252"/>
      <c r="T47" s="252"/>
      <c r="U47" s="252"/>
      <c r="V47" s="252"/>
      <c r="W47" s="217"/>
      <c r="X47" s="245"/>
      <c r="Y47" s="245"/>
      <c r="Z47" s="246"/>
      <c r="AA47" s="217"/>
      <c r="AB47" s="252"/>
      <c r="AC47" s="252"/>
      <c r="AD47" s="252"/>
      <c r="AE47" s="252"/>
      <c r="AF47" s="333"/>
      <c r="AG47" s="333"/>
      <c r="AH47" s="333"/>
      <c r="AI47" s="333"/>
      <c r="AJ47" s="333"/>
    </row>
    <row r="48" spans="1:36" ht="37.5" customHeight="1" x14ac:dyDescent="0.2">
      <c r="A48" s="419" t="s">
        <v>381</v>
      </c>
      <c r="B48" s="419"/>
      <c r="C48" s="419"/>
      <c r="D48" s="419"/>
      <c r="E48" s="419"/>
      <c r="F48" s="176" t="s">
        <v>281</v>
      </c>
      <c r="G48" s="166"/>
      <c r="H48" s="166"/>
      <c r="I48" s="167"/>
      <c r="J48" s="183">
        <f>IF('Data Sheet'!I3,P48,0)</f>
        <v>4355.6571428571415</v>
      </c>
      <c r="K48" s="150" t="s">
        <v>295</v>
      </c>
      <c r="M48" s="226"/>
      <c r="N48" s="226"/>
      <c r="O48" s="226"/>
      <c r="P48" s="229">
        <f>VLOOKUP('Data Sheet'!G13,'Data Sheet'!G14:L17,6)</f>
        <v>4355.6571428571415</v>
      </c>
      <c r="Q48" s="253"/>
      <c r="W48" s="217"/>
      <c r="X48" s="245"/>
      <c r="Y48" s="245"/>
      <c r="Z48" s="246"/>
      <c r="AA48" s="217"/>
    </row>
    <row r="49" spans="1:36" s="210" customFormat="1" ht="15" customHeight="1" x14ac:dyDescent="0.2">
      <c r="A49" s="412" t="s">
        <v>296</v>
      </c>
      <c r="B49" s="412"/>
      <c r="C49" s="412"/>
      <c r="D49" s="412"/>
      <c r="E49" s="412"/>
      <c r="F49" s="184" t="s">
        <v>281</v>
      </c>
      <c r="G49" s="185"/>
      <c r="H49" s="185"/>
      <c r="I49" s="185"/>
      <c r="J49" s="186">
        <f>J48*C9</f>
        <v>13502.53714285714</v>
      </c>
      <c r="K49" s="187" t="s">
        <v>297</v>
      </c>
      <c r="L49" s="224"/>
      <c r="M49" s="254"/>
      <c r="N49" s="254"/>
      <c r="O49" s="254"/>
      <c r="P49" s="254"/>
      <c r="Q49" s="224"/>
      <c r="R49" s="224"/>
      <c r="S49" s="224"/>
      <c r="T49" s="224"/>
      <c r="U49" s="224"/>
      <c r="V49" s="224"/>
      <c r="W49" s="217"/>
      <c r="X49" s="245"/>
      <c r="Y49" s="245"/>
      <c r="Z49" s="246"/>
      <c r="AA49" s="217"/>
      <c r="AB49" s="224"/>
      <c r="AC49" s="224"/>
      <c r="AD49" s="224"/>
      <c r="AE49" s="224"/>
      <c r="AF49" s="332"/>
      <c r="AG49" s="332"/>
      <c r="AH49" s="332"/>
      <c r="AI49" s="332"/>
      <c r="AJ49" s="332"/>
    </row>
    <row r="50" spans="1:36" s="49" customFormat="1" ht="5.25" customHeight="1" x14ac:dyDescent="0.2">
      <c r="A50" s="298"/>
      <c r="B50" s="298"/>
      <c r="C50" s="298"/>
      <c r="D50" s="298"/>
      <c r="E50" s="298"/>
      <c r="F50" s="188"/>
      <c r="G50" s="189"/>
      <c r="H50" s="189"/>
      <c r="I50" s="189"/>
      <c r="J50" s="190"/>
      <c r="K50" s="191"/>
      <c r="L50" s="233"/>
      <c r="M50" s="255"/>
      <c r="N50" s="255"/>
      <c r="O50" s="255"/>
      <c r="P50" s="255"/>
      <c r="Q50" s="233"/>
      <c r="R50" s="233"/>
      <c r="S50" s="233"/>
      <c r="T50" s="233"/>
      <c r="U50" s="233"/>
      <c r="V50" s="233"/>
      <c r="W50" s="217"/>
      <c r="X50" s="245"/>
      <c r="Y50" s="245"/>
      <c r="Z50" s="246"/>
      <c r="AA50" s="217"/>
      <c r="AB50" s="233"/>
      <c r="AC50" s="233"/>
      <c r="AD50" s="233"/>
      <c r="AE50" s="233"/>
      <c r="AF50" s="233"/>
      <c r="AG50" s="233"/>
      <c r="AH50" s="233"/>
      <c r="AI50" s="233"/>
      <c r="AJ50" s="233"/>
    </row>
    <row r="51" spans="1:36" s="210" customFormat="1" ht="15" customHeight="1" x14ac:dyDescent="0.2">
      <c r="A51" s="164" t="s">
        <v>342</v>
      </c>
      <c r="B51" s="164"/>
      <c r="C51" s="164"/>
      <c r="D51" s="164"/>
      <c r="E51" s="164"/>
      <c r="F51" s="164"/>
      <c r="G51" s="164"/>
      <c r="H51" s="164"/>
      <c r="I51" s="164"/>
      <c r="J51" s="164"/>
      <c r="K51" s="164"/>
      <c r="L51" s="224"/>
      <c r="M51" s="224"/>
      <c r="N51" s="224"/>
      <c r="O51" s="224"/>
      <c r="P51" s="224"/>
      <c r="Q51" s="224"/>
      <c r="R51" s="224"/>
      <c r="S51" s="224"/>
      <c r="T51" s="224"/>
      <c r="U51" s="224"/>
      <c r="V51" s="224"/>
      <c r="W51" s="217"/>
      <c r="X51" s="245"/>
      <c r="Y51" s="248"/>
      <c r="Z51" s="246"/>
      <c r="AA51" s="217"/>
      <c r="AB51" s="224"/>
      <c r="AC51" s="224"/>
      <c r="AD51" s="224"/>
      <c r="AE51" s="224"/>
      <c r="AF51" s="332"/>
      <c r="AG51" s="332"/>
      <c r="AH51" s="332"/>
      <c r="AI51" s="332"/>
      <c r="AJ51" s="332"/>
    </row>
    <row r="52" spans="1:36" ht="15" customHeight="1" x14ac:dyDescent="0.2">
      <c r="A52" s="127" t="s">
        <v>343</v>
      </c>
      <c r="B52" s="127"/>
      <c r="C52" s="127"/>
      <c r="D52" s="127"/>
      <c r="E52" s="127"/>
      <c r="F52" s="192">
        <f>N52</f>
        <v>500</v>
      </c>
      <c r="G52" s="166"/>
      <c r="H52" s="166"/>
      <c r="I52" s="167"/>
      <c r="J52" s="193">
        <f>P52</f>
        <v>0</v>
      </c>
      <c r="K52" s="150"/>
      <c r="M52" s="226"/>
      <c r="N52" s="226">
        <v>500</v>
      </c>
      <c r="O52" s="226"/>
      <c r="P52" s="226">
        <v>0</v>
      </c>
    </row>
    <row r="53" spans="1:36" ht="15" customHeight="1" x14ac:dyDescent="0.2">
      <c r="A53" s="127" t="s">
        <v>299</v>
      </c>
      <c r="B53" s="127"/>
      <c r="C53" s="127"/>
      <c r="D53" s="127"/>
      <c r="E53" s="127"/>
      <c r="F53" s="192">
        <f>N53</f>
        <v>500</v>
      </c>
      <c r="G53" s="166"/>
      <c r="H53" s="166"/>
      <c r="I53" s="167"/>
      <c r="J53" s="193">
        <f>P53</f>
        <v>0</v>
      </c>
      <c r="K53" s="150"/>
      <c r="M53" s="226"/>
      <c r="N53" s="226">
        <v>500</v>
      </c>
      <c r="O53" s="226"/>
      <c r="P53" s="226">
        <v>0</v>
      </c>
    </row>
    <row r="54" spans="1:36" ht="15" customHeight="1" x14ac:dyDescent="0.2">
      <c r="A54" s="127" t="s">
        <v>344</v>
      </c>
      <c r="B54" s="127"/>
      <c r="C54" s="127"/>
      <c r="D54" s="127"/>
      <c r="E54" s="127"/>
      <c r="F54" s="192">
        <f>N54</f>
        <v>500</v>
      </c>
      <c r="G54" s="194"/>
      <c r="H54" s="195"/>
      <c r="I54" s="196"/>
      <c r="J54" s="193">
        <f>P54</f>
        <v>0</v>
      </c>
      <c r="K54" s="150"/>
      <c r="M54" s="226"/>
      <c r="N54" s="226">
        <v>500</v>
      </c>
      <c r="O54" s="226"/>
      <c r="P54" s="226">
        <v>0</v>
      </c>
    </row>
    <row r="55" spans="1:36" s="210" customFormat="1" ht="14.25" customHeight="1" x14ac:dyDescent="0.2">
      <c r="A55" s="412" t="s">
        <v>301</v>
      </c>
      <c r="B55" s="412"/>
      <c r="C55" s="412"/>
      <c r="D55" s="412"/>
      <c r="E55" s="412"/>
      <c r="F55" s="434">
        <f>N55-P55</f>
        <v>1500</v>
      </c>
      <c r="G55" s="434"/>
      <c r="H55" s="434"/>
      <c r="I55" s="434"/>
      <c r="J55" s="434"/>
      <c r="K55" s="434"/>
      <c r="L55" s="224"/>
      <c r="M55" s="254"/>
      <c r="N55" s="254">
        <f>SUM(N52:N54)</f>
        <v>1500</v>
      </c>
      <c r="O55" s="254"/>
      <c r="P55" s="254">
        <f>SUM(P52:P54)</f>
        <v>0</v>
      </c>
      <c r="Q55" s="224"/>
      <c r="R55" s="224"/>
      <c r="S55" s="224"/>
      <c r="T55" s="224"/>
      <c r="U55" s="224"/>
      <c r="V55" s="224"/>
      <c r="W55" s="224"/>
      <c r="X55" s="224"/>
      <c r="Y55" s="224"/>
      <c r="Z55" s="224"/>
      <c r="AA55" s="224"/>
      <c r="AB55" s="224"/>
      <c r="AC55" s="224"/>
      <c r="AD55" s="224"/>
      <c r="AE55" s="224"/>
      <c r="AF55" s="332"/>
      <c r="AG55" s="332"/>
      <c r="AH55" s="332"/>
      <c r="AI55" s="332"/>
      <c r="AJ55" s="332"/>
    </row>
    <row r="56" spans="1:36" s="213" customFormat="1" ht="19.5" customHeight="1" x14ac:dyDescent="0.2">
      <c r="A56" s="420" t="s">
        <v>300</v>
      </c>
      <c r="B56" s="420"/>
      <c r="C56" s="420"/>
      <c r="D56" s="299"/>
      <c r="E56" s="299"/>
      <c r="F56" s="197">
        <f>N56</f>
        <v>3</v>
      </c>
      <c r="G56" s="197" t="s">
        <v>41</v>
      </c>
      <c r="H56" s="197"/>
      <c r="I56" s="197"/>
      <c r="J56" s="416">
        <f>(F35+J49+F55)*N56</f>
        <v>107356.8271621622</v>
      </c>
      <c r="K56" s="416"/>
      <c r="L56" s="256"/>
      <c r="M56" s="256"/>
      <c r="N56" s="256">
        <v>3</v>
      </c>
      <c r="O56" s="256"/>
      <c r="P56" s="256"/>
      <c r="Q56" s="256"/>
      <c r="R56" s="256"/>
      <c r="S56" s="256"/>
      <c r="T56" s="256"/>
      <c r="U56" s="256"/>
      <c r="V56" s="256"/>
      <c r="W56" s="256"/>
      <c r="X56" s="256"/>
      <c r="Y56" s="256"/>
      <c r="Z56" s="256"/>
      <c r="AA56" s="256"/>
      <c r="AB56" s="256"/>
      <c r="AC56" s="256"/>
      <c r="AD56" s="256"/>
      <c r="AE56" s="256"/>
      <c r="AF56" s="334"/>
      <c r="AG56" s="334"/>
      <c r="AH56" s="334"/>
      <c r="AI56" s="334"/>
      <c r="AJ56" s="334"/>
    </row>
    <row r="57" spans="1:36" ht="13.5" customHeight="1" x14ac:dyDescent="0.2">
      <c r="A57" s="433" t="s">
        <v>40</v>
      </c>
      <c r="B57" s="433"/>
      <c r="C57" s="433"/>
      <c r="D57" s="294"/>
      <c r="E57" s="126"/>
      <c r="F57" s="126"/>
      <c r="G57" s="126"/>
      <c r="H57" s="126"/>
      <c r="J57" s="126"/>
      <c r="K57" s="126"/>
    </row>
    <row r="58" spans="1:36" ht="13.5" customHeight="1" x14ac:dyDescent="0.2">
      <c r="A58" s="423"/>
      <c r="B58" s="424"/>
      <c r="C58" s="424"/>
      <c r="D58" s="424"/>
      <c r="E58" s="424"/>
      <c r="F58" s="424"/>
      <c r="G58" s="424"/>
      <c r="H58" s="424"/>
      <c r="I58" s="424"/>
      <c r="J58" s="424"/>
      <c r="K58" s="425"/>
    </row>
    <row r="59" spans="1:36" ht="13.5" customHeight="1" x14ac:dyDescent="0.2">
      <c r="A59" s="426"/>
      <c r="B59" s="427"/>
      <c r="C59" s="427"/>
      <c r="D59" s="427"/>
      <c r="E59" s="427"/>
      <c r="F59" s="427"/>
      <c r="G59" s="427"/>
      <c r="H59" s="427"/>
      <c r="I59" s="427"/>
      <c r="J59" s="427"/>
      <c r="K59" s="428"/>
    </row>
    <row r="60" spans="1:36" x14ac:dyDescent="0.2">
      <c r="A60" s="429"/>
      <c r="B60" s="430"/>
      <c r="C60" s="430"/>
      <c r="D60" s="430"/>
      <c r="E60" s="430"/>
      <c r="F60" s="430"/>
      <c r="G60" s="430"/>
      <c r="H60" s="430"/>
      <c r="I60" s="430"/>
      <c r="J60" s="430"/>
      <c r="K60" s="431"/>
    </row>
    <row r="61" spans="1:36" ht="2.25" customHeight="1" x14ac:dyDescent="0.2">
      <c r="A61" s="294"/>
      <c r="B61" s="294"/>
      <c r="C61" s="294"/>
      <c r="D61" s="294"/>
      <c r="E61" s="294"/>
      <c r="F61" s="39"/>
      <c r="G61" s="39"/>
      <c r="H61" s="39"/>
      <c r="I61" s="39"/>
      <c r="J61" s="214"/>
      <c r="K61" s="214"/>
    </row>
    <row r="62" spans="1:36" ht="13.5" customHeight="1" x14ac:dyDescent="0.2">
      <c r="A62" s="126"/>
      <c r="B62" s="126"/>
      <c r="C62" s="126"/>
      <c r="D62" s="126"/>
      <c r="E62" s="126"/>
      <c r="F62" s="126"/>
      <c r="G62" s="126"/>
      <c r="H62" s="126"/>
      <c r="J62" s="126"/>
      <c r="K62" s="126"/>
    </row>
    <row r="63" spans="1:36" x14ac:dyDescent="0.2">
      <c r="A63" s="126"/>
      <c r="B63" s="126"/>
      <c r="C63" s="126"/>
      <c r="D63" s="126"/>
      <c r="E63" s="126"/>
      <c r="F63" s="126"/>
      <c r="G63" s="126"/>
      <c r="H63" s="126"/>
      <c r="J63" s="126"/>
      <c r="K63" s="126"/>
    </row>
    <row r="64" spans="1:36" x14ac:dyDescent="0.2">
      <c r="A64" s="126"/>
      <c r="B64" s="126"/>
      <c r="C64" s="126"/>
      <c r="D64" s="126"/>
      <c r="E64" s="126"/>
      <c r="F64" s="126"/>
      <c r="G64" s="126"/>
      <c r="H64" s="126"/>
      <c r="J64" s="126"/>
      <c r="K64" s="126"/>
    </row>
    <row r="65" spans="1:11" x14ac:dyDescent="0.2">
      <c r="A65" s="126"/>
      <c r="B65" s="126"/>
      <c r="C65" s="126"/>
      <c r="D65" s="126"/>
      <c r="E65" s="126"/>
      <c r="F65" s="126"/>
      <c r="G65" s="126"/>
      <c r="H65" s="126"/>
      <c r="J65" s="126"/>
      <c r="K65" s="126"/>
    </row>
    <row r="66" spans="1:11" x14ac:dyDescent="0.2">
      <c r="A66" s="126"/>
      <c r="B66" s="126"/>
      <c r="C66" s="126"/>
      <c r="D66" s="126"/>
      <c r="E66" s="126"/>
      <c r="F66" s="126"/>
      <c r="G66" s="126"/>
      <c r="H66" s="126"/>
      <c r="J66" s="126"/>
      <c r="K66" s="126"/>
    </row>
    <row r="67" spans="1:11" x14ac:dyDescent="0.2">
      <c r="A67" s="126"/>
      <c r="B67" s="126"/>
      <c r="C67" s="126"/>
      <c r="D67" s="126"/>
      <c r="E67" s="126"/>
      <c r="F67" s="126"/>
      <c r="G67" s="126"/>
      <c r="H67" s="126"/>
      <c r="J67" s="126"/>
      <c r="K67" s="126"/>
    </row>
    <row r="68" spans="1:11" x14ac:dyDescent="0.2">
      <c r="A68" s="126"/>
      <c r="B68" s="126"/>
      <c r="C68" s="126"/>
      <c r="D68" s="126"/>
      <c r="E68" s="126"/>
      <c r="F68" s="126"/>
      <c r="G68" s="126"/>
      <c r="H68" s="126"/>
      <c r="J68" s="126"/>
      <c r="K68" s="126"/>
    </row>
    <row r="69" spans="1:11" x14ac:dyDescent="0.2">
      <c r="A69" s="126"/>
      <c r="B69" s="126"/>
      <c r="C69" s="126"/>
      <c r="D69" s="126"/>
      <c r="E69" s="126"/>
      <c r="F69" s="126"/>
      <c r="G69" s="126"/>
      <c r="H69" s="126"/>
      <c r="J69" s="126"/>
      <c r="K69" s="126"/>
    </row>
    <row r="70" spans="1:11" x14ac:dyDescent="0.2">
      <c r="A70" s="126"/>
      <c r="B70" s="126"/>
      <c r="C70" s="126"/>
      <c r="D70" s="126"/>
      <c r="E70" s="126"/>
      <c r="F70" s="126"/>
      <c r="G70" s="126"/>
      <c r="H70" s="126"/>
      <c r="J70" s="126"/>
      <c r="K70" s="126"/>
    </row>
    <row r="71" spans="1:11" x14ac:dyDescent="0.2">
      <c r="A71" s="126"/>
      <c r="B71" s="126"/>
      <c r="C71" s="126"/>
      <c r="D71" s="126"/>
      <c r="E71" s="126"/>
      <c r="F71" s="126"/>
      <c r="G71" s="126"/>
      <c r="H71" s="126"/>
      <c r="J71" s="126"/>
      <c r="K71" s="126"/>
    </row>
    <row r="72" spans="1:11" x14ac:dyDescent="0.2">
      <c r="A72" s="126"/>
      <c r="B72" s="126"/>
      <c r="C72" s="126"/>
      <c r="D72" s="126"/>
      <c r="E72" s="126"/>
      <c r="F72" s="126"/>
      <c r="G72" s="126"/>
      <c r="H72" s="126"/>
      <c r="J72" s="126"/>
      <c r="K72" s="126"/>
    </row>
    <row r="73" spans="1:11" x14ac:dyDescent="0.2">
      <c r="A73" s="126"/>
      <c r="B73" s="126"/>
      <c r="C73" s="126"/>
      <c r="D73" s="126"/>
      <c r="E73" s="126"/>
      <c r="F73" s="126"/>
      <c r="G73" s="126"/>
      <c r="H73" s="126"/>
      <c r="J73" s="126"/>
      <c r="K73" s="126"/>
    </row>
    <row r="74" spans="1:11" x14ac:dyDescent="0.2">
      <c r="A74" s="126"/>
      <c r="B74" s="126"/>
      <c r="C74" s="126"/>
      <c r="D74" s="126"/>
      <c r="E74" s="126"/>
      <c r="F74" s="126"/>
      <c r="G74" s="126"/>
      <c r="H74" s="126"/>
      <c r="J74" s="126"/>
      <c r="K74" s="126"/>
    </row>
    <row r="75" spans="1:11" x14ac:dyDescent="0.2">
      <c r="A75" s="126"/>
      <c r="B75" s="126"/>
      <c r="C75" s="126"/>
      <c r="D75" s="126"/>
      <c r="E75" s="126"/>
      <c r="F75" s="126"/>
      <c r="G75" s="126"/>
      <c r="H75" s="126"/>
      <c r="J75" s="126"/>
      <c r="K75" s="126"/>
    </row>
    <row r="76" spans="1:11" x14ac:dyDescent="0.2">
      <c r="A76" s="126"/>
      <c r="B76" s="126"/>
      <c r="C76" s="126"/>
      <c r="D76" s="126"/>
      <c r="E76" s="126"/>
      <c r="F76" s="126"/>
      <c r="G76" s="126"/>
      <c r="H76" s="126"/>
      <c r="J76" s="126"/>
      <c r="K76" s="126"/>
    </row>
    <row r="77" spans="1:11" x14ac:dyDescent="0.2">
      <c r="A77" s="126"/>
      <c r="B77" s="126"/>
      <c r="C77" s="126"/>
      <c r="D77" s="126"/>
      <c r="E77" s="126"/>
      <c r="F77" s="126"/>
      <c r="G77" s="126"/>
      <c r="H77" s="126"/>
      <c r="J77" s="126"/>
      <c r="K77" s="126"/>
    </row>
    <row r="78" spans="1:11" x14ac:dyDescent="0.2">
      <c r="A78" s="126"/>
      <c r="B78" s="126"/>
      <c r="C78" s="126"/>
      <c r="D78" s="126"/>
      <c r="E78" s="126"/>
      <c r="F78" s="126"/>
      <c r="G78" s="126"/>
      <c r="H78" s="126"/>
      <c r="J78" s="126"/>
      <c r="K78" s="126"/>
    </row>
    <row r="79" spans="1:11" x14ac:dyDescent="0.2">
      <c r="A79" s="126"/>
      <c r="B79" s="126"/>
      <c r="C79" s="126"/>
      <c r="D79" s="126"/>
      <c r="E79" s="126"/>
      <c r="F79" s="126"/>
      <c r="G79" s="126"/>
      <c r="H79" s="126"/>
      <c r="J79" s="126"/>
      <c r="K79" s="126"/>
    </row>
    <row r="80" spans="1:11" x14ac:dyDescent="0.2">
      <c r="A80" s="126"/>
      <c r="B80" s="126"/>
      <c r="C80" s="126"/>
      <c r="D80" s="126"/>
      <c r="E80" s="126"/>
      <c r="F80" s="126"/>
      <c r="G80" s="126"/>
      <c r="H80" s="126"/>
      <c r="J80" s="126"/>
      <c r="K80" s="126"/>
    </row>
    <row r="81" spans="1:11" x14ac:dyDescent="0.2">
      <c r="A81" s="126"/>
      <c r="B81" s="126"/>
      <c r="C81" s="126"/>
      <c r="D81" s="126"/>
      <c r="E81" s="126"/>
      <c r="F81" s="126"/>
      <c r="G81" s="126"/>
      <c r="H81" s="126"/>
      <c r="J81" s="126"/>
      <c r="K81" s="126"/>
    </row>
    <row r="82" spans="1:11" x14ac:dyDescent="0.2">
      <c r="A82" s="126"/>
      <c r="B82" s="126"/>
      <c r="C82" s="126"/>
      <c r="D82" s="126"/>
      <c r="E82" s="126"/>
      <c r="F82" s="126"/>
      <c r="G82" s="126"/>
      <c r="H82" s="126"/>
      <c r="J82" s="126"/>
      <c r="K82" s="126"/>
    </row>
    <row r="83" spans="1:11" x14ac:dyDescent="0.2">
      <c r="A83" s="126"/>
      <c r="B83" s="126"/>
      <c r="C83" s="126"/>
      <c r="D83" s="126"/>
      <c r="E83" s="126"/>
      <c r="F83" s="126"/>
      <c r="G83" s="126"/>
      <c r="H83" s="126"/>
      <c r="J83" s="126"/>
      <c r="K83" s="126"/>
    </row>
    <row r="84" spans="1:11" x14ac:dyDescent="0.2">
      <c r="A84" s="126"/>
      <c r="B84" s="126"/>
      <c r="C84" s="126"/>
      <c r="D84" s="126"/>
      <c r="E84" s="126"/>
      <c r="F84" s="126"/>
      <c r="G84" s="126"/>
      <c r="H84" s="126"/>
      <c r="J84" s="126"/>
      <c r="K84" s="126"/>
    </row>
    <row r="85" spans="1:11" x14ac:dyDescent="0.2">
      <c r="A85" s="126"/>
      <c r="B85" s="126"/>
      <c r="C85" s="126"/>
      <c r="D85" s="126"/>
      <c r="E85" s="126"/>
      <c r="F85" s="126"/>
      <c r="G85" s="126"/>
      <c r="H85" s="126"/>
      <c r="J85" s="126"/>
      <c r="K85" s="126"/>
    </row>
    <row r="86" spans="1:11" x14ac:dyDescent="0.2">
      <c r="A86" s="126"/>
      <c r="B86" s="126"/>
      <c r="C86" s="126"/>
      <c r="D86" s="126"/>
      <c r="E86" s="126"/>
      <c r="F86" s="126"/>
      <c r="G86" s="126"/>
      <c r="H86" s="126"/>
      <c r="J86" s="126"/>
      <c r="K86" s="132"/>
    </row>
    <row r="87" spans="1:11" x14ac:dyDescent="0.2">
      <c r="A87" s="126"/>
      <c r="B87" s="126"/>
      <c r="C87" s="126"/>
      <c r="D87" s="126"/>
      <c r="E87" s="126"/>
      <c r="F87" s="126"/>
      <c r="G87" s="126"/>
      <c r="H87" s="126"/>
      <c r="J87" s="132"/>
      <c r="K87" s="132"/>
    </row>
    <row r="88" spans="1:11" x14ac:dyDescent="0.2">
      <c r="A88" s="126"/>
      <c r="B88" s="126"/>
      <c r="C88" s="126"/>
      <c r="D88" s="126"/>
      <c r="E88" s="126"/>
      <c r="F88" s="132"/>
      <c r="G88" s="132"/>
      <c r="H88" s="132"/>
      <c r="I88" s="39"/>
      <c r="J88" s="132"/>
      <c r="K88" s="132"/>
    </row>
    <row r="89" spans="1:11" x14ac:dyDescent="0.2">
      <c r="A89" s="126"/>
      <c r="B89" s="126"/>
      <c r="C89" s="126"/>
      <c r="D89" s="126"/>
      <c r="E89" s="126"/>
      <c r="F89" s="132"/>
      <c r="G89" s="132"/>
      <c r="H89" s="132"/>
      <c r="I89" s="39"/>
      <c r="J89" s="132"/>
      <c r="K89" s="126"/>
    </row>
    <row r="90" spans="1:11" x14ac:dyDescent="0.2">
      <c r="A90" s="126"/>
      <c r="B90" s="126"/>
      <c r="C90" s="126"/>
      <c r="D90" s="126"/>
      <c r="E90" s="126"/>
      <c r="F90" s="132"/>
      <c r="G90" s="132"/>
      <c r="H90" s="132"/>
      <c r="I90" s="39"/>
      <c r="J90" s="126"/>
      <c r="K90" s="126"/>
    </row>
    <row r="91" spans="1:11" x14ac:dyDescent="0.2">
      <c r="A91" s="126"/>
      <c r="B91" s="126"/>
      <c r="C91" s="126"/>
      <c r="D91" s="126"/>
      <c r="E91" s="126"/>
      <c r="F91" s="126"/>
      <c r="G91" s="126"/>
      <c r="H91" s="126"/>
      <c r="J91" s="126"/>
      <c r="K91" s="126"/>
    </row>
    <row r="92" spans="1:11" x14ac:dyDescent="0.2">
      <c r="A92" s="126"/>
      <c r="B92" s="126"/>
      <c r="C92" s="126"/>
      <c r="D92" s="126"/>
      <c r="E92" s="126"/>
      <c r="F92" s="126"/>
      <c r="G92" s="126"/>
      <c r="H92" s="126"/>
      <c r="J92" s="126"/>
      <c r="K92" s="126"/>
    </row>
    <row r="93" spans="1:11" x14ac:dyDescent="0.2">
      <c r="A93" s="126"/>
      <c r="B93" s="126"/>
      <c r="C93" s="126"/>
      <c r="D93" s="126"/>
      <c r="E93" s="126"/>
      <c r="F93" s="126"/>
      <c r="G93" s="126"/>
      <c r="H93" s="126"/>
      <c r="J93" s="126"/>
      <c r="K93" s="126"/>
    </row>
    <row r="94" spans="1:11" x14ac:dyDescent="0.2">
      <c r="A94" s="126"/>
      <c r="B94" s="126"/>
      <c r="C94" s="126"/>
      <c r="D94" s="126"/>
      <c r="E94" s="126"/>
      <c r="F94" s="126"/>
      <c r="G94" s="126"/>
      <c r="H94" s="126"/>
      <c r="J94" s="126"/>
      <c r="K94" s="126"/>
    </row>
    <row r="95" spans="1:11" x14ac:dyDescent="0.2">
      <c r="A95" s="126"/>
      <c r="B95" s="126"/>
      <c r="C95" s="126"/>
      <c r="D95" s="126"/>
      <c r="E95" s="126"/>
      <c r="F95" s="126"/>
      <c r="G95" s="126"/>
      <c r="H95" s="126"/>
      <c r="J95" s="126"/>
      <c r="K95" s="126"/>
    </row>
    <row r="96" spans="1:11" x14ac:dyDescent="0.2">
      <c r="A96" s="126"/>
      <c r="B96" s="126"/>
      <c r="C96" s="126"/>
      <c r="D96" s="126"/>
      <c r="E96" s="126"/>
      <c r="F96" s="126"/>
      <c r="G96" s="126"/>
      <c r="H96" s="126"/>
      <c r="J96" s="126"/>
      <c r="K96" s="126"/>
    </row>
    <row r="97" spans="1:11" x14ac:dyDescent="0.2">
      <c r="A97" s="126"/>
      <c r="B97" s="126"/>
      <c r="C97" s="126"/>
      <c r="D97" s="126"/>
      <c r="E97" s="126"/>
      <c r="F97" s="126"/>
      <c r="G97" s="126"/>
      <c r="H97" s="126"/>
      <c r="J97" s="126"/>
      <c r="K97" s="126"/>
    </row>
    <row r="98" spans="1:11" x14ac:dyDescent="0.2">
      <c r="A98" s="126"/>
      <c r="B98" s="126"/>
      <c r="C98" s="126"/>
      <c r="D98" s="126"/>
      <c r="E98" s="126"/>
      <c r="F98" s="126"/>
      <c r="G98" s="126"/>
      <c r="H98" s="126"/>
      <c r="J98" s="126"/>
      <c r="K98" s="126"/>
    </row>
    <row r="99" spans="1:11" x14ac:dyDescent="0.2">
      <c r="A99" s="126"/>
      <c r="B99" s="126"/>
      <c r="C99" s="126"/>
      <c r="D99" s="126"/>
      <c r="E99" s="126"/>
      <c r="F99" s="126"/>
      <c r="G99" s="126"/>
      <c r="H99" s="126"/>
      <c r="J99" s="126"/>
      <c r="K99" s="126"/>
    </row>
    <row r="100" spans="1:11" x14ac:dyDescent="0.2">
      <c r="A100" s="126"/>
      <c r="B100" s="126"/>
      <c r="C100" s="126"/>
      <c r="D100" s="126"/>
      <c r="E100" s="126"/>
      <c r="F100" s="126"/>
      <c r="G100" s="126"/>
      <c r="H100" s="126"/>
      <c r="J100" s="126"/>
      <c r="K100" s="126"/>
    </row>
    <row r="101" spans="1:11" x14ac:dyDescent="0.2">
      <c r="A101" s="126"/>
      <c r="B101" s="126"/>
      <c r="C101" s="126"/>
      <c r="D101" s="126"/>
      <c r="E101" s="126"/>
      <c r="F101" s="126"/>
      <c r="G101" s="126"/>
      <c r="H101" s="126"/>
      <c r="J101" s="126"/>
      <c r="K101" s="126"/>
    </row>
    <row r="102" spans="1:11" x14ac:dyDescent="0.2">
      <c r="A102" s="126"/>
      <c r="B102" s="126"/>
      <c r="C102" s="126"/>
      <c r="D102" s="126"/>
      <c r="E102" s="126"/>
      <c r="F102" s="126"/>
      <c r="G102" s="126"/>
      <c r="H102" s="126"/>
      <c r="J102" s="126"/>
      <c r="K102" s="126"/>
    </row>
    <row r="103" spans="1:11" ht="13.5" customHeight="1" x14ac:dyDescent="0.2">
      <c r="A103" s="126"/>
      <c r="B103" s="126"/>
      <c r="C103" s="126"/>
      <c r="D103" s="126"/>
      <c r="E103" s="126"/>
      <c r="F103" s="126"/>
      <c r="G103" s="126"/>
      <c r="H103" s="126"/>
      <c r="J103" s="126"/>
      <c r="K103" s="126"/>
    </row>
    <row r="104" spans="1:11" x14ac:dyDescent="0.2">
      <c r="A104" s="126"/>
      <c r="B104" s="126"/>
      <c r="C104" s="126"/>
      <c r="D104" s="126"/>
      <c r="E104" s="126"/>
      <c r="F104" s="126"/>
      <c r="G104" s="126"/>
      <c r="H104" s="126"/>
      <c r="J104" s="126"/>
      <c r="K104" s="126"/>
    </row>
    <row r="105" spans="1:11" x14ac:dyDescent="0.2">
      <c r="A105" s="126"/>
      <c r="B105" s="126"/>
      <c r="C105" s="126"/>
      <c r="D105" s="126"/>
      <c r="E105" s="126"/>
      <c r="F105" s="126"/>
      <c r="G105" s="126"/>
      <c r="H105" s="126"/>
      <c r="J105" s="126"/>
      <c r="K105" s="126"/>
    </row>
    <row r="106" spans="1:11" x14ac:dyDescent="0.2">
      <c r="A106" s="126"/>
      <c r="B106" s="126"/>
      <c r="C106" s="126"/>
      <c r="D106" s="126"/>
      <c r="E106" s="126"/>
      <c r="F106" s="126"/>
      <c r="G106" s="126"/>
      <c r="H106" s="126"/>
      <c r="J106" s="126"/>
      <c r="K106" s="126"/>
    </row>
    <row r="107" spans="1:11" x14ac:dyDescent="0.2">
      <c r="A107" s="126"/>
      <c r="B107" s="126"/>
      <c r="C107" s="126"/>
      <c r="D107" s="126"/>
      <c r="E107" s="126"/>
      <c r="F107" s="126"/>
      <c r="G107" s="126"/>
      <c r="H107" s="126"/>
      <c r="J107" s="126"/>
      <c r="K107" s="126"/>
    </row>
    <row r="108" spans="1:11" x14ac:dyDescent="0.2">
      <c r="A108" s="126"/>
      <c r="B108" s="126"/>
      <c r="C108" s="126"/>
      <c r="D108" s="126"/>
      <c r="E108" s="126"/>
      <c r="F108" s="126"/>
      <c r="G108" s="126"/>
      <c r="H108" s="126"/>
      <c r="J108" s="126"/>
      <c r="K108" s="126"/>
    </row>
    <row r="109" spans="1:11" x14ac:dyDescent="0.2">
      <c r="A109" s="126"/>
      <c r="B109" s="126"/>
      <c r="C109" s="126"/>
      <c r="D109" s="126"/>
      <c r="E109" s="126"/>
      <c r="F109" s="126"/>
      <c r="G109" s="126"/>
      <c r="H109" s="126"/>
      <c r="J109" s="126"/>
      <c r="K109" s="126"/>
    </row>
    <row r="110" spans="1:11" x14ac:dyDescent="0.2">
      <c r="A110" s="126"/>
      <c r="B110" s="126"/>
      <c r="C110" s="126"/>
      <c r="D110" s="126"/>
      <c r="E110" s="126"/>
      <c r="F110" s="126"/>
      <c r="G110" s="126"/>
      <c r="H110" s="126"/>
      <c r="J110" s="126"/>
      <c r="K110" s="126"/>
    </row>
    <row r="111" spans="1:11" x14ac:dyDescent="0.2">
      <c r="A111" s="126"/>
      <c r="B111" s="126"/>
      <c r="C111" s="126"/>
      <c r="D111" s="126"/>
      <c r="E111" s="126"/>
      <c r="F111" s="126"/>
      <c r="G111" s="126"/>
      <c r="H111" s="126"/>
      <c r="J111" s="126"/>
      <c r="K111" s="126"/>
    </row>
    <row r="112" spans="1:11" x14ac:dyDescent="0.2">
      <c r="A112" s="126"/>
      <c r="B112" s="126"/>
      <c r="C112" s="126"/>
      <c r="D112" s="126"/>
      <c r="E112" s="126"/>
      <c r="F112" s="126"/>
      <c r="G112" s="126"/>
      <c r="H112" s="126"/>
      <c r="J112" s="126"/>
      <c r="K112" s="126"/>
    </row>
    <row r="113" spans="1:11" x14ac:dyDescent="0.2">
      <c r="A113" s="126"/>
      <c r="B113" s="126"/>
      <c r="C113" s="126"/>
      <c r="D113" s="126"/>
      <c r="E113" s="126"/>
      <c r="F113" s="126"/>
      <c r="G113" s="126"/>
      <c r="H113" s="126"/>
      <c r="J113" s="126"/>
      <c r="K113" s="126"/>
    </row>
    <row r="114" spans="1:11" x14ac:dyDescent="0.2">
      <c r="A114" s="126"/>
      <c r="B114" s="126"/>
      <c r="C114" s="126"/>
      <c r="D114" s="126"/>
      <c r="E114" s="126"/>
      <c r="F114" s="126"/>
      <c r="G114" s="126"/>
      <c r="H114" s="126"/>
      <c r="J114" s="126"/>
      <c r="K114" s="126"/>
    </row>
    <row r="115" spans="1:11" x14ac:dyDescent="0.2">
      <c r="A115" s="126"/>
      <c r="B115" s="126"/>
      <c r="C115" s="126"/>
      <c r="D115" s="126"/>
      <c r="E115" s="126"/>
      <c r="F115" s="126"/>
      <c r="G115" s="126"/>
      <c r="H115" s="126"/>
      <c r="J115" s="126"/>
      <c r="K115" s="126"/>
    </row>
    <row r="116" spans="1:11" x14ac:dyDescent="0.2">
      <c r="A116" s="126"/>
      <c r="B116" s="126"/>
      <c r="C116" s="126"/>
      <c r="D116" s="126"/>
      <c r="E116" s="126"/>
      <c r="F116" s="126"/>
      <c r="G116" s="126"/>
      <c r="H116" s="126"/>
      <c r="J116" s="126"/>
      <c r="K116" s="126"/>
    </row>
    <row r="117" spans="1:11" x14ac:dyDescent="0.2">
      <c r="A117" s="126"/>
      <c r="B117" s="126"/>
      <c r="C117" s="126"/>
      <c r="D117" s="126"/>
      <c r="E117" s="126"/>
      <c r="F117" s="126"/>
      <c r="G117" s="126"/>
      <c r="H117" s="126"/>
      <c r="J117" s="126"/>
      <c r="K117" s="126"/>
    </row>
    <row r="118" spans="1:11" x14ac:dyDescent="0.2">
      <c r="A118" s="126"/>
      <c r="B118" s="126"/>
      <c r="C118" s="126"/>
      <c r="D118" s="126"/>
      <c r="E118" s="126"/>
      <c r="F118" s="126"/>
      <c r="G118" s="126"/>
      <c r="H118" s="126"/>
      <c r="J118" s="126"/>
      <c r="K118" s="126"/>
    </row>
    <row r="119" spans="1:11" x14ac:dyDescent="0.2">
      <c r="A119" s="126"/>
      <c r="B119" s="126"/>
      <c r="C119" s="126"/>
      <c r="D119" s="126"/>
      <c r="E119" s="126"/>
      <c r="F119" s="126"/>
      <c r="G119" s="126"/>
      <c r="H119" s="126"/>
      <c r="J119" s="126"/>
      <c r="K119" s="126"/>
    </row>
    <row r="120" spans="1:11" x14ac:dyDescent="0.2">
      <c r="A120" s="126"/>
      <c r="B120" s="126"/>
      <c r="C120" s="126"/>
      <c r="D120" s="126"/>
      <c r="E120" s="126"/>
      <c r="F120" s="126"/>
      <c r="G120" s="126"/>
      <c r="H120" s="126"/>
      <c r="J120" s="126"/>
      <c r="K120" s="126"/>
    </row>
    <row r="121" spans="1:11" x14ac:dyDescent="0.2">
      <c r="A121" s="126"/>
      <c r="B121" s="126"/>
      <c r="C121" s="126"/>
      <c r="D121" s="126"/>
      <c r="E121" s="126"/>
      <c r="F121" s="126"/>
      <c r="G121" s="126"/>
      <c r="H121" s="126"/>
      <c r="J121" s="126"/>
      <c r="K121" s="126"/>
    </row>
    <row r="122" spans="1:11" x14ac:dyDescent="0.2">
      <c r="A122" s="126"/>
      <c r="B122" s="126"/>
      <c r="C122" s="126"/>
      <c r="D122" s="126"/>
      <c r="E122" s="126"/>
      <c r="F122" s="126"/>
      <c r="G122" s="126"/>
      <c r="H122" s="126"/>
      <c r="J122" s="126"/>
      <c r="K122" s="126"/>
    </row>
    <row r="123" spans="1:11" x14ac:dyDescent="0.2">
      <c r="A123" s="126"/>
      <c r="B123" s="126"/>
      <c r="C123" s="126"/>
      <c r="D123" s="126"/>
      <c r="E123" s="126"/>
      <c r="F123" s="126"/>
      <c r="G123" s="126"/>
      <c r="H123" s="126"/>
      <c r="J123" s="126"/>
      <c r="K123" s="126"/>
    </row>
    <row r="124" spans="1:11" x14ac:dyDescent="0.2">
      <c r="A124" s="126"/>
      <c r="B124" s="126"/>
      <c r="C124" s="126"/>
      <c r="D124" s="126"/>
      <c r="E124" s="126"/>
      <c r="F124" s="126"/>
      <c r="G124" s="126"/>
      <c r="H124" s="126"/>
      <c r="J124" s="126"/>
      <c r="K124" s="126"/>
    </row>
    <row r="125" spans="1:11" x14ac:dyDescent="0.2">
      <c r="A125" s="126"/>
      <c r="B125" s="126"/>
      <c r="C125" s="126"/>
      <c r="D125" s="126"/>
      <c r="E125" s="126"/>
      <c r="F125" s="126"/>
      <c r="G125" s="126"/>
      <c r="H125" s="126"/>
      <c r="J125" s="126"/>
      <c r="K125" s="126"/>
    </row>
    <row r="126" spans="1:11" x14ac:dyDescent="0.2">
      <c r="A126" s="126"/>
      <c r="B126" s="126"/>
      <c r="C126" s="126"/>
      <c r="D126" s="126"/>
      <c r="E126" s="126"/>
      <c r="F126" s="126"/>
      <c r="G126" s="126"/>
      <c r="H126" s="126"/>
      <c r="J126" s="126"/>
      <c r="K126" s="126"/>
    </row>
    <row r="127" spans="1:11" x14ac:dyDescent="0.2">
      <c r="A127" s="126"/>
      <c r="B127" s="126"/>
      <c r="C127" s="126"/>
      <c r="D127" s="126"/>
      <c r="E127" s="126"/>
      <c r="F127" s="126"/>
      <c r="G127" s="126"/>
      <c r="H127" s="126"/>
      <c r="J127" s="126"/>
      <c r="K127" s="126"/>
    </row>
    <row r="128" spans="1:11" x14ac:dyDescent="0.2">
      <c r="A128" s="126"/>
      <c r="B128" s="126"/>
      <c r="C128" s="126"/>
      <c r="D128" s="126"/>
      <c r="E128" s="126"/>
      <c r="F128" s="126"/>
      <c r="G128" s="126"/>
      <c r="H128" s="126"/>
      <c r="J128" s="126"/>
      <c r="K128" s="126"/>
    </row>
    <row r="129" spans="1:11" x14ac:dyDescent="0.2">
      <c r="A129" s="126"/>
      <c r="B129" s="126"/>
      <c r="C129" s="126"/>
      <c r="D129" s="126"/>
      <c r="E129" s="126"/>
      <c r="F129" s="126"/>
      <c r="G129" s="126"/>
      <c r="H129" s="126"/>
      <c r="J129" s="126"/>
      <c r="K129" s="126"/>
    </row>
    <row r="130" spans="1:11" x14ac:dyDescent="0.2">
      <c r="A130" s="126"/>
      <c r="B130" s="126"/>
      <c r="C130" s="126"/>
      <c r="D130" s="126"/>
      <c r="E130" s="126"/>
      <c r="F130" s="126"/>
      <c r="G130" s="126"/>
      <c r="H130" s="126"/>
      <c r="J130" s="126"/>
      <c r="K130" s="126"/>
    </row>
    <row r="131" spans="1:11" x14ac:dyDescent="0.2">
      <c r="A131" s="126"/>
      <c r="B131" s="126"/>
      <c r="C131" s="126"/>
      <c r="D131" s="126"/>
      <c r="E131" s="126"/>
      <c r="F131" s="126"/>
      <c r="G131" s="126"/>
      <c r="H131" s="126"/>
      <c r="J131" s="126"/>
      <c r="K131" s="126"/>
    </row>
    <row r="132" spans="1:11" x14ac:dyDescent="0.2">
      <c r="A132" s="126"/>
      <c r="B132" s="126"/>
      <c r="C132" s="126"/>
      <c r="D132" s="126"/>
      <c r="E132" s="126"/>
      <c r="F132" s="126"/>
      <c r="G132" s="126"/>
      <c r="H132" s="126"/>
      <c r="J132" s="126"/>
      <c r="K132" s="126"/>
    </row>
    <row r="133" spans="1:11" x14ac:dyDescent="0.2">
      <c r="A133" s="126"/>
      <c r="B133" s="126"/>
      <c r="C133" s="126"/>
      <c r="D133" s="126"/>
      <c r="E133" s="126"/>
      <c r="F133" s="126"/>
      <c r="G133" s="126"/>
      <c r="H133" s="126"/>
      <c r="J133" s="126"/>
      <c r="K133" s="126"/>
    </row>
    <row r="134" spans="1:11" x14ac:dyDescent="0.2">
      <c r="A134" s="126"/>
      <c r="B134" s="126"/>
      <c r="C134" s="126"/>
      <c r="D134" s="126"/>
      <c r="E134" s="126"/>
      <c r="F134" s="126"/>
      <c r="G134" s="126"/>
      <c r="H134" s="126"/>
      <c r="J134" s="126"/>
      <c r="K134" s="126"/>
    </row>
    <row r="135" spans="1:11" x14ac:dyDescent="0.2">
      <c r="A135" s="126"/>
      <c r="B135" s="126"/>
      <c r="C135" s="126"/>
      <c r="D135" s="126"/>
      <c r="E135" s="126"/>
      <c r="F135" s="126"/>
      <c r="G135" s="126"/>
      <c r="H135" s="126"/>
      <c r="J135" s="126"/>
      <c r="K135" s="126"/>
    </row>
    <row r="136" spans="1:11" x14ac:dyDescent="0.2">
      <c r="A136" s="126"/>
      <c r="B136" s="126"/>
      <c r="C136" s="126"/>
      <c r="D136" s="126"/>
      <c r="E136" s="126"/>
      <c r="F136" s="126"/>
      <c r="G136" s="126"/>
      <c r="H136" s="126"/>
      <c r="J136" s="126"/>
      <c r="K136" s="126"/>
    </row>
    <row r="137" spans="1:11" x14ac:dyDescent="0.2">
      <c r="A137" s="126"/>
      <c r="B137" s="126"/>
      <c r="C137" s="126"/>
      <c r="D137" s="126"/>
      <c r="E137" s="126"/>
      <c r="F137" s="126"/>
      <c r="G137" s="126"/>
      <c r="H137" s="126"/>
      <c r="J137" s="126"/>
      <c r="K137" s="126"/>
    </row>
    <row r="138" spans="1:11" x14ac:dyDescent="0.2">
      <c r="A138" s="126"/>
      <c r="B138" s="126"/>
      <c r="C138" s="126"/>
      <c r="D138" s="126"/>
      <c r="E138" s="126"/>
      <c r="F138" s="126"/>
      <c r="G138" s="126"/>
      <c r="H138" s="126"/>
      <c r="J138" s="126"/>
      <c r="K138" s="126"/>
    </row>
    <row r="139" spans="1:11" x14ac:dyDescent="0.2">
      <c r="A139" s="126"/>
      <c r="B139" s="126"/>
      <c r="C139" s="126"/>
      <c r="D139" s="126"/>
      <c r="E139" s="126"/>
      <c r="F139" s="126"/>
      <c r="G139" s="126"/>
      <c r="H139" s="126"/>
      <c r="J139" s="126"/>
      <c r="K139" s="126"/>
    </row>
    <row r="140" spans="1:11" x14ac:dyDescent="0.2">
      <c r="A140" s="126"/>
      <c r="B140" s="126"/>
      <c r="C140" s="126"/>
      <c r="D140" s="126"/>
      <c r="E140" s="126"/>
      <c r="F140" s="126"/>
      <c r="G140" s="126"/>
      <c r="H140" s="126"/>
      <c r="J140" s="126"/>
      <c r="K140" s="126"/>
    </row>
    <row r="141" spans="1:11" x14ac:dyDescent="0.2">
      <c r="A141" s="126"/>
      <c r="B141" s="126"/>
      <c r="C141" s="126"/>
      <c r="D141" s="126"/>
      <c r="E141" s="126"/>
      <c r="F141" s="126"/>
      <c r="G141" s="126"/>
      <c r="H141" s="126"/>
      <c r="J141" s="126"/>
      <c r="K141" s="126"/>
    </row>
    <row r="142" spans="1:11" x14ac:dyDescent="0.2">
      <c r="A142" s="126"/>
      <c r="B142" s="126"/>
      <c r="C142" s="126"/>
      <c r="D142" s="126"/>
      <c r="E142" s="126"/>
      <c r="F142" s="126"/>
      <c r="G142" s="126"/>
      <c r="H142" s="126"/>
      <c r="J142" s="126"/>
      <c r="K142" s="126"/>
    </row>
    <row r="143" spans="1:11" x14ac:dyDescent="0.2">
      <c r="A143" s="126"/>
      <c r="B143" s="126"/>
      <c r="C143" s="126"/>
      <c r="D143" s="126"/>
      <c r="E143" s="126"/>
      <c r="F143" s="126"/>
      <c r="G143" s="126"/>
      <c r="H143" s="126"/>
      <c r="J143" s="126"/>
      <c r="K143" s="126"/>
    </row>
    <row r="144" spans="1:11" x14ac:dyDescent="0.2">
      <c r="A144" s="126"/>
      <c r="B144" s="126"/>
      <c r="C144" s="126"/>
      <c r="D144" s="126"/>
      <c r="E144" s="126"/>
      <c r="F144" s="126"/>
      <c r="G144" s="126"/>
      <c r="H144" s="126"/>
      <c r="J144" s="126"/>
      <c r="K144" s="126"/>
    </row>
    <row r="145" spans="1:11" x14ac:dyDescent="0.2">
      <c r="A145" s="126"/>
      <c r="B145" s="126"/>
      <c r="C145" s="126"/>
      <c r="D145" s="126"/>
      <c r="E145" s="126"/>
      <c r="F145" s="126"/>
      <c r="G145" s="126"/>
      <c r="H145" s="126"/>
      <c r="J145" s="126"/>
      <c r="K145" s="126"/>
    </row>
    <row r="146" spans="1:11" x14ac:dyDescent="0.2">
      <c r="A146" s="126"/>
      <c r="B146" s="126"/>
      <c r="C146" s="126"/>
      <c r="D146" s="126"/>
      <c r="E146" s="126"/>
      <c r="F146" s="126"/>
      <c r="G146" s="126"/>
      <c r="H146" s="126"/>
      <c r="J146" s="126"/>
      <c r="K146" s="126"/>
    </row>
    <row r="147" spans="1:11" x14ac:dyDescent="0.2">
      <c r="A147" s="126"/>
      <c r="B147" s="126"/>
      <c r="C147" s="126"/>
      <c r="D147" s="126"/>
      <c r="E147" s="126"/>
      <c r="F147" s="126"/>
      <c r="G147" s="126"/>
      <c r="H147" s="126"/>
      <c r="J147" s="126"/>
      <c r="K147" s="126"/>
    </row>
    <row r="148" spans="1:11" x14ac:dyDescent="0.2">
      <c r="A148" s="126"/>
      <c r="B148" s="126"/>
      <c r="C148" s="126"/>
      <c r="D148" s="126"/>
      <c r="E148" s="126"/>
      <c r="F148" s="126"/>
      <c r="G148" s="126"/>
      <c r="H148" s="126"/>
      <c r="J148" s="126"/>
      <c r="K148" s="126"/>
    </row>
    <row r="149" spans="1:11" x14ac:dyDescent="0.2">
      <c r="A149" s="126"/>
      <c r="B149" s="126"/>
      <c r="C149" s="126"/>
      <c r="D149" s="126"/>
      <c r="E149" s="126"/>
      <c r="F149" s="126"/>
      <c r="G149" s="126"/>
      <c r="H149" s="126"/>
      <c r="J149" s="126"/>
      <c r="K149" s="126"/>
    </row>
    <row r="150" spans="1:11" x14ac:dyDescent="0.2">
      <c r="A150" s="126"/>
      <c r="B150" s="126"/>
      <c r="C150" s="126"/>
      <c r="D150" s="126"/>
      <c r="E150" s="126"/>
      <c r="F150" s="126"/>
      <c r="G150" s="126"/>
      <c r="H150" s="126"/>
      <c r="J150" s="126"/>
      <c r="K150" s="126"/>
    </row>
    <row r="151" spans="1:11" x14ac:dyDescent="0.2">
      <c r="A151" s="126"/>
      <c r="B151" s="126"/>
      <c r="C151" s="126"/>
      <c r="D151" s="126"/>
      <c r="E151" s="126"/>
      <c r="F151" s="126"/>
      <c r="G151" s="126"/>
      <c r="H151" s="126"/>
      <c r="J151" s="126"/>
      <c r="K151" s="126"/>
    </row>
    <row r="152" spans="1:11" x14ac:dyDescent="0.2">
      <c r="A152" s="126"/>
      <c r="B152" s="126"/>
      <c r="C152" s="126"/>
      <c r="D152" s="126"/>
      <c r="E152" s="126"/>
      <c r="F152" s="126"/>
      <c r="G152" s="126"/>
      <c r="H152" s="126"/>
      <c r="J152" s="126"/>
      <c r="K152" s="126"/>
    </row>
    <row r="153" spans="1:11" x14ac:dyDescent="0.2">
      <c r="A153" s="126"/>
      <c r="B153" s="126"/>
      <c r="C153" s="126"/>
      <c r="D153" s="126"/>
      <c r="E153" s="126"/>
      <c r="F153" s="126"/>
      <c r="G153" s="126"/>
      <c r="H153" s="126"/>
      <c r="J153" s="126"/>
      <c r="K153" s="126"/>
    </row>
    <row r="154" spans="1:11" x14ac:dyDescent="0.2">
      <c r="A154" s="126"/>
      <c r="B154" s="126"/>
      <c r="C154" s="126"/>
      <c r="D154" s="126"/>
      <c r="E154" s="126"/>
      <c r="F154" s="126"/>
      <c r="G154" s="126"/>
      <c r="H154" s="126"/>
      <c r="J154" s="126"/>
      <c r="K154" s="126"/>
    </row>
    <row r="155" spans="1:11" x14ac:dyDescent="0.2">
      <c r="A155" s="126"/>
      <c r="B155" s="126"/>
      <c r="C155" s="126"/>
      <c r="D155" s="126"/>
      <c r="E155" s="126"/>
      <c r="F155" s="126"/>
      <c r="G155" s="126"/>
      <c r="H155" s="126"/>
      <c r="J155" s="126"/>
      <c r="K155" s="126"/>
    </row>
    <row r="156" spans="1:11" x14ac:dyDescent="0.2">
      <c r="A156" s="126"/>
      <c r="B156" s="126"/>
      <c r="C156" s="126"/>
      <c r="D156" s="126"/>
      <c r="E156" s="126"/>
      <c r="F156" s="126"/>
      <c r="G156" s="126"/>
      <c r="H156" s="126"/>
      <c r="J156" s="126"/>
      <c r="K156" s="126"/>
    </row>
    <row r="157" spans="1:11" x14ac:dyDescent="0.2">
      <c r="A157" s="126"/>
      <c r="B157" s="126"/>
      <c r="C157" s="126"/>
      <c r="D157" s="126"/>
      <c r="E157" s="126"/>
      <c r="F157" s="126"/>
      <c r="G157" s="126"/>
      <c r="H157" s="126"/>
      <c r="J157" s="126"/>
      <c r="K157" s="126"/>
    </row>
    <row r="158" spans="1:11" x14ac:dyDescent="0.2">
      <c r="A158" s="126"/>
      <c r="B158" s="126"/>
      <c r="C158" s="126"/>
      <c r="D158" s="126"/>
      <c r="E158" s="126"/>
      <c r="F158" s="126"/>
      <c r="G158" s="126"/>
      <c r="H158" s="126"/>
      <c r="J158" s="126"/>
      <c r="K158" s="126"/>
    </row>
    <row r="159" spans="1:11" x14ac:dyDescent="0.2">
      <c r="A159" s="126"/>
      <c r="B159" s="126"/>
      <c r="C159" s="126"/>
      <c r="D159" s="126"/>
      <c r="E159" s="126"/>
      <c r="F159" s="126"/>
      <c r="G159" s="126"/>
      <c r="H159" s="126"/>
      <c r="J159" s="126"/>
      <c r="K159" s="126"/>
    </row>
    <row r="160" spans="1:11" x14ac:dyDescent="0.2">
      <c r="A160" s="126"/>
      <c r="B160" s="126"/>
      <c r="C160" s="126"/>
      <c r="D160" s="126"/>
      <c r="E160" s="126"/>
      <c r="F160" s="126"/>
      <c r="G160" s="126"/>
      <c r="H160" s="126"/>
      <c r="J160" s="126"/>
      <c r="K160" s="126"/>
    </row>
    <row r="161" spans="1:11" x14ac:dyDescent="0.2">
      <c r="A161" s="126"/>
      <c r="B161" s="126"/>
      <c r="C161" s="126"/>
      <c r="D161" s="126"/>
      <c r="E161" s="126"/>
      <c r="F161" s="126"/>
      <c r="G161" s="126"/>
      <c r="H161" s="126"/>
      <c r="J161" s="126"/>
      <c r="K161" s="126"/>
    </row>
    <row r="162" spans="1:11" x14ac:dyDescent="0.2">
      <c r="A162" s="126"/>
      <c r="B162" s="126"/>
      <c r="C162" s="126"/>
      <c r="D162" s="126"/>
      <c r="E162" s="126"/>
      <c r="F162" s="126"/>
      <c r="G162" s="126"/>
      <c r="H162" s="126"/>
      <c r="J162" s="126"/>
      <c r="K162" s="126"/>
    </row>
    <row r="163" spans="1:11" x14ac:dyDescent="0.2">
      <c r="A163" s="126"/>
      <c r="B163" s="126"/>
      <c r="C163" s="126"/>
      <c r="D163" s="126"/>
      <c r="E163" s="126"/>
      <c r="F163" s="126"/>
      <c r="G163" s="126"/>
      <c r="H163" s="126"/>
      <c r="J163" s="126"/>
      <c r="K163" s="126"/>
    </row>
    <row r="164" spans="1:11" x14ac:dyDescent="0.2">
      <c r="A164" s="126"/>
      <c r="B164" s="126"/>
      <c r="C164" s="126"/>
      <c r="D164" s="126"/>
      <c r="E164" s="126"/>
      <c r="F164" s="126"/>
      <c r="G164" s="126"/>
      <c r="H164" s="126"/>
      <c r="J164" s="126"/>
      <c r="K164" s="126"/>
    </row>
    <row r="165" spans="1:11" x14ac:dyDescent="0.2">
      <c r="A165" s="126"/>
      <c r="B165" s="126"/>
      <c r="C165" s="126"/>
      <c r="D165" s="126"/>
      <c r="E165" s="126"/>
      <c r="F165" s="126"/>
      <c r="G165" s="126"/>
      <c r="H165" s="126"/>
      <c r="J165" s="126"/>
      <c r="K165" s="126"/>
    </row>
    <row r="166" spans="1:11" x14ac:dyDescent="0.2">
      <c r="A166" s="126"/>
      <c r="B166" s="126"/>
      <c r="C166" s="126"/>
      <c r="D166" s="126"/>
      <c r="E166" s="126"/>
      <c r="F166" s="126"/>
      <c r="G166" s="126"/>
      <c r="H166" s="126"/>
      <c r="J166" s="126"/>
      <c r="K166" s="126"/>
    </row>
    <row r="167" spans="1:11" x14ac:dyDescent="0.2">
      <c r="A167" s="126"/>
      <c r="B167" s="126"/>
      <c r="C167" s="126"/>
      <c r="D167" s="126"/>
      <c r="E167" s="126"/>
      <c r="F167" s="126"/>
      <c r="G167" s="126"/>
      <c r="H167" s="126"/>
      <c r="J167" s="126"/>
      <c r="K167" s="126"/>
    </row>
    <row r="168" spans="1:11" x14ac:dyDescent="0.2">
      <c r="A168" s="126"/>
      <c r="B168" s="126"/>
      <c r="C168" s="126"/>
      <c r="D168" s="126"/>
      <c r="E168" s="126"/>
      <c r="F168" s="126"/>
      <c r="G168" s="126"/>
      <c r="H168" s="126"/>
      <c r="J168" s="126"/>
      <c r="K168" s="126"/>
    </row>
    <row r="169" spans="1:11" x14ac:dyDescent="0.2">
      <c r="A169" s="126"/>
      <c r="B169" s="126"/>
      <c r="C169" s="126"/>
      <c r="D169" s="126"/>
      <c r="E169" s="126"/>
      <c r="F169" s="126"/>
      <c r="G169" s="126"/>
      <c r="H169" s="126"/>
      <c r="J169" s="126"/>
      <c r="K169" s="126"/>
    </row>
    <row r="170" spans="1:11" x14ac:dyDescent="0.2">
      <c r="A170" s="126"/>
      <c r="B170" s="126"/>
      <c r="C170" s="126"/>
      <c r="D170" s="126"/>
      <c r="E170" s="126"/>
      <c r="F170" s="126"/>
      <c r="G170" s="126"/>
      <c r="H170" s="126"/>
      <c r="J170" s="126"/>
      <c r="K170" s="126"/>
    </row>
    <row r="171" spans="1:11" x14ac:dyDescent="0.2">
      <c r="A171" s="126"/>
      <c r="B171" s="126"/>
      <c r="C171" s="126"/>
      <c r="D171" s="126"/>
      <c r="E171" s="126"/>
      <c r="F171" s="126"/>
      <c r="G171" s="126"/>
      <c r="H171" s="126"/>
      <c r="J171" s="126"/>
      <c r="K171" s="126"/>
    </row>
    <row r="172" spans="1:11" x14ac:dyDescent="0.2">
      <c r="A172" s="126"/>
      <c r="B172" s="126"/>
      <c r="C172" s="126"/>
      <c r="D172" s="126"/>
      <c r="E172" s="126"/>
      <c r="F172" s="126"/>
      <c r="G172" s="126"/>
      <c r="H172" s="126"/>
      <c r="J172" s="126"/>
      <c r="K172" s="126"/>
    </row>
    <row r="173" spans="1:11" x14ac:dyDescent="0.2">
      <c r="A173" s="126"/>
      <c r="B173" s="126"/>
      <c r="C173" s="126"/>
      <c r="D173" s="126"/>
      <c r="E173" s="126"/>
      <c r="F173" s="126"/>
      <c r="G173" s="126"/>
      <c r="H173" s="126"/>
      <c r="J173" s="126"/>
      <c r="K173" s="126"/>
    </row>
    <row r="174" spans="1:11" x14ac:dyDescent="0.2">
      <c r="A174" s="126"/>
      <c r="B174" s="126"/>
      <c r="C174" s="126"/>
      <c r="D174" s="126"/>
      <c r="E174" s="126"/>
      <c r="F174" s="126"/>
      <c r="G174" s="126"/>
      <c r="H174" s="126"/>
      <c r="J174" s="126"/>
      <c r="K174" s="126"/>
    </row>
    <row r="175" spans="1:11" ht="42" customHeight="1" x14ac:dyDescent="0.2">
      <c r="A175" s="126"/>
      <c r="B175" s="126"/>
      <c r="C175" s="126"/>
      <c r="D175" s="126"/>
      <c r="E175" s="126"/>
      <c r="F175" s="126"/>
      <c r="G175" s="126"/>
      <c r="H175" s="126"/>
      <c r="J175" s="126"/>
      <c r="K175" s="126"/>
    </row>
    <row r="176" spans="1:11" ht="42" customHeight="1" x14ac:dyDescent="0.2">
      <c r="A176" s="126"/>
      <c r="B176" s="126"/>
      <c r="C176" s="126"/>
      <c r="D176" s="126"/>
      <c r="E176" s="126"/>
      <c r="F176" s="126"/>
      <c r="G176" s="126"/>
      <c r="H176" s="126"/>
      <c r="J176" s="126"/>
      <c r="K176" s="126"/>
    </row>
    <row r="177" spans="1:11" ht="42" customHeight="1" x14ac:dyDescent="0.2">
      <c r="A177" s="126"/>
      <c r="B177" s="126"/>
      <c r="C177" s="126"/>
      <c r="D177" s="126"/>
      <c r="E177" s="126"/>
      <c r="F177" s="126"/>
      <c r="G177" s="126"/>
      <c r="H177" s="126"/>
      <c r="J177" s="126"/>
      <c r="K177" s="126"/>
    </row>
    <row r="178" spans="1:11" ht="42" customHeight="1" x14ac:dyDescent="0.2">
      <c r="A178" s="126"/>
      <c r="B178" s="126"/>
      <c r="C178" s="126"/>
      <c r="D178" s="126"/>
      <c r="E178" s="126"/>
      <c r="F178" s="126"/>
      <c r="G178" s="126"/>
      <c r="H178" s="126"/>
      <c r="J178" s="126"/>
      <c r="K178" s="126"/>
    </row>
    <row r="179" spans="1:11" ht="42" customHeight="1" x14ac:dyDescent="0.2">
      <c r="A179" s="126"/>
      <c r="B179" s="126"/>
      <c r="C179" s="126"/>
      <c r="D179" s="126"/>
      <c r="E179" s="126"/>
      <c r="F179" s="126"/>
      <c r="G179" s="126"/>
      <c r="H179" s="126"/>
      <c r="J179" s="126"/>
      <c r="K179" s="126"/>
    </row>
    <row r="180" spans="1:11" ht="42" customHeight="1" x14ac:dyDescent="0.2">
      <c r="A180" s="126"/>
      <c r="B180" s="126"/>
      <c r="C180" s="126"/>
      <c r="D180" s="126"/>
      <c r="E180" s="126"/>
      <c r="F180" s="126"/>
      <c r="G180" s="126"/>
      <c r="H180" s="126"/>
      <c r="J180" s="126"/>
      <c r="K180" s="126"/>
    </row>
    <row r="181" spans="1:11" ht="42" customHeight="1" x14ac:dyDescent="0.2">
      <c r="A181" s="126"/>
      <c r="B181" s="126"/>
      <c r="C181" s="126"/>
      <c r="D181" s="126"/>
      <c r="E181" s="126"/>
      <c r="F181" s="126"/>
      <c r="G181" s="126"/>
      <c r="H181" s="126"/>
      <c r="J181" s="126"/>
      <c r="K181" s="126"/>
    </row>
    <row r="182" spans="1:11" ht="42" customHeight="1" x14ac:dyDescent="0.2">
      <c r="A182" s="126"/>
      <c r="B182" s="126"/>
      <c r="C182" s="126"/>
      <c r="D182" s="126"/>
      <c r="E182" s="126"/>
      <c r="F182" s="126"/>
      <c r="G182" s="126"/>
      <c r="H182" s="126"/>
      <c r="J182" s="126"/>
      <c r="K182" s="126"/>
    </row>
    <row r="183" spans="1:11" ht="42" customHeight="1" x14ac:dyDescent="0.2">
      <c r="A183" s="126"/>
      <c r="B183" s="126"/>
      <c r="C183" s="126"/>
      <c r="D183" s="126"/>
      <c r="E183" s="126"/>
      <c r="F183" s="126"/>
      <c r="G183" s="126"/>
      <c r="H183" s="126"/>
      <c r="J183" s="126"/>
      <c r="K183" s="126"/>
    </row>
    <row r="184" spans="1:11" ht="42" customHeight="1" x14ac:dyDescent="0.2">
      <c r="A184" s="126"/>
      <c r="B184" s="126"/>
      <c r="C184" s="126"/>
      <c r="D184" s="126"/>
      <c r="E184" s="126"/>
      <c r="F184" s="126"/>
      <c r="G184" s="126"/>
      <c r="H184" s="126"/>
      <c r="J184" s="126"/>
      <c r="K184" s="126"/>
    </row>
    <row r="185" spans="1:11" ht="42" customHeight="1" x14ac:dyDescent="0.2">
      <c r="A185" s="126"/>
      <c r="B185" s="126"/>
      <c r="C185" s="126"/>
      <c r="D185" s="126"/>
      <c r="E185" s="126"/>
      <c r="F185" s="126"/>
      <c r="G185" s="126"/>
      <c r="H185" s="126"/>
      <c r="J185" s="126"/>
      <c r="K185" s="126"/>
    </row>
    <row r="186" spans="1:11" ht="42" customHeight="1" x14ac:dyDescent="0.2">
      <c r="A186" s="126"/>
      <c r="B186" s="126"/>
      <c r="C186" s="126"/>
      <c r="D186" s="126"/>
      <c r="E186" s="126"/>
      <c r="F186" s="126"/>
      <c r="G186" s="126"/>
      <c r="H186" s="126"/>
      <c r="J186" s="126"/>
      <c r="K186" s="126"/>
    </row>
    <row r="187" spans="1:11" ht="42" customHeight="1" x14ac:dyDescent="0.2">
      <c r="A187" s="126"/>
      <c r="B187" s="126"/>
      <c r="C187" s="126"/>
      <c r="D187" s="126"/>
      <c r="E187" s="126"/>
      <c r="F187" s="126"/>
      <c r="G187" s="126"/>
      <c r="H187" s="126"/>
      <c r="J187" s="126"/>
      <c r="K187" s="126"/>
    </row>
    <row r="188" spans="1:11" ht="42" customHeight="1" x14ac:dyDescent="0.2">
      <c r="A188" s="126"/>
      <c r="B188" s="126"/>
      <c r="C188" s="126"/>
      <c r="D188" s="126"/>
      <c r="E188" s="126"/>
      <c r="F188" s="126"/>
      <c r="G188" s="126"/>
      <c r="H188" s="126"/>
      <c r="J188" s="126"/>
      <c r="K188" s="126"/>
    </row>
    <row r="189" spans="1:11" ht="42" customHeight="1" x14ac:dyDescent="0.2">
      <c r="A189" s="126"/>
      <c r="B189" s="126"/>
      <c r="C189" s="126"/>
      <c r="D189" s="126"/>
      <c r="E189" s="126"/>
      <c r="F189" s="126"/>
      <c r="G189" s="126"/>
      <c r="H189" s="126"/>
      <c r="J189" s="126"/>
      <c r="K189" s="126"/>
    </row>
    <row r="190" spans="1:11" ht="42" customHeight="1" x14ac:dyDescent="0.2">
      <c r="A190" s="126"/>
      <c r="B190" s="126"/>
      <c r="C190" s="126"/>
      <c r="D190" s="126"/>
      <c r="E190" s="126"/>
      <c r="F190" s="126"/>
      <c r="G190" s="126"/>
      <c r="H190" s="126"/>
      <c r="J190" s="126"/>
      <c r="K190" s="126"/>
    </row>
    <row r="191" spans="1:11" ht="42" customHeight="1" x14ac:dyDescent="0.2">
      <c r="A191" s="126"/>
      <c r="B191" s="126"/>
      <c r="C191" s="126"/>
      <c r="D191" s="126"/>
      <c r="E191" s="126"/>
      <c r="F191" s="126"/>
      <c r="G191" s="126"/>
      <c r="H191" s="126"/>
      <c r="J191" s="126"/>
      <c r="K191" s="126"/>
    </row>
    <row r="192" spans="1:11" ht="57.75" customHeight="1" x14ac:dyDescent="0.2">
      <c r="A192" s="126"/>
      <c r="B192" s="126"/>
      <c r="C192" s="126"/>
      <c r="D192" s="126"/>
      <c r="E192" s="126"/>
      <c r="F192" s="126"/>
      <c r="G192" s="126"/>
      <c r="H192" s="126"/>
      <c r="J192" s="126"/>
      <c r="K192" s="126"/>
    </row>
    <row r="193" spans="1:11" ht="42" customHeight="1" x14ac:dyDescent="0.2">
      <c r="A193" s="126"/>
      <c r="B193" s="126"/>
      <c r="C193" s="126"/>
      <c r="D193" s="126"/>
      <c r="E193" s="126"/>
      <c r="F193" s="126"/>
      <c r="G193" s="126"/>
      <c r="H193" s="126"/>
      <c r="J193" s="126"/>
      <c r="K193" s="126"/>
    </row>
    <row r="194" spans="1:11" ht="42" customHeight="1" x14ac:dyDescent="0.2">
      <c r="A194" s="126"/>
      <c r="B194" s="126"/>
      <c r="C194" s="126"/>
      <c r="D194" s="126"/>
      <c r="E194" s="126"/>
      <c r="F194" s="126"/>
      <c r="G194" s="126"/>
      <c r="H194" s="126"/>
      <c r="J194" s="126"/>
      <c r="K194" s="126"/>
    </row>
    <row r="195" spans="1:11" ht="42" customHeight="1" x14ac:dyDescent="0.2">
      <c r="A195" s="126"/>
      <c r="B195" s="126"/>
      <c r="C195" s="126"/>
      <c r="D195" s="126"/>
      <c r="E195" s="126"/>
      <c r="F195" s="126"/>
      <c r="G195" s="126"/>
      <c r="H195" s="126"/>
      <c r="J195" s="126"/>
      <c r="K195" s="126"/>
    </row>
    <row r="196" spans="1:11" ht="42" customHeight="1" x14ac:dyDescent="0.2">
      <c r="A196" s="126"/>
      <c r="B196" s="126"/>
      <c r="C196" s="126"/>
      <c r="D196" s="126"/>
      <c r="E196" s="126"/>
      <c r="F196" s="126"/>
      <c r="G196" s="126"/>
      <c r="H196" s="126"/>
      <c r="J196" s="126"/>
      <c r="K196" s="126"/>
    </row>
    <row r="197" spans="1:11" ht="42" customHeight="1" x14ac:dyDescent="0.2">
      <c r="A197" s="126"/>
      <c r="B197" s="126"/>
      <c r="C197" s="126"/>
      <c r="D197" s="126"/>
      <c r="E197" s="126"/>
      <c r="F197" s="126"/>
      <c r="G197" s="126"/>
      <c r="H197" s="126"/>
      <c r="J197" s="126"/>
      <c r="K197" s="126"/>
    </row>
    <row r="198" spans="1:11" ht="42" customHeight="1" x14ac:dyDescent="0.2">
      <c r="A198" s="126"/>
      <c r="B198" s="126"/>
      <c r="C198" s="126"/>
      <c r="D198" s="126"/>
      <c r="E198" s="126"/>
      <c r="F198" s="126"/>
      <c r="G198" s="126"/>
      <c r="H198" s="126"/>
      <c r="J198" s="126"/>
      <c r="K198" s="126"/>
    </row>
    <row r="199" spans="1:11" ht="42" customHeight="1" x14ac:dyDescent="0.2">
      <c r="A199" s="126"/>
      <c r="B199" s="126"/>
      <c r="C199" s="126"/>
      <c r="D199" s="126"/>
      <c r="E199" s="126"/>
      <c r="F199" s="126"/>
      <c r="G199" s="126"/>
      <c r="H199" s="126"/>
      <c r="J199" s="126"/>
      <c r="K199" s="126"/>
    </row>
    <row r="200" spans="1:11" ht="42" customHeight="1" x14ac:dyDescent="0.2">
      <c r="A200" s="126"/>
      <c r="B200" s="126"/>
      <c r="C200" s="126"/>
      <c r="D200" s="126"/>
      <c r="E200" s="126"/>
      <c r="F200" s="126"/>
      <c r="G200" s="126"/>
      <c r="H200" s="126"/>
      <c r="J200" s="126"/>
      <c r="K200" s="126"/>
    </row>
    <row r="201" spans="1:11" ht="42" customHeight="1" x14ac:dyDescent="0.2">
      <c r="A201" s="126"/>
      <c r="B201" s="126"/>
      <c r="C201" s="126"/>
      <c r="D201" s="126"/>
      <c r="E201" s="126"/>
      <c r="F201" s="126"/>
      <c r="G201" s="126"/>
      <c r="H201" s="126"/>
      <c r="J201" s="126"/>
      <c r="K201" s="126"/>
    </row>
    <row r="202" spans="1:11" ht="42" customHeight="1" x14ac:dyDescent="0.2">
      <c r="A202" s="126"/>
      <c r="B202" s="126"/>
      <c r="C202" s="126"/>
      <c r="D202" s="126"/>
      <c r="E202" s="126"/>
      <c r="F202" s="126"/>
      <c r="G202" s="126"/>
      <c r="H202" s="126"/>
      <c r="J202" s="126"/>
      <c r="K202" s="126"/>
    </row>
    <row r="203" spans="1:11" ht="42" customHeight="1" x14ac:dyDescent="0.2">
      <c r="A203" s="126"/>
      <c r="B203" s="126"/>
      <c r="C203" s="126"/>
      <c r="D203" s="126"/>
      <c r="E203" s="126"/>
      <c r="F203" s="126"/>
      <c r="G203" s="126"/>
      <c r="H203" s="126"/>
      <c r="J203" s="126"/>
      <c r="K203" s="126"/>
    </row>
    <row r="204" spans="1:11" ht="42" customHeight="1" x14ac:dyDescent="0.2">
      <c r="A204" s="126"/>
      <c r="B204" s="126"/>
      <c r="C204" s="126"/>
      <c r="D204" s="126"/>
      <c r="E204" s="126"/>
      <c r="F204" s="126"/>
      <c r="G204" s="126"/>
      <c r="H204" s="126"/>
      <c r="J204" s="126"/>
      <c r="K204" s="126"/>
    </row>
    <row r="205" spans="1:11" ht="42" customHeight="1" x14ac:dyDescent="0.2">
      <c r="A205" s="126"/>
      <c r="B205" s="126"/>
      <c r="C205" s="126"/>
      <c r="D205" s="126"/>
      <c r="E205" s="126"/>
      <c r="F205" s="126"/>
      <c r="G205" s="126"/>
      <c r="H205" s="126"/>
      <c r="J205" s="126"/>
      <c r="K205" s="126"/>
    </row>
    <row r="206" spans="1:11" ht="42" customHeight="1" x14ac:dyDescent="0.2">
      <c r="A206" s="126"/>
      <c r="B206" s="126"/>
      <c r="C206" s="126"/>
      <c r="D206" s="126"/>
      <c r="E206" s="126"/>
      <c r="F206" s="126"/>
      <c r="G206" s="126"/>
      <c r="H206" s="126"/>
      <c r="J206" s="126"/>
      <c r="K206" s="126"/>
    </row>
    <row r="207" spans="1:11" ht="42" customHeight="1" x14ac:dyDescent="0.2">
      <c r="A207" s="126"/>
      <c r="B207" s="126"/>
      <c r="C207" s="126"/>
      <c r="D207" s="126"/>
      <c r="E207" s="126"/>
      <c r="F207" s="126"/>
      <c r="G207" s="126"/>
      <c r="H207" s="126"/>
      <c r="J207" s="126"/>
      <c r="K207" s="126"/>
    </row>
    <row r="208" spans="1:11" ht="42" customHeight="1" x14ac:dyDescent="0.2">
      <c r="A208" s="126"/>
      <c r="B208" s="126"/>
      <c r="C208" s="126"/>
      <c r="D208" s="126"/>
      <c r="E208" s="126"/>
      <c r="F208" s="126"/>
      <c r="G208" s="126"/>
      <c r="H208" s="126"/>
      <c r="J208" s="126"/>
      <c r="K208" s="126"/>
    </row>
    <row r="209" spans="1:11" ht="42" customHeight="1" x14ac:dyDescent="0.2">
      <c r="A209" s="126"/>
      <c r="B209" s="126"/>
      <c r="C209" s="126"/>
      <c r="D209" s="126"/>
      <c r="E209" s="126"/>
      <c r="F209" s="126"/>
      <c r="G209" s="126"/>
      <c r="H209" s="126"/>
      <c r="J209" s="126"/>
      <c r="K209" s="126"/>
    </row>
    <row r="210" spans="1:11" ht="42" customHeight="1" x14ac:dyDescent="0.2">
      <c r="A210" s="126"/>
      <c r="B210" s="126"/>
      <c r="C210" s="126"/>
      <c r="D210" s="126"/>
      <c r="E210" s="126"/>
      <c r="F210" s="126"/>
      <c r="G210" s="126"/>
      <c r="H210" s="126"/>
      <c r="J210" s="126"/>
      <c r="K210" s="126"/>
    </row>
    <row r="211" spans="1:11" ht="42" customHeight="1" x14ac:dyDescent="0.2">
      <c r="A211" s="126"/>
      <c r="B211" s="126"/>
      <c r="C211" s="126"/>
      <c r="D211" s="126"/>
      <c r="E211" s="126"/>
      <c r="F211" s="126"/>
      <c r="G211" s="126"/>
      <c r="H211" s="126"/>
      <c r="J211" s="126"/>
      <c r="K211" s="126"/>
    </row>
    <row r="212" spans="1:11" x14ac:dyDescent="0.2">
      <c r="A212" s="126"/>
      <c r="B212" s="126"/>
      <c r="C212" s="126"/>
      <c r="D212" s="126"/>
      <c r="E212" s="126"/>
      <c r="F212" s="126"/>
      <c r="G212" s="126"/>
      <c r="H212" s="126"/>
      <c r="J212" s="126"/>
      <c r="K212" s="126"/>
    </row>
    <row r="213" spans="1:11" x14ac:dyDescent="0.2">
      <c r="A213" s="126"/>
      <c r="B213" s="126"/>
      <c r="C213" s="126"/>
      <c r="D213" s="126"/>
      <c r="E213" s="126"/>
      <c r="F213" s="126"/>
      <c r="G213" s="126"/>
      <c r="H213" s="126"/>
      <c r="J213" s="126"/>
      <c r="K213" s="126"/>
    </row>
    <row r="214" spans="1:11" x14ac:dyDescent="0.2">
      <c r="A214" s="126"/>
      <c r="B214" s="126"/>
      <c r="C214" s="126"/>
      <c r="D214" s="126"/>
      <c r="E214" s="126"/>
      <c r="F214" s="126"/>
      <c r="G214" s="126"/>
      <c r="H214" s="126"/>
      <c r="J214" s="126"/>
      <c r="K214" s="126"/>
    </row>
    <row r="215" spans="1:11" x14ac:dyDescent="0.2">
      <c r="A215" s="126"/>
      <c r="B215" s="126"/>
      <c r="C215" s="126"/>
      <c r="D215" s="126"/>
      <c r="E215" s="126"/>
      <c r="F215" s="126"/>
      <c r="G215" s="126"/>
      <c r="H215" s="126"/>
      <c r="J215" s="126"/>
      <c r="K215" s="126"/>
    </row>
    <row r="216" spans="1:11" x14ac:dyDescent="0.2">
      <c r="A216" s="126"/>
      <c r="B216" s="126"/>
      <c r="C216" s="126"/>
      <c r="D216" s="126"/>
      <c r="E216" s="126"/>
      <c r="F216" s="126"/>
      <c r="G216" s="126"/>
      <c r="H216" s="126"/>
      <c r="J216" s="126"/>
      <c r="K216" s="126"/>
    </row>
    <row r="217" spans="1:11" x14ac:dyDescent="0.2">
      <c r="A217" s="126"/>
      <c r="B217" s="126"/>
      <c r="C217" s="126"/>
      <c r="D217" s="126"/>
      <c r="E217" s="126"/>
      <c r="F217" s="126"/>
      <c r="G217" s="126"/>
      <c r="H217" s="126"/>
      <c r="J217" s="126"/>
      <c r="K217" s="126"/>
    </row>
    <row r="218" spans="1:11" x14ac:dyDescent="0.2">
      <c r="A218" s="126"/>
      <c r="B218" s="126"/>
      <c r="C218" s="126"/>
      <c r="D218" s="126"/>
      <c r="E218" s="126"/>
      <c r="F218" s="126"/>
      <c r="G218" s="126"/>
      <c r="H218" s="126"/>
      <c r="J218" s="126"/>
      <c r="K218" s="126"/>
    </row>
    <row r="219" spans="1:11" x14ac:dyDescent="0.2">
      <c r="A219" s="126"/>
      <c r="B219" s="126"/>
      <c r="C219" s="126"/>
      <c r="D219" s="126"/>
      <c r="E219" s="126"/>
      <c r="F219" s="126"/>
      <c r="G219" s="126"/>
      <c r="H219" s="126"/>
      <c r="J219" s="126"/>
      <c r="K219" s="126"/>
    </row>
    <row r="220" spans="1:11" x14ac:dyDescent="0.2">
      <c r="A220" s="126"/>
      <c r="B220" s="126"/>
      <c r="C220" s="126"/>
      <c r="D220" s="126"/>
      <c r="E220" s="126"/>
      <c r="F220" s="126"/>
      <c r="G220" s="126"/>
      <c r="H220" s="126"/>
      <c r="J220" s="126"/>
      <c r="K220" s="126"/>
    </row>
    <row r="221" spans="1:11" x14ac:dyDescent="0.2">
      <c r="A221" s="126"/>
      <c r="B221" s="126"/>
      <c r="C221" s="126"/>
      <c r="D221" s="126"/>
      <c r="E221" s="126"/>
      <c r="F221" s="126"/>
      <c r="G221" s="126"/>
      <c r="H221" s="126"/>
      <c r="J221" s="126"/>
      <c r="K221" s="126"/>
    </row>
    <row r="222" spans="1:11" x14ac:dyDescent="0.2">
      <c r="A222" s="126"/>
      <c r="B222" s="126"/>
      <c r="C222" s="126"/>
      <c r="D222" s="126"/>
      <c r="E222" s="126"/>
      <c r="F222" s="126"/>
      <c r="G222" s="126"/>
      <c r="H222" s="126"/>
      <c r="J222" s="126"/>
      <c r="K222" s="126"/>
    </row>
    <row r="223" spans="1:11" x14ac:dyDescent="0.2">
      <c r="A223" s="126"/>
      <c r="B223" s="126"/>
      <c r="C223" s="126"/>
      <c r="D223" s="126"/>
      <c r="E223" s="126"/>
      <c r="F223" s="126"/>
      <c r="G223" s="126"/>
      <c r="H223" s="126"/>
      <c r="J223" s="126"/>
      <c r="K223" s="126"/>
    </row>
    <row r="224" spans="1:11" x14ac:dyDescent="0.2">
      <c r="A224" s="126"/>
      <c r="B224" s="126"/>
      <c r="C224" s="126"/>
      <c r="D224" s="126"/>
      <c r="E224" s="126"/>
      <c r="F224" s="126"/>
      <c r="G224" s="126"/>
      <c r="H224" s="126"/>
      <c r="J224" s="126"/>
      <c r="K224" s="126"/>
    </row>
    <row r="225" spans="1:11" x14ac:dyDescent="0.2">
      <c r="A225" s="126"/>
      <c r="B225" s="126"/>
      <c r="C225" s="126"/>
      <c r="D225" s="126"/>
      <c r="E225" s="126"/>
      <c r="F225" s="126"/>
      <c r="G225" s="126"/>
      <c r="H225" s="126"/>
      <c r="J225" s="126"/>
      <c r="K225" s="126"/>
    </row>
    <row r="226" spans="1:11" x14ac:dyDescent="0.2">
      <c r="A226" s="126"/>
      <c r="B226" s="126"/>
      <c r="C226" s="126"/>
      <c r="D226" s="126"/>
      <c r="E226" s="126"/>
      <c r="F226" s="126"/>
      <c r="G226" s="126"/>
      <c r="H226" s="126"/>
      <c r="J226" s="126"/>
      <c r="K226" s="126"/>
    </row>
    <row r="227" spans="1:11" x14ac:dyDescent="0.2">
      <c r="A227" s="126"/>
      <c r="B227" s="126"/>
      <c r="C227" s="126"/>
      <c r="D227" s="126"/>
      <c r="E227" s="126"/>
      <c r="F227" s="126"/>
      <c r="G227" s="126"/>
      <c r="H227" s="126"/>
      <c r="J227" s="126"/>
      <c r="K227" s="126"/>
    </row>
    <row r="228" spans="1:11" x14ac:dyDescent="0.2">
      <c r="A228" s="126"/>
      <c r="B228" s="126"/>
      <c r="C228" s="126"/>
      <c r="D228" s="126"/>
      <c r="E228" s="126"/>
      <c r="F228" s="126"/>
      <c r="G228" s="126"/>
      <c r="H228" s="126"/>
      <c r="J228" s="126"/>
      <c r="K228" s="126"/>
    </row>
    <row r="229" spans="1:11" x14ac:dyDescent="0.2">
      <c r="A229" s="126"/>
      <c r="B229" s="126"/>
      <c r="C229" s="126"/>
      <c r="D229" s="126"/>
      <c r="E229" s="126"/>
      <c r="F229" s="126"/>
      <c r="G229" s="126"/>
      <c r="H229" s="126"/>
      <c r="J229" s="126"/>
      <c r="K229" s="126"/>
    </row>
    <row r="230" spans="1:11" x14ac:dyDescent="0.2">
      <c r="A230" s="126"/>
      <c r="B230" s="126"/>
      <c r="C230" s="126"/>
      <c r="D230" s="126"/>
      <c r="E230" s="126"/>
      <c r="F230" s="126"/>
      <c r="G230" s="126"/>
      <c r="H230" s="126"/>
      <c r="J230" s="126"/>
      <c r="K230" s="126"/>
    </row>
    <row r="231" spans="1:11" x14ac:dyDescent="0.2">
      <c r="A231" s="126"/>
      <c r="B231" s="126"/>
      <c r="C231" s="126"/>
      <c r="D231" s="126"/>
      <c r="E231" s="126"/>
      <c r="F231" s="126"/>
      <c r="G231" s="126"/>
      <c r="H231" s="126"/>
    </row>
  </sheetData>
  <sheetProtection selectLockedCells="1"/>
  <customSheetViews>
    <customSheetView guid="{2817F476-38F2-43F9-B49B-5B3313B76B04}" scale="85" printArea="1" hiddenColumns="1" showRuler="0">
      <selection activeCell="F34" sqref="F34:I42"/>
      <pageMargins left="0.25" right="0.25" top="0.5" bottom="0.25" header="0.5" footer="0.5"/>
      <pageSetup orientation="portrait" verticalDpi="200" r:id="rId1"/>
      <headerFooter alignWithMargins="0"/>
    </customSheetView>
  </customSheetViews>
  <mergeCells count="46">
    <mergeCell ref="A1:E1"/>
    <mergeCell ref="F10:H10"/>
    <mergeCell ref="B3:E3"/>
    <mergeCell ref="H5:K5"/>
    <mergeCell ref="H6:J6"/>
    <mergeCell ref="J10:K10"/>
    <mergeCell ref="A58:K60"/>
    <mergeCell ref="F4:G4"/>
    <mergeCell ref="A46:E46"/>
    <mergeCell ref="B4:E4"/>
    <mergeCell ref="B5:E5"/>
    <mergeCell ref="J7:K7"/>
    <mergeCell ref="A57:C57"/>
    <mergeCell ref="F55:K55"/>
    <mergeCell ref="F35:K35"/>
    <mergeCell ref="A55:E55"/>
    <mergeCell ref="C21:D21"/>
    <mergeCell ref="A34:E34"/>
    <mergeCell ref="A22:E22"/>
    <mergeCell ref="B6:E6"/>
    <mergeCell ref="D10:E10"/>
    <mergeCell ref="F27:K27"/>
    <mergeCell ref="J56:K56"/>
    <mergeCell ref="F33:H33"/>
    <mergeCell ref="J33:K33"/>
    <mergeCell ref="A43:E43"/>
    <mergeCell ref="A41:E41"/>
    <mergeCell ref="A56:C56"/>
    <mergeCell ref="F34:K34"/>
    <mergeCell ref="A47:E47"/>
    <mergeCell ref="A48:E48"/>
    <mergeCell ref="A49:E49"/>
    <mergeCell ref="G41:H41"/>
    <mergeCell ref="A32:C32"/>
    <mergeCell ref="A33:E33"/>
    <mergeCell ref="A27:E27"/>
    <mergeCell ref="A17:E17"/>
    <mergeCell ref="A18:E18"/>
    <mergeCell ref="A26:E26"/>
    <mergeCell ref="A21:B21"/>
    <mergeCell ref="J11:K11"/>
    <mergeCell ref="A15:K15"/>
    <mergeCell ref="A20:K20"/>
    <mergeCell ref="J8:K8"/>
    <mergeCell ref="F9:H9"/>
    <mergeCell ref="A19:E19"/>
  </mergeCells>
  <phoneticPr fontId="2" type="noConversion"/>
  <hyperlinks>
    <hyperlink ref="B4" r:id="rId2"/>
  </hyperlinks>
  <pageMargins left="0.4" right="0" top="0.1" bottom="0.1" header="0.22" footer="0.22"/>
  <pageSetup scale="86" orientation="portrait" verticalDpi="200" r:id="rId3"/>
  <headerFooter alignWithMargins="0">
    <oddFooter>&amp;R&amp;K00-034claas.com</oddFooter>
  </headerFooter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02" r:id="rId6" name="Spinner 30">
              <controlPr locked="0" defaultSize="0" autoPict="0">
                <anchor moveWithCells="1">
                  <from>
                    <xdr:col>5</xdr:col>
                    <xdr:colOff>0</xdr:colOff>
                    <xdr:row>16</xdr:row>
                    <xdr:rowOff>9525</xdr:rowOff>
                  </from>
                  <to>
                    <xdr:col>5</xdr:col>
                    <xdr:colOff>228600</xdr:colOff>
                    <xdr:row>16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7" name="Spinner 31">
              <controlPr locked="0" defaultSize="0" autoPict="0">
                <anchor moveWithCells="1">
                  <from>
                    <xdr:col>8</xdr:col>
                    <xdr:colOff>0</xdr:colOff>
                    <xdr:row>16</xdr:row>
                    <xdr:rowOff>9525</xdr:rowOff>
                  </from>
                  <to>
                    <xdr:col>9</xdr:col>
                    <xdr:colOff>228600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8" name="Spinner 32">
              <controlPr locked="0" defaultSize="0" autoPict="0">
                <anchor moveWithCells="1">
                  <from>
                    <xdr:col>8</xdr:col>
                    <xdr:colOff>0</xdr:colOff>
                    <xdr:row>17</xdr:row>
                    <xdr:rowOff>0</xdr:rowOff>
                  </from>
                  <to>
                    <xdr:col>9</xdr:col>
                    <xdr:colOff>228600</xdr:colOff>
                    <xdr:row>17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7" r:id="rId9" name="Drop Down 135">
              <controlPr locked="0" defaultSize="0" autoFill="0" autoLine="0" autoPict="0">
                <anchor moveWithCells="1">
                  <from>
                    <xdr:col>9</xdr:col>
                    <xdr:colOff>542925</xdr:colOff>
                    <xdr:row>1</xdr:row>
                    <xdr:rowOff>152400</xdr:rowOff>
                  </from>
                  <to>
                    <xdr:col>10</xdr:col>
                    <xdr:colOff>885825</xdr:colOff>
                    <xdr:row>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9" r:id="rId10" name="Drop Down 167">
              <controlPr locked="0" defaultSize="0" autoFill="0" autoLine="0" autoPict="0">
                <anchor moveWithCells="1">
                  <from>
                    <xdr:col>6</xdr:col>
                    <xdr:colOff>400050</xdr:colOff>
                    <xdr:row>3</xdr:row>
                    <xdr:rowOff>19050</xdr:rowOff>
                  </from>
                  <to>
                    <xdr:col>10</xdr:col>
                    <xdr:colOff>895350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" r:id="rId11" name="Spinner 235">
              <controlPr locked="0" defaultSize="0" autoPict="0">
                <anchor moveWithCells="1" sizeWithCells="1">
                  <from>
                    <xdr:col>5</xdr:col>
                    <xdr:colOff>0</xdr:colOff>
                    <xdr:row>55</xdr:row>
                    <xdr:rowOff>9525</xdr:rowOff>
                  </from>
                  <to>
                    <xdr:col>5</xdr:col>
                    <xdr:colOff>180975</xdr:colOff>
                    <xdr:row>55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5" r:id="rId12" name="Drop Down 443">
              <controlPr defaultSize="0" autoLine="0" autoPict="0">
                <anchor moveWithCells="1">
                  <from>
                    <xdr:col>7</xdr:col>
                    <xdr:colOff>495300</xdr:colOff>
                    <xdr:row>8</xdr:row>
                    <xdr:rowOff>9525</xdr:rowOff>
                  </from>
                  <to>
                    <xdr:col>10</xdr:col>
                    <xdr:colOff>904875</xdr:colOff>
                    <xdr:row>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6" r:id="rId13" name="Drop Down 444">
              <controlPr locked="0" defaultSize="0" autoLine="0" autoPict="0">
                <anchor moveWithCells="1">
                  <from>
                    <xdr:col>5</xdr:col>
                    <xdr:colOff>47625</xdr:colOff>
                    <xdr:row>10</xdr:row>
                    <xdr:rowOff>0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57" r:id="rId14" name="Spinner 485">
              <controlPr locked="0" defaultSize="0" autoPict="0">
                <anchor moveWithCells="1">
                  <from>
                    <xdr:col>5</xdr:col>
                    <xdr:colOff>0</xdr:colOff>
                    <xdr:row>17</xdr:row>
                    <xdr:rowOff>9525</xdr:rowOff>
                  </from>
                  <to>
                    <xdr:col>5</xdr:col>
                    <xdr:colOff>228600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68" r:id="rId15" name="Drop Down 496">
              <controlPr locked="0" defaultSize="0" autoLine="0" autoPict="0">
                <anchor moveWithCells="1">
                  <from>
                    <xdr:col>9</xdr:col>
                    <xdr:colOff>142875</xdr:colOff>
                    <xdr:row>10</xdr:row>
                    <xdr:rowOff>0</xdr:rowOff>
                  </from>
                  <to>
                    <xdr:col>10</xdr:col>
                    <xdr:colOff>942975</xdr:colOff>
                    <xdr:row>10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73" r:id="rId16" name="Spinner 501">
              <controlPr defaultSize="0" autoPict="0">
                <anchor moveWithCells="1">
                  <from>
                    <xdr:col>5</xdr:col>
                    <xdr:colOff>0</xdr:colOff>
                    <xdr:row>22</xdr:row>
                    <xdr:rowOff>9525</xdr:rowOff>
                  </from>
                  <to>
                    <xdr:col>5</xdr:col>
                    <xdr:colOff>228600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74" r:id="rId17" name="Spinner 502">
              <controlPr locked="0" defaultSize="0" autoPict="0">
                <anchor moveWithCells="1">
                  <from>
                    <xdr:col>8</xdr:col>
                    <xdr:colOff>9525</xdr:colOff>
                    <xdr:row>22</xdr:row>
                    <xdr:rowOff>19050</xdr:rowOff>
                  </from>
                  <to>
                    <xdr:col>9</xdr:col>
                    <xdr:colOff>238125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8" r:id="rId18" name="Spinner 516">
              <controlPr locked="0" defaultSiz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228600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9" r:id="rId19" name="Spinner 517">
              <controlPr locked="0" defaultSize="0" autoPict="0">
                <anchor moveWithCells="1">
                  <from>
                    <xdr:col>8</xdr:col>
                    <xdr:colOff>9525</xdr:colOff>
                    <xdr:row>25</xdr:row>
                    <xdr:rowOff>0</xdr:rowOff>
                  </from>
                  <to>
                    <xdr:col>9</xdr:col>
                    <xdr:colOff>238125</xdr:colOff>
                    <xdr:row>25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94" r:id="rId20" name="Spinner 522">
              <controlPr locked="0" defaultSize="0" autoPict="0">
                <anchor moveWithCells="1">
                  <from>
                    <xdr:col>5</xdr:col>
                    <xdr:colOff>0</xdr:colOff>
                    <xdr:row>22</xdr:row>
                    <xdr:rowOff>9525</xdr:rowOff>
                  </from>
                  <to>
                    <xdr:col>5</xdr:col>
                    <xdr:colOff>228600</xdr:colOff>
                    <xdr:row>22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14" r:id="rId21" name="Spinner 542">
              <controlPr locked="0" defaultSiz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5</xdr:col>
                    <xdr:colOff>228600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15" r:id="rId22" name="Spinner 543">
              <controlPr locked="0" defaultSize="0" autoPict="0">
                <anchor moveWithCells="1">
                  <from>
                    <xdr:col>7</xdr:col>
                    <xdr:colOff>485775</xdr:colOff>
                    <xdr:row>29</xdr:row>
                    <xdr:rowOff>0</xdr:rowOff>
                  </from>
                  <to>
                    <xdr:col>9</xdr:col>
                    <xdr:colOff>219075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21" r:id="rId23" name="Spinner 549">
              <controlPr locked="0" defaultSize="0" autoPict="0">
                <anchor moveWithCells="1">
                  <from>
                    <xdr:col>5</xdr:col>
                    <xdr:colOff>0</xdr:colOff>
                    <xdr:row>30</xdr:row>
                    <xdr:rowOff>19050</xdr:rowOff>
                  </from>
                  <to>
                    <xdr:col>5</xdr:col>
                    <xdr:colOff>228600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22" r:id="rId24" name="Spinner 550">
              <controlPr locked="0" defaultSize="0" autoPict="0">
                <anchor moveWithCells="1">
                  <from>
                    <xdr:col>7</xdr:col>
                    <xdr:colOff>495300</xdr:colOff>
                    <xdr:row>30</xdr:row>
                    <xdr:rowOff>28575</xdr:rowOff>
                  </from>
                  <to>
                    <xdr:col>9</xdr:col>
                    <xdr:colOff>219075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27" r:id="rId25" name="Spinner 555">
              <controlPr locked="0" defaultSize="0" autoPict="0">
                <anchor moveWithCells="1">
                  <from>
                    <xdr:col>5</xdr:col>
                    <xdr:colOff>0</xdr:colOff>
                    <xdr:row>42</xdr:row>
                    <xdr:rowOff>9525</xdr:rowOff>
                  </from>
                  <to>
                    <xdr:col>5</xdr:col>
                    <xdr:colOff>228600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28" r:id="rId26" name="Spinner 556">
              <controlPr locked="0" defaultSize="0" autoPict="0">
                <anchor moveWithCells="1">
                  <from>
                    <xdr:col>8</xdr:col>
                    <xdr:colOff>0</xdr:colOff>
                    <xdr:row>42</xdr:row>
                    <xdr:rowOff>9525</xdr:rowOff>
                  </from>
                  <to>
                    <xdr:col>9</xdr:col>
                    <xdr:colOff>228600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29" r:id="rId27" name="Spinner 557">
              <controlPr locked="0" defaultSize="0" autoPict="0">
                <anchor moveWithCells="1">
                  <from>
                    <xdr:col>4</xdr:col>
                    <xdr:colOff>1181100</xdr:colOff>
                    <xdr:row>45</xdr:row>
                    <xdr:rowOff>0</xdr:rowOff>
                  </from>
                  <to>
                    <xdr:col>5</xdr:col>
                    <xdr:colOff>228600</xdr:colOff>
                    <xdr:row>45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38" r:id="rId28" name="Spinner 566">
              <controlPr locked="0" defaultSize="0" autoPict="0">
                <anchor moveWithCells="1">
                  <from>
                    <xdr:col>7</xdr:col>
                    <xdr:colOff>495300</xdr:colOff>
                    <xdr:row>45</xdr:row>
                    <xdr:rowOff>9525</xdr:rowOff>
                  </from>
                  <to>
                    <xdr:col>9</xdr:col>
                    <xdr:colOff>228600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39" r:id="rId29" name="Spinner 567">
              <controlPr locked="0" defaultSize="0" autoPict="0">
                <anchor moveWithCells="1">
                  <from>
                    <xdr:col>5</xdr:col>
                    <xdr:colOff>9525</xdr:colOff>
                    <xdr:row>40</xdr:row>
                    <xdr:rowOff>19050</xdr:rowOff>
                  </from>
                  <to>
                    <xdr:col>5</xdr:col>
                    <xdr:colOff>228600</xdr:colOff>
                    <xdr:row>40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56" r:id="rId30" name="Spinner 584">
              <controlPr locked="0" defaultSize="0" autoPict="0">
                <anchor moveWithCells="1">
                  <from>
                    <xdr:col>4</xdr:col>
                    <xdr:colOff>1190625</xdr:colOff>
                    <xdr:row>44</xdr:row>
                    <xdr:rowOff>9525</xdr:rowOff>
                  </from>
                  <to>
                    <xdr:col>5</xdr:col>
                    <xdr:colOff>228600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57" r:id="rId31" name="Spinner 585">
              <controlPr locked="0" defaultSize="0" autoPict="0">
                <anchor moveWithCells="1">
                  <from>
                    <xdr:col>7</xdr:col>
                    <xdr:colOff>495300</xdr:colOff>
                    <xdr:row>44</xdr:row>
                    <xdr:rowOff>9525</xdr:rowOff>
                  </from>
                  <to>
                    <xdr:col>9</xdr:col>
                    <xdr:colOff>228600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9" r:id="rId32" name="Spinner 607">
              <controlPr locked="0" defaultSize="0" autoPict="0">
                <anchor moveWithCells="1">
                  <from>
                    <xdr:col>5</xdr:col>
                    <xdr:colOff>0</xdr:colOff>
                    <xdr:row>50</xdr:row>
                    <xdr:rowOff>190500</xdr:rowOff>
                  </from>
                  <to>
                    <xdr:col>5</xdr:col>
                    <xdr:colOff>228600</xdr:colOff>
                    <xdr:row>51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1" r:id="rId33" name="Spinner 609">
              <controlPr locked="0" defaultSize="0" autoPict="0">
                <anchor moveWithCells="1">
                  <from>
                    <xdr:col>8</xdr:col>
                    <xdr:colOff>0</xdr:colOff>
                    <xdr:row>51</xdr:row>
                    <xdr:rowOff>0</xdr:rowOff>
                  </from>
                  <to>
                    <xdr:col>9</xdr:col>
                    <xdr:colOff>228600</xdr:colOff>
                    <xdr:row>51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2" r:id="rId34" name="Spinner 610">
              <controlPr locked="0" defaultSize="0" autoPict="0">
                <anchor moveWithCells="1">
                  <from>
                    <xdr:col>4</xdr:col>
                    <xdr:colOff>1190625</xdr:colOff>
                    <xdr:row>52</xdr:row>
                    <xdr:rowOff>9525</xdr:rowOff>
                  </from>
                  <to>
                    <xdr:col>5</xdr:col>
                    <xdr:colOff>228600</xdr:colOff>
                    <xdr:row>52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3" r:id="rId35" name="Spinner 611">
              <controlPr locked="0" defaultSize="0" autoPict="0">
                <anchor moveWithCells="1">
                  <from>
                    <xdr:col>9</xdr:col>
                    <xdr:colOff>0</xdr:colOff>
                    <xdr:row>52</xdr:row>
                    <xdr:rowOff>9525</xdr:rowOff>
                  </from>
                  <to>
                    <xdr:col>9</xdr:col>
                    <xdr:colOff>228600</xdr:colOff>
                    <xdr:row>52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4" r:id="rId36" name="Spinner 612">
              <controlPr locked="0" defaultSize="0" autoPict="0">
                <anchor moveWithCells="1">
                  <from>
                    <xdr:col>5</xdr:col>
                    <xdr:colOff>0</xdr:colOff>
                    <xdr:row>53</xdr:row>
                    <xdr:rowOff>9525</xdr:rowOff>
                  </from>
                  <to>
                    <xdr:col>5</xdr:col>
                    <xdr:colOff>228600</xdr:colOff>
                    <xdr:row>53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5" r:id="rId37" name="Spinner 613">
              <controlPr locked="0" defaultSize="0" autoPict="0">
                <anchor moveWithCells="1">
                  <from>
                    <xdr:col>8</xdr:col>
                    <xdr:colOff>9525</xdr:colOff>
                    <xdr:row>52</xdr:row>
                    <xdr:rowOff>180975</xdr:rowOff>
                  </from>
                  <to>
                    <xdr:col>9</xdr:col>
                    <xdr:colOff>238125</xdr:colOff>
                    <xdr:row>53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92" r:id="rId38" name="Spinner 620">
              <controlPr locked="0" defaultSize="0" autoPict="0">
                <anchor moveWithCells="1">
                  <from>
                    <xdr:col>5</xdr:col>
                    <xdr:colOff>0</xdr:colOff>
                    <xdr:row>35</xdr:row>
                    <xdr:rowOff>19050</xdr:rowOff>
                  </from>
                  <to>
                    <xdr:col>5</xdr:col>
                    <xdr:colOff>228600</xdr:colOff>
                    <xdr:row>35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60" r:id="rId39" name="Check Box 688">
              <controlPr locked="0" defaultSize="0" autoFill="0" autoLine="0" autoPict="0">
                <anchor moveWithCells="1">
                  <from>
                    <xdr:col>4</xdr:col>
                    <xdr:colOff>9525</xdr:colOff>
                    <xdr:row>19</xdr:row>
                    <xdr:rowOff>104775</xdr:rowOff>
                  </from>
                  <to>
                    <xdr:col>5</xdr:col>
                    <xdr:colOff>123825</xdr:colOff>
                    <xdr:row>21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62" r:id="rId40" name="Spinner 690">
              <controlPr locked="0" defaultSize="0" autoPict="0">
                <anchor moveWithCells="1">
                  <from>
                    <xdr:col>8</xdr:col>
                    <xdr:colOff>0</xdr:colOff>
                    <xdr:row>40</xdr:row>
                    <xdr:rowOff>0</xdr:rowOff>
                  </from>
                  <to>
                    <xdr:col>9</xdr:col>
                    <xdr:colOff>219075</xdr:colOff>
                    <xdr:row>40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67" r:id="rId41" name="Drop Down 695">
              <controlPr defaultSize="0" autoLine="0" autoPict="0">
                <anchor moveWithCells="1">
                  <from>
                    <xdr:col>6</xdr:col>
                    <xdr:colOff>133350</xdr:colOff>
                    <xdr:row>40</xdr:row>
                    <xdr:rowOff>314325</xdr:rowOff>
                  </from>
                  <to>
                    <xdr:col>10</xdr:col>
                    <xdr:colOff>171450</xdr:colOff>
                    <xdr:row>41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71" r:id="rId42" name="Spinner 699">
              <controlPr defaultSize="0" autoPict="0">
                <anchor moveWithCells="1" sizeWithCells="1">
                  <from>
                    <xdr:col>5</xdr:col>
                    <xdr:colOff>9525</xdr:colOff>
                    <xdr:row>38</xdr:row>
                    <xdr:rowOff>0</xdr:rowOff>
                  </from>
                  <to>
                    <xdr:col>5</xdr:col>
                    <xdr:colOff>219075</xdr:colOff>
                    <xdr:row>38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72" r:id="rId43" name="Spinner 700">
              <controlPr defaultSize="0" autoPict="0">
                <anchor moveWithCells="1" sizeWithCells="1">
                  <from>
                    <xdr:col>9</xdr:col>
                    <xdr:colOff>9525</xdr:colOff>
                    <xdr:row>38</xdr:row>
                    <xdr:rowOff>0</xdr:rowOff>
                  </from>
                  <to>
                    <xdr:col>9</xdr:col>
                    <xdr:colOff>219075</xdr:colOff>
                    <xdr:row>38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74" r:id="rId44" name="Spinner 702">
              <controlPr defaultSize="0" autoPict="0">
                <anchor moveWithCells="1" sizeWithCells="1">
                  <from>
                    <xdr:col>5</xdr:col>
                    <xdr:colOff>9525</xdr:colOff>
                    <xdr:row>39</xdr:row>
                    <xdr:rowOff>0</xdr:rowOff>
                  </from>
                  <to>
                    <xdr:col>5</xdr:col>
                    <xdr:colOff>219075</xdr:colOff>
                    <xdr:row>39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76" r:id="rId45" name="Spinner 704">
              <controlPr defaultSize="0" autoPict="0">
                <anchor moveWithCells="1" sizeWithCells="1">
                  <from>
                    <xdr:col>9</xdr:col>
                    <xdr:colOff>9525</xdr:colOff>
                    <xdr:row>39</xdr:row>
                    <xdr:rowOff>0</xdr:rowOff>
                  </from>
                  <to>
                    <xdr:col>9</xdr:col>
                    <xdr:colOff>219075</xdr:colOff>
                    <xdr:row>39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stopIfTrue="1" id="{05CD956E-D00B-47CC-B6BD-5DFC03E64617}">
            <xm:f>'Data Sheet'!$F$31='Data Sheet'!$F$58</xm:f>
            <x14:dxf>
              <fill>
                <patternFill>
                  <bgColor rgb="FFFFFF00"/>
                </patternFill>
              </fill>
            </x14:dxf>
          </x14:cfRule>
          <x14:cfRule type="expression" priority="5" stopIfTrue="1" id="{A7543480-C83E-4AE9-883A-6F37718B5616}">
            <xm:f>'Data Sheet'!$F$31='Data Sheet'!$F$47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6" stopIfTrue="1" id="{56518815-ED35-4AC1-94B1-2F21093D0FF8}">
            <xm:f>'Data Sheet'!$F$31='Data Sheet'!$F$32</xm:f>
            <x14:dxf>
              <fill>
                <patternFill patternType="solid">
                  <bgColor rgb="FF009900"/>
                </patternFill>
              </fill>
            </x14:dxf>
          </x14:cfRule>
          <xm:sqref>J10:K12</xm:sqref>
        </x14:conditionalFormatting>
        <x14:conditionalFormatting xmlns:xm="http://schemas.microsoft.com/office/excel/2006/main">
          <x14:cfRule type="expression" priority="1" stopIfTrue="1" id="{3769D1EB-0F3C-45E5-B431-F1618FC1D976}">
            <xm:f>'Data Sheet'!$F$31='Data Sheet'!$F$58</xm:f>
            <x14:dxf>
              <fill>
                <patternFill patternType="lightGray">
                  <fgColor theme="0"/>
                  <bgColor rgb="FFFFFF00"/>
                </patternFill>
              </fill>
            </x14:dxf>
          </x14:cfRule>
          <x14:cfRule type="expression" priority="2" stopIfTrue="1" id="{B1951BC7-B4D5-4E34-A41B-1BDA4A35465F}">
            <xm:f>'Data Sheet'!$F$31='Data Sheet'!$F$47</xm:f>
            <x14:dxf>
              <fill>
                <patternFill patternType="gray125">
                  <fgColor theme="0"/>
                  <bgColor theme="6" tint="0.59996337778862885"/>
                </patternFill>
              </fill>
            </x14:dxf>
          </x14:cfRule>
          <x14:cfRule type="expression" priority="3" stopIfTrue="1" id="{31CB2803-B574-4FF6-9023-C4AF281529C7}">
            <xm:f>'Data Sheet'!$F$31='Data Sheet'!$F$32</xm:f>
            <x14:dxf>
              <fill>
                <patternFill patternType="darkGray">
                  <fgColor theme="0"/>
                  <bgColor rgb="FF66FF33"/>
                </patternFill>
              </fill>
            </x14:dxf>
          </x14:cfRule>
          <xm:sqref>J17:K19 J21:K26 J30:K33 J39:K48 J52:K54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84"/>
  <sheetViews>
    <sheetView workbookViewId="0">
      <selection activeCell="A3" sqref="A3"/>
    </sheetView>
  </sheetViews>
  <sheetFormatPr defaultRowHeight="12.75" x14ac:dyDescent="0.2"/>
  <cols>
    <col min="1" max="2" width="9.140625" style="217"/>
    <col min="3" max="3" width="21.7109375" style="335" customWidth="1"/>
    <col min="4" max="4" width="11.28515625" style="335" customWidth="1"/>
    <col min="5" max="5" width="13.28515625" style="217" customWidth="1"/>
    <col min="6" max="7" width="9.140625" style="217"/>
    <col min="8" max="8" width="19.85546875" style="217" customWidth="1"/>
    <col min="9" max="9" width="9.140625" style="217"/>
    <col min="10" max="10" width="15" style="217" customWidth="1"/>
    <col min="11" max="16384" width="9.140625" style="217"/>
  </cols>
  <sheetData>
    <row r="1" spans="1:14" ht="13.5" thickBot="1" x14ac:dyDescent="0.25"/>
    <row r="2" spans="1:14" ht="13.5" thickBot="1" x14ac:dyDescent="0.25">
      <c r="C2" s="336">
        <v>1</v>
      </c>
    </row>
    <row r="3" spans="1:14" ht="13.5" thickBot="1" x14ac:dyDescent="0.25">
      <c r="B3" s="337"/>
      <c r="C3" s="338"/>
      <c r="D3" s="339" t="s">
        <v>114</v>
      </c>
      <c r="E3" s="337">
        <v>0.44800000000000001</v>
      </c>
      <c r="H3" s="340">
        <v>1</v>
      </c>
      <c r="I3" s="217" t="b">
        <f>VLOOKUP(H3,G5:I11,3)</f>
        <v>1</v>
      </c>
      <c r="K3" s="341">
        <v>5</v>
      </c>
      <c r="N3" s="341"/>
    </row>
    <row r="4" spans="1:14" x14ac:dyDescent="0.2">
      <c r="B4" s="337"/>
      <c r="C4" s="342" t="s">
        <v>112</v>
      </c>
      <c r="D4" s="342" t="s">
        <v>121</v>
      </c>
      <c r="E4" s="343" t="s">
        <v>115</v>
      </c>
      <c r="G4" s="344"/>
      <c r="H4" s="345" t="s">
        <v>116</v>
      </c>
      <c r="K4" s="346" t="s">
        <v>269</v>
      </c>
      <c r="N4" s="347" t="s">
        <v>276</v>
      </c>
    </row>
    <row r="5" spans="1:14" x14ac:dyDescent="0.2">
      <c r="A5" s="217">
        <v>5</v>
      </c>
      <c r="B5" s="337">
        <v>1</v>
      </c>
      <c r="C5" s="348" t="s">
        <v>48</v>
      </c>
      <c r="D5" s="348">
        <v>357</v>
      </c>
      <c r="E5" s="337">
        <f>D5*$E$3</f>
        <v>159.93600000000001</v>
      </c>
      <c r="G5" s="217">
        <v>1</v>
      </c>
      <c r="H5" s="345" t="s">
        <v>122</v>
      </c>
      <c r="I5" s="344" t="b">
        <v>1</v>
      </c>
      <c r="J5" s="349"/>
      <c r="K5" s="350">
        <v>2020</v>
      </c>
      <c r="N5" s="351">
        <v>2</v>
      </c>
    </row>
    <row r="6" spans="1:14" x14ac:dyDescent="0.2">
      <c r="A6" s="217">
        <v>5</v>
      </c>
      <c r="B6" s="337">
        <v>2</v>
      </c>
      <c r="C6" s="348" t="s">
        <v>49</v>
      </c>
      <c r="D6" s="352">
        <v>428</v>
      </c>
      <c r="E6" s="337">
        <f t="shared" ref="E6:E29" si="0">D6*$E$3</f>
        <v>191.744</v>
      </c>
      <c r="G6" s="217">
        <v>2</v>
      </c>
      <c r="H6" s="345" t="s">
        <v>1</v>
      </c>
      <c r="I6" s="344" t="b">
        <v>0</v>
      </c>
      <c r="J6" s="349"/>
      <c r="K6" s="350">
        <v>2019</v>
      </c>
      <c r="N6" s="351">
        <v>2.1</v>
      </c>
    </row>
    <row r="7" spans="1:14" x14ac:dyDescent="0.2">
      <c r="A7" s="217">
        <v>5</v>
      </c>
      <c r="B7" s="337">
        <v>3</v>
      </c>
      <c r="C7" s="348" t="s">
        <v>50</v>
      </c>
      <c r="D7" s="352">
        <v>476</v>
      </c>
      <c r="E7" s="337">
        <f t="shared" si="0"/>
        <v>213.24799999999999</v>
      </c>
      <c r="G7" s="217">
        <v>3</v>
      </c>
      <c r="H7" s="345" t="s">
        <v>117</v>
      </c>
      <c r="I7" s="344" t="b">
        <v>0</v>
      </c>
      <c r="J7" s="349"/>
      <c r="K7" s="350">
        <v>2018</v>
      </c>
      <c r="N7" s="351">
        <v>2.2000000000000002</v>
      </c>
    </row>
    <row r="8" spans="1:14" x14ac:dyDescent="0.2">
      <c r="A8" s="217">
        <v>5</v>
      </c>
      <c r="B8" s="337">
        <v>4</v>
      </c>
      <c r="C8" s="348" t="s">
        <v>51</v>
      </c>
      <c r="D8" s="352">
        <v>530</v>
      </c>
      <c r="E8" s="337">
        <f t="shared" si="0"/>
        <v>237.44</v>
      </c>
      <c r="G8" s="217">
        <v>4</v>
      </c>
      <c r="H8" s="345" t="s">
        <v>118</v>
      </c>
      <c r="I8" s="344" t="b">
        <v>0</v>
      </c>
      <c r="J8" s="349"/>
      <c r="K8" s="350">
        <v>2017</v>
      </c>
      <c r="N8" s="351">
        <v>2.2999999999999998</v>
      </c>
    </row>
    <row r="9" spans="1:14" x14ac:dyDescent="0.2">
      <c r="A9" s="217">
        <v>5</v>
      </c>
      <c r="B9" s="337">
        <v>5</v>
      </c>
      <c r="C9" s="348" t="s">
        <v>52</v>
      </c>
      <c r="D9" s="352">
        <v>653</v>
      </c>
      <c r="E9" s="337">
        <f t="shared" si="0"/>
        <v>292.54399999999998</v>
      </c>
      <c r="G9" s="217">
        <v>5</v>
      </c>
      <c r="H9" s="345" t="s">
        <v>119</v>
      </c>
      <c r="I9" s="344" t="b">
        <v>0</v>
      </c>
      <c r="J9" s="349"/>
      <c r="K9" s="350">
        <v>2016</v>
      </c>
      <c r="N9" s="351">
        <v>2.4</v>
      </c>
    </row>
    <row r="10" spans="1:14" ht="13.5" thickBot="1" x14ac:dyDescent="0.25">
      <c r="A10" s="217">
        <v>5</v>
      </c>
      <c r="B10" s="337">
        <v>6</v>
      </c>
      <c r="C10" s="348" t="s">
        <v>53</v>
      </c>
      <c r="D10" s="352">
        <v>428</v>
      </c>
      <c r="E10" s="337">
        <f t="shared" si="0"/>
        <v>191.744</v>
      </c>
      <c r="G10" s="217">
        <v>6</v>
      </c>
      <c r="H10" s="345" t="s">
        <v>120</v>
      </c>
      <c r="I10" s="344" t="b">
        <v>0</v>
      </c>
      <c r="J10" s="353"/>
      <c r="K10" s="354">
        <v>2015</v>
      </c>
      <c r="N10" s="351">
        <v>2.5</v>
      </c>
    </row>
    <row r="11" spans="1:14" x14ac:dyDescent="0.2">
      <c r="A11" s="217">
        <v>5</v>
      </c>
      <c r="B11" s="337">
        <v>7</v>
      </c>
      <c r="C11" s="348" t="s">
        <v>54</v>
      </c>
      <c r="D11" s="348">
        <v>476</v>
      </c>
      <c r="E11" s="337">
        <f t="shared" si="0"/>
        <v>213.24799999999999</v>
      </c>
      <c r="G11" s="217">
        <v>7</v>
      </c>
      <c r="H11" s="345" t="s">
        <v>2</v>
      </c>
      <c r="I11" s="344" t="b">
        <v>0</v>
      </c>
      <c r="J11" s="355"/>
      <c r="N11" s="351">
        <v>2.6</v>
      </c>
    </row>
    <row r="12" spans="1:14" x14ac:dyDescent="0.2">
      <c r="A12" s="217">
        <v>5</v>
      </c>
      <c r="B12" s="337">
        <v>8</v>
      </c>
      <c r="C12" s="348" t="s">
        <v>55</v>
      </c>
      <c r="D12" s="352">
        <v>530</v>
      </c>
      <c r="E12" s="337">
        <f t="shared" si="0"/>
        <v>237.44</v>
      </c>
      <c r="N12" s="351">
        <v>2.7</v>
      </c>
    </row>
    <row r="13" spans="1:14" x14ac:dyDescent="0.2">
      <c r="A13" s="217">
        <v>5</v>
      </c>
      <c r="B13" s="337">
        <v>9</v>
      </c>
      <c r="C13" s="348" t="s">
        <v>56</v>
      </c>
      <c r="D13" s="352">
        <v>653</v>
      </c>
      <c r="E13" s="337">
        <f t="shared" si="0"/>
        <v>292.54399999999998</v>
      </c>
      <c r="F13" s="237"/>
      <c r="G13" s="356">
        <v>1</v>
      </c>
      <c r="H13" s="356"/>
      <c r="I13" s="356"/>
      <c r="J13" s="357" t="s">
        <v>273</v>
      </c>
      <c r="K13" s="357" t="s">
        <v>274</v>
      </c>
      <c r="L13" s="237"/>
      <c r="M13" s="237"/>
      <c r="N13" s="351">
        <v>2.8</v>
      </c>
    </row>
    <row r="14" spans="1:14" x14ac:dyDescent="0.2">
      <c r="A14" s="217">
        <v>5</v>
      </c>
      <c r="B14" s="337">
        <v>10</v>
      </c>
      <c r="C14" s="348" t="s">
        <v>57</v>
      </c>
      <c r="D14" s="348">
        <v>760</v>
      </c>
      <c r="E14" s="337">
        <f t="shared" si="0"/>
        <v>340.48</v>
      </c>
      <c r="F14" s="237"/>
      <c r="G14" s="356">
        <v>1</v>
      </c>
      <c r="H14" s="356" t="s">
        <v>370</v>
      </c>
      <c r="I14" s="356">
        <f>('Value Calculator single crop'!D7*(1-('Value Calculator single crop'!J41/100))/0.35)*7.94</f>
        <v>326674.28571428568</v>
      </c>
      <c r="J14" s="358">
        <f>((I14*$J$19)*0.9)+((I14*$J$20)*0.08)</f>
        <v>687.73533834586465</v>
      </c>
      <c r="K14" s="358">
        <f>((I14*$K$19)*0.9)+((I14*$K$20)*0.08)</f>
        <v>5043.3924812030064</v>
      </c>
      <c r="L14" s="358">
        <f>K14-J14</f>
        <v>4355.6571428571415</v>
      </c>
      <c r="M14" s="237">
        <f>I14/'Value Calculator single crop'!C7</f>
        <v>181.48571428571427</v>
      </c>
      <c r="N14" s="351">
        <v>2.9</v>
      </c>
    </row>
    <row r="15" spans="1:14" x14ac:dyDescent="0.2">
      <c r="A15" s="217">
        <v>5</v>
      </c>
      <c r="B15" s="337">
        <v>11</v>
      </c>
      <c r="C15" s="348" t="s">
        <v>58</v>
      </c>
      <c r="D15" s="352">
        <v>860</v>
      </c>
      <c r="E15" s="337">
        <f t="shared" si="0"/>
        <v>385.28000000000003</v>
      </c>
      <c r="F15" s="237"/>
      <c r="G15" s="356">
        <v>2</v>
      </c>
      <c r="H15" s="356" t="s">
        <v>371</v>
      </c>
      <c r="I15" s="359">
        <f>G19*2000*G21*G20/0.72/0.845/56</f>
        <v>321217.24429416738</v>
      </c>
      <c r="J15" s="358">
        <f t="shared" ref="J15:J17" si="1">((I15*$J$19)*0.9)+((I15*$J$20)*0.08)</f>
        <v>676.24683009298394</v>
      </c>
      <c r="K15" s="358">
        <f t="shared" ref="K15:K17" si="2">((I15*$K$19)*0.9)+((I15*$K$20)*0.08)</f>
        <v>4959.1434206818822</v>
      </c>
      <c r="L15" s="358">
        <f t="shared" ref="L15:L17" si="3">K15-J15</f>
        <v>4282.8965905888981</v>
      </c>
      <c r="M15" s="237">
        <f>I15/'Value Calculator single crop'!C7</f>
        <v>178.45402460787076</v>
      </c>
      <c r="N15" s="351">
        <v>3</v>
      </c>
    </row>
    <row r="16" spans="1:14" x14ac:dyDescent="0.2">
      <c r="A16" s="217">
        <v>5</v>
      </c>
      <c r="B16" s="337">
        <v>12</v>
      </c>
      <c r="C16" s="348" t="s">
        <v>59</v>
      </c>
      <c r="D16" s="352">
        <v>456</v>
      </c>
      <c r="E16" s="337">
        <f t="shared" si="0"/>
        <v>204.28800000000001</v>
      </c>
      <c r="F16" s="237"/>
      <c r="G16" s="356">
        <v>3</v>
      </c>
      <c r="H16" s="360" t="s">
        <v>375</v>
      </c>
      <c r="I16" s="356">
        <f>(((G19*2000)*G21*0.5)/0.845)/56</f>
        <v>304311.07354184275</v>
      </c>
      <c r="J16" s="358">
        <f t="shared" si="1"/>
        <v>640.6548916670373</v>
      </c>
      <c r="K16" s="358">
        <f t="shared" si="2"/>
        <v>4698.1358722249406</v>
      </c>
      <c r="L16" s="358">
        <f t="shared" si="3"/>
        <v>4057.4809805579034</v>
      </c>
      <c r="M16" s="237">
        <f>I16/'Value Calculator single crop'!C7</f>
        <v>169.06170752324599</v>
      </c>
      <c r="N16" s="351">
        <v>3.1</v>
      </c>
    </row>
    <row r="17" spans="1:14" x14ac:dyDescent="0.2">
      <c r="A17" s="217">
        <v>5</v>
      </c>
      <c r="B17" s="337">
        <v>13</v>
      </c>
      <c r="C17" s="348" t="s">
        <v>60</v>
      </c>
      <c r="D17" s="352">
        <v>510</v>
      </c>
      <c r="E17" s="337">
        <f t="shared" si="0"/>
        <v>228.48000000000002</v>
      </c>
      <c r="F17" s="237"/>
      <c r="G17" s="356">
        <v>4</v>
      </c>
      <c r="H17" s="356" t="s">
        <v>372</v>
      </c>
      <c r="I17" s="356">
        <f>'Value Calculator single crop'!C7*'Value Calculator single crop'!D8</f>
        <v>333000</v>
      </c>
      <c r="J17" s="358">
        <f t="shared" si="1"/>
        <v>701.0526315789474</v>
      </c>
      <c r="K17" s="358">
        <f t="shared" si="2"/>
        <v>5141.0526315789475</v>
      </c>
      <c r="L17" s="358">
        <f t="shared" si="3"/>
        <v>4440</v>
      </c>
      <c r="M17" s="237">
        <f>I17/'Value Calculator single crop'!C7</f>
        <v>185</v>
      </c>
      <c r="N17" s="351">
        <v>3.2</v>
      </c>
    </row>
    <row r="18" spans="1:14" x14ac:dyDescent="0.2">
      <c r="A18" s="217">
        <v>5</v>
      </c>
      <c r="B18" s="337">
        <v>14</v>
      </c>
      <c r="C18" s="348" t="s">
        <v>61</v>
      </c>
      <c r="D18" s="352">
        <v>598</v>
      </c>
      <c r="E18" s="337">
        <f t="shared" si="0"/>
        <v>267.904</v>
      </c>
      <c r="F18" s="237"/>
      <c r="G18" s="237"/>
      <c r="H18" s="237"/>
      <c r="I18" s="237"/>
      <c r="J18" s="237"/>
      <c r="K18" s="237"/>
      <c r="L18" s="237"/>
      <c r="M18" s="237"/>
      <c r="N18" s="351">
        <v>3.3</v>
      </c>
    </row>
    <row r="19" spans="1:14" x14ac:dyDescent="0.2">
      <c r="A19" s="217">
        <v>5</v>
      </c>
      <c r="B19" s="337">
        <v>15</v>
      </c>
      <c r="C19" s="348" t="s">
        <v>62</v>
      </c>
      <c r="D19" s="352">
        <v>653</v>
      </c>
      <c r="E19" s="337">
        <f t="shared" si="0"/>
        <v>292.54399999999998</v>
      </c>
      <c r="F19" s="357" t="s">
        <v>377</v>
      </c>
      <c r="G19" s="361">
        <f>'Value Calculator single crop'!D7</f>
        <v>45000</v>
      </c>
      <c r="H19" s="237"/>
      <c r="I19" s="237">
        <f>'Value Calculator single crop'!D7*7.94</f>
        <v>357300</v>
      </c>
      <c r="J19" s="237">
        <f>'Value Calculator single crop'!F45/'Value Calculator single crop'!F44</f>
        <v>0</v>
      </c>
      <c r="K19" s="237">
        <f>'Value Calculator single crop'!J45/'Value Calculator single crop'!J46</f>
        <v>0</v>
      </c>
      <c r="L19" s="237"/>
      <c r="M19" s="237"/>
      <c r="N19" s="351">
        <v>3.4</v>
      </c>
    </row>
    <row r="20" spans="1:14" x14ac:dyDescent="0.2">
      <c r="A20" s="217">
        <v>5</v>
      </c>
      <c r="B20" s="337">
        <v>16</v>
      </c>
      <c r="C20" s="348" t="s">
        <v>63</v>
      </c>
      <c r="D20" s="348">
        <v>775</v>
      </c>
      <c r="E20" s="337">
        <f t="shared" si="0"/>
        <v>347.2</v>
      </c>
      <c r="F20" s="357" t="s">
        <v>378</v>
      </c>
      <c r="G20" s="237">
        <f>'Value Calculator single crop'!F41/100</f>
        <v>0.38</v>
      </c>
      <c r="H20" s="237"/>
      <c r="I20" s="237"/>
      <c r="J20" s="237">
        <f>'Value Calculator single crop'!F46/'Value Calculator single crop'!F44</f>
        <v>2.6315789473684209E-2</v>
      </c>
      <c r="K20" s="237">
        <f>'Value Calculator single crop'!J46/'Value Calculator single crop'!J44</f>
        <v>0.19298245614035087</v>
      </c>
      <c r="L20" s="237"/>
      <c r="M20" s="237"/>
      <c r="N20" s="351">
        <v>3.5</v>
      </c>
    </row>
    <row r="21" spans="1:14" x14ac:dyDescent="0.2">
      <c r="A21" s="217">
        <v>5</v>
      </c>
      <c r="B21" s="337">
        <v>17</v>
      </c>
      <c r="C21" s="348" t="s">
        <v>64</v>
      </c>
      <c r="D21" s="352">
        <v>884</v>
      </c>
      <c r="E21" s="337">
        <f t="shared" si="0"/>
        <v>396.03199999999998</v>
      </c>
      <c r="F21" s="357" t="s">
        <v>379</v>
      </c>
      <c r="G21" s="237">
        <f>1-('Value Calculator single crop'!J41/100)</f>
        <v>0.31999999999999995</v>
      </c>
      <c r="H21" s="237"/>
      <c r="I21" s="237"/>
      <c r="J21" s="237"/>
      <c r="K21" s="237"/>
      <c r="L21" s="237"/>
      <c r="M21" s="237"/>
      <c r="N21" s="351">
        <v>3.6</v>
      </c>
    </row>
    <row r="22" spans="1:14" x14ac:dyDescent="0.2">
      <c r="A22" s="217">
        <v>5</v>
      </c>
      <c r="B22" s="337">
        <v>18</v>
      </c>
      <c r="C22" s="348" t="s">
        <v>65</v>
      </c>
      <c r="D22" s="352">
        <v>462</v>
      </c>
      <c r="E22" s="337">
        <f t="shared" si="0"/>
        <v>206.976</v>
      </c>
      <c r="F22" s="237"/>
      <c r="G22" s="237"/>
      <c r="H22" s="237"/>
      <c r="I22" s="237"/>
      <c r="J22" s="237"/>
      <c r="K22" s="237"/>
      <c r="L22" s="237"/>
      <c r="M22" s="237"/>
      <c r="N22" s="351">
        <v>3.7</v>
      </c>
    </row>
    <row r="23" spans="1:14" x14ac:dyDescent="0.2">
      <c r="A23" s="217">
        <v>5</v>
      </c>
      <c r="B23" s="337">
        <v>19</v>
      </c>
      <c r="C23" s="348" t="s">
        <v>66</v>
      </c>
      <c r="D23" s="352">
        <v>516</v>
      </c>
      <c r="E23" s="337">
        <f t="shared" si="0"/>
        <v>231.16800000000001</v>
      </c>
      <c r="F23" s="237"/>
      <c r="G23" s="237"/>
      <c r="H23" s="237"/>
      <c r="I23" s="237"/>
      <c r="J23" s="237"/>
      <c r="K23" s="237"/>
      <c r="L23" s="237"/>
      <c r="M23" s="237"/>
      <c r="N23" s="351">
        <v>3.8</v>
      </c>
    </row>
    <row r="24" spans="1:14" x14ac:dyDescent="0.2">
      <c r="A24" s="217">
        <v>5</v>
      </c>
      <c r="B24" s="337">
        <v>20</v>
      </c>
      <c r="C24" s="348" t="s">
        <v>67</v>
      </c>
      <c r="D24" s="352">
        <v>585</v>
      </c>
      <c r="E24" s="337">
        <f t="shared" si="0"/>
        <v>262.08</v>
      </c>
      <c r="N24" s="351">
        <v>3.9</v>
      </c>
    </row>
    <row r="25" spans="1:14" x14ac:dyDescent="0.2">
      <c r="A25" s="217">
        <v>5</v>
      </c>
      <c r="B25" s="337">
        <v>21</v>
      </c>
      <c r="C25" s="348" t="s">
        <v>68</v>
      </c>
      <c r="D25" s="352">
        <v>625</v>
      </c>
      <c r="E25" s="337">
        <f t="shared" si="0"/>
        <v>280</v>
      </c>
      <c r="N25" s="351">
        <v>4</v>
      </c>
    </row>
    <row r="26" spans="1:14" x14ac:dyDescent="0.2">
      <c r="A26" s="217">
        <v>5</v>
      </c>
      <c r="B26" s="337">
        <v>22</v>
      </c>
      <c r="C26" s="348" t="s">
        <v>69</v>
      </c>
      <c r="D26" s="352">
        <v>408</v>
      </c>
      <c r="E26" s="337">
        <f t="shared" si="0"/>
        <v>182.78399999999999</v>
      </c>
      <c r="N26" s="351">
        <v>4.0999999999999996</v>
      </c>
    </row>
    <row r="27" spans="1:14" x14ac:dyDescent="0.2">
      <c r="A27" s="217">
        <v>5</v>
      </c>
      <c r="B27" s="337">
        <v>23</v>
      </c>
      <c r="C27" s="348" t="s">
        <v>70</v>
      </c>
      <c r="D27" s="352">
        <v>462</v>
      </c>
      <c r="E27" s="337">
        <f t="shared" si="0"/>
        <v>206.976</v>
      </c>
      <c r="N27" s="351">
        <v>4.2</v>
      </c>
    </row>
    <row r="28" spans="1:14" x14ac:dyDescent="0.2">
      <c r="A28" s="217">
        <v>5</v>
      </c>
      <c r="B28" s="337">
        <v>24</v>
      </c>
      <c r="C28" s="348" t="s">
        <v>71</v>
      </c>
      <c r="D28" s="352">
        <v>516</v>
      </c>
      <c r="E28" s="337">
        <f t="shared" si="0"/>
        <v>231.16800000000001</v>
      </c>
      <c r="N28" s="351">
        <v>4.3</v>
      </c>
    </row>
    <row r="29" spans="1:14" x14ac:dyDescent="0.2">
      <c r="A29" s="217">
        <v>5</v>
      </c>
      <c r="B29" s="337">
        <v>25</v>
      </c>
      <c r="C29" s="348" t="s">
        <v>72</v>
      </c>
      <c r="D29" s="352">
        <v>625</v>
      </c>
      <c r="E29" s="337">
        <f t="shared" si="0"/>
        <v>280</v>
      </c>
      <c r="N29" s="351">
        <v>4.4000000000000004</v>
      </c>
    </row>
    <row r="30" spans="1:14" x14ac:dyDescent="0.2">
      <c r="C30" s="218"/>
      <c r="D30" s="219"/>
      <c r="N30" s="351">
        <v>4.5</v>
      </c>
    </row>
    <row r="31" spans="1:14" x14ac:dyDescent="0.2">
      <c r="B31" s="217">
        <v>6</v>
      </c>
      <c r="C31" s="218" t="s">
        <v>113</v>
      </c>
      <c r="D31" s="219" t="s">
        <v>121</v>
      </c>
      <c r="F31" s="217">
        <f>VLOOKUP(B31,B32:F70,5)</f>
        <v>9</v>
      </c>
      <c r="N31" s="351">
        <v>4.5999999999999996</v>
      </c>
    </row>
    <row r="32" spans="1:14" x14ac:dyDescent="0.2">
      <c r="B32" s="217">
        <v>1</v>
      </c>
      <c r="C32" s="220" t="s">
        <v>73</v>
      </c>
      <c r="D32" s="220">
        <v>380</v>
      </c>
      <c r="E32" s="221"/>
      <c r="F32" s="222">
        <v>9</v>
      </c>
      <c r="G32" s="217">
        <f>D32*$H$32</f>
        <v>137.40799999999999</v>
      </c>
      <c r="H32" s="217">
        <v>0.36159999999999998</v>
      </c>
      <c r="N32" s="351">
        <v>4.7</v>
      </c>
    </row>
    <row r="33" spans="2:14" x14ac:dyDescent="0.2">
      <c r="B33" s="217">
        <v>2</v>
      </c>
      <c r="C33" s="220" t="s">
        <v>74</v>
      </c>
      <c r="D33" s="220">
        <v>431</v>
      </c>
      <c r="E33" s="221"/>
      <c r="F33" s="222">
        <v>9</v>
      </c>
      <c r="G33" s="217">
        <f>D33*$H$32</f>
        <v>155.84959999999998</v>
      </c>
      <c r="N33" s="351">
        <v>4.8</v>
      </c>
    </row>
    <row r="34" spans="2:14" x14ac:dyDescent="0.2">
      <c r="B34" s="217">
        <v>3</v>
      </c>
      <c r="C34" s="220" t="s">
        <v>75</v>
      </c>
      <c r="D34" s="220">
        <v>483</v>
      </c>
      <c r="E34" s="221"/>
      <c r="F34" s="222">
        <v>9</v>
      </c>
      <c r="G34" s="217">
        <f t="shared" ref="G34:G46" si="4">D34*$H$32</f>
        <v>174.65279999999998</v>
      </c>
      <c r="N34" s="351">
        <v>4.9000000000000004</v>
      </c>
    </row>
    <row r="35" spans="2:14" x14ac:dyDescent="0.2">
      <c r="B35" s="217">
        <v>4</v>
      </c>
      <c r="C35" s="220" t="s">
        <v>76</v>
      </c>
      <c r="D35" s="220">
        <v>540</v>
      </c>
      <c r="E35" s="221"/>
      <c r="F35" s="222">
        <v>9</v>
      </c>
      <c r="G35" s="217">
        <f t="shared" si="4"/>
        <v>195.26399999999998</v>
      </c>
      <c r="N35" s="351">
        <v>5</v>
      </c>
    </row>
    <row r="36" spans="2:14" x14ac:dyDescent="0.2">
      <c r="B36" s="217">
        <v>5</v>
      </c>
      <c r="C36" s="220" t="s">
        <v>77</v>
      </c>
      <c r="D36" s="220">
        <v>585</v>
      </c>
      <c r="E36" s="221"/>
      <c r="F36" s="222">
        <v>9</v>
      </c>
      <c r="G36" s="217">
        <f t="shared" si="4"/>
        <v>211.53599999999997</v>
      </c>
      <c r="N36" s="351">
        <v>5.0999999999999996</v>
      </c>
    </row>
    <row r="37" spans="2:14" x14ac:dyDescent="0.2">
      <c r="B37" s="217">
        <v>6</v>
      </c>
      <c r="C37" s="220" t="s">
        <v>78</v>
      </c>
      <c r="D37" s="220">
        <v>625</v>
      </c>
      <c r="E37" s="221"/>
      <c r="F37" s="222">
        <v>9</v>
      </c>
      <c r="G37" s="217">
        <f t="shared" si="4"/>
        <v>225.99999999999997</v>
      </c>
      <c r="N37" s="351">
        <v>5.2</v>
      </c>
    </row>
    <row r="38" spans="2:14" x14ac:dyDescent="0.2">
      <c r="B38" s="217">
        <v>7</v>
      </c>
      <c r="C38" s="220" t="s">
        <v>79</v>
      </c>
      <c r="D38" s="220">
        <v>766</v>
      </c>
      <c r="E38" s="221"/>
      <c r="F38" s="222">
        <v>9</v>
      </c>
      <c r="G38" s="217">
        <f t="shared" si="4"/>
        <v>276.98559999999998</v>
      </c>
      <c r="N38" s="351">
        <v>5.3</v>
      </c>
    </row>
    <row r="39" spans="2:14" x14ac:dyDescent="0.2">
      <c r="B39" s="217">
        <v>8</v>
      </c>
      <c r="C39" s="220" t="s">
        <v>80</v>
      </c>
      <c r="D39" s="220">
        <v>843</v>
      </c>
      <c r="E39" s="221"/>
      <c r="F39" s="222">
        <v>9</v>
      </c>
      <c r="G39" s="217">
        <f t="shared" si="4"/>
        <v>304.8288</v>
      </c>
      <c r="N39" s="351">
        <v>5.4</v>
      </c>
    </row>
    <row r="40" spans="2:14" x14ac:dyDescent="0.2">
      <c r="B40" s="217">
        <v>9</v>
      </c>
      <c r="C40" s="227" t="s">
        <v>81</v>
      </c>
      <c r="D40" s="220">
        <v>375</v>
      </c>
      <c r="E40" s="221"/>
      <c r="F40" s="222">
        <v>9</v>
      </c>
      <c r="G40" s="217">
        <f t="shared" si="4"/>
        <v>135.6</v>
      </c>
      <c r="N40" s="351">
        <v>5.5</v>
      </c>
    </row>
    <row r="41" spans="2:14" x14ac:dyDescent="0.2">
      <c r="B41" s="217">
        <v>10</v>
      </c>
      <c r="C41" s="227" t="s">
        <v>82</v>
      </c>
      <c r="D41" s="220">
        <v>440</v>
      </c>
      <c r="E41" s="221"/>
      <c r="F41" s="222">
        <v>9</v>
      </c>
      <c r="G41" s="217">
        <f t="shared" si="4"/>
        <v>159.10399999999998</v>
      </c>
      <c r="N41" s="351">
        <v>5.6</v>
      </c>
    </row>
    <row r="42" spans="2:14" x14ac:dyDescent="0.2">
      <c r="B42" s="217">
        <v>11</v>
      </c>
      <c r="C42" s="227" t="s">
        <v>83</v>
      </c>
      <c r="D42" s="220">
        <v>495</v>
      </c>
      <c r="E42" s="221"/>
      <c r="F42" s="222">
        <v>9</v>
      </c>
      <c r="G42" s="217">
        <f t="shared" si="4"/>
        <v>178.99199999999999</v>
      </c>
      <c r="N42" s="351">
        <v>5.7</v>
      </c>
    </row>
    <row r="43" spans="2:14" x14ac:dyDescent="0.2">
      <c r="B43" s="217">
        <v>12</v>
      </c>
      <c r="C43" s="227" t="s">
        <v>84</v>
      </c>
      <c r="D43" s="220">
        <v>555</v>
      </c>
      <c r="E43" s="221"/>
      <c r="F43" s="222">
        <v>9</v>
      </c>
      <c r="G43" s="217">
        <f t="shared" si="4"/>
        <v>200.68799999999999</v>
      </c>
      <c r="N43" s="351">
        <v>5.8</v>
      </c>
    </row>
    <row r="44" spans="2:14" x14ac:dyDescent="0.2">
      <c r="B44" s="217">
        <v>13</v>
      </c>
      <c r="C44" s="227" t="s">
        <v>85</v>
      </c>
      <c r="D44" s="220">
        <v>625</v>
      </c>
      <c r="E44" s="221"/>
      <c r="F44" s="222">
        <v>9</v>
      </c>
      <c r="G44" s="217">
        <f t="shared" si="4"/>
        <v>225.99999999999997</v>
      </c>
      <c r="N44" s="351">
        <v>5.9</v>
      </c>
    </row>
    <row r="45" spans="2:14" x14ac:dyDescent="0.2">
      <c r="B45" s="217">
        <v>14</v>
      </c>
      <c r="C45" s="227" t="s">
        <v>86</v>
      </c>
      <c r="D45" s="220">
        <v>625</v>
      </c>
      <c r="E45" s="221"/>
      <c r="F45" s="222">
        <v>9</v>
      </c>
      <c r="G45" s="217">
        <f t="shared" si="4"/>
        <v>225.99999999999997</v>
      </c>
      <c r="N45" s="351">
        <v>6</v>
      </c>
    </row>
    <row r="46" spans="2:14" x14ac:dyDescent="0.2">
      <c r="B46" s="217">
        <v>15</v>
      </c>
      <c r="C46" s="220" t="s">
        <v>87</v>
      </c>
      <c r="D46" s="227">
        <v>800</v>
      </c>
      <c r="E46" s="221"/>
      <c r="F46" s="222">
        <v>9</v>
      </c>
      <c r="G46" s="217">
        <f t="shared" si="4"/>
        <v>289.27999999999997</v>
      </c>
      <c r="N46" s="351">
        <v>6.1</v>
      </c>
    </row>
    <row r="47" spans="2:14" x14ac:dyDescent="0.2">
      <c r="B47" s="217">
        <v>16</v>
      </c>
      <c r="C47" s="235" t="s">
        <v>88</v>
      </c>
      <c r="D47" s="236">
        <v>510</v>
      </c>
      <c r="E47" s="237"/>
      <c r="F47" s="217">
        <v>11</v>
      </c>
      <c r="N47" s="351">
        <v>6.2</v>
      </c>
    </row>
    <row r="48" spans="2:14" x14ac:dyDescent="0.2">
      <c r="B48" s="217">
        <v>17</v>
      </c>
      <c r="C48" s="235" t="s">
        <v>89</v>
      </c>
      <c r="D48" s="236">
        <v>650</v>
      </c>
      <c r="E48" s="237"/>
      <c r="F48" s="217">
        <v>11</v>
      </c>
      <c r="N48" s="351">
        <v>6.3</v>
      </c>
    </row>
    <row r="49" spans="2:14" x14ac:dyDescent="0.2">
      <c r="B49" s="217">
        <v>18</v>
      </c>
      <c r="C49" s="235" t="s">
        <v>90</v>
      </c>
      <c r="D49" s="236">
        <v>810</v>
      </c>
      <c r="E49" s="237"/>
      <c r="F49" s="217">
        <v>11</v>
      </c>
      <c r="N49" s="351">
        <v>6.4</v>
      </c>
    </row>
    <row r="50" spans="2:14" x14ac:dyDescent="0.2">
      <c r="B50" s="217">
        <v>19</v>
      </c>
      <c r="C50" s="235" t="s">
        <v>91</v>
      </c>
      <c r="D50" s="236">
        <v>1020</v>
      </c>
      <c r="E50" s="237"/>
      <c r="F50" s="217">
        <v>11</v>
      </c>
      <c r="N50" s="351">
        <v>6.5</v>
      </c>
    </row>
    <row r="51" spans="2:14" x14ac:dyDescent="0.2">
      <c r="B51" s="217">
        <v>20</v>
      </c>
      <c r="C51" s="235" t="s">
        <v>92</v>
      </c>
      <c r="D51" s="235">
        <v>489</v>
      </c>
      <c r="E51" s="237"/>
      <c r="F51" s="217">
        <v>11</v>
      </c>
      <c r="N51" s="351">
        <v>6.6</v>
      </c>
    </row>
    <row r="52" spans="2:14" x14ac:dyDescent="0.2">
      <c r="B52" s="217">
        <v>21</v>
      </c>
      <c r="C52" s="235" t="s">
        <v>93</v>
      </c>
      <c r="D52" s="236">
        <v>530</v>
      </c>
      <c r="E52" s="237"/>
      <c r="F52" s="217">
        <v>11</v>
      </c>
      <c r="N52" s="351">
        <v>6.7</v>
      </c>
    </row>
    <row r="53" spans="2:14" x14ac:dyDescent="0.2">
      <c r="B53" s="217">
        <v>22</v>
      </c>
      <c r="C53" s="235" t="s">
        <v>94</v>
      </c>
      <c r="D53" s="235">
        <v>585</v>
      </c>
      <c r="E53" s="237"/>
      <c r="F53" s="217">
        <v>11</v>
      </c>
      <c r="N53" s="351">
        <v>6.8</v>
      </c>
    </row>
    <row r="54" spans="2:14" x14ac:dyDescent="0.2">
      <c r="B54" s="217">
        <v>23</v>
      </c>
      <c r="C54" s="235" t="s">
        <v>95</v>
      </c>
      <c r="D54" s="236">
        <v>626</v>
      </c>
      <c r="E54" s="237"/>
      <c r="F54" s="217">
        <v>11</v>
      </c>
      <c r="N54" s="351">
        <v>6.9</v>
      </c>
    </row>
    <row r="55" spans="2:14" x14ac:dyDescent="0.2">
      <c r="B55" s="217">
        <v>24</v>
      </c>
      <c r="C55" s="235" t="s">
        <v>96</v>
      </c>
      <c r="D55" s="236">
        <v>775</v>
      </c>
      <c r="E55" s="237"/>
      <c r="F55" s="217">
        <v>11</v>
      </c>
      <c r="N55" s="351">
        <v>7</v>
      </c>
    </row>
    <row r="56" spans="2:14" x14ac:dyDescent="0.2">
      <c r="B56" s="217">
        <v>25</v>
      </c>
      <c r="C56" s="235" t="s">
        <v>97</v>
      </c>
      <c r="D56" s="236">
        <v>825</v>
      </c>
      <c r="E56" s="237"/>
      <c r="F56" s="217">
        <v>11</v>
      </c>
      <c r="N56" s="351">
        <v>7.1</v>
      </c>
    </row>
    <row r="57" spans="2:14" x14ac:dyDescent="0.2">
      <c r="B57" s="217">
        <v>26</v>
      </c>
      <c r="C57" s="235" t="s">
        <v>98</v>
      </c>
      <c r="D57" s="236">
        <v>1031</v>
      </c>
      <c r="E57" s="237"/>
      <c r="F57" s="217">
        <v>11</v>
      </c>
      <c r="N57" s="351">
        <v>7.2</v>
      </c>
    </row>
    <row r="58" spans="2:14" x14ac:dyDescent="0.2">
      <c r="B58" s="217">
        <v>27</v>
      </c>
      <c r="C58" s="245" t="s">
        <v>99</v>
      </c>
      <c r="D58" s="245">
        <v>450</v>
      </c>
      <c r="E58" s="246"/>
      <c r="F58" s="217">
        <v>15</v>
      </c>
      <c r="N58" s="351">
        <v>7.3</v>
      </c>
    </row>
    <row r="59" spans="2:14" x14ac:dyDescent="0.2">
      <c r="B59" s="217">
        <v>28</v>
      </c>
      <c r="C59" s="248" t="s">
        <v>100</v>
      </c>
      <c r="D59" s="245">
        <v>520</v>
      </c>
      <c r="E59" s="246"/>
      <c r="F59" s="217">
        <v>15</v>
      </c>
      <c r="N59" s="351">
        <v>7.4</v>
      </c>
    </row>
    <row r="60" spans="2:14" x14ac:dyDescent="0.2">
      <c r="B60" s="217">
        <v>29</v>
      </c>
      <c r="C60" s="248" t="s">
        <v>101</v>
      </c>
      <c r="D60" s="245">
        <v>591</v>
      </c>
      <c r="E60" s="246"/>
      <c r="F60" s="217">
        <v>15</v>
      </c>
      <c r="N60" s="351">
        <v>7.5000000000000098</v>
      </c>
    </row>
    <row r="61" spans="2:14" x14ac:dyDescent="0.2">
      <c r="B61" s="217">
        <v>30</v>
      </c>
      <c r="C61" s="248" t="s">
        <v>102</v>
      </c>
      <c r="D61" s="245">
        <v>591</v>
      </c>
      <c r="E61" s="246"/>
      <c r="F61" s="217">
        <v>15</v>
      </c>
      <c r="N61" s="351">
        <v>7.6</v>
      </c>
    </row>
    <row r="62" spans="2:14" x14ac:dyDescent="0.2">
      <c r="B62" s="217">
        <v>31</v>
      </c>
      <c r="C62" s="248" t="s">
        <v>103</v>
      </c>
      <c r="D62" s="245">
        <v>685</v>
      </c>
      <c r="E62" s="246"/>
      <c r="F62" s="217">
        <v>15</v>
      </c>
      <c r="N62" s="351">
        <v>7.7</v>
      </c>
    </row>
    <row r="63" spans="2:14" x14ac:dyDescent="0.2">
      <c r="B63" s="217">
        <v>32</v>
      </c>
      <c r="C63" s="248" t="s">
        <v>104</v>
      </c>
      <c r="D63" s="245">
        <v>685</v>
      </c>
      <c r="E63" s="246"/>
      <c r="F63" s="217">
        <v>15</v>
      </c>
      <c r="N63" s="351">
        <v>7.8000000000000096</v>
      </c>
    </row>
    <row r="64" spans="2:14" x14ac:dyDescent="0.2">
      <c r="B64" s="217">
        <v>33</v>
      </c>
      <c r="C64" s="248" t="s">
        <v>105</v>
      </c>
      <c r="D64" s="248">
        <v>824</v>
      </c>
      <c r="E64" s="246"/>
      <c r="F64" s="217">
        <v>15</v>
      </c>
      <c r="N64" s="351">
        <v>7.9000000000000101</v>
      </c>
    </row>
    <row r="65" spans="2:14" x14ac:dyDescent="0.2">
      <c r="B65" s="217">
        <v>34</v>
      </c>
      <c r="C65" s="248" t="s">
        <v>106</v>
      </c>
      <c r="D65" s="248">
        <v>824</v>
      </c>
      <c r="E65" s="246"/>
      <c r="F65" s="217">
        <v>15</v>
      </c>
      <c r="N65" s="351">
        <v>8.0000000000000107</v>
      </c>
    </row>
    <row r="66" spans="2:14" x14ac:dyDescent="0.2">
      <c r="B66" s="217">
        <v>35</v>
      </c>
      <c r="C66" s="245" t="s">
        <v>107</v>
      </c>
      <c r="D66" s="245">
        <v>476</v>
      </c>
      <c r="E66" s="246"/>
      <c r="F66" s="217">
        <v>15</v>
      </c>
      <c r="N66" s="351">
        <v>8.1</v>
      </c>
    </row>
    <row r="67" spans="2:14" x14ac:dyDescent="0.2">
      <c r="B67" s="217">
        <v>36</v>
      </c>
      <c r="C67" s="245" t="s">
        <v>108</v>
      </c>
      <c r="D67" s="245">
        <v>544</v>
      </c>
      <c r="E67" s="246"/>
      <c r="F67" s="217">
        <v>15</v>
      </c>
      <c r="N67" s="351">
        <v>8.2000000000000099</v>
      </c>
    </row>
    <row r="68" spans="2:14" x14ac:dyDescent="0.2">
      <c r="B68" s="217">
        <v>37</v>
      </c>
      <c r="C68" s="245" t="s">
        <v>109</v>
      </c>
      <c r="D68" s="245">
        <v>653</v>
      </c>
      <c r="E68" s="246"/>
      <c r="F68" s="217">
        <v>15</v>
      </c>
      <c r="N68" s="351">
        <v>8.3000000000000096</v>
      </c>
    </row>
    <row r="69" spans="2:14" x14ac:dyDescent="0.2">
      <c r="B69" s="217">
        <v>38</v>
      </c>
      <c r="C69" s="245" t="s">
        <v>110</v>
      </c>
      <c r="D69" s="245">
        <v>775</v>
      </c>
      <c r="E69" s="246"/>
      <c r="F69" s="217">
        <v>15</v>
      </c>
      <c r="N69" s="351">
        <v>8.4000000000000092</v>
      </c>
    </row>
    <row r="70" spans="2:14" x14ac:dyDescent="0.2">
      <c r="B70" s="217">
        <v>39</v>
      </c>
      <c r="C70" s="245" t="s">
        <v>111</v>
      </c>
      <c r="D70" s="248">
        <v>824</v>
      </c>
      <c r="E70" s="246"/>
      <c r="F70" s="217">
        <v>15</v>
      </c>
      <c r="N70" s="351">
        <v>8.5000000000000107</v>
      </c>
    </row>
    <row r="71" spans="2:14" x14ac:dyDescent="0.2">
      <c r="N71" s="351">
        <v>8.6000000000000103</v>
      </c>
    </row>
    <row r="72" spans="2:14" x14ac:dyDescent="0.2">
      <c r="N72" s="351">
        <v>8.7000000000000099</v>
      </c>
    </row>
    <row r="73" spans="2:14" x14ac:dyDescent="0.2">
      <c r="N73" s="351">
        <v>8.8000000000000096</v>
      </c>
    </row>
    <row r="74" spans="2:14" x14ac:dyDescent="0.2">
      <c r="N74" s="351">
        <v>8.9000000000000092</v>
      </c>
    </row>
    <row r="75" spans="2:14" x14ac:dyDescent="0.2">
      <c r="N75" s="351">
        <v>9.0000000000000107</v>
      </c>
    </row>
    <row r="76" spans="2:14" x14ac:dyDescent="0.2">
      <c r="N76" s="351">
        <v>9.1000000000000103</v>
      </c>
    </row>
    <row r="77" spans="2:14" x14ac:dyDescent="0.2">
      <c r="N77" s="351">
        <v>9.2000000000000099</v>
      </c>
    </row>
    <row r="78" spans="2:14" x14ac:dyDescent="0.2">
      <c r="N78" s="351">
        <v>9.3000000000000096</v>
      </c>
    </row>
    <row r="79" spans="2:14" x14ac:dyDescent="0.2">
      <c r="N79" s="351">
        <v>9.4000000000000092</v>
      </c>
    </row>
    <row r="80" spans="2:14" x14ac:dyDescent="0.2">
      <c r="N80" s="351">
        <v>9.5000000000000107</v>
      </c>
    </row>
    <row r="81" spans="14:14" x14ac:dyDescent="0.2">
      <c r="N81" s="351">
        <v>9.6000000000000103</v>
      </c>
    </row>
    <row r="82" spans="14:14" x14ac:dyDescent="0.2">
      <c r="N82" s="351">
        <v>9.7000000000000099</v>
      </c>
    </row>
    <row r="83" spans="14:14" x14ac:dyDescent="0.2">
      <c r="N83" s="351">
        <v>9.8000000000000096</v>
      </c>
    </row>
    <row r="84" spans="14:14" ht="13.5" thickBot="1" x14ac:dyDescent="0.25">
      <c r="N84" s="362">
        <v>9.9000000000000092</v>
      </c>
    </row>
  </sheetData>
  <sheetProtection selectLockedCells="1" selectUn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2:G45"/>
  <sheetViews>
    <sheetView topLeftCell="A14" workbookViewId="0">
      <selection activeCell="B21" sqref="B21"/>
    </sheetView>
  </sheetViews>
  <sheetFormatPr defaultRowHeight="12.75" x14ac:dyDescent="0.2"/>
  <cols>
    <col min="2" max="2" width="49.140625" style="10" bestFit="1" customWidth="1"/>
    <col min="3" max="3" width="41.28515625" style="9" bestFit="1" customWidth="1"/>
    <col min="4" max="4" width="24.5703125" style="10" bestFit="1" customWidth="1"/>
    <col min="5" max="5" width="13.5703125" style="11" bestFit="1" customWidth="1"/>
    <col min="6" max="6" width="15.7109375" style="12" bestFit="1" customWidth="1"/>
    <col min="7" max="7" width="8.42578125" style="12" bestFit="1" customWidth="1"/>
  </cols>
  <sheetData>
    <row r="2" spans="1:7" x14ac:dyDescent="0.2">
      <c r="B2" s="10">
        <v>1</v>
      </c>
    </row>
    <row r="3" spans="1:7" x14ac:dyDescent="0.2">
      <c r="B3" s="9" t="s">
        <v>123</v>
      </c>
      <c r="C3" s="9" t="s">
        <v>124</v>
      </c>
      <c r="D3" s="10" t="s">
        <v>125</v>
      </c>
      <c r="E3" s="11" t="s">
        <v>126</v>
      </c>
      <c r="F3" s="12" t="s">
        <v>20</v>
      </c>
      <c r="G3" s="12" t="s">
        <v>266</v>
      </c>
    </row>
    <row r="4" spans="1:7" ht="59.25" customHeight="1" x14ac:dyDescent="0.2">
      <c r="A4">
        <v>1</v>
      </c>
      <c r="B4" s="10" t="s">
        <v>128</v>
      </c>
      <c r="C4" s="9" t="s">
        <v>129</v>
      </c>
      <c r="D4" s="13" t="s">
        <v>130</v>
      </c>
      <c r="E4" s="11" t="s">
        <v>131</v>
      </c>
      <c r="F4" s="2" t="s">
        <v>33</v>
      </c>
      <c r="G4" s="12" t="s">
        <v>21</v>
      </c>
    </row>
    <row r="5" spans="1:7" x14ac:dyDescent="0.2">
      <c r="A5">
        <v>2</v>
      </c>
      <c r="B5" s="4" t="s">
        <v>132</v>
      </c>
      <c r="C5" s="9" t="s">
        <v>133</v>
      </c>
      <c r="D5" s="13" t="s">
        <v>134</v>
      </c>
      <c r="E5" s="11">
        <v>31070</v>
      </c>
      <c r="F5" s="2" t="s">
        <v>135</v>
      </c>
      <c r="G5" s="12" t="s">
        <v>127</v>
      </c>
    </row>
    <row r="6" spans="1:7" ht="14.25" x14ac:dyDescent="0.2">
      <c r="A6">
        <v>3</v>
      </c>
      <c r="B6" s="5" t="s">
        <v>136</v>
      </c>
      <c r="C6" s="6" t="s">
        <v>137</v>
      </c>
      <c r="D6" s="5" t="s">
        <v>138</v>
      </c>
      <c r="E6" s="7" t="s">
        <v>139</v>
      </c>
      <c r="F6" s="8" t="s">
        <v>33</v>
      </c>
      <c r="G6" s="8" t="s">
        <v>21</v>
      </c>
    </row>
    <row r="7" spans="1:7" x14ac:dyDescent="0.2">
      <c r="A7">
        <v>4</v>
      </c>
      <c r="B7" s="13" t="s">
        <v>267</v>
      </c>
      <c r="C7" s="9" t="s">
        <v>140</v>
      </c>
      <c r="D7" s="10" t="s">
        <v>141</v>
      </c>
      <c r="E7" s="11">
        <v>55353</v>
      </c>
      <c r="F7" s="12" t="s">
        <v>25</v>
      </c>
      <c r="G7" s="12" t="s">
        <v>127</v>
      </c>
    </row>
    <row r="8" spans="1:7" x14ac:dyDescent="0.2">
      <c r="A8">
        <v>5</v>
      </c>
      <c r="B8" s="13" t="s">
        <v>11</v>
      </c>
      <c r="C8" s="9" t="s">
        <v>142</v>
      </c>
      <c r="D8" s="13" t="s">
        <v>143</v>
      </c>
      <c r="E8" s="14">
        <v>28111</v>
      </c>
      <c r="F8" s="2" t="s">
        <v>26</v>
      </c>
      <c r="G8" s="2" t="s">
        <v>127</v>
      </c>
    </row>
    <row r="9" spans="1:7" x14ac:dyDescent="0.2">
      <c r="A9">
        <v>6</v>
      </c>
      <c r="B9" s="13" t="s">
        <v>144</v>
      </c>
      <c r="C9" s="4" t="s">
        <v>145</v>
      </c>
      <c r="D9" s="13" t="s">
        <v>146</v>
      </c>
      <c r="E9" s="14" t="s">
        <v>147</v>
      </c>
      <c r="F9" s="2" t="s">
        <v>36</v>
      </c>
      <c r="G9" s="2" t="s">
        <v>21</v>
      </c>
    </row>
    <row r="10" spans="1:7" x14ac:dyDescent="0.2">
      <c r="A10">
        <v>7</v>
      </c>
      <c r="B10" s="4" t="s">
        <v>268</v>
      </c>
      <c r="C10" s="4" t="s">
        <v>148</v>
      </c>
      <c r="D10" s="4" t="s">
        <v>149</v>
      </c>
      <c r="E10" s="11">
        <v>49307</v>
      </c>
      <c r="F10" s="12" t="s">
        <v>24</v>
      </c>
      <c r="G10" s="12" t="s">
        <v>127</v>
      </c>
    </row>
    <row r="11" spans="1:7" x14ac:dyDescent="0.2">
      <c r="A11">
        <v>8</v>
      </c>
      <c r="B11" s="10" t="s">
        <v>12</v>
      </c>
      <c r="C11" s="9" t="s">
        <v>150</v>
      </c>
      <c r="D11" s="10" t="s">
        <v>151</v>
      </c>
      <c r="E11" s="11">
        <v>58104</v>
      </c>
      <c r="F11" s="12" t="s">
        <v>27</v>
      </c>
      <c r="G11" s="12" t="s">
        <v>127</v>
      </c>
    </row>
    <row r="12" spans="1:7" x14ac:dyDescent="0.2">
      <c r="A12">
        <v>9</v>
      </c>
      <c r="B12" s="4" t="s">
        <v>152</v>
      </c>
      <c r="C12" s="4" t="s">
        <v>153</v>
      </c>
      <c r="D12" s="10" t="s">
        <v>154</v>
      </c>
      <c r="E12" s="11" t="s">
        <v>155</v>
      </c>
      <c r="F12" s="12" t="s">
        <v>156</v>
      </c>
      <c r="G12" s="12" t="s">
        <v>21</v>
      </c>
    </row>
    <row r="13" spans="1:7" x14ac:dyDescent="0.2">
      <c r="A13">
        <v>10</v>
      </c>
      <c r="B13" s="4" t="s">
        <v>157</v>
      </c>
      <c r="C13" s="9" t="s">
        <v>158</v>
      </c>
      <c r="D13" s="10" t="s">
        <v>159</v>
      </c>
      <c r="E13" s="15" t="s">
        <v>160</v>
      </c>
      <c r="F13" s="12" t="s">
        <v>37</v>
      </c>
      <c r="G13" s="12" t="s">
        <v>21</v>
      </c>
    </row>
    <row r="14" spans="1:7" x14ac:dyDescent="0.2">
      <c r="A14">
        <v>11</v>
      </c>
      <c r="B14" s="13" t="s">
        <v>161</v>
      </c>
      <c r="C14" s="9" t="s">
        <v>162</v>
      </c>
      <c r="D14" s="10" t="s">
        <v>163</v>
      </c>
      <c r="E14" s="11" t="s">
        <v>164</v>
      </c>
      <c r="F14" s="12" t="s">
        <v>35</v>
      </c>
      <c r="G14" s="12" t="s">
        <v>21</v>
      </c>
    </row>
    <row r="15" spans="1:7" x14ac:dyDescent="0.2">
      <c r="A15">
        <v>12</v>
      </c>
      <c r="B15" s="10" t="s">
        <v>13</v>
      </c>
      <c r="C15" s="9" t="s">
        <v>165</v>
      </c>
      <c r="D15" s="10" t="s">
        <v>166</v>
      </c>
      <c r="E15" s="11">
        <v>85222</v>
      </c>
      <c r="F15" s="12" t="s">
        <v>22</v>
      </c>
      <c r="G15" s="12" t="s">
        <v>127</v>
      </c>
    </row>
    <row r="16" spans="1:7" x14ac:dyDescent="0.2">
      <c r="A16">
        <v>13</v>
      </c>
      <c r="B16" s="10" t="s">
        <v>167</v>
      </c>
      <c r="C16" s="9" t="s">
        <v>168</v>
      </c>
      <c r="D16" s="10" t="s">
        <v>169</v>
      </c>
      <c r="E16" s="11">
        <v>67505</v>
      </c>
      <c r="F16" s="12" t="s">
        <v>23</v>
      </c>
      <c r="G16" s="12" t="s">
        <v>127</v>
      </c>
    </row>
    <row r="17" spans="1:7" ht="14.25" x14ac:dyDescent="0.2">
      <c r="A17">
        <v>14</v>
      </c>
      <c r="B17" s="13" t="s">
        <v>170</v>
      </c>
      <c r="C17" s="6" t="s">
        <v>171</v>
      </c>
      <c r="D17" s="13" t="s">
        <v>172</v>
      </c>
      <c r="E17" s="14" t="s">
        <v>173</v>
      </c>
      <c r="F17" s="2" t="s">
        <v>34</v>
      </c>
      <c r="G17" s="2" t="s">
        <v>21</v>
      </c>
    </row>
    <row r="18" spans="1:7" x14ac:dyDescent="0.2">
      <c r="A18">
        <v>15</v>
      </c>
      <c r="B18" s="10" t="s">
        <v>174</v>
      </c>
      <c r="C18" s="9" t="s">
        <v>175</v>
      </c>
      <c r="D18" s="10" t="s">
        <v>176</v>
      </c>
      <c r="E18" s="11">
        <v>33430</v>
      </c>
      <c r="F18" s="12" t="s">
        <v>177</v>
      </c>
      <c r="G18" s="12" t="s">
        <v>127</v>
      </c>
    </row>
    <row r="19" spans="1:7" x14ac:dyDescent="0.2">
      <c r="A19">
        <v>16</v>
      </c>
      <c r="B19" s="13" t="s">
        <v>178</v>
      </c>
      <c r="C19" s="9" t="s">
        <v>179</v>
      </c>
      <c r="D19" s="10" t="s">
        <v>180</v>
      </c>
      <c r="E19" s="11">
        <v>51003</v>
      </c>
      <c r="F19" s="12" t="s">
        <v>181</v>
      </c>
      <c r="G19" s="12" t="s">
        <v>127</v>
      </c>
    </row>
    <row r="20" spans="1:7" x14ac:dyDescent="0.2">
      <c r="A20">
        <v>17</v>
      </c>
      <c r="B20" s="10" t="s">
        <v>182</v>
      </c>
      <c r="C20" s="9" t="s">
        <v>183</v>
      </c>
      <c r="D20" s="10" t="s">
        <v>184</v>
      </c>
      <c r="E20" s="11" t="s">
        <v>185</v>
      </c>
      <c r="F20" s="12" t="s">
        <v>34</v>
      </c>
      <c r="G20" s="12" t="s">
        <v>21</v>
      </c>
    </row>
    <row r="21" spans="1:7" x14ac:dyDescent="0.2">
      <c r="A21">
        <v>18</v>
      </c>
      <c r="B21" s="13" t="s">
        <v>187</v>
      </c>
      <c r="C21" s="9" t="s">
        <v>188</v>
      </c>
      <c r="D21" s="10" t="s">
        <v>189</v>
      </c>
      <c r="E21" s="11">
        <v>88005</v>
      </c>
      <c r="F21" s="12" t="s">
        <v>190</v>
      </c>
      <c r="G21" s="12" t="s">
        <v>127</v>
      </c>
    </row>
    <row r="22" spans="1:7" x14ac:dyDescent="0.2">
      <c r="A22">
        <v>19</v>
      </c>
      <c r="B22" s="13" t="s">
        <v>191</v>
      </c>
      <c r="C22" s="9" t="s">
        <v>192</v>
      </c>
      <c r="D22" s="10" t="s">
        <v>193</v>
      </c>
      <c r="E22" s="11">
        <v>45846</v>
      </c>
      <c r="F22" s="12" t="s">
        <v>30</v>
      </c>
      <c r="G22" s="12" t="s">
        <v>127</v>
      </c>
    </row>
    <row r="23" spans="1:7" x14ac:dyDescent="0.2">
      <c r="A23">
        <v>20</v>
      </c>
      <c r="B23" s="10" t="s">
        <v>14</v>
      </c>
      <c r="C23" s="9" t="s">
        <v>194</v>
      </c>
      <c r="D23" s="10" t="s">
        <v>195</v>
      </c>
      <c r="E23" s="11">
        <v>67835</v>
      </c>
      <c r="F23" s="12" t="s">
        <v>23</v>
      </c>
      <c r="G23" s="12" t="s">
        <v>127</v>
      </c>
    </row>
    <row r="24" spans="1:7" x14ac:dyDescent="0.2">
      <c r="A24">
        <v>21</v>
      </c>
      <c r="B24" s="16" t="s">
        <v>196</v>
      </c>
      <c r="C24" s="9" t="s">
        <v>197</v>
      </c>
      <c r="D24" s="10" t="s">
        <v>198</v>
      </c>
      <c r="E24" s="11">
        <v>14141</v>
      </c>
      <c r="F24" s="12" t="s">
        <v>29</v>
      </c>
      <c r="G24" s="12" t="s">
        <v>127</v>
      </c>
    </row>
    <row r="25" spans="1:7" x14ac:dyDescent="0.2">
      <c r="A25">
        <v>22</v>
      </c>
      <c r="B25" s="10" t="s">
        <v>199</v>
      </c>
      <c r="C25" s="9" t="s">
        <v>200</v>
      </c>
      <c r="D25" s="10" t="s">
        <v>201</v>
      </c>
      <c r="E25" s="11">
        <v>93274</v>
      </c>
      <c r="F25" s="12" t="s">
        <v>21</v>
      </c>
      <c r="G25" s="12" t="s">
        <v>127</v>
      </c>
    </row>
    <row r="26" spans="1:7" x14ac:dyDescent="0.2">
      <c r="A26">
        <v>23</v>
      </c>
      <c r="B26" s="13" t="s">
        <v>202</v>
      </c>
      <c r="C26" s="9" t="s">
        <v>203</v>
      </c>
      <c r="D26" s="10" t="s">
        <v>204</v>
      </c>
      <c r="E26" s="11">
        <v>54755</v>
      </c>
      <c r="F26" s="12" t="s">
        <v>186</v>
      </c>
      <c r="G26" s="12" t="s">
        <v>127</v>
      </c>
    </row>
    <row r="27" spans="1:7" x14ac:dyDescent="0.2">
      <c r="A27">
        <v>24</v>
      </c>
      <c r="B27" s="13" t="s">
        <v>15</v>
      </c>
      <c r="C27" s="9" t="s">
        <v>205</v>
      </c>
      <c r="D27" s="10" t="s">
        <v>206</v>
      </c>
      <c r="E27" s="11">
        <v>17540</v>
      </c>
      <c r="F27" s="12" t="s">
        <v>31</v>
      </c>
      <c r="G27" s="12" t="s">
        <v>127</v>
      </c>
    </row>
    <row r="28" spans="1:7" x14ac:dyDescent="0.2">
      <c r="A28">
        <v>25</v>
      </c>
      <c r="B28" s="13" t="s">
        <v>16</v>
      </c>
      <c r="C28" s="9" t="s">
        <v>207</v>
      </c>
      <c r="D28" s="10" t="s">
        <v>208</v>
      </c>
      <c r="E28" s="11">
        <v>14467</v>
      </c>
      <c r="F28" s="12" t="s">
        <v>29</v>
      </c>
      <c r="G28" s="12" t="s">
        <v>127</v>
      </c>
    </row>
    <row r="29" spans="1:7" x14ac:dyDescent="0.2">
      <c r="A29">
        <v>26</v>
      </c>
      <c r="B29" s="10" t="s">
        <v>209</v>
      </c>
      <c r="C29" s="9" t="s">
        <v>211</v>
      </c>
      <c r="D29" s="10" t="s">
        <v>212</v>
      </c>
      <c r="E29" s="11">
        <v>83642</v>
      </c>
      <c r="F29" s="12" t="s">
        <v>213</v>
      </c>
      <c r="G29" s="12" t="s">
        <v>127</v>
      </c>
    </row>
    <row r="30" spans="1:7" x14ac:dyDescent="0.2">
      <c r="A30">
        <v>27</v>
      </c>
      <c r="B30" s="13" t="s">
        <v>214</v>
      </c>
      <c r="C30" s="9" t="s">
        <v>215</v>
      </c>
      <c r="D30" s="10" t="s">
        <v>216</v>
      </c>
      <c r="E30" s="11">
        <v>5753</v>
      </c>
      <c r="F30" s="12" t="s">
        <v>217</v>
      </c>
      <c r="G30" s="12" t="s">
        <v>127</v>
      </c>
    </row>
    <row r="31" spans="1:7" x14ac:dyDescent="0.2">
      <c r="A31">
        <v>28</v>
      </c>
      <c r="B31" s="10" t="s">
        <v>218</v>
      </c>
      <c r="C31" s="9" t="s">
        <v>219</v>
      </c>
      <c r="D31" s="10" t="s">
        <v>220</v>
      </c>
      <c r="E31" s="11">
        <v>95341</v>
      </c>
      <c r="F31" s="12" t="s">
        <v>21</v>
      </c>
      <c r="G31" s="12" t="s">
        <v>127</v>
      </c>
    </row>
    <row r="32" spans="1:7" x14ac:dyDescent="0.2">
      <c r="A32">
        <v>29</v>
      </c>
      <c r="B32" s="4" t="s">
        <v>19</v>
      </c>
      <c r="C32" s="9" t="s">
        <v>221</v>
      </c>
      <c r="D32" s="10" t="s">
        <v>222</v>
      </c>
      <c r="E32" s="11">
        <v>68434</v>
      </c>
      <c r="F32" s="12" t="s">
        <v>28</v>
      </c>
      <c r="G32" s="12" t="s">
        <v>127</v>
      </c>
    </row>
    <row r="33" spans="1:7" x14ac:dyDescent="0.2">
      <c r="A33">
        <v>30</v>
      </c>
      <c r="B33" s="10" t="s">
        <v>223</v>
      </c>
      <c r="C33" s="9" t="s">
        <v>224</v>
      </c>
      <c r="D33" s="10" t="s">
        <v>225</v>
      </c>
      <c r="E33" s="11">
        <v>84720</v>
      </c>
      <c r="F33" s="12" t="s">
        <v>226</v>
      </c>
      <c r="G33" s="12" t="s">
        <v>127</v>
      </c>
    </row>
    <row r="34" spans="1:7" x14ac:dyDescent="0.2">
      <c r="A34">
        <v>31</v>
      </c>
      <c r="B34" s="10" t="s">
        <v>227</v>
      </c>
      <c r="C34" s="9" t="s">
        <v>228</v>
      </c>
      <c r="D34" s="10" t="s">
        <v>229</v>
      </c>
      <c r="E34" s="11">
        <v>79035</v>
      </c>
      <c r="F34" s="12" t="s">
        <v>32</v>
      </c>
      <c r="G34" s="12" t="s">
        <v>127</v>
      </c>
    </row>
    <row r="35" spans="1:7" x14ac:dyDescent="0.2">
      <c r="A35">
        <v>32</v>
      </c>
      <c r="B35" s="3" t="s">
        <v>230</v>
      </c>
      <c r="C35" s="3" t="s">
        <v>231</v>
      </c>
      <c r="D35" s="17" t="s">
        <v>232</v>
      </c>
      <c r="E35" s="18" t="s">
        <v>233</v>
      </c>
      <c r="F35" s="1" t="s">
        <v>33</v>
      </c>
      <c r="G35" s="1" t="s">
        <v>21</v>
      </c>
    </row>
    <row r="36" spans="1:7" x14ac:dyDescent="0.2">
      <c r="A36">
        <v>33</v>
      </c>
      <c r="B36" s="13" t="s">
        <v>234</v>
      </c>
      <c r="C36" s="9" t="s">
        <v>235</v>
      </c>
      <c r="D36" s="10" t="s">
        <v>236</v>
      </c>
      <c r="E36" s="11">
        <v>44606</v>
      </c>
      <c r="F36" s="12" t="s">
        <v>30</v>
      </c>
      <c r="G36" s="12" t="s">
        <v>127</v>
      </c>
    </row>
    <row r="37" spans="1:7" x14ac:dyDescent="0.2">
      <c r="A37">
        <v>34</v>
      </c>
      <c r="B37" s="13" t="s">
        <v>237</v>
      </c>
      <c r="C37" s="9" t="s">
        <v>238</v>
      </c>
      <c r="D37" s="10" t="s">
        <v>239</v>
      </c>
      <c r="E37" s="11" t="s">
        <v>240</v>
      </c>
      <c r="F37" s="12" t="s">
        <v>35</v>
      </c>
      <c r="G37" s="12" t="s">
        <v>21</v>
      </c>
    </row>
    <row r="38" spans="1:7" x14ac:dyDescent="0.2">
      <c r="A38">
        <v>35</v>
      </c>
      <c r="B38" s="13" t="s">
        <v>241</v>
      </c>
      <c r="C38" s="9" t="s">
        <v>242</v>
      </c>
      <c r="D38" s="10" t="s">
        <v>243</v>
      </c>
      <c r="E38" s="11">
        <v>53526</v>
      </c>
      <c r="F38" s="12" t="s">
        <v>186</v>
      </c>
      <c r="G38" s="12" t="s">
        <v>127</v>
      </c>
    </row>
    <row r="39" spans="1:7" x14ac:dyDescent="0.2">
      <c r="A39">
        <v>36</v>
      </c>
      <c r="B39" s="10" t="s">
        <v>244</v>
      </c>
      <c r="C39" s="4" t="s">
        <v>245</v>
      </c>
      <c r="D39" s="13" t="s">
        <v>246</v>
      </c>
      <c r="E39" s="14" t="s">
        <v>247</v>
      </c>
      <c r="F39" s="2" t="s">
        <v>33</v>
      </c>
      <c r="G39" s="2" t="s">
        <v>21</v>
      </c>
    </row>
    <row r="40" spans="1:7" x14ac:dyDescent="0.2">
      <c r="A40">
        <v>37</v>
      </c>
      <c r="B40" s="10" t="s">
        <v>248</v>
      </c>
      <c r="C40" s="9" t="s">
        <v>249</v>
      </c>
      <c r="D40" s="10" t="s">
        <v>250</v>
      </c>
      <c r="E40" s="11">
        <v>98264</v>
      </c>
      <c r="F40" s="12" t="s">
        <v>210</v>
      </c>
      <c r="G40" s="12" t="s">
        <v>127</v>
      </c>
    </row>
    <row r="41" spans="1:7" x14ac:dyDescent="0.2">
      <c r="A41">
        <v>38</v>
      </c>
      <c r="B41" s="13" t="s">
        <v>251</v>
      </c>
      <c r="C41" s="9" t="s">
        <v>252</v>
      </c>
      <c r="D41" s="10" t="s">
        <v>253</v>
      </c>
      <c r="E41" s="11">
        <v>54401</v>
      </c>
      <c r="F41" s="12" t="s">
        <v>186</v>
      </c>
      <c r="G41" s="12" t="s">
        <v>127</v>
      </c>
    </row>
    <row r="42" spans="1:7" x14ac:dyDescent="0.2">
      <c r="A42">
        <v>39</v>
      </c>
      <c r="B42" s="4" t="s">
        <v>254</v>
      </c>
      <c r="C42" s="9" t="s">
        <v>255</v>
      </c>
      <c r="D42" s="10" t="s">
        <v>256</v>
      </c>
      <c r="E42" s="11" t="s">
        <v>257</v>
      </c>
      <c r="F42" s="12" t="s">
        <v>35</v>
      </c>
      <c r="G42" s="12" t="s">
        <v>21</v>
      </c>
    </row>
    <row r="43" spans="1:7" x14ac:dyDescent="0.2">
      <c r="A43">
        <v>40</v>
      </c>
      <c r="B43" s="10" t="s">
        <v>47</v>
      </c>
      <c r="C43" s="9" t="s">
        <v>258</v>
      </c>
      <c r="D43" s="10" t="s">
        <v>259</v>
      </c>
      <c r="E43" s="11">
        <v>67740</v>
      </c>
      <c r="F43" s="12" t="s">
        <v>23</v>
      </c>
      <c r="G43" s="12" t="s">
        <v>127</v>
      </c>
    </row>
    <row r="44" spans="1:7" x14ac:dyDescent="0.2">
      <c r="A44">
        <v>41</v>
      </c>
      <c r="B44" s="13" t="s">
        <v>17</v>
      </c>
      <c r="C44" s="9" t="s">
        <v>260</v>
      </c>
      <c r="D44" s="10" t="s">
        <v>261</v>
      </c>
      <c r="E44" s="11" t="s">
        <v>262</v>
      </c>
      <c r="F44" s="12" t="s">
        <v>33</v>
      </c>
      <c r="G44" s="12" t="s">
        <v>21</v>
      </c>
    </row>
    <row r="45" spans="1:7" x14ac:dyDescent="0.2">
      <c r="A45">
        <v>42</v>
      </c>
      <c r="B45" s="10" t="s">
        <v>263</v>
      </c>
      <c r="C45" s="9" t="s">
        <v>264</v>
      </c>
      <c r="D45" s="10" t="s">
        <v>265</v>
      </c>
      <c r="E45" s="11">
        <v>54110</v>
      </c>
      <c r="F45" s="12" t="s">
        <v>186</v>
      </c>
      <c r="G45" s="12" t="s">
        <v>127</v>
      </c>
    </row>
  </sheetData>
  <sheetProtection selectLockedCells="1" selectUnlockedCells="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Demo Comparison</vt:lpstr>
      <vt:lpstr>Value Calculator single crop</vt:lpstr>
      <vt:lpstr>Data Sheet</vt:lpstr>
      <vt:lpstr>Dealer Address</vt:lpstr>
      <vt:lpstr>'Demo Comparison'!Print_Area</vt:lpstr>
      <vt:lpstr>'Value Calculator single crop'!Print_Area</vt:lpstr>
    </vt:vector>
  </TitlesOfParts>
  <Company>Claas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Matt.Jaynes@claas.com</dc:creator>
  <cp:lastModifiedBy>Jacobsen, Nick</cp:lastModifiedBy>
  <cp:lastPrinted>2017-01-17T21:31:37Z</cp:lastPrinted>
  <dcterms:created xsi:type="dcterms:W3CDTF">2011-01-31T21:57:56Z</dcterms:created>
  <dcterms:modified xsi:type="dcterms:W3CDTF">2017-01-25T17:42:18Z</dcterms:modified>
</cp:coreProperties>
</file>