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002381\Desktop\500 VC V2\"/>
    </mc:Choice>
  </mc:AlternateContent>
  <bookViews>
    <workbookView xWindow="0" yWindow="0" windowWidth="21600" windowHeight="10335"/>
  </bookViews>
  <sheets>
    <sheet name="Intro Page" sheetId="10" r:id="rId1"/>
    <sheet name="Spring Tillage" sheetId="1" r:id="rId2"/>
    <sheet name="Fall Tillage" sheetId="11" r:id="rId3"/>
    <sheet name="Seeding Planting" sheetId="15" r:id="rId4"/>
    <sheet name="Pit Packing" sheetId="14" r:id="rId5"/>
    <sheet name="Manure Hauling" sheetId="13" r:id="rId6"/>
    <sheet name="Summary XERION Savings" sheetId="5" r:id="rId7"/>
    <sheet name="Data Lists" sheetId="3" state="hidden" r:id="rId8"/>
  </sheets>
  <definedNames>
    <definedName name="ApplicationEngineLoad">'Data Lists'!$E$2:$F$13</definedName>
    <definedName name="Applications">'Data Lists'!$E$2:$E$14</definedName>
    <definedName name="Competitive">'Data Lists'!$A$2:$B$115</definedName>
    <definedName name="CompetitiveMachines">'Data Lists'!$A$2:$A$47</definedName>
    <definedName name="CompetitiveMake">'Data Lists'!$A$2:$A$48</definedName>
    <definedName name="CompetitiveTotal">'Data Lists'!$A$2:$D$60</definedName>
    <definedName name="EngineLoad">'Data Lists'!$F$2:$F$13</definedName>
    <definedName name="ljl" localSheetId="5">'Spring Tillage'!#REF!</definedName>
    <definedName name="ljl" localSheetId="4">'Spring Tillage'!#REF!</definedName>
    <definedName name="ljl" localSheetId="3">'Spring Tillage'!#REF!</definedName>
    <definedName name="ljl">'Spring Tillage'!#REF!</definedName>
    <definedName name="Model" localSheetId="2">'Fall Tillage'!#REF!</definedName>
    <definedName name="Model" localSheetId="5">'Manure Hauling'!#REF!</definedName>
    <definedName name="Model" localSheetId="4">'Pit Packing'!#REF!</definedName>
    <definedName name="Model" localSheetId="3">'Seeding Planting'!#REF!</definedName>
    <definedName name="Model">'Spring Tillage'!#REF!</definedName>
    <definedName name="Ratedhp">'Data Lists'!$B$2:$B$26</definedName>
    <definedName name="Test" localSheetId="2">'Fall Tillage'!#REF!</definedName>
    <definedName name="Test" localSheetId="5">'Manure Hauling'!#REF!</definedName>
    <definedName name="Test" localSheetId="4">'Pit Packing'!#REF!</definedName>
    <definedName name="Test" localSheetId="3">'Seeding Planting'!#REF!</definedName>
    <definedName name="Test">'Spring Tillage'!#REF!</definedName>
    <definedName name="XERION">'Data Lists'!$J$2:$K$6</definedName>
    <definedName name="Xerion_hp">'Data Lists'!$K$2:$K$4</definedName>
    <definedName name="XerionModels">'Data Lists'!$J$2:$J$6</definedName>
    <definedName name="XERIONTotal">'Data Lists'!$J$2:$M$6</definedName>
    <definedName name="Years">'Data Lists'!$O$2:$O$11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D14" i="1"/>
  <c r="D13" i="1"/>
  <c r="G14" i="1" l="1"/>
  <c r="F10" i="5"/>
  <c r="D17" i="15"/>
  <c r="G14" i="15"/>
  <c r="G13" i="15"/>
  <c r="D14" i="15"/>
  <c r="D13" i="15"/>
  <c r="G22" i="15"/>
  <c r="D22" i="15"/>
  <c r="G21" i="15"/>
  <c r="D21" i="15"/>
  <c r="G17" i="15"/>
  <c r="G18" i="15" s="1"/>
  <c r="G19" i="15" s="1"/>
  <c r="G11" i="15"/>
  <c r="D11" i="15"/>
  <c r="G14" i="13"/>
  <c r="D14" i="13"/>
  <c r="G17" i="14"/>
  <c r="G25" i="14" s="1"/>
  <c r="D17" i="14"/>
  <c r="D25" i="14" s="1"/>
  <c r="G14" i="14"/>
  <c r="D14" i="14"/>
  <c r="G13" i="14"/>
  <c r="D13" i="14"/>
  <c r="G19" i="14"/>
  <c r="D19" i="14"/>
  <c r="G18" i="14"/>
  <c r="D18" i="14"/>
  <c r="G11" i="14"/>
  <c r="D11" i="14"/>
  <c r="G17" i="13"/>
  <c r="G25" i="13" s="1"/>
  <c r="D17" i="13"/>
  <c r="D25" i="13" s="1"/>
  <c r="G19" i="13"/>
  <c r="D19" i="13"/>
  <c r="G18" i="13"/>
  <c r="D18" i="13"/>
  <c r="G11" i="13"/>
  <c r="D11" i="13"/>
  <c r="G17" i="11"/>
  <c r="G18" i="11" s="1"/>
  <c r="G19" i="11" s="1"/>
  <c r="D17" i="11"/>
  <c r="C6" i="1"/>
  <c r="C6" i="15" s="1"/>
  <c r="D23" i="15" s="1"/>
  <c r="C5" i="1"/>
  <c r="C5" i="13" s="1"/>
  <c r="C4" i="1"/>
  <c r="C4" i="11" s="1"/>
  <c r="G14" i="11"/>
  <c r="G13" i="11"/>
  <c r="D14" i="11"/>
  <c r="D13" i="11"/>
  <c r="G22" i="11"/>
  <c r="D22" i="11"/>
  <c r="G21" i="11"/>
  <c r="D21" i="11"/>
  <c r="D18" i="11"/>
  <c r="D19" i="11" s="1"/>
  <c r="G11" i="11"/>
  <c r="D11" i="11"/>
  <c r="C5" i="15" l="1"/>
  <c r="G25" i="15" s="1"/>
  <c r="G28" i="15"/>
  <c r="D18" i="15"/>
  <c r="G23" i="15"/>
  <c r="D25" i="15"/>
  <c r="C4" i="15"/>
  <c r="G20" i="15"/>
  <c r="C5" i="14"/>
  <c r="C6" i="14"/>
  <c r="D20" i="14" s="1"/>
  <c r="C6" i="13"/>
  <c r="G20" i="13" s="1"/>
  <c r="C6" i="11"/>
  <c r="G23" i="11" s="1"/>
  <c r="D22" i="13"/>
  <c r="G22" i="13"/>
  <c r="C4" i="13"/>
  <c r="G21" i="13" s="1"/>
  <c r="C5" i="11"/>
  <c r="D25" i="11" s="1"/>
  <c r="G22" i="14"/>
  <c r="D22" i="14"/>
  <c r="C4" i="14"/>
  <c r="G21" i="14" s="1"/>
  <c r="D20" i="13"/>
  <c r="G24" i="11"/>
  <c r="D24" i="11"/>
  <c r="G20" i="11"/>
  <c r="G28" i="11"/>
  <c r="D20" i="11"/>
  <c r="D28" i="11"/>
  <c r="D19" i="15" l="1"/>
  <c r="D28" i="15" s="1"/>
  <c r="D20" i="15"/>
  <c r="D23" i="11"/>
  <c r="G20" i="14"/>
  <c r="G24" i="14" s="1"/>
  <c r="G27" i="14" s="1"/>
  <c r="D24" i="15"/>
  <c r="D27" i="15" s="1"/>
  <c r="G24" i="15"/>
  <c r="G27" i="15" s="1"/>
  <c r="G30" i="15" s="1"/>
  <c r="G24" i="13"/>
  <c r="G27" i="13" s="1"/>
  <c r="D21" i="13"/>
  <c r="D24" i="13" s="1"/>
  <c r="D27" i="13" s="1"/>
  <c r="G25" i="11"/>
  <c r="G27" i="11" s="1"/>
  <c r="G30" i="11" s="1"/>
  <c r="D21" i="14"/>
  <c r="D24" i="14" s="1"/>
  <c r="D27" i="14" s="1"/>
  <c r="D27" i="11"/>
  <c r="D30" i="11" s="1"/>
  <c r="D30" i="15" l="1"/>
  <c r="D32" i="15" s="1"/>
  <c r="D29" i="13"/>
  <c r="F12" i="5" s="1"/>
  <c r="D29" i="14"/>
  <c r="F14" i="5" s="1"/>
  <c r="D32" i="11"/>
  <c r="F8" i="5" l="1"/>
  <c r="G24" i="1"/>
  <c r="D24" i="1"/>
  <c r="G23" i="1"/>
  <c r="D23" i="1"/>
  <c r="G22" i="1"/>
  <c r="D22" i="1"/>
  <c r="G21" i="1"/>
  <c r="D21" i="1"/>
  <c r="G20" i="1"/>
  <c r="D20" i="1"/>
  <c r="G17" i="1"/>
  <c r="G18" i="1" s="1"/>
  <c r="G19" i="1" s="1"/>
  <c r="D17" i="1"/>
  <c r="D18" i="1" s="1"/>
  <c r="D19" i="1" s="1"/>
  <c r="G27" i="1" l="1"/>
  <c r="D26" i="1"/>
  <c r="G26" i="1"/>
  <c r="D27" i="1"/>
  <c r="G11" i="1"/>
  <c r="D11" i="1"/>
  <c r="E17" i="10"/>
  <c r="C17" i="10"/>
  <c r="G29" i="1" l="1"/>
  <c r="G12" i="14"/>
  <c r="G12" i="15"/>
  <c r="D12" i="14"/>
  <c r="D12" i="15"/>
  <c r="G12" i="13"/>
  <c r="D12" i="13"/>
  <c r="D29" i="1"/>
  <c r="G12" i="1"/>
  <c r="G12" i="11"/>
  <c r="D12" i="1"/>
  <c r="D12" i="11"/>
  <c r="F19" i="3"/>
  <c r="D31" i="1" l="1"/>
  <c r="F6" i="5" s="1"/>
  <c r="F16" i="5" s="1"/>
  <c r="F18" i="3"/>
  <c r="F23" i="3"/>
  <c r="F22" i="3"/>
  <c r="F21" i="3" l="1"/>
  <c r="F24" i="3" s="1"/>
  <c r="F17" i="3"/>
  <c r="F20" i="3" s="1"/>
  <c r="F20" i="5" l="1"/>
</calcChain>
</file>

<file path=xl/sharedStrings.xml><?xml version="1.0" encoding="utf-8"?>
<sst xmlns="http://schemas.openxmlformats.org/spreadsheetml/2006/main" count="272" uniqueCount="143">
  <si>
    <t>XERION Value Calculator</t>
  </si>
  <si>
    <t>Acres/hour</t>
  </si>
  <si>
    <t>Labor Rate ($/hr)</t>
  </si>
  <si>
    <t>Fuel Consumption (gal/acre)</t>
  </si>
  <si>
    <t>Fuel Consumption (gal/hr)</t>
  </si>
  <si>
    <t>Brand</t>
  </si>
  <si>
    <t>Model</t>
  </si>
  <si>
    <t>CLAAS</t>
  </si>
  <si>
    <t>Case Steiger 370</t>
  </si>
  <si>
    <t>Competitive Equipment</t>
  </si>
  <si>
    <t>Case Steiger 420</t>
  </si>
  <si>
    <t>Case Steiger 470</t>
  </si>
  <si>
    <t>Case Steiger 500</t>
  </si>
  <si>
    <t>Case Steiger 540</t>
  </si>
  <si>
    <t>Case Steiger 580</t>
  </si>
  <si>
    <t>Case Steiger 620</t>
  </si>
  <si>
    <t>John Deere 9370R</t>
  </si>
  <si>
    <t>John Deere 9420R</t>
  </si>
  <si>
    <t>John Deere 9470RX</t>
  </si>
  <si>
    <t>John Deere 9470RT</t>
  </si>
  <si>
    <t>John Deere 9520R</t>
  </si>
  <si>
    <t>John Deere 9520RX</t>
  </si>
  <si>
    <t>John Deere 9570R</t>
  </si>
  <si>
    <t>John Deere 9570RX</t>
  </si>
  <si>
    <t>John Deere 9570RT</t>
  </si>
  <si>
    <t>John Deere 9620R</t>
  </si>
  <si>
    <t>John Deere 9620RX</t>
  </si>
  <si>
    <t>Versatile 400</t>
  </si>
  <si>
    <t>Versatile 450</t>
  </si>
  <si>
    <t>Versatile 500</t>
  </si>
  <si>
    <t>Versatile 550</t>
  </si>
  <si>
    <t>Versatile 450DT</t>
  </si>
  <si>
    <t>Versatile 500DT</t>
  </si>
  <si>
    <t>Versatile 550DT</t>
  </si>
  <si>
    <t>Challenger MT845E</t>
  </si>
  <si>
    <t>Challenger MT855E</t>
  </si>
  <si>
    <t>Challenger MT865E</t>
  </si>
  <si>
    <t>Challenger MT875E</t>
  </si>
  <si>
    <t>Challenger MT835C</t>
  </si>
  <si>
    <t>Challenger MT845C</t>
  </si>
  <si>
    <t>Challenger MT855C</t>
  </si>
  <si>
    <t>Challenger MT865C</t>
  </si>
  <si>
    <t>Challenger MT875C</t>
  </si>
  <si>
    <t>Challenger MT765E</t>
  </si>
  <si>
    <t>Challenger MT775E</t>
  </si>
  <si>
    <t>Rated hp</t>
  </si>
  <si>
    <t>Case IH Steiger 400 T4i</t>
  </si>
  <si>
    <t>Case IH Steiger 450 T4i</t>
  </si>
  <si>
    <t>Case IH Steiger 500 T4i</t>
  </si>
  <si>
    <t>Case IH Steiger 550 T4i</t>
  </si>
  <si>
    <t>Case IH Steiger 600 T4i</t>
  </si>
  <si>
    <t>John Deere 9410R T4i</t>
  </si>
  <si>
    <t>John Deere 9460R T4i</t>
  </si>
  <si>
    <t>John Deere 9510R T4i</t>
  </si>
  <si>
    <t>John Deere 9560R T4i</t>
  </si>
  <si>
    <t>CLAAS XERION</t>
  </si>
  <si>
    <t>Competitive Machine</t>
  </si>
  <si>
    <t>XERION 4000 VC Trac</t>
  </si>
  <si>
    <t>XERION 4500 VC Trac</t>
  </si>
  <si>
    <t>XERION 5000 VC Trac</t>
  </si>
  <si>
    <t>XERION 4500 Trac</t>
  </si>
  <si>
    <t>XERION 5000 Trac</t>
  </si>
  <si>
    <t>Rated Engine hp</t>
  </si>
  <si>
    <t>Other</t>
  </si>
  <si>
    <t>Years</t>
  </si>
  <si>
    <t>Acres to Till</t>
  </si>
  <si>
    <t>XERION Annual Savings Summary:</t>
  </si>
  <si>
    <t>+</t>
  </si>
  <si>
    <t>Annual Seeding/Planting Savings:</t>
  </si>
  <si>
    <t>Annual Manure Handling Savings:</t>
  </si>
  <si>
    <t>Annual Pit Packing Savings:</t>
  </si>
  <si>
    <t>Annual XERION Savings:</t>
  </si>
  <si>
    <t>Duration</t>
  </si>
  <si>
    <t>Total XERION Savings:</t>
  </si>
  <si>
    <t>Application</t>
  </si>
  <si>
    <t>Pit Packing</t>
  </si>
  <si>
    <t>Grain Cart</t>
  </si>
  <si>
    <t>Tillage</t>
  </si>
  <si>
    <t>Planting</t>
  </si>
  <si>
    <t>Seeding</t>
  </si>
  <si>
    <t>Hauling</t>
  </si>
  <si>
    <t>Engine Load for Application</t>
  </si>
  <si>
    <t>Fuel Consumption (gal/hour)</t>
  </si>
  <si>
    <t>Fuel Factor</t>
  </si>
  <si>
    <t>Intercept</t>
  </si>
  <si>
    <t xml:space="preserve">Fuel Factor </t>
  </si>
  <si>
    <t>Fuel Intercept</t>
  </si>
  <si>
    <t>Fuel Consumption</t>
  </si>
  <si>
    <t>Competitve hp used</t>
  </si>
  <si>
    <t>XERION hp used</t>
  </si>
  <si>
    <t>John Deere 9520RT</t>
  </si>
  <si>
    <t>Urea ($/gal)</t>
  </si>
  <si>
    <t>Fuel ($/gal)</t>
  </si>
  <si>
    <t>Maintenance Cost ($/hr)</t>
  </si>
  <si>
    <t>Spring Tillage</t>
  </si>
  <si>
    <t>Urea Consumption (gal/hour)</t>
  </si>
  <si>
    <t>Fall Tillage</t>
  </si>
  <si>
    <t>Seeding-Planting</t>
  </si>
  <si>
    <t>Manure Hauling</t>
  </si>
  <si>
    <t>Implement Width (ft.)</t>
  </si>
  <si>
    <t>Acres to Till (acres):</t>
  </si>
  <si>
    <t>Applications</t>
  </si>
  <si>
    <t>Ground Speed (mph)</t>
  </si>
  <si>
    <t>Machine Comparison</t>
  </si>
  <si>
    <t>Competitve Machine</t>
  </si>
  <si>
    <t>Farm Name:</t>
  </si>
  <si>
    <t>Farm Email:</t>
  </si>
  <si>
    <t>Farm Address:</t>
  </si>
  <si>
    <t>Input Costs</t>
  </si>
  <si>
    <t>Ground Speed</t>
  </si>
  <si>
    <t>Yes</t>
  </si>
  <si>
    <t>No</t>
  </si>
  <si>
    <t>* Depreciation/Payment/Cost Per Hour to Rent</t>
  </si>
  <si>
    <t>Cost of Ownership ($/hr)</t>
  </si>
  <si>
    <t>Ownership Cost ($/hr)</t>
  </si>
  <si>
    <t>Operational Hours</t>
  </si>
  <si>
    <t>* Filters, Fluids, other maintnenance costs</t>
  </si>
  <si>
    <t>Urea Consumption (gal/hr)</t>
  </si>
  <si>
    <t>Variable Costs</t>
  </si>
  <si>
    <t>Acres/hour @ 85% efficiency</t>
  </si>
  <si>
    <t>Maintenance Costs ($/hr)</t>
  </si>
  <si>
    <t>Labor Cost ($/hr)</t>
  </si>
  <si>
    <t>Fuel Cost ($/hr)</t>
  </si>
  <si>
    <t>Urea Cost ($/hr)</t>
  </si>
  <si>
    <t>Hourly Variable Cost ($/hr)</t>
  </si>
  <si>
    <t>Annual Variable Cost ($/yr)</t>
  </si>
  <si>
    <t>Annual Savings ($/yr)</t>
  </si>
  <si>
    <t>Hours spent for Spring Tillage</t>
  </si>
  <si>
    <t>Hours spent for Fall Tillage</t>
  </si>
  <si>
    <t>Acres to Seed/Plant</t>
  </si>
  <si>
    <t>Annual Spring Tillage Savings:</t>
  </si>
  <si>
    <t>Annual Fall Tillage Savings</t>
  </si>
  <si>
    <t>Hours spent for Manure Hauling</t>
  </si>
  <si>
    <t>Hours spent for Pit Packing</t>
  </si>
  <si>
    <t>Hours spent for Seeding-Planting</t>
  </si>
  <si>
    <t>Acres/hour @ 70% efficiency</t>
  </si>
  <si>
    <t>* If No Spring Tillage enter "0"</t>
  </si>
  <si>
    <t>* If No Fall Tillage enter "0"</t>
  </si>
  <si>
    <t xml:space="preserve">* Always leave ground speed greater than zero </t>
  </si>
  <si>
    <t>*Always leave ground speed greater than zero</t>
  </si>
  <si>
    <t>* If No Seeding/Planting enter "0"</t>
  </si>
  <si>
    <t>* Always leave ground speed greater than zero</t>
  </si>
  <si>
    <t>*Only Input Numbers into the Intro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</si>
</sst>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5">
    <numFmt numFmtId="44" formatCode="_(&quot;$&quot;* #,##0.00_);_(&quot;$&quot;* \(#,##0.00\);_(&quot;$&quot;* &quot;-&quot;??_);_(@_)"/>
    <numFmt numFmtId="164" formatCode="&quot;$&quot;#,##0.00"/>
    <numFmt numFmtId="165" formatCode="0.0\ &quot;acres/hour&quot;"/>
    <numFmt numFmtId="166" formatCode="0\ &quot;hours&quot;"/>
    <numFmt numFmtId="167" formatCode="0.00\ &quot;gal/acre&quot;"/>
    <numFmt numFmtId="168" formatCode="&quot;$&quot;\ 0,000\ &quot;per year&quot;"/>
    <numFmt numFmtId="169" formatCode="&quot;$&quot;\ ##.##\ &quot;/ gal&quot;"/>
    <numFmt numFmtId="170" formatCode="&quot;$&quot;\ #0.00\ &quot;/ hr&quot;"/>
    <numFmt numFmtId="171" formatCode="&quot;$&quot;\ ##.00\ &quot;/ gal&quot;"/>
    <numFmt numFmtId="172" formatCode="&quot;$&quot;\ ###,###.00\ &quot;per year&quot;"/>
    <numFmt numFmtId="173" formatCode="&quot;$&quot;#,##0"/>
    <numFmt numFmtId="174" formatCode="0.0"/>
    <numFmt numFmtId="175" formatCode="##.#\ &quot;ft&quot;"/>
    <numFmt numFmtId="176" formatCode="#0.0\ &quot;mph&quot;"/>
    <numFmt numFmtId="177" formatCode="#0.0\ &quot;gal/hr&quot;"/>
    <numFmt numFmtId="178" formatCode="#,000\ &quot;hours&quot;"/>
    <numFmt numFmtId="179" formatCode="#0.00\ &quot;gal/hr&quot;"/>
    <numFmt numFmtId="180" formatCode="0.0\ &quot;hours&quot;"/>
    <numFmt numFmtId="181" formatCode="&quot;$&quot;\ #,##0.##\ &quot;per year&quot;"/>
    <numFmt numFmtId="182" formatCode="&quot;$&quot;\ 0.00\ &quot;per hour&quot;"/>
    <numFmt numFmtId="183" formatCode="##,##0\ &quot;acres&quot;"/>
    <numFmt numFmtId="184" formatCode="#0.0#\ &quot;ft&quot;"/>
    <numFmt numFmtId="185" formatCode="&quot;$&quot;\ #,##0.00\ &quot;per year&quot;"/>
    <numFmt numFmtId="186" formatCode="&quot;$&quot;\ ###,##0.00\ &quot;per year&quot;"/>
    <numFmt numFmtId="187" formatCode="#0.0\ &quot;ft&quot;"/>
  </numFmts>
  <fonts count="16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Arial"/>
      <family val="2"/>
    </font>
    <font>
      <b/>
      <sz val="20"/>
      <color theme="1"/>
      <name val="Arial"/>
      <family val="2"/>
    </font>
    <font>
      <sz val="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20"/>
      <color theme="1"/>
      <name val="Arial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3C6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3" fillId="0" borderId="0" applyFont="0" applyFill="0" applyBorder="0" applyAlignment="0" applyProtection="0"/>
  </cellStyleXfs>
  <cellXfs count="174">
    <xf numFmtId="0" fontId="0" fillId="0" borderId="0" xfId="0"/>
    <xf numFmtId="0" fontId="3" fillId="0" borderId="0" xfId="0" applyFont="1" applyAlignment="1"/>
    <xf numFmtId="0" fontId="5" fillId="0" borderId="0" xfId="0" applyFont="1"/>
    <xf numFmtId="0" fontId="5" fillId="0" borderId="0" xfId="0" applyFont="1" applyFill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0" fillId="0" borderId="0" xfId="0" applyFill="1"/>
    <xf numFmtId="0" fontId="0" fillId="0" borderId="0" xfId="0"/>
    <xf numFmtId="0" fontId="0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/>
    <xf numFmtId="0" fontId="0" fillId="0" borderId="0" xfId="0" quotePrefix="1"/>
    <xf numFmtId="0" fontId="0" fillId="0" borderId="1" xfId="0" applyBorder="1"/>
    <xf numFmtId="0" fontId="1" fillId="0" borderId="0" xfId="0" applyFont="1"/>
    <xf numFmtId="0" fontId="8" fillId="0" borderId="0" xfId="0" applyFont="1" applyFill="1" applyAlignment="1">
      <alignment horizontal="center"/>
    </xf>
    <xf numFmtId="0" fontId="0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/>
    <xf numFmtId="0" fontId="0" fillId="0" borderId="0" xfId="0" applyFont="1"/>
    <xf numFmtId="0" fontId="0" fillId="0" borderId="0" xfId="0" applyFill="1" applyAlignment="1">
      <alignment horizontal="left"/>
    </xf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/>
    <xf numFmtId="0" fontId="10" fillId="0" borderId="0" xfId="0" applyFont="1"/>
    <xf numFmtId="0" fontId="5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/>
    <xf numFmtId="0" fontId="0" fillId="0" borderId="0" xfId="0" applyFont="1"/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5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Fill="1" applyBorder="1"/>
    <xf numFmtId="174" fontId="0" fillId="0" borderId="0" xfId="0" applyNumberFormat="1" applyFill="1" applyBorder="1"/>
    <xf numFmtId="2" fontId="5" fillId="0" borderId="0" xfId="0" applyNumberFormat="1" applyFont="1" applyAlignment="1">
      <alignment horizontal="center"/>
    </xf>
    <xf numFmtId="0" fontId="1" fillId="0" borderId="0" xfId="0" applyFont="1" applyFill="1"/>
    <xf numFmtId="0" fontId="5" fillId="0" borderId="0" xfId="0" applyFont="1" applyFill="1" applyBorder="1" applyAlignment="1">
      <alignment horizontal="left"/>
    </xf>
    <xf numFmtId="168" fontId="5" fillId="0" borderId="0" xfId="0" applyNumberFormat="1" applyFont="1" applyAlignment="1">
      <alignment horizontal="center"/>
    </xf>
    <xf numFmtId="168" fontId="5" fillId="0" borderId="0" xfId="0" applyNumberFormat="1" applyFont="1" applyFill="1" applyAlignment="1">
      <alignment horizontal="center"/>
    </xf>
    <xf numFmtId="172" fontId="5" fillId="0" borderId="0" xfId="0" applyNumberFormat="1" applyFont="1" applyAlignment="1">
      <alignment horizontal="center"/>
    </xf>
    <xf numFmtId="170" fontId="5" fillId="0" borderId="0" xfId="0" applyNumberFormat="1" applyFont="1" applyFill="1" applyBorder="1" applyAlignment="1">
      <alignment horizontal="center"/>
    </xf>
    <xf numFmtId="177" fontId="5" fillId="0" borderId="0" xfId="0" applyNumberFormat="1" applyFont="1" applyFill="1" applyBorder="1" applyAlignment="1">
      <alignment horizontal="center"/>
    </xf>
    <xf numFmtId="179" fontId="5" fillId="0" borderId="0" xfId="0" applyNumberFormat="1" applyFont="1" applyFill="1" applyBorder="1" applyAlignment="1">
      <alignment horizontal="center"/>
    </xf>
    <xf numFmtId="0" fontId="5" fillId="0" borderId="0" xfId="0" applyFont="1" applyBorder="1"/>
    <xf numFmtId="0" fontId="5" fillId="0" borderId="0" xfId="0" applyFont="1" applyFill="1" applyBorder="1"/>
    <xf numFmtId="2" fontId="5" fillId="0" borderId="0" xfId="0" applyNumberFormat="1" applyFont="1" applyFill="1" applyAlignment="1">
      <alignment horizontal="center"/>
    </xf>
    <xf numFmtId="0" fontId="14" fillId="0" borderId="0" xfId="0" applyFont="1" applyFill="1" applyAlignment="1"/>
    <xf numFmtId="0" fontId="15" fillId="0" borderId="0" xfId="0" applyFont="1" applyFill="1" applyAlignment="1">
      <alignment horizontal="center"/>
    </xf>
    <xf numFmtId="0" fontId="14" fillId="0" borderId="0" xfId="0" applyFont="1" applyFill="1"/>
    <xf numFmtId="0" fontId="1" fillId="0" borderId="0" xfId="0" applyFont="1"/>
    <xf numFmtId="0" fontId="0" fillId="0" borderId="0" xfId="0" applyAlignment="1">
      <alignment horizontal="left"/>
    </xf>
    <xf numFmtId="179" fontId="0" fillId="2" borderId="8" xfId="0" applyNumberFormat="1" applyFill="1" applyBorder="1" applyAlignment="1">
      <alignment horizontal="center"/>
    </xf>
    <xf numFmtId="179" fontId="0" fillId="3" borderId="8" xfId="0" applyNumberFormat="1" applyFill="1" applyBorder="1" applyAlignment="1">
      <alignment horizontal="center"/>
    </xf>
    <xf numFmtId="0" fontId="1" fillId="0" borderId="0" xfId="0" applyFont="1" applyAlignment="1">
      <alignment horizontal="left"/>
    </xf>
    <xf numFmtId="178" fontId="0" fillId="3" borderId="9" xfId="0" applyNumberFormat="1" applyFont="1" applyFill="1" applyBorder="1" applyAlignment="1">
      <alignment horizontal="center"/>
    </xf>
    <xf numFmtId="178" fontId="0" fillId="3" borderId="1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77" fontId="0" fillId="3" borderId="8" xfId="0" applyNumberFormat="1" applyFill="1" applyBorder="1" applyAlignment="1">
      <alignment horizontal="center"/>
    </xf>
    <xf numFmtId="177" fontId="0" fillId="2" borderId="8" xfId="0" applyNumberFormat="1" applyFill="1" applyBorder="1" applyAlignment="1">
      <alignment horizontal="center"/>
    </xf>
    <xf numFmtId="176" fontId="0" fillId="2" borderId="8" xfId="0" applyNumberFormat="1" applyFont="1" applyFill="1" applyBorder="1" applyAlignment="1">
      <alignment horizontal="center"/>
    </xf>
    <xf numFmtId="176" fontId="0" fillId="3" borderId="8" xfId="0" applyNumberFormat="1" applyFont="1" applyFill="1" applyBorder="1" applyAlignment="1">
      <alignment horizontal="center"/>
    </xf>
    <xf numFmtId="184" fontId="0" fillId="3" borderId="8" xfId="0" applyNumberFormat="1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183" fontId="0" fillId="3" borderId="8" xfId="0" applyNumberFormat="1" applyFont="1" applyFill="1" applyBorder="1" applyAlignment="1">
      <alignment horizontal="center"/>
    </xf>
    <xf numFmtId="175" fontId="0" fillId="3" borderId="8" xfId="0" applyNumberFormat="1" applyFont="1" applyFill="1" applyBorder="1" applyAlignment="1">
      <alignment horizontal="center"/>
    </xf>
    <xf numFmtId="176" fontId="0" fillId="3" borderId="9" xfId="0" applyNumberFormat="1" applyFont="1" applyFill="1" applyBorder="1" applyAlignment="1">
      <alignment horizontal="center"/>
    </xf>
    <xf numFmtId="176" fontId="0" fillId="3" borderId="11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76" fontId="0" fillId="2" borderId="9" xfId="0" applyNumberFormat="1" applyFont="1" applyFill="1" applyBorder="1" applyAlignment="1">
      <alignment horizontal="center"/>
    </xf>
    <xf numFmtId="176" fontId="0" fillId="2" borderId="11" xfId="0" applyNumberFormat="1" applyFont="1" applyFill="1" applyBorder="1" applyAlignment="1">
      <alignment horizontal="center"/>
    </xf>
    <xf numFmtId="187" fontId="0" fillId="3" borderId="9" xfId="0" applyNumberFormat="1" applyFont="1" applyFill="1" applyBorder="1" applyAlignment="1">
      <alignment horizontal="center"/>
    </xf>
    <xf numFmtId="187" fontId="0" fillId="3" borderId="10" xfId="0" applyNumberFormat="1" applyFont="1" applyFill="1" applyBorder="1" applyAlignment="1">
      <alignment horizontal="center"/>
    </xf>
    <xf numFmtId="187" fontId="0" fillId="3" borderId="11" xfId="0" applyNumberFormat="1" applyFont="1" applyFill="1" applyBorder="1" applyAlignment="1">
      <alignment horizontal="center"/>
    </xf>
    <xf numFmtId="171" fontId="0" fillId="3" borderId="8" xfId="0" applyNumberFormat="1" applyFont="1" applyFill="1" applyBorder="1" applyAlignment="1">
      <alignment horizontal="center"/>
    </xf>
    <xf numFmtId="171" fontId="0" fillId="4" borderId="8" xfId="0" applyNumberFormat="1" applyFont="1" applyFill="1" applyBorder="1" applyAlignment="1">
      <alignment horizontal="center"/>
    </xf>
    <xf numFmtId="170" fontId="0" fillId="3" borderId="8" xfId="0" applyNumberFormat="1" applyFont="1" applyFill="1" applyBorder="1" applyAlignment="1">
      <alignment horizontal="center"/>
    </xf>
    <xf numFmtId="164" fontId="0" fillId="3" borderId="8" xfId="1" applyNumberFormat="1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/>
    <xf numFmtId="164" fontId="0" fillId="2" borderId="8" xfId="0" applyNumberFormat="1" applyFont="1" applyFill="1" applyBorder="1" applyAlignment="1">
      <alignment horizontal="center"/>
    </xf>
    <xf numFmtId="0" fontId="0" fillId="0" borderId="0" xfId="0" applyBorder="1" applyAlignment="1"/>
    <xf numFmtId="0" fontId="0" fillId="0" borderId="0" xfId="0"/>
    <xf numFmtId="0" fontId="0" fillId="0" borderId="0" xfId="0" applyFill="1" applyBorder="1"/>
    <xf numFmtId="186" fontId="0" fillId="2" borderId="8" xfId="0" applyNumberFormat="1" applyFill="1" applyBorder="1" applyAlignment="1">
      <alignment horizontal="center"/>
    </xf>
    <xf numFmtId="186" fontId="0" fillId="3" borderId="8" xfId="0" applyNumberFormat="1" applyFill="1" applyBorder="1" applyAlignment="1">
      <alignment horizontal="center"/>
    </xf>
    <xf numFmtId="185" fontId="1" fillId="0" borderId="0" xfId="0" applyNumberFormat="1" applyFont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166" fontId="0" fillId="3" borderId="8" xfId="0" applyNumberFormat="1" applyFill="1" applyBorder="1" applyAlignment="1">
      <alignment horizontal="center"/>
    </xf>
    <xf numFmtId="166" fontId="0" fillId="2" borderId="8" xfId="0" applyNumberFormat="1" applyFill="1" applyBorder="1" applyAlignment="1">
      <alignment horizontal="center"/>
    </xf>
    <xf numFmtId="170" fontId="0" fillId="3" borderId="8" xfId="0" applyNumberFormat="1" applyFill="1" applyBorder="1" applyAlignment="1">
      <alignment horizontal="center"/>
    </xf>
    <xf numFmtId="170" fontId="0" fillId="2" borderId="8" xfId="0" applyNumberForma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182" fontId="0" fillId="3" borderId="8" xfId="0" applyNumberFormat="1" applyFill="1" applyBorder="1" applyAlignment="1">
      <alignment horizontal="center"/>
    </xf>
    <xf numFmtId="182" fontId="0" fillId="2" borderId="8" xfId="0" applyNumberFormat="1" applyFill="1" applyBorder="1" applyAlignment="1">
      <alignment horizontal="center"/>
    </xf>
    <xf numFmtId="2" fontId="0" fillId="2" borderId="8" xfId="0" applyNumberFormat="1" applyFont="1" applyFill="1" applyBorder="1" applyAlignment="1">
      <alignment horizontal="center"/>
    </xf>
    <xf numFmtId="2" fontId="0" fillId="3" borderId="8" xfId="0" applyNumberFormat="1" applyFont="1" applyFill="1" applyBorder="1" applyAlignment="1">
      <alignment horizontal="center"/>
    </xf>
    <xf numFmtId="180" fontId="0" fillId="2" borderId="8" xfId="0" applyNumberFormat="1" applyFill="1" applyBorder="1" applyAlignment="1">
      <alignment horizontal="center"/>
    </xf>
    <xf numFmtId="180" fontId="0" fillId="3" borderId="8" xfId="0" applyNumberFormat="1" applyFill="1" applyBorder="1" applyAlignment="1">
      <alignment horizontal="center"/>
    </xf>
    <xf numFmtId="165" fontId="0" fillId="2" borderId="8" xfId="0" applyNumberForma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0" borderId="0" xfId="0" applyAlignment="1"/>
    <xf numFmtId="171" fontId="0" fillId="0" borderId="8" xfId="0" applyNumberFormat="1" applyFont="1" applyFill="1" applyBorder="1" applyAlignment="1">
      <alignment horizontal="center"/>
    </xf>
    <xf numFmtId="169" fontId="0" fillId="0" borderId="8" xfId="0" applyNumberFormat="1" applyFont="1" applyFill="1" applyBorder="1" applyAlignment="1">
      <alignment horizontal="center"/>
    </xf>
    <xf numFmtId="170" fontId="0" fillId="0" borderId="8" xfId="0" applyNumberFormat="1" applyFont="1" applyFill="1" applyBorder="1" applyAlignment="1">
      <alignment horizontal="center"/>
    </xf>
    <xf numFmtId="170" fontId="0" fillId="0" borderId="8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86" fontId="0" fillId="0" borderId="8" xfId="0" applyNumberFormat="1" applyBorder="1" applyAlignment="1">
      <alignment horizontal="center"/>
    </xf>
    <xf numFmtId="182" fontId="0" fillId="0" borderId="8" xfId="0" applyNumberFormat="1" applyBorder="1" applyAlignment="1">
      <alignment horizontal="center"/>
    </xf>
    <xf numFmtId="170" fontId="0" fillId="0" borderId="8" xfId="0" applyNumberFormat="1" applyFill="1" applyBorder="1" applyAlignment="1">
      <alignment horizontal="center"/>
    </xf>
    <xf numFmtId="180" fontId="0" fillId="0" borderId="8" xfId="0" applyNumberFormat="1" applyBorder="1" applyAlignment="1">
      <alignment horizontal="center"/>
    </xf>
    <xf numFmtId="167" fontId="0" fillId="2" borderId="8" xfId="0" applyNumberFormat="1" applyFill="1" applyBorder="1" applyAlignment="1">
      <alignment horizontal="center"/>
    </xf>
    <xf numFmtId="167" fontId="0" fillId="0" borderId="8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2" fontId="0" fillId="0" borderId="8" xfId="0" applyNumberFormat="1" applyFont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181" fontId="1" fillId="0" borderId="0" xfId="0" applyNumberFormat="1" applyFont="1" applyBorder="1" applyAlignment="1">
      <alignment horizontal="center"/>
    </xf>
    <xf numFmtId="172" fontId="0" fillId="2" borderId="8" xfId="0" applyNumberFormat="1" applyFill="1" applyBorder="1" applyAlignment="1">
      <alignment horizontal="center"/>
    </xf>
    <xf numFmtId="172" fontId="0" fillId="0" borderId="8" xfId="0" applyNumberFormat="1" applyBorder="1" applyAlignment="1">
      <alignment horizontal="center"/>
    </xf>
    <xf numFmtId="169" fontId="0" fillId="4" borderId="8" xfId="0" applyNumberFormat="1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6" fillId="2" borderId="0" xfId="0" applyFont="1" applyFill="1" applyAlignment="1">
      <alignment horizontal="center"/>
    </xf>
    <xf numFmtId="164" fontId="0" fillId="0" borderId="0" xfId="0" quotePrefix="1" applyNumberFormat="1" applyAlignment="1">
      <alignment horizontal="center"/>
    </xf>
    <xf numFmtId="0" fontId="0" fillId="5" borderId="0" xfId="0" applyFill="1" applyAlignment="1">
      <alignment horizontal="left"/>
    </xf>
    <xf numFmtId="173" fontId="0" fillId="5" borderId="8" xfId="0" applyNumberFormat="1" applyFont="1" applyFill="1" applyBorder="1" applyAlignment="1">
      <alignment horizontal="center"/>
    </xf>
    <xf numFmtId="0" fontId="1" fillId="5" borderId="0" xfId="0" applyFont="1" applyFill="1" applyAlignment="1"/>
    <xf numFmtId="0" fontId="1" fillId="5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B3C618"/>
      <color rgb="FFB3C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133350</xdr:colOff>
      <xdr:row>0</xdr:row>
      <xdr:rowOff>9525</xdr:rowOff>
    </xdr:from>
    <xdr:to>
      <xdr:col>6</xdr:col>
      <xdr:colOff>676275</xdr:colOff>
      <xdr:row>1</xdr:row>
      <xdr:rowOff>83368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6150" y="9525"/>
          <a:ext cx="2181225" cy="4262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561975</xdr:colOff>
      <xdr:row>0</xdr:row>
      <xdr:rowOff>0</xdr:rowOff>
    </xdr:from>
    <xdr:to>
      <xdr:col>9</xdr:col>
      <xdr:colOff>0</xdr:colOff>
      <xdr:row>2</xdr:row>
      <xdr:rowOff>35743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0975" y="0"/>
          <a:ext cx="2181225" cy="4262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561975</xdr:colOff>
      <xdr:row>0</xdr:row>
      <xdr:rowOff>0</xdr:rowOff>
    </xdr:from>
    <xdr:to>
      <xdr:col>9</xdr:col>
      <xdr:colOff>0</xdr:colOff>
      <xdr:row>2</xdr:row>
      <xdr:rowOff>35743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0975" y="0"/>
          <a:ext cx="2181225" cy="42626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561975</xdr:colOff>
      <xdr:row>0</xdr:row>
      <xdr:rowOff>0</xdr:rowOff>
    </xdr:from>
    <xdr:to>
      <xdr:col>9</xdr:col>
      <xdr:colOff>0</xdr:colOff>
      <xdr:row>2</xdr:row>
      <xdr:rowOff>35743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0975" y="0"/>
          <a:ext cx="2181225" cy="42626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561975</xdr:colOff>
      <xdr:row>0</xdr:row>
      <xdr:rowOff>0</xdr:rowOff>
    </xdr:from>
    <xdr:to>
      <xdr:col>9</xdr:col>
      <xdr:colOff>0</xdr:colOff>
      <xdr:row>2</xdr:row>
      <xdr:rowOff>35743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0"/>
          <a:ext cx="2181225" cy="42626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561975</xdr:colOff>
      <xdr:row>0</xdr:row>
      <xdr:rowOff>0</xdr:rowOff>
    </xdr:from>
    <xdr:to>
      <xdr:col>9</xdr:col>
      <xdr:colOff>0</xdr:colOff>
      <xdr:row>2</xdr:row>
      <xdr:rowOff>35743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0"/>
          <a:ext cx="2181225" cy="42626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133351</xdr:colOff>
      <xdr:row>0</xdr:row>
      <xdr:rowOff>9525</xdr:rowOff>
    </xdr:from>
    <xdr:to>
      <xdr:col>9</xdr:col>
      <xdr:colOff>1</xdr:colOff>
      <xdr:row>1</xdr:row>
      <xdr:rowOff>295275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8151" y="9525"/>
          <a:ext cx="1924050" cy="44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31" zoomScale="140" zoomScaleNormal="140" workbookViewId="0">
      <selection activeCell="I3" sqref="I3"/>
    </sheetView>
  </sheetViews>
  <sheetFormatPr defaultRowHeight="14.25" x14ac:dyDescent="0.2"/>
  <cols>
    <col min="1" max="1" width="10.625" bestFit="1" customWidth="1"/>
    <col min="2" max="2" width="11.75" customWidth="1"/>
    <col min="3" max="3" width="10.5" customWidth="1"/>
    <col min="4" max="4" width="10.625" customWidth="1"/>
    <col min="5" max="5" width="10.875" customWidth="1"/>
    <col min="6" max="6" width="10.625" customWidth="1"/>
  </cols>
  <sheetData>
    <row r="1" spans="1:10" s="54" customFormat="1" ht="27.75" x14ac:dyDescent="0.4">
      <c r="A1" s="100" t="s">
        <v>0</v>
      </c>
      <c r="B1" s="100"/>
      <c r="C1" s="100"/>
      <c r="D1" s="100"/>
    </row>
    <row r="2" spans="1:10" s="44" customFormat="1" ht="15" x14ac:dyDescent="0.25">
      <c r="A2" s="45"/>
      <c r="B2" s="45"/>
      <c r="C2" s="45"/>
      <c r="D2" s="45"/>
    </row>
    <row r="3" spans="1:10" s="51" customFormat="1" ht="18" x14ac:dyDescent="0.25">
      <c r="A3" s="115" t="s">
        <v>105</v>
      </c>
      <c r="B3" s="115"/>
      <c r="C3" s="114"/>
      <c r="D3" s="114"/>
      <c r="E3" s="53"/>
    </row>
    <row r="4" spans="1:10" s="2" customFormat="1" ht="5.25" x14ac:dyDescent="0.15">
      <c r="A4" s="52"/>
      <c r="B4" s="52"/>
    </row>
    <row r="5" spans="1:10" s="51" customFormat="1" ht="18" x14ac:dyDescent="0.25">
      <c r="A5" s="115" t="s">
        <v>106</v>
      </c>
      <c r="B5" s="115"/>
      <c r="C5" s="114"/>
      <c r="D5" s="114"/>
      <c r="E5" s="53"/>
    </row>
    <row r="6" spans="1:10" s="2" customFormat="1" ht="5.25" x14ac:dyDescent="0.15">
      <c r="A6" s="52"/>
      <c r="B6" s="52"/>
    </row>
    <row r="7" spans="1:10" s="51" customFormat="1" ht="18" x14ac:dyDescent="0.25">
      <c r="A7" s="115" t="s">
        <v>107</v>
      </c>
      <c r="B7" s="115"/>
      <c r="C7" s="114"/>
      <c r="D7" s="114"/>
      <c r="E7" s="53"/>
    </row>
    <row r="8" spans="1:10" s="2" customFormat="1" ht="5.25" x14ac:dyDescent="0.15"/>
    <row r="9" spans="1:10" ht="18" x14ac:dyDescent="0.25">
      <c r="C9" s="101" t="s">
        <v>108</v>
      </c>
      <c r="D9" s="101"/>
      <c r="E9" s="101"/>
      <c r="F9" s="101"/>
    </row>
    <row r="10" spans="1:10" x14ac:dyDescent="0.2">
      <c r="A10" s="119" t="s">
        <v>92</v>
      </c>
      <c r="B10" s="119"/>
      <c r="C10" s="107">
        <v>2</v>
      </c>
      <c r="D10" s="107"/>
      <c r="E10" s="107"/>
      <c r="F10" s="107"/>
    </row>
    <row r="11" spans="1:10" x14ac:dyDescent="0.2">
      <c r="A11" s="119" t="s">
        <v>91</v>
      </c>
      <c r="B11" s="119"/>
      <c r="C11" s="108">
        <v>5.76</v>
      </c>
      <c r="D11" s="108"/>
      <c r="E11" s="108"/>
      <c r="F11" s="108"/>
    </row>
    <row r="12" spans="1:10" ht="15" x14ac:dyDescent="0.25">
      <c r="A12" s="119" t="s">
        <v>2</v>
      </c>
      <c r="B12" s="119"/>
      <c r="C12" s="109">
        <v>18</v>
      </c>
      <c r="D12" s="109"/>
      <c r="E12" s="109"/>
      <c r="F12" s="109"/>
      <c r="G12" s="82" t="s">
        <v>142</v>
      </c>
      <c r="H12" s="82"/>
      <c r="I12" s="82"/>
      <c r="J12" s="82"/>
    </row>
    <row r="13" spans="1:10" s="81" customFormat="1" ht="11.25" x14ac:dyDescent="0.2">
      <c r="A13" s="79"/>
      <c r="B13" s="79"/>
      <c r="C13" s="80"/>
      <c r="D13" s="80"/>
      <c r="E13" s="80"/>
      <c r="F13" s="80"/>
    </row>
    <row r="14" spans="1:10" s="8" customFormat="1" ht="15" customHeight="1" x14ac:dyDescent="0.25">
      <c r="B14" s="48"/>
      <c r="C14" s="95" t="s">
        <v>103</v>
      </c>
      <c r="D14" s="95"/>
      <c r="E14" s="95"/>
      <c r="F14" s="95"/>
    </row>
    <row r="15" spans="1:10" s="8" customFormat="1" ht="15" customHeight="1" x14ac:dyDescent="0.2">
      <c r="A15" s="42"/>
      <c r="B15" s="42"/>
      <c r="C15" s="116" t="s">
        <v>7</v>
      </c>
      <c r="D15" s="116"/>
      <c r="E15" s="116" t="s">
        <v>104</v>
      </c>
      <c r="F15" s="116"/>
    </row>
    <row r="16" spans="1:10" s="8" customFormat="1" x14ac:dyDescent="0.2">
      <c r="A16" s="42" t="s">
        <v>6</v>
      </c>
      <c r="B16" s="42"/>
      <c r="C16" s="112" t="s">
        <v>61</v>
      </c>
      <c r="D16" s="112"/>
      <c r="E16" s="111" t="s">
        <v>63</v>
      </c>
      <c r="F16" s="111"/>
    </row>
    <row r="17" spans="1:10" s="8" customFormat="1" x14ac:dyDescent="0.2">
      <c r="A17" s="42" t="s">
        <v>62</v>
      </c>
      <c r="B17" s="42"/>
      <c r="C17" s="113">
        <f>VLOOKUP(C16,XERION,2,FALSE)</f>
        <v>517</v>
      </c>
      <c r="D17" s="113"/>
      <c r="E17" s="113">
        <f>VLOOKUP(E16,Competitive,2,FALSE)</f>
        <v>0</v>
      </c>
      <c r="F17" s="113"/>
      <c r="G17" s="47"/>
    </row>
    <row r="18" spans="1:10" s="8" customFormat="1" ht="15" x14ac:dyDescent="0.25">
      <c r="A18" s="170" t="s">
        <v>113</v>
      </c>
      <c r="B18" s="170"/>
      <c r="C18" s="171">
        <v>88</v>
      </c>
      <c r="D18" s="171"/>
      <c r="E18" s="171">
        <v>70</v>
      </c>
      <c r="F18" s="171"/>
      <c r="G18" s="172" t="s">
        <v>112</v>
      </c>
      <c r="H18" s="173"/>
      <c r="I18" s="173"/>
      <c r="J18" s="173"/>
    </row>
    <row r="19" spans="1:10" s="8" customFormat="1" ht="15" x14ac:dyDescent="0.25">
      <c r="A19" s="42" t="s">
        <v>93</v>
      </c>
      <c r="B19" s="42"/>
      <c r="C19" s="118">
        <v>0.25</v>
      </c>
      <c r="D19" s="118"/>
      <c r="E19" s="110">
        <v>0.3</v>
      </c>
      <c r="F19" s="110"/>
      <c r="G19" s="68" t="s">
        <v>116</v>
      </c>
      <c r="H19" s="68"/>
      <c r="I19" s="68"/>
      <c r="J19" s="68"/>
    </row>
    <row r="20" spans="1:10" s="3" customFormat="1" ht="5.25" x14ac:dyDescent="0.15">
      <c r="A20" s="49"/>
      <c r="B20" s="49"/>
      <c r="C20" s="22"/>
      <c r="D20" s="20"/>
      <c r="E20" s="22"/>
      <c r="F20" s="22"/>
    </row>
    <row r="21" spans="1:10" s="21" customFormat="1" ht="18" x14ac:dyDescent="0.25">
      <c r="A21" s="46"/>
      <c r="B21" s="46"/>
      <c r="C21" s="95" t="s">
        <v>101</v>
      </c>
      <c r="D21" s="95"/>
      <c r="E21" s="95"/>
      <c r="F21" s="95"/>
      <c r="G21" s="46"/>
      <c r="H21" s="46"/>
      <c r="I21" s="46"/>
    </row>
    <row r="22" spans="1:10" ht="15" x14ac:dyDescent="0.25">
      <c r="A22" s="117" t="s">
        <v>94</v>
      </c>
      <c r="B22" s="117"/>
      <c r="E22" s="40"/>
      <c r="F22" s="40"/>
    </row>
    <row r="23" spans="1:10" ht="15" x14ac:dyDescent="0.25">
      <c r="A23" s="120" t="s">
        <v>100</v>
      </c>
      <c r="B23" s="120"/>
      <c r="C23" s="96">
        <v>2000</v>
      </c>
      <c r="D23" s="96"/>
      <c r="E23" s="96"/>
      <c r="F23" s="96"/>
      <c r="G23" s="82" t="s">
        <v>136</v>
      </c>
    </row>
    <row r="24" spans="1:10" x14ac:dyDescent="0.2">
      <c r="A24" s="120" t="s">
        <v>99</v>
      </c>
      <c r="B24" s="120"/>
      <c r="C24" s="104">
        <v>30</v>
      </c>
      <c r="D24" s="105"/>
      <c r="E24" s="105"/>
      <c r="F24" s="106"/>
    </row>
    <row r="25" spans="1:10" ht="15" x14ac:dyDescent="0.25">
      <c r="A25" s="83" t="s">
        <v>102</v>
      </c>
      <c r="B25" s="83"/>
      <c r="C25" s="102">
        <v>3</v>
      </c>
      <c r="D25" s="103"/>
      <c r="E25" s="98">
        <v>2.8</v>
      </c>
      <c r="F25" s="99"/>
      <c r="G25" s="82" t="s">
        <v>139</v>
      </c>
    </row>
    <row r="26" spans="1:10" x14ac:dyDescent="0.2">
      <c r="A26" s="83" t="s">
        <v>4</v>
      </c>
      <c r="B26" s="83"/>
      <c r="C26" s="91">
        <v>1</v>
      </c>
      <c r="D26" s="91"/>
      <c r="E26" s="90">
        <v>2</v>
      </c>
      <c r="F26" s="90"/>
    </row>
    <row r="27" spans="1:10" s="58" customFormat="1" x14ac:dyDescent="0.2">
      <c r="A27" s="83" t="s">
        <v>117</v>
      </c>
      <c r="B27" s="83"/>
      <c r="C27" s="84">
        <v>0.5</v>
      </c>
      <c r="D27" s="84"/>
      <c r="E27" s="85">
        <v>0.7</v>
      </c>
      <c r="F27" s="85"/>
    </row>
    <row r="28" spans="1:10" s="3" customFormat="1" ht="5.25" x14ac:dyDescent="0.15">
      <c r="A28" s="49"/>
      <c r="B28" s="49"/>
      <c r="C28" s="74"/>
      <c r="D28" s="74"/>
      <c r="E28" s="74"/>
      <c r="F28" s="74"/>
    </row>
    <row r="29" spans="1:10" ht="15" x14ac:dyDescent="0.25">
      <c r="A29" s="86" t="s">
        <v>96</v>
      </c>
      <c r="B29" s="86"/>
    </row>
    <row r="30" spans="1:10" s="43" customFormat="1" ht="15" x14ac:dyDescent="0.25">
      <c r="A30" s="120" t="s">
        <v>65</v>
      </c>
      <c r="B30" s="120"/>
      <c r="C30" s="96">
        <v>1000</v>
      </c>
      <c r="D30" s="96"/>
      <c r="E30" s="96"/>
      <c r="F30" s="96"/>
      <c r="G30" s="82" t="s">
        <v>137</v>
      </c>
    </row>
    <row r="31" spans="1:10" s="43" customFormat="1" x14ac:dyDescent="0.2">
      <c r="A31" s="120" t="s">
        <v>99</v>
      </c>
      <c r="B31" s="120"/>
      <c r="C31" s="97">
        <v>32</v>
      </c>
      <c r="D31" s="97"/>
      <c r="E31" s="97"/>
      <c r="F31" s="97"/>
    </row>
    <row r="32" spans="1:10" s="43" customFormat="1" ht="15" x14ac:dyDescent="0.25">
      <c r="A32" s="120" t="s">
        <v>102</v>
      </c>
      <c r="B32" s="120"/>
      <c r="C32" s="92">
        <v>1.3</v>
      </c>
      <c r="D32" s="92"/>
      <c r="E32" s="93">
        <v>1</v>
      </c>
      <c r="F32" s="93"/>
      <c r="G32" s="82" t="s">
        <v>138</v>
      </c>
    </row>
    <row r="33" spans="1:7" s="43" customFormat="1" x14ac:dyDescent="0.2">
      <c r="A33" s="83" t="s">
        <v>4</v>
      </c>
      <c r="B33" s="83"/>
      <c r="C33" s="91">
        <v>1</v>
      </c>
      <c r="D33" s="91"/>
      <c r="E33" s="90">
        <v>1</v>
      </c>
      <c r="F33" s="90"/>
    </row>
    <row r="34" spans="1:7" s="58" customFormat="1" x14ac:dyDescent="0.2">
      <c r="A34" s="83" t="s">
        <v>117</v>
      </c>
      <c r="B34" s="83"/>
      <c r="C34" s="84">
        <v>1</v>
      </c>
      <c r="D34" s="84"/>
      <c r="E34" s="85">
        <v>1</v>
      </c>
      <c r="F34" s="85"/>
    </row>
    <row r="35" spans="1:7" s="2" customFormat="1" ht="20.25" customHeight="1" x14ac:dyDescent="0.15"/>
    <row r="36" spans="1:7" s="43" customFormat="1" ht="15" x14ac:dyDescent="0.25">
      <c r="A36" s="117" t="s">
        <v>75</v>
      </c>
      <c r="B36" s="117"/>
    </row>
    <row r="37" spans="1:7" s="43" customFormat="1" x14ac:dyDescent="0.2">
      <c r="A37" s="120" t="s">
        <v>115</v>
      </c>
      <c r="B37" s="120"/>
      <c r="C37" s="87">
        <v>200</v>
      </c>
      <c r="D37" s="88"/>
      <c r="E37" s="87">
        <v>150</v>
      </c>
      <c r="F37" s="88"/>
    </row>
    <row r="38" spans="1:7" s="43" customFormat="1" x14ac:dyDescent="0.2">
      <c r="A38" s="83" t="s">
        <v>4</v>
      </c>
      <c r="B38" s="83"/>
      <c r="C38" s="91">
        <v>1</v>
      </c>
      <c r="D38" s="91"/>
      <c r="E38" s="90">
        <v>1</v>
      </c>
      <c r="F38" s="90"/>
    </row>
    <row r="39" spans="1:7" s="58" customFormat="1" x14ac:dyDescent="0.2">
      <c r="A39" s="83" t="s">
        <v>117</v>
      </c>
      <c r="B39" s="83"/>
      <c r="C39" s="84">
        <v>1</v>
      </c>
      <c r="D39" s="84"/>
      <c r="E39" s="85">
        <v>1</v>
      </c>
      <c r="F39" s="85"/>
    </row>
    <row r="40" spans="1:7" s="3" customFormat="1" ht="22.5" customHeight="1" x14ac:dyDescent="0.15">
      <c r="A40" s="49"/>
      <c r="B40" s="49"/>
      <c r="C40" s="75"/>
      <c r="D40" s="75"/>
      <c r="E40" s="75"/>
      <c r="F40" s="75"/>
    </row>
    <row r="41" spans="1:7" ht="15" x14ac:dyDescent="0.25">
      <c r="A41" s="117" t="s">
        <v>98</v>
      </c>
      <c r="B41" s="117"/>
    </row>
    <row r="42" spans="1:7" x14ac:dyDescent="0.2">
      <c r="A42" s="120" t="s">
        <v>115</v>
      </c>
      <c r="B42" s="120"/>
      <c r="C42" s="87">
        <v>50</v>
      </c>
      <c r="D42" s="88"/>
      <c r="E42" s="87">
        <v>50</v>
      </c>
      <c r="F42" s="88"/>
    </row>
    <row r="43" spans="1:7" x14ac:dyDescent="0.2">
      <c r="A43" s="83" t="s">
        <v>4</v>
      </c>
      <c r="B43" s="83"/>
      <c r="C43" s="91">
        <v>1</v>
      </c>
      <c r="D43" s="91"/>
      <c r="E43" s="90">
        <v>1</v>
      </c>
      <c r="F43" s="90"/>
    </row>
    <row r="44" spans="1:7" s="58" customFormat="1" x14ac:dyDescent="0.2">
      <c r="A44" s="83" t="s">
        <v>117</v>
      </c>
      <c r="B44" s="83"/>
      <c r="C44" s="84">
        <v>1</v>
      </c>
      <c r="D44" s="84"/>
      <c r="E44" s="85">
        <v>1</v>
      </c>
      <c r="F44" s="85"/>
    </row>
    <row r="45" spans="1:7" s="3" customFormat="1" ht="5.25" x14ac:dyDescent="0.15">
      <c r="A45" s="49"/>
      <c r="B45" s="49"/>
      <c r="C45" s="75"/>
      <c r="D45" s="75"/>
      <c r="E45" s="75"/>
      <c r="F45" s="75"/>
    </row>
    <row r="46" spans="1:7" ht="15" x14ac:dyDescent="0.25">
      <c r="A46" s="117" t="s">
        <v>97</v>
      </c>
      <c r="B46" s="117"/>
      <c r="C46" s="44"/>
      <c r="D46" s="44"/>
      <c r="E46" s="44"/>
      <c r="F46" s="44"/>
    </row>
    <row r="47" spans="1:7" ht="15" x14ac:dyDescent="0.25">
      <c r="A47" s="120" t="s">
        <v>129</v>
      </c>
      <c r="B47" s="120"/>
      <c r="C47" s="96">
        <v>2000</v>
      </c>
      <c r="D47" s="96"/>
      <c r="E47" s="96"/>
      <c r="F47" s="96"/>
      <c r="G47" s="82" t="s">
        <v>140</v>
      </c>
    </row>
    <row r="48" spans="1:7" x14ac:dyDescent="0.2">
      <c r="A48" s="121" t="s">
        <v>99</v>
      </c>
      <c r="B48" s="121"/>
      <c r="C48" s="94">
        <v>40</v>
      </c>
      <c r="D48" s="94"/>
      <c r="E48" s="94"/>
      <c r="F48" s="94"/>
    </row>
    <row r="49" spans="1:7" ht="15" x14ac:dyDescent="0.25">
      <c r="A49" t="s">
        <v>102</v>
      </c>
      <c r="C49" s="92">
        <v>5</v>
      </c>
      <c r="D49" s="92"/>
      <c r="E49" s="93">
        <v>4</v>
      </c>
      <c r="F49" s="93"/>
      <c r="G49" s="82" t="s">
        <v>141</v>
      </c>
    </row>
    <row r="50" spans="1:7" x14ac:dyDescent="0.2">
      <c r="A50" s="89" t="s">
        <v>4</v>
      </c>
      <c r="B50" s="89"/>
      <c r="C50" s="91">
        <v>1</v>
      </c>
      <c r="D50" s="91"/>
      <c r="E50" s="90">
        <v>1</v>
      </c>
      <c r="F50" s="90"/>
    </row>
    <row r="51" spans="1:7" x14ac:dyDescent="0.2">
      <c r="A51" s="83" t="s">
        <v>117</v>
      </c>
      <c r="B51" s="83"/>
      <c r="C51" s="84">
        <v>1</v>
      </c>
      <c r="D51" s="84"/>
      <c r="E51" s="85">
        <v>1</v>
      </c>
      <c r="F51" s="85"/>
    </row>
  </sheetData>
  <mergeCells count="88">
    <mergeCell ref="A47:B47"/>
    <mergeCell ref="A48:B48"/>
    <mergeCell ref="A41:B41"/>
    <mergeCell ref="A22:B22"/>
    <mergeCell ref="A23:B23"/>
    <mergeCell ref="A24:B24"/>
    <mergeCell ref="A30:B30"/>
    <mergeCell ref="A31:B31"/>
    <mergeCell ref="A32:B32"/>
    <mergeCell ref="A42:B42"/>
    <mergeCell ref="A36:B36"/>
    <mergeCell ref="A37:B37"/>
    <mergeCell ref="A25:B25"/>
    <mergeCell ref="A26:B26"/>
    <mergeCell ref="A33:B33"/>
    <mergeCell ref="A38:B38"/>
    <mergeCell ref="A5:B5"/>
    <mergeCell ref="A7:B7"/>
    <mergeCell ref="E15:F15"/>
    <mergeCell ref="A46:B46"/>
    <mergeCell ref="C19:D19"/>
    <mergeCell ref="A18:B18"/>
    <mergeCell ref="C18:D18"/>
    <mergeCell ref="E18:F18"/>
    <mergeCell ref="C5:D5"/>
    <mergeCell ref="C15:D15"/>
    <mergeCell ref="C7:D7"/>
    <mergeCell ref="A12:B12"/>
    <mergeCell ref="A11:B11"/>
    <mergeCell ref="A10:B10"/>
    <mergeCell ref="E38:F38"/>
    <mergeCell ref="A43:B43"/>
    <mergeCell ref="A1:D1"/>
    <mergeCell ref="C9:F9"/>
    <mergeCell ref="C25:D25"/>
    <mergeCell ref="C23:F23"/>
    <mergeCell ref="C24:F24"/>
    <mergeCell ref="C10:F10"/>
    <mergeCell ref="C11:F11"/>
    <mergeCell ref="C12:F12"/>
    <mergeCell ref="E19:F19"/>
    <mergeCell ref="E16:F16"/>
    <mergeCell ref="C16:D16"/>
    <mergeCell ref="C17:D17"/>
    <mergeCell ref="E17:F17"/>
    <mergeCell ref="C14:F14"/>
    <mergeCell ref="C3:D3"/>
    <mergeCell ref="A3:B3"/>
    <mergeCell ref="C49:D49"/>
    <mergeCell ref="E49:F49"/>
    <mergeCell ref="C48:F48"/>
    <mergeCell ref="C21:F21"/>
    <mergeCell ref="C30:F30"/>
    <mergeCell ref="C31:F31"/>
    <mergeCell ref="C32:D32"/>
    <mergeCell ref="E32:F32"/>
    <mergeCell ref="C47:F47"/>
    <mergeCell ref="E25:F25"/>
    <mergeCell ref="C26:D26"/>
    <mergeCell ref="E26:F26"/>
    <mergeCell ref="C33:D33"/>
    <mergeCell ref="E33:F33"/>
    <mergeCell ref="E44:F44"/>
    <mergeCell ref="C38:D38"/>
    <mergeCell ref="E43:F43"/>
    <mergeCell ref="C43:D43"/>
    <mergeCell ref="A27:B27"/>
    <mergeCell ref="C27:D27"/>
    <mergeCell ref="E27:F27"/>
    <mergeCell ref="A34:B34"/>
    <mergeCell ref="C34:D34"/>
    <mergeCell ref="E34:F34"/>
    <mergeCell ref="A51:B51"/>
    <mergeCell ref="C51:D51"/>
    <mergeCell ref="E51:F51"/>
    <mergeCell ref="A29:B29"/>
    <mergeCell ref="C37:D37"/>
    <mergeCell ref="E37:F37"/>
    <mergeCell ref="C42:D42"/>
    <mergeCell ref="E42:F42"/>
    <mergeCell ref="A50:B50"/>
    <mergeCell ref="E50:F50"/>
    <mergeCell ref="C50:D50"/>
    <mergeCell ref="A39:B39"/>
    <mergeCell ref="C39:D39"/>
    <mergeCell ref="E39:F39"/>
    <mergeCell ref="A44:B44"/>
    <mergeCell ref="C44:D44"/>
  </mergeCells>
  <dataValidations count="2">
    <dataValidation type="list" allowBlank="1" showInputMessage="1" showErrorMessage="1" sqref="C16">
      <formula1>XerionModels</formula1>
    </dataValidation>
    <dataValidation type="list" allowBlank="1" showInputMessage="1" showErrorMessage="1" sqref="C13">
      <formula1>Years</formula1>
    </dataValidation>
  </dataValidations>
  <pageMargins left="0.7" right="0.7" top="0.75" bottom="0.75" header="0.3" footer="0.3"/>
  <pageSetup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'Data Lists'!$A$2:$A$57</xm:f>
          </x14:formula1>
          <xm:sqref>E16</xm:sqref>
        </x14:dataValidation>
        <x14:dataValidation type="list" allowBlank="1" showInputMessage="1" showErrorMessage="1">
          <x14:formula1>
            <xm:f>'Data Lists'!$G$2:$G$112</xm:f>
          </x14:formula1>
          <xm:sqref>C18:F18</xm:sqref>
        </x14:dataValidation>
        <x14:dataValidation type="list" allowBlank="1" showInputMessage="1" showErrorMessage="1">
          <x14:formula1>
            <xm:f>'Data Lists'!$H$2:$H$177</xm:f>
          </x14:formula1>
          <xm:sqref>C25 E49:F49 C32 E32:F32 C49 E25</xm:sqref>
        </x14:dataValidation>
        <x14:dataValidation type="list" allowBlank="1" showInputMessage="1" showErrorMessage="1">
          <x14:formula1>
            <xm:f>'Data Lists'!$P$2:$P$132</xm:f>
          </x14:formula1>
          <xm:sqref>C19:F19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7" workbookViewId="0">
      <selection activeCell="A26" sqref="A26:C26"/>
    </sheetView>
  </sheetViews>
  <sheetFormatPr defaultRowHeight="14.25" x14ac:dyDescent="0.2"/>
  <sheetData>
    <row r="1" spans="1:14" ht="17.25" customHeight="1" x14ac:dyDescent="0.35">
      <c r="A1" s="139" t="s">
        <v>0</v>
      </c>
      <c r="B1" s="139"/>
      <c r="C1" s="139"/>
      <c r="D1" s="139"/>
      <c r="E1" s="139"/>
      <c r="F1" s="139"/>
      <c r="G1" s="1"/>
      <c r="H1" s="1"/>
      <c r="I1" s="1"/>
    </row>
    <row r="2" spans="1:14" ht="13.5" customHeight="1" x14ac:dyDescent="0.2">
      <c r="A2" s="139"/>
      <c r="B2" s="139"/>
      <c r="C2" s="139"/>
      <c r="D2" s="139"/>
      <c r="E2" s="139"/>
      <c r="F2" s="139"/>
    </row>
    <row r="3" spans="1:14" x14ac:dyDescent="0.2">
      <c r="H3" s="8"/>
    </row>
    <row r="4" spans="1:14" s="58" customFormat="1" x14ac:dyDescent="0.2">
      <c r="A4" s="142" t="s">
        <v>92</v>
      </c>
      <c r="B4" s="142"/>
      <c r="C4" s="143">
        <f>'Intro Page'!C10</f>
        <v>2</v>
      </c>
      <c r="D4" s="143"/>
      <c r="E4" s="143"/>
      <c r="F4" s="143"/>
      <c r="H4" s="8"/>
    </row>
    <row r="5" spans="1:14" s="58" customFormat="1" x14ac:dyDescent="0.2">
      <c r="A5" s="142" t="s">
        <v>91</v>
      </c>
      <c r="B5" s="142"/>
      <c r="C5" s="144">
        <f>'Intro Page'!C11</f>
        <v>5.76</v>
      </c>
      <c r="D5" s="144"/>
      <c r="E5" s="144"/>
      <c r="F5" s="144"/>
      <c r="H5" s="8"/>
    </row>
    <row r="6" spans="1:14" s="58" customFormat="1" x14ac:dyDescent="0.2">
      <c r="A6" s="142" t="s">
        <v>2</v>
      </c>
      <c r="B6" s="142"/>
      <c r="C6" s="145">
        <f>'Intro Page'!C12</f>
        <v>18</v>
      </c>
      <c r="D6" s="145"/>
      <c r="E6" s="145"/>
      <c r="F6" s="145"/>
      <c r="H6" s="8"/>
    </row>
    <row r="7" spans="1:14" s="3" customFormat="1" ht="5.25" x14ac:dyDescent="0.15">
      <c r="A7" s="50"/>
      <c r="B7" s="50"/>
      <c r="C7" s="73"/>
      <c r="D7" s="73"/>
      <c r="E7" s="73"/>
      <c r="F7" s="73"/>
    </row>
    <row r="8" spans="1:14" s="58" customFormat="1" ht="18" x14ac:dyDescent="0.25">
      <c r="D8" s="101" t="s">
        <v>94</v>
      </c>
      <c r="E8" s="101"/>
      <c r="F8" s="101"/>
      <c r="G8" s="101"/>
      <c r="H8" s="101"/>
      <c r="I8" s="101"/>
    </row>
    <row r="9" spans="1:14" s="2" customFormat="1" ht="5.25" x14ac:dyDescent="0.15">
      <c r="D9" s="7"/>
      <c r="E9" s="7"/>
      <c r="F9" s="7"/>
      <c r="G9" s="7"/>
      <c r="H9" s="7"/>
      <c r="I9" s="7"/>
    </row>
    <row r="10" spans="1:14" x14ac:dyDescent="0.2">
      <c r="A10" s="5" t="s">
        <v>5</v>
      </c>
      <c r="B10" s="5"/>
      <c r="C10" s="5"/>
      <c r="D10" s="112" t="s">
        <v>7</v>
      </c>
      <c r="E10" s="112"/>
      <c r="F10" s="112"/>
      <c r="G10" s="111" t="s">
        <v>56</v>
      </c>
      <c r="H10" s="111"/>
      <c r="I10" s="111"/>
    </row>
    <row r="11" spans="1:14" x14ac:dyDescent="0.2">
      <c r="A11" s="5" t="s">
        <v>6</v>
      </c>
      <c r="B11" s="5"/>
      <c r="C11" s="5"/>
      <c r="D11" s="112" t="str">
        <f>'Intro Page'!C16</f>
        <v>XERION 5000 Trac</v>
      </c>
      <c r="E11" s="112"/>
      <c r="F11" s="112"/>
      <c r="G11" s="111" t="str">
        <f>'Intro Page'!E16</f>
        <v>Other</v>
      </c>
      <c r="H11" s="111"/>
      <c r="I11" s="111"/>
    </row>
    <row r="12" spans="1:14" s="4" customFormat="1" x14ac:dyDescent="0.2">
      <c r="A12" s="6" t="s">
        <v>62</v>
      </c>
      <c r="B12" s="6"/>
      <c r="C12" s="6"/>
      <c r="D12" s="140">
        <f>'Intro Page'!C17</f>
        <v>517</v>
      </c>
      <c r="E12" s="140"/>
      <c r="F12" s="140"/>
      <c r="G12" s="141">
        <f>'Intro Page'!E17</f>
        <v>0</v>
      </c>
      <c r="H12" s="141"/>
      <c r="I12" s="141"/>
    </row>
    <row r="13" spans="1:14" s="15" customFormat="1" x14ac:dyDescent="0.2">
      <c r="A13" s="130" t="s">
        <v>82</v>
      </c>
      <c r="B13" s="130"/>
      <c r="C13" s="130"/>
      <c r="D13" s="134">
        <f>'Intro Page'!C26</f>
        <v>1</v>
      </c>
      <c r="E13" s="134"/>
      <c r="F13" s="134"/>
      <c r="G13" s="135">
        <f>'Intro Page'!E26</f>
        <v>2</v>
      </c>
      <c r="H13" s="135"/>
      <c r="I13" s="135"/>
      <c r="L13" s="14"/>
      <c r="M13" s="14"/>
      <c r="N13" s="14"/>
    </row>
    <row r="14" spans="1:14" s="41" customFormat="1" x14ac:dyDescent="0.2">
      <c r="A14" s="130" t="s">
        <v>95</v>
      </c>
      <c r="B14" s="130"/>
      <c r="C14" s="130"/>
      <c r="D14" s="134">
        <f>'Intro Page'!C27</f>
        <v>0.5</v>
      </c>
      <c r="E14" s="134"/>
      <c r="F14" s="134"/>
      <c r="G14" s="135">
        <f>'Intro Page'!E27</f>
        <v>0.7</v>
      </c>
      <c r="H14" s="135"/>
      <c r="I14" s="135"/>
      <c r="L14" s="39"/>
      <c r="M14" s="39"/>
      <c r="N14" s="39"/>
    </row>
    <row r="15" spans="1:14" s="2" customFormat="1" ht="5.25" x14ac:dyDescent="0.15">
      <c r="A15" s="52"/>
      <c r="B15" s="52"/>
      <c r="C15" s="52"/>
      <c r="D15" s="78"/>
      <c r="E15" s="78"/>
      <c r="F15" s="78"/>
      <c r="G15" s="78"/>
      <c r="H15" s="78"/>
      <c r="I15" s="78"/>
      <c r="L15" s="63"/>
      <c r="M15" s="63"/>
      <c r="N15" s="63"/>
    </row>
    <row r="16" spans="1:14" ht="15" x14ac:dyDescent="0.25">
      <c r="A16" s="117" t="s">
        <v>118</v>
      </c>
      <c r="B16" s="117"/>
      <c r="C16" s="117"/>
      <c r="D16" s="116"/>
      <c r="E16" s="116"/>
      <c r="F16" s="116"/>
      <c r="G16" s="116"/>
      <c r="H16" s="116"/>
      <c r="I16" s="116"/>
    </row>
    <row r="17" spans="1:9" x14ac:dyDescent="0.2">
      <c r="A17" s="120" t="s">
        <v>1</v>
      </c>
      <c r="B17" s="120"/>
      <c r="C17" s="120"/>
      <c r="D17" s="138">
        <f>'Intro Page'!C24*'Intro Page'!C25*0.1212</f>
        <v>10.907999999999999</v>
      </c>
      <c r="E17" s="138"/>
      <c r="F17" s="138"/>
      <c r="G17" s="125">
        <f>'Intro Page'!C24*'Intro Page'!E25*0.1212</f>
        <v>10.1808</v>
      </c>
      <c r="H17" s="125"/>
      <c r="I17" s="125"/>
    </row>
    <row r="18" spans="1:9" s="58" customFormat="1" x14ac:dyDescent="0.2">
      <c r="A18" s="83" t="s">
        <v>119</v>
      </c>
      <c r="B18" s="83"/>
      <c r="C18" s="83"/>
      <c r="D18" s="138">
        <f>D17*0.85</f>
        <v>9.2717999999999989</v>
      </c>
      <c r="E18" s="138"/>
      <c r="F18" s="138"/>
      <c r="G18" s="125">
        <f>G17*0.85</f>
        <v>8.6536799999999996</v>
      </c>
      <c r="H18" s="125"/>
      <c r="I18" s="125"/>
    </row>
    <row r="19" spans="1:9" s="56" customFormat="1" x14ac:dyDescent="0.2">
      <c r="A19" s="83" t="s">
        <v>127</v>
      </c>
      <c r="B19" s="83"/>
      <c r="C19" s="83"/>
      <c r="D19" s="136">
        <f>'Intro Page'!C23/'Spring Tillage'!D18:F18</f>
        <v>215.70784529433337</v>
      </c>
      <c r="E19" s="136"/>
      <c r="F19" s="136"/>
      <c r="G19" s="137">
        <f>'Intro Page'!C23/'Spring Tillage'!G18:I18</f>
        <v>231.11554852964289</v>
      </c>
      <c r="H19" s="137"/>
      <c r="I19" s="137"/>
    </row>
    <row r="20" spans="1:9" s="58" customFormat="1" x14ac:dyDescent="0.2">
      <c r="A20" s="83" t="s">
        <v>114</v>
      </c>
      <c r="B20" s="83"/>
      <c r="C20" s="83"/>
      <c r="D20" s="129">
        <f>'Intro Page'!C18</f>
        <v>88</v>
      </c>
      <c r="E20" s="129"/>
      <c r="F20" s="129"/>
      <c r="G20" s="128">
        <f>'Intro Page'!E18</f>
        <v>70</v>
      </c>
      <c r="H20" s="128"/>
      <c r="I20" s="128"/>
    </row>
    <row r="21" spans="1:9" x14ac:dyDescent="0.2">
      <c r="A21" s="83" t="s">
        <v>120</v>
      </c>
      <c r="B21" s="83"/>
      <c r="C21" s="83"/>
      <c r="D21" s="129">
        <f>'Intro Page'!C19</f>
        <v>0.25</v>
      </c>
      <c r="E21" s="129"/>
      <c r="F21" s="129"/>
      <c r="G21" s="128">
        <f>'Intro Page'!E19</f>
        <v>0.3</v>
      </c>
      <c r="H21" s="128"/>
      <c r="I21" s="128"/>
    </row>
    <row r="22" spans="1:9" s="58" customFormat="1" x14ac:dyDescent="0.2">
      <c r="A22" s="83" t="s">
        <v>121</v>
      </c>
      <c r="B22" s="83"/>
      <c r="C22" s="83"/>
      <c r="D22" s="133">
        <f>C6</f>
        <v>18</v>
      </c>
      <c r="E22" s="133"/>
      <c r="F22" s="133"/>
      <c r="G22" s="132">
        <f>C6</f>
        <v>18</v>
      </c>
      <c r="H22" s="132"/>
      <c r="I22" s="132"/>
    </row>
    <row r="23" spans="1:9" x14ac:dyDescent="0.2">
      <c r="A23" s="120" t="s">
        <v>122</v>
      </c>
      <c r="B23" s="120"/>
      <c r="C23" s="120"/>
      <c r="D23" s="129">
        <f>D13*C4</f>
        <v>2</v>
      </c>
      <c r="E23" s="129"/>
      <c r="F23" s="129"/>
      <c r="G23" s="128">
        <f>G13*C4</f>
        <v>4</v>
      </c>
      <c r="H23" s="128"/>
      <c r="I23" s="128"/>
    </row>
    <row r="24" spans="1:9" x14ac:dyDescent="0.2">
      <c r="A24" s="131" t="s">
        <v>123</v>
      </c>
      <c r="B24" s="131"/>
      <c r="C24" s="131"/>
      <c r="D24" s="129">
        <f>D14*C5</f>
        <v>2.88</v>
      </c>
      <c r="E24" s="129"/>
      <c r="F24" s="129"/>
      <c r="G24" s="128">
        <f>G14*C5</f>
        <v>4.032</v>
      </c>
      <c r="H24" s="128"/>
      <c r="I24" s="128"/>
    </row>
    <row r="25" spans="1:9" s="2" customFormat="1" ht="5.25" x14ac:dyDescent="0.15">
      <c r="A25" s="69"/>
      <c r="B25" s="69"/>
      <c r="C25" s="69"/>
      <c r="D25" s="71"/>
      <c r="E25" s="71"/>
      <c r="F25" s="71"/>
      <c r="G25" s="71"/>
      <c r="H25" s="71"/>
      <c r="I25" s="71"/>
    </row>
    <row r="26" spans="1:9" x14ac:dyDescent="0.2">
      <c r="A26" s="130" t="s">
        <v>124</v>
      </c>
      <c r="B26" s="130"/>
      <c r="C26" s="130"/>
      <c r="D26" s="129">
        <f>D20+D21+D22+D23+D24</f>
        <v>111.13</v>
      </c>
      <c r="E26" s="129"/>
      <c r="F26" s="129"/>
      <c r="G26" s="128">
        <f>G20+G21+G22+G23+G24</f>
        <v>96.331999999999994</v>
      </c>
      <c r="H26" s="128"/>
      <c r="I26" s="128"/>
    </row>
    <row r="27" spans="1:9" s="58" customFormat="1" x14ac:dyDescent="0.2">
      <c r="A27" s="61" t="s">
        <v>127</v>
      </c>
      <c r="B27" s="61"/>
      <c r="C27" s="61"/>
      <c r="D27" s="127">
        <f>D19</f>
        <v>215.70784529433337</v>
      </c>
      <c r="E27" s="127"/>
      <c r="F27" s="127"/>
      <c r="G27" s="126">
        <f>G19</f>
        <v>231.11554852964289</v>
      </c>
      <c r="H27" s="126"/>
      <c r="I27" s="126"/>
    </row>
    <row r="28" spans="1:9" s="2" customFormat="1" ht="5.25" x14ac:dyDescent="0.15">
      <c r="A28" s="52"/>
      <c r="B28" s="52"/>
      <c r="C28" s="52"/>
      <c r="D28" s="71"/>
      <c r="E28" s="71"/>
      <c r="F28" s="71"/>
      <c r="G28" s="71"/>
      <c r="H28" s="71"/>
      <c r="I28" s="71"/>
    </row>
    <row r="29" spans="1:9" x14ac:dyDescent="0.2">
      <c r="A29" s="83" t="s">
        <v>125</v>
      </c>
      <c r="B29" s="83"/>
      <c r="C29" s="83"/>
      <c r="D29" s="122">
        <f>D26*D27</f>
        <v>23971.612847559267</v>
      </c>
      <c r="E29" s="122"/>
      <c r="F29" s="122"/>
      <c r="G29" s="123">
        <f>G26*G27</f>
        <v>22263.823020957559</v>
      </c>
      <c r="H29" s="123"/>
      <c r="I29" s="123"/>
    </row>
    <row r="30" spans="1:9" s="2" customFormat="1" ht="5.25" x14ac:dyDescent="0.15">
      <c r="A30" s="52"/>
      <c r="B30" s="52"/>
      <c r="C30" s="52"/>
      <c r="D30" s="72"/>
      <c r="E30" s="72"/>
      <c r="F30" s="72"/>
      <c r="G30" s="72"/>
      <c r="H30" s="72"/>
      <c r="I30" s="72"/>
    </row>
    <row r="31" spans="1:9" ht="15" x14ac:dyDescent="0.25">
      <c r="A31" s="19" t="s">
        <v>126</v>
      </c>
      <c r="B31" s="19"/>
      <c r="D31" s="124">
        <f>G29-D29</f>
        <v>-1707.7898266017073</v>
      </c>
      <c r="E31" s="124"/>
      <c r="F31" s="124"/>
      <c r="G31" s="124"/>
      <c r="H31" s="124"/>
      <c r="I31" s="124"/>
    </row>
  </sheetData>
  <sheetProtection algorithmName="SHA-512" hashValue="mKJ0HCwcmQKvzS2mJzNiIm25Ysm4BnsOzLCHxT2yJILsIPTIcxdsBraWJ00sXESwgZyirBFfIqVZiVL7UiwkHQ==" saltValue="j21oDGQLw/Pbzbw+xVBVuQ==" spinCount="100000" sheet="1" objects="1" scenarios="1"/>
  <mergeCells count="55">
    <mergeCell ref="C5:F5"/>
    <mergeCell ref="A6:B6"/>
    <mergeCell ref="C6:F6"/>
    <mergeCell ref="A20:C20"/>
    <mergeCell ref="D16:I16"/>
    <mergeCell ref="A17:C17"/>
    <mergeCell ref="D17:F17"/>
    <mergeCell ref="A1:F2"/>
    <mergeCell ref="A16:C16"/>
    <mergeCell ref="D10:F10"/>
    <mergeCell ref="D12:F12"/>
    <mergeCell ref="A14:C14"/>
    <mergeCell ref="D14:F14"/>
    <mergeCell ref="D8:I8"/>
    <mergeCell ref="G11:I11"/>
    <mergeCell ref="G12:I12"/>
    <mergeCell ref="A4:B4"/>
    <mergeCell ref="C4:F4"/>
    <mergeCell ref="A5:B5"/>
    <mergeCell ref="A13:C13"/>
    <mergeCell ref="D13:F13"/>
    <mergeCell ref="G13:I13"/>
    <mergeCell ref="G14:I14"/>
    <mergeCell ref="A19:C19"/>
    <mergeCell ref="D19:F19"/>
    <mergeCell ref="G19:I19"/>
    <mergeCell ref="A18:C18"/>
    <mergeCell ref="G18:I18"/>
    <mergeCell ref="D18:F18"/>
    <mergeCell ref="A29:C29"/>
    <mergeCell ref="A21:C21"/>
    <mergeCell ref="G26:I26"/>
    <mergeCell ref="D26:F26"/>
    <mergeCell ref="A26:C26"/>
    <mergeCell ref="G21:I21"/>
    <mergeCell ref="D23:F23"/>
    <mergeCell ref="D24:F24"/>
    <mergeCell ref="G23:I23"/>
    <mergeCell ref="G24:I24"/>
    <mergeCell ref="D21:F21"/>
    <mergeCell ref="A23:C23"/>
    <mergeCell ref="A24:C24"/>
    <mergeCell ref="G22:I22"/>
    <mergeCell ref="D22:F22"/>
    <mergeCell ref="A22:C22"/>
    <mergeCell ref="D29:F29"/>
    <mergeCell ref="G29:I29"/>
    <mergeCell ref="D31:I31"/>
    <mergeCell ref="G17:I17"/>
    <mergeCell ref="G10:I10"/>
    <mergeCell ref="D11:F11"/>
    <mergeCell ref="G27:I27"/>
    <mergeCell ref="D27:F27"/>
    <mergeCell ref="G20:I20"/>
    <mergeCell ref="D20:F20"/>
  </mergeCells>
  <dataValidations count="1">
    <dataValidation type="list" allowBlank="1" showInputMessage="1" showErrorMessage="1" sqref="O3:O9">
      <formula1>Model</formula1>
    </dataValidation>
  </dataValidation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10" workbookViewId="0">
      <selection activeCell="D17" sqref="D17:F17"/>
    </sheetView>
  </sheetViews>
  <sheetFormatPr defaultRowHeight="14.25" x14ac:dyDescent="0.2"/>
  <cols>
    <col min="1" max="16384" width="9" style="58"/>
  </cols>
  <sheetData>
    <row r="1" spans="1:14" ht="17.25" customHeight="1" x14ac:dyDescent="0.35">
      <c r="A1" s="139" t="s">
        <v>0</v>
      </c>
      <c r="B1" s="139"/>
      <c r="C1" s="139"/>
      <c r="D1" s="139"/>
      <c r="E1" s="139"/>
      <c r="F1" s="139"/>
      <c r="G1" s="1"/>
      <c r="H1" s="1"/>
      <c r="I1" s="1"/>
    </row>
    <row r="2" spans="1:14" ht="13.5" customHeight="1" x14ac:dyDescent="0.2">
      <c r="A2" s="139"/>
      <c r="B2" s="139"/>
      <c r="C2" s="139"/>
      <c r="D2" s="139"/>
      <c r="E2" s="139"/>
      <c r="F2" s="139"/>
    </row>
    <row r="3" spans="1:14" x14ac:dyDescent="0.2">
      <c r="H3" s="8"/>
    </row>
    <row r="4" spans="1:14" x14ac:dyDescent="0.2">
      <c r="A4" s="142" t="s">
        <v>92</v>
      </c>
      <c r="B4" s="142"/>
      <c r="C4" s="107">
        <f>'Spring Tillage'!C4:F4</f>
        <v>2</v>
      </c>
      <c r="D4" s="107"/>
      <c r="E4" s="107"/>
      <c r="F4" s="107"/>
      <c r="H4" s="8"/>
    </row>
    <row r="5" spans="1:14" x14ac:dyDescent="0.2">
      <c r="A5" s="142" t="s">
        <v>91</v>
      </c>
      <c r="B5" s="142"/>
      <c r="C5" s="108">
        <f>'Spring Tillage'!C5:F5</f>
        <v>5.76</v>
      </c>
      <c r="D5" s="108"/>
      <c r="E5" s="108"/>
      <c r="F5" s="108"/>
      <c r="H5" s="8"/>
    </row>
    <row r="6" spans="1:14" x14ac:dyDescent="0.2">
      <c r="A6" s="142" t="s">
        <v>2</v>
      </c>
      <c r="B6" s="142"/>
      <c r="C6" s="109">
        <f>'Spring Tillage'!C6:F6</f>
        <v>18</v>
      </c>
      <c r="D6" s="109"/>
      <c r="E6" s="109"/>
      <c r="F6" s="109"/>
      <c r="H6" s="8"/>
    </row>
    <row r="7" spans="1:14" s="3" customFormat="1" ht="5.25" x14ac:dyDescent="0.15">
      <c r="A7" s="50"/>
      <c r="B7" s="50"/>
      <c r="C7" s="73"/>
      <c r="D7" s="73"/>
      <c r="E7" s="73"/>
      <c r="F7" s="73"/>
    </row>
    <row r="8" spans="1:14" ht="18" x14ac:dyDescent="0.25">
      <c r="D8" s="101" t="s">
        <v>96</v>
      </c>
      <c r="E8" s="101"/>
      <c r="F8" s="101"/>
      <c r="G8" s="101"/>
      <c r="H8" s="101"/>
      <c r="I8" s="101"/>
    </row>
    <row r="9" spans="1:14" s="2" customFormat="1" ht="5.25" x14ac:dyDescent="0.15">
      <c r="D9" s="7"/>
      <c r="E9" s="7"/>
      <c r="F9" s="7"/>
      <c r="G9" s="7"/>
      <c r="H9" s="7"/>
      <c r="I9" s="7"/>
    </row>
    <row r="10" spans="1:14" x14ac:dyDescent="0.2">
      <c r="A10" s="59" t="s">
        <v>5</v>
      </c>
      <c r="B10" s="59"/>
      <c r="C10" s="59"/>
      <c r="D10" s="156" t="s">
        <v>7</v>
      </c>
      <c r="E10" s="156"/>
      <c r="F10" s="156"/>
      <c r="G10" s="157" t="s">
        <v>56</v>
      </c>
      <c r="H10" s="157"/>
      <c r="I10" s="157"/>
    </row>
    <row r="11" spans="1:14" x14ac:dyDescent="0.2">
      <c r="A11" s="59" t="s">
        <v>6</v>
      </c>
      <c r="B11" s="59"/>
      <c r="C11" s="59"/>
      <c r="D11" s="112" t="str">
        <f>'Intro Page'!C16</f>
        <v>XERION 5000 Trac</v>
      </c>
      <c r="E11" s="112"/>
      <c r="F11" s="112"/>
      <c r="G11" s="156" t="str">
        <f>'Intro Page'!E16</f>
        <v>Other</v>
      </c>
      <c r="H11" s="156"/>
      <c r="I11" s="156"/>
    </row>
    <row r="12" spans="1:14" s="62" customFormat="1" x14ac:dyDescent="0.2">
      <c r="A12" s="61" t="s">
        <v>62</v>
      </c>
      <c r="B12" s="61"/>
      <c r="C12" s="61"/>
      <c r="D12" s="140">
        <f>'Intro Page'!C17</f>
        <v>517</v>
      </c>
      <c r="E12" s="140"/>
      <c r="F12" s="140"/>
      <c r="G12" s="113">
        <f>'Intro Page'!E17</f>
        <v>0</v>
      </c>
      <c r="H12" s="113"/>
      <c r="I12" s="113"/>
    </row>
    <row r="13" spans="1:14" s="62" customFormat="1" x14ac:dyDescent="0.2">
      <c r="A13" s="130" t="s">
        <v>82</v>
      </c>
      <c r="B13" s="130"/>
      <c r="C13" s="130"/>
      <c r="D13" s="134">
        <f>'Intro Page'!C33</f>
        <v>1</v>
      </c>
      <c r="E13" s="134"/>
      <c r="F13" s="134"/>
      <c r="G13" s="155">
        <f>'Intro Page'!E33</f>
        <v>1</v>
      </c>
      <c r="H13" s="155"/>
      <c r="I13" s="155"/>
      <c r="L13" s="57"/>
      <c r="M13" s="57"/>
      <c r="N13" s="57"/>
    </row>
    <row r="14" spans="1:14" s="62" customFormat="1" x14ac:dyDescent="0.2">
      <c r="A14" s="130" t="s">
        <v>95</v>
      </c>
      <c r="B14" s="130"/>
      <c r="C14" s="130"/>
      <c r="D14" s="134">
        <f>'Intro Page'!C34</f>
        <v>1</v>
      </c>
      <c r="E14" s="134"/>
      <c r="F14" s="134"/>
      <c r="G14" s="155">
        <f>'Intro Page'!E34</f>
        <v>1</v>
      </c>
      <c r="H14" s="155"/>
      <c r="I14" s="155"/>
      <c r="L14" s="57"/>
      <c r="M14" s="57"/>
      <c r="N14" s="57"/>
    </row>
    <row r="15" spans="1:14" s="2" customFormat="1" ht="5.25" x14ac:dyDescent="0.15">
      <c r="A15" s="52"/>
      <c r="B15" s="52"/>
      <c r="C15" s="52"/>
      <c r="D15" s="67"/>
      <c r="E15" s="67"/>
      <c r="F15" s="67"/>
      <c r="G15" s="67"/>
      <c r="H15" s="67"/>
      <c r="I15" s="67"/>
      <c r="L15" s="63"/>
      <c r="M15" s="63"/>
      <c r="N15" s="63"/>
    </row>
    <row r="16" spans="1:14" ht="15" x14ac:dyDescent="0.25">
      <c r="A16" s="117" t="s">
        <v>118</v>
      </c>
      <c r="B16" s="117"/>
      <c r="C16" s="117"/>
      <c r="D16" s="89"/>
      <c r="E16" s="89"/>
      <c r="F16" s="89"/>
      <c r="G16" s="89"/>
      <c r="H16" s="89"/>
      <c r="I16" s="89"/>
    </row>
    <row r="17" spans="1:9" x14ac:dyDescent="0.2">
      <c r="A17" s="120" t="s">
        <v>1</v>
      </c>
      <c r="B17" s="120"/>
      <c r="C17" s="120"/>
      <c r="D17" s="138">
        <f>'Intro Page'!C31*'Intro Page'!C32*0.1212</f>
        <v>5.0419200000000002</v>
      </c>
      <c r="E17" s="138"/>
      <c r="F17" s="138"/>
      <c r="G17" s="154">
        <f>'Intro Page'!C31*'Intro Page'!E32*0.1212</f>
        <v>3.8784000000000001</v>
      </c>
      <c r="H17" s="154"/>
      <c r="I17" s="154"/>
    </row>
    <row r="18" spans="1:9" x14ac:dyDescent="0.2">
      <c r="A18" s="83" t="s">
        <v>119</v>
      </c>
      <c r="B18" s="83"/>
      <c r="C18" s="83"/>
      <c r="D18" s="138">
        <f>D17*0.85</f>
        <v>4.2856319999999997</v>
      </c>
      <c r="E18" s="138"/>
      <c r="F18" s="138"/>
      <c r="G18" s="154">
        <f>G17*0.85</f>
        <v>3.29664</v>
      </c>
      <c r="H18" s="154"/>
      <c r="I18" s="154"/>
    </row>
    <row r="19" spans="1:9" x14ac:dyDescent="0.2">
      <c r="A19" s="83" t="s">
        <v>128</v>
      </c>
      <c r="B19" s="83"/>
      <c r="C19" s="83"/>
      <c r="D19" s="136">
        <f>IF(D18=0,0,'Intro Page'!C23/'Fall Tillage'!D18)</f>
        <v>466.67562683870199</v>
      </c>
      <c r="E19" s="136"/>
      <c r="F19" s="136"/>
      <c r="G19" s="151">
        <f>IF(G18=0,0,'Intro Page'!C23/'Fall Tillage'!G18)</f>
        <v>606.67831489031255</v>
      </c>
      <c r="H19" s="151"/>
      <c r="I19" s="151"/>
    </row>
    <row r="20" spans="1:9" x14ac:dyDescent="0.2">
      <c r="A20" s="120" t="s">
        <v>3</v>
      </c>
      <c r="B20" s="120"/>
      <c r="C20" s="120"/>
      <c r="D20" s="152">
        <f>D13/D18</f>
        <v>0.233337813419351</v>
      </c>
      <c r="E20" s="152"/>
      <c r="F20" s="152"/>
      <c r="G20" s="153">
        <f>G13/G18</f>
        <v>0.30333915744515627</v>
      </c>
      <c r="H20" s="153"/>
      <c r="I20" s="153"/>
    </row>
    <row r="21" spans="1:9" x14ac:dyDescent="0.2">
      <c r="A21" s="83" t="s">
        <v>114</v>
      </c>
      <c r="B21" s="83"/>
      <c r="C21" s="83"/>
      <c r="D21" s="129">
        <f>'Intro Page'!C18</f>
        <v>88</v>
      </c>
      <c r="E21" s="129"/>
      <c r="F21" s="129"/>
      <c r="G21" s="146">
        <f>'Intro Page'!E18</f>
        <v>70</v>
      </c>
      <c r="H21" s="146"/>
      <c r="I21" s="146"/>
    </row>
    <row r="22" spans="1:9" x14ac:dyDescent="0.2">
      <c r="A22" s="83" t="s">
        <v>120</v>
      </c>
      <c r="B22" s="83"/>
      <c r="C22" s="83"/>
      <c r="D22" s="129">
        <f>'Intro Page'!C19</f>
        <v>0.25</v>
      </c>
      <c r="E22" s="129"/>
      <c r="F22" s="129"/>
      <c r="G22" s="146">
        <f>'Intro Page'!E19</f>
        <v>0.3</v>
      </c>
      <c r="H22" s="146"/>
      <c r="I22" s="146"/>
    </row>
    <row r="23" spans="1:9" x14ac:dyDescent="0.2">
      <c r="A23" s="83" t="s">
        <v>121</v>
      </c>
      <c r="B23" s="83"/>
      <c r="C23" s="83"/>
      <c r="D23" s="133">
        <f>C6</f>
        <v>18</v>
      </c>
      <c r="E23" s="133"/>
      <c r="F23" s="133"/>
      <c r="G23" s="149">
        <f>C6</f>
        <v>18</v>
      </c>
      <c r="H23" s="149"/>
      <c r="I23" s="149"/>
    </row>
    <row r="24" spans="1:9" x14ac:dyDescent="0.2">
      <c r="A24" s="120" t="s">
        <v>122</v>
      </c>
      <c r="B24" s="120"/>
      <c r="C24" s="120"/>
      <c r="D24" s="129">
        <f>D13*C4</f>
        <v>2</v>
      </c>
      <c r="E24" s="129"/>
      <c r="F24" s="129"/>
      <c r="G24" s="150">
        <f>G13*C4</f>
        <v>2</v>
      </c>
      <c r="H24" s="150"/>
      <c r="I24" s="150"/>
    </row>
    <row r="25" spans="1:9" x14ac:dyDescent="0.2">
      <c r="A25" s="131" t="s">
        <v>123</v>
      </c>
      <c r="B25" s="131"/>
      <c r="C25" s="131"/>
      <c r="D25" s="129">
        <f>D14*C5</f>
        <v>5.76</v>
      </c>
      <c r="E25" s="129"/>
      <c r="F25" s="129"/>
      <c r="G25" s="146">
        <f>G14*C5</f>
        <v>5.76</v>
      </c>
      <c r="H25" s="146"/>
      <c r="I25" s="146"/>
    </row>
    <row r="26" spans="1:9" s="2" customFormat="1" ht="5.25" x14ac:dyDescent="0.15">
      <c r="A26" s="69"/>
      <c r="B26" s="69"/>
      <c r="C26" s="69"/>
      <c r="D26" s="70"/>
      <c r="E26" s="70"/>
      <c r="F26" s="70"/>
      <c r="G26" s="70"/>
      <c r="H26" s="70"/>
      <c r="I26" s="70"/>
    </row>
    <row r="27" spans="1:9" x14ac:dyDescent="0.2">
      <c r="A27" s="130" t="s">
        <v>124</v>
      </c>
      <c r="B27" s="130"/>
      <c r="C27" s="130"/>
      <c r="D27" s="129">
        <f>D21+D22+D23+D24+D25</f>
        <v>114.01</v>
      </c>
      <c r="E27" s="129"/>
      <c r="F27" s="129"/>
      <c r="G27" s="146">
        <f>G21+G22+G23+G24+G25</f>
        <v>96.06</v>
      </c>
      <c r="H27" s="146"/>
      <c r="I27" s="146"/>
    </row>
    <row r="28" spans="1:9" x14ac:dyDescent="0.2">
      <c r="A28" s="61" t="s">
        <v>128</v>
      </c>
      <c r="B28" s="61"/>
      <c r="C28" s="61"/>
      <c r="D28" s="127">
        <f>D19</f>
        <v>466.67562683870199</v>
      </c>
      <c r="E28" s="127"/>
      <c r="F28" s="127"/>
      <c r="G28" s="147">
        <f>G19</f>
        <v>606.67831489031255</v>
      </c>
      <c r="H28" s="147"/>
      <c r="I28" s="147"/>
    </row>
    <row r="29" spans="1:9" s="2" customFormat="1" ht="5.25" x14ac:dyDescent="0.15">
      <c r="A29" s="52"/>
      <c r="B29" s="52"/>
      <c r="C29" s="52"/>
      <c r="D29" s="70"/>
      <c r="E29" s="70"/>
      <c r="F29" s="70"/>
      <c r="G29" s="70"/>
      <c r="H29" s="70"/>
      <c r="I29" s="70"/>
    </row>
    <row r="30" spans="1:9" x14ac:dyDescent="0.2">
      <c r="A30" s="83" t="s">
        <v>125</v>
      </c>
      <c r="B30" s="83"/>
      <c r="C30" s="83"/>
      <c r="D30" s="122">
        <f>D27*D28</f>
        <v>53205.688215880415</v>
      </c>
      <c r="E30" s="122"/>
      <c r="F30" s="122"/>
      <c r="G30" s="148">
        <f>G27*G28</f>
        <v>58277.518928363424</v>
      </c>
      <c r="H30" s="148"/>
      <c r="I30" s="148"/>
    </row>
    <row r="31" spans="1:9" s="2" customFormat="1" ht="5.25" x14ac:dyDescent="0.15">
      <c r="A31" s="52"/>
      <c r="B31" s="52"/>
      <c r="C31" s="52"/>
      <c r="D31" s="72"/>
      <c r="E31" s="72"/>
      <c r="F31" s="72"/>
      <c r="G31" s="72"/>
      <c r="H31" s="72"/>
      <c r="I31" s="72"/>
    </row>
    <row r="32" spans="1:9" ht="15" x14ac:dyDescent="0.25">
      <c r="A32" s="19" t="s">
        <v>126</v>
      </c>
      <c r="B32" s="19"/>
      <c r="D32" s="124">
        <f>G30-D30</f>
        <v>5071.8307124830098</v>
      </c>
      <c r="E32" s="124"/>
      <c r="F32" s="124"/>
      <c r="G32" s="124"/>
      <c r="H32" s="124"/>
      <c r="I32" s="124"/>
    </row>
    <row r="33" spans="4:9" s="2" customFormat="1" ht="5.25" x14ac:dyDescent="0.15">
      <c r="D33" s="76"/>
      <c r="E33" s="76"/>
      <c r="F33" s="76"/>
      <c r="G33" s="77"/>
      <c r="H33" s="76"/>
      <c r="I33" s="76"/>
    </row>
  </sheetData>
  <sheetProtection algorithmName="SHA-512" hashValue="QeziSKBEtYII472oLaQ2SHdqaW4cP7ZMTY6NE4IpsqGtSLLORH3+uTdkWlIu4LuKOwq5O5DZMgW9aJ/8tgi4Sg==" saltValue="5MvhERB7EJcoT9uqUQG8JQ==" spinCount="100000" sheet="1" objects="1" scenarios="1"/>
  <mergeCells count="58">
    <mergeCell ref="D12:F12"/>
    <mergeCell ref="G12:I12"/>
    <mergeCell ref="A1:F2"/>
    <mergeCell ref="A4:B4"/>
    <mergeCell ref="C4:F4"/>
    <mergeCell ref="A5:B5"/>
    <mergeCell ref="C5:F5"/>
    <mergeCell ref="A6:B6"/>
    <mergeCell ref="C6:F6"/>
    <mergeCell ref="D8:I8"/>
    <mergeCell ref="D10:F10"/>
    <mergeCell ref="G10:I10"/>
    <mergeCell ref="D11:F11"/>
    <mergeCell ref="G11:I11"/>
    <mergeCell ref="A18:C18"/>
    <mergeCell ref="D18:F18"/>
    <mergeCell ref="G18:I18"/>
    <mergeCell ref="A13:C13"/>
    <mergeCell ref="D13:F13"/>
    <mergeCell ref="G13:I13"/>
    <mergeCell ref="A14:C14"/>
    <mergeCell ref="D14:F14"/>
    <mergeCell ref="G14:I14"/>
    <mergeCell ref="A16:C16"/>
    <mergeCell ref="D16:I16"/>
    <mergeCell ref="A17:C17"/>
    <mergeCell ref="D17:F17"/>
    <mergeCell ref="G17:I17"/>
    <mergeCell ref="A19:C19"/>
    <mergeCell ref="D19:F19"/>
    <mergeCell ref="G19:I19"/>
    <mergeCell ref="A20:C20"/>
    <mergeCell ref="D20:F20"/>
    <mergeCell ref="G20:I20"/>
    <mergeCell ref="A21:C21"/>
    <mergeCell ref="D21:F21"/>
    <mergeCell ref="G21:I21"/>
    <mergeCell ref="A22:C22"/>
    <mergeCell ref="D22:F22"/>
    <mergeCell ref="G22:I22"/>
    <mergeCell ref="A23:C23"/>
    <mergeCell ref="D23:F23"/>
    <mergeCell ref="G23:I23"/>
    <mergeCell ref="A24:C24"/>
    <mergeCell ref="D24:F24"/>
    <mergeCell ref="G24:I24"/>
    <mergeCell ref="D32:I32"/>
    <mergeCell ref="A25:C25"/>
    <mergeCell ref="D25:F25"/>
    <mergeCell ref="G25:I25"/>
    <mergeCell ref="A27:C27"/>
    <mergeCell ref="D27:F27"/>
    <mergeCell ref="G27:I27"/>
    <mergeCell ref="D28:F28"/>
    <mergeCell ref="G28:I28"/>
    <mergeCell ref="A30:C30"/>
    <mergeCell ref="D30:F30"/>
    <mergeCell ref="G30:I30"/>
  </mergeCells>
  <dataValidations count="1">
    <dataValidation type="list" allowBlank="1" showInputMessage="1" showErrorMessage="1" sqref="O3:O9">
      <formula1>Model</formula1>
    </dataValidation>
  </dataValidation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opLeftCell="A4" workbookViewId="0">
      <selection activeCell="G18" sqref="G18:I18"/>
    </sheetView>
  </sheetViews>
  <sheetFormatPr defaultRowHeight="14.25" x14ac:dyDescent="0.2"/>
  <cols>
    <col min="1" max="2" width="9" style="58"/>
    <col min="3" max="3" width="9.5" style="58" customWidth="1"/>
    <col min="4" max="16384" width="9" style="58"/>
  </cols>
  <sheetData>
    <row r="1" spans="1:14" ht="17.25" customHeight="1" x14ac:dyDescent="0.35">
      <c r="A1" s="139" t="s">
        <v>0</v>
      </c>
      <c r="B1" s="139"/>
      <c r="C1" s="139"/>
      <c r="D1" s="139"/>
      <c r="E1" s="139"/>
      <c r="F1" s="139"/>
      <c r="G1" s="1"/>
      <c r="H1" s="1"/>
      <c r="I1" s="1"/>
    </row>
    <row r="2" spans="1:14" ht="13.5" customHeight="1" x14ac:dyDescent="0.2">
      <c r="A2" s="139"/>
      <c r="B2" s="139"/>
      <c r="C2" s="139"/>
      <c r="D2" s="139"/>
      <c r="E2" s="139"/>
      <c r="F2" s="139"/>
    </row>
    <row r="3" spans="1:14" x14ac:dyDescent="0.2">
      <c r="H3" s="8"/>
    </row>
    <row r="4" spans="1:14" x14ac:dyDescent="0.2">
      <c r="A4" s="142" t="s">
        <v>92</v>
      </c>
      <c r="B4" s="142"/>
      <c r="C4" s="107">
        <f>'Spring Tillage'!C4:F4</f>
        <v>2</v>
      </c>
      <c r="D4" s="107"/>
      <c r="E4" s="107"/>
      <c r="F4" s="107"/>
      <c r="H4" s="8"/>
    </row>
    <row r="5" spans="1:14" x14ac:dyDescent="0.2">
      <c r="A5" s="142" t="s">
        <v>91</v>
      </c>
      <c r="B5" s="142"/>
      <c r="C5" s="108">
        <f>'Spring Tillage'!C5:F5</f>
        <v>5.76</v>
      </c>
      <c r="D5" s="108"/>
      <c r="E5" s="108"/>
      <c r="F5" s="108"/>
      <c r="H5" s="8"/>
    </row>
    <row r="6" spans="1:14" x14ac:dyDescent="0.2">
      <c r="A6" s="142" t="s">
        <v>2</v>
      </c>
      <c r="B6" s="142"/>
      <c r="C6" s="109">
        <f>'Spring Tillage'!C6:F6</f>
        <v>18</v>
      </c>
      <c r="D6" s="109"/>
      <c r="E6" s="109"/>
      <c r="F6" s="109"/>
      <c r="H6" s="8"/>
    </row>
    <row r="7" spans="1:14" s="3" customFormat="1" ht="5.25" x14ac:dyDescent="0.15">
      <c r="A7" s="50"/>
      <c r="B7" s="50"/>
      <c r="C7" s="73"/>
      <c r="D7" s="73"/>
      <c r="E7" s="73"/>
      <c r="F7" s="73"/>
    </row>
    <row r="8" spans="1:14" ht="18" x14ac:dyDescent="0.25">
      <c r="D8" s="101" t="s">
        <v>97</v>
      </c>
      <c r="E8" s="101"/>
      <c r="F8" s="101"/>
      <c r="G8" s="101"/>
      <c r="H8" s="101"/>
      <c r="I8" s="101"/>
    </row>
    <row r="9" spans="1:14" s="2" customFormat="1" ht="5.25" x14ac:dyDescent="0.15">
      <c r="D9" s="7"/>
      <c r="E9" s="7"/>
      <c r="F9" s="7"/>
      <c r="G9" s="7"/>
      <c r="H9" s="7"/>
      <c r="I9" s="7"/>
    </row>
    <row r="10" spans="1:14" x14ac:dyDescent="0.2">
      <c r="A10" s="59" t="s">
        <v>5</v>
      </c>
      <c r="B10" s="59"/>
      <c r="C10" s="59"/>
      <c r="D10" s="156" t="s">
        <v>7</v>
      </c>
      <c r="E10" s="156"/>
      <c r="F10" s="156"/>
      <c r="G10" s="157" t="s">
        <v>56</v>
      </c>
      <c r="H10" s="157"/>
      <c r="I10" s="157"/>
    </row>
    <row r="11" spans="1:14" x14ac:dyDescent="0.2">
      <c r="A11" s="59" t="s">
        <v>6</v>
      </c>
      <c r="B11" s="59"/>
      <c r="C11" s="59"/>
      <c r="D11" s="112" t="str">
        <f>'Intro Page'!C16</f>
        <v>XERION 5000 Trac</v>
      </c>
      <c r="E11" s="112"/>
      <c r="F11" s="112"/>
      <c r="G11" s="156" t="str">
        <f>'Intro Page'!E16</f>
        <v>Other</v>
      </c>
      <c r="H11" s="156"/>
      <c r="I11" s="156"/>
    </row>
    <row r="12" spans="1:14" s="62" customFormat="1" x14ac:dyDescent="0.2">
      <c r="A12" s="61" t="s">
        <v>62</v>
      </c>
      <c r="B12" s="61"/>
      <c r="C12" s="61"/>
      <c r="D12" s="140">
        <f>'Intro Page'!C17</f>
        <v>517</v>
      </c>
      <c r="E12" s="140"/>
      <c r="F12" s="140"/>
      <c r="G12" s="113">
        <f>'Intro Page'!E17</f>
        <v>0</v>
      </c>
      <c r="H12" s="113"/>
      <c r="I12" s="113"/>
    </row>
    <row r="13" spans="1:14" s="62" customFormat="1" x14ac:dyDescent="0.2">
      <c r="A13" s="130" t="s">
        <v>82</v>
      </c>
      <c r="B13" s="130"/>
      <c r="C13" s="130"/>
      <c r="D13" s="134">
        <f>'Intro Page'!C50</f>
        <v>1</v>
      </c>
      <c r="E13" s="134"/>
      <c r="F13" s="134"/>
      <c r="G13" s="155">
        <f>'Intro Page'!E50</f>
        <v>1</v>
      </c>
      <c r="H13" s="155"/>
      <c r="I13" s="155"/>
      <c r="L13" s="57"/>
      <c r="M13" s="57"/>
      <c r="N13" s="57"/>
    </row>
    <row r="14" spans="1:14" s="62" customFormat="1" x14ac:dyDescent="0.2">
      <c r="A14" s="130" t="s">
        <v>95</v>
      </c>
      <c r="B14" s="130"/>
      <c r="C14" s="130"/>
      <c r="D14" s="134">
        <f>'Intro Page'!C51</f>
        <v>1</v>
      </c>
      <c r="E14" s="134"/>
      <c r="F14" s="134"/>
      <c r="G14" s="155">
        <f>'Intro Page'!E51</f>
        <v>1</v>
      </c>
      <c r="H14" s="155"/>
      <c r="I14" s="155"/>
      <c r="L14" s="57"/>
      <c r="M14" s="57"/>
      <c r="N14" s="57"/>
    </row>
    <row r="15" spans="1:14" s="2" customFormat="1" ht="5.25" x14ac:dyDescent="0.15">
      <c r="A15" s="52"/>
      <c r="B15" s="52"/>
      <c r="C15" s="52"/>
      <c r="D15" s="67"/>
      <c r="E15" s="67"/>
      <c r="F15" s="67"/>
      <c r="G15" s="67"/>
      <c r="H15" s="67"/>
      <c r="I15" s="67"/>
      <c r="L15" s="63"/>
      <c r="M15" s="63"/>
      <c r="N15" s="63"/>
    </row>
    <row r="16" spans="1:14" ht="15" x14ac:dyDescent="0.25">
      <c r="A16" s="117" t="s">
        <v>118</v>
      </c>
      <c r="B16" s="117"/>
      <c r="C16" s="117"/>
      <c r="D16" s="89"/>
      <c r="E16" s="89"/>
      <c r="F16" s="89"/>
      <c r="G16" s="89"/>
      <c r="H16" s="89"/>
      <c r="I16" s="89"/>
    </row>
    <row r="17" spans="1:9" x14ac:dyDescent="0.2">
      <c r="A17" s="120" t="s">
        <v>1</v>
      </c>
      <c r="B17" s="120"/>
      <c r="C17" s="120"/>
      <c r="D17" s="138">
        <f>'Intro Page'!C49*'Intro Page'!C48*0.1212</f>
        <v>24.240000000000002</v>
      </c>
      <c r="E17" s="138"/>
      <c r="F17" s="138"/>
      <c r="G17" s="154">
        <f>'Intro Page'!C31*'Intro Page'!E32*0.1212</f>
        <v>3.8784000000000001</v>
      </c>
      <c r="H17" s="154"/>
      <c r="I17" s="154"/>
    </row>
    <row r="18" spans="1:9" x14ac:dyDescent="0.2">
      <c r="A18" s="83" t="s">
        <v>135</v>
      </c>
      <c r="B18" s="83"/>
      <c r="C18" s="83"/>
      <c r="D18" s="138">
        <f>D17*0.7</f>
        <v>16.968</v>
      </c>
      <c r="E18" s="138"/>
      <c r="F18" s="138"/>
      <c r="G18" s="154">
        <f>G17*0.7</f>
        <v>2.71488</v>
      </c>
      <c r="H18" s="154"/>
      <c r="I18" s="154"/>
    </row>
    <row r="19" spans="1:9" x14ac:dyDescent="0.2">
      <c r="A19" s="83" t="s">
        <v>134</v>
      </c>
      <c r="B19" s="83"/>
      <c r="C19" s="83"/>
      <c r="D19" s="136">
        <f>'Intro Page'!C47/D18</f>
        <v>117.86892975011787</v>
      </c>
      <c r="E19" s="136"/>
      <c r="F19" s="136"/>
      <c r="G19" s="151">
        <f>'Intro Page'!C47/'Seeding Planting'!G18:I18</f>
        <v>736.68081093823673</v>
      </c>
      <c r="H19" s="151"/>
      <c r="I19" s="151"/>
    </row>
    <row r="20" spans="1:9" x14ac:dyDescent="0.2">
      <c r="A20" s="120" t="s">
        <v>3</v>
      </c>
      <c r="B20" s="120"/>
      <c r="C20" s="120"/>
      <c r="D20" s="152">
        <f>D13/D18</f>
        <v>5.8934464875058934E-2</v>
      </c>
      <c r="E20" s="152"/>
      <c r="F20" s="152"/>
      <c r="G20" s="153">
        <f>G13/G18</f>
        <v>0.36834040546911834</v>
      </c>
      <c r="H20" s="153"/>
      <c r="I20" s="153"/>
    </row>
    <row r="21" spans="1:9" x14ac:dyDescent="0.2">
      <c r="A21" s="83" t="s">
        <v>114</v>
      </c>
      <c r="B21" s="83"/>
      <c r="C21" s="83"/>
      <c r="D21" s="129">
        <f>'Intro Page'!C18</f>
        <v>88</v>
      </c>
      <c r="E21" s="129"/>
      <c r="F21" s="129"/>
      <c r="G21" s="146">
        <f>'Intro Page'!E18</f>
        <v>70</v>
      </c>
      <c r="H21" s="146"/>
      <c r="I21" s="146"/>
    </row>
    <row r="22" spans="1:9" x14ac:dyDescent="0.2">
      <c r="A22" s="83" t="s">
        <v>120</v>
      </c>
      <c r="B22" s="83"/>
      <c r="C22" s="83"/>
      <c r="D22" s="129">
        <f>'Intro Page'!C19</f>
        <v>0.25</v>
      </c>
      <c r="E22" s="129"/>
      <c r="F22" s="129"/>
      <c r="G22" s="146">
        <f>'Intro Page'!E19</f>
        <v>0.3</v>
      </c>
      <c r="H22" s="146"/>
      <c r="I22" s="146"/>
    </row>
    <row r="23" spans="1:9" x14ac:dyDescent="0.2">
      <c r="A23" s="83" t="s">
        <v>121</v>
      </c>
      <c r="B23" s="83"/>
      <c r="C23" s="83"/>
      <c r="D23" s="133">
        <f>C6</f>
        <v>18</v>
      </c>
      <c r="E23" s="133"/>
      <c r="F23" s="133"/>
      <c r="G23" s="149">
        <f>C6</f>
        <v>18</v>
      </c>
      <c r="H23" s="149"/>
      <c r="I23" s="149"/>
    </row>
    <row r="24" spans="1:9" x14ac:dyDescent="0.2">
      <c r="A24" s="120" t="s">
        <v>122</v>
      </c>
      <c r="B24" s="120"/>
      <c r="C24" s="120"/>
      <c r="D24" s="129">
        <f>D13*C4</f>
        <v>2</v>
      </c>
      <c r="E24" s="129"/>
      <c r="F24" s="129"/>
      <c r="G24" s="150">
        <f>G13*C4</f>
        <v>2</v>
      </c>
      <c r="H24" s="150"/>
      <c r="I24" s="150"/>
    </row>
    <row r="25" spans="1:9" x14ac:dyDescent="0.2">
      <c r="A25" s="131" t="s">
        <v>123</v>
      </c>
      <c r="B25" s="131"/>
      <c r="C25" s="131"/>
      <c r="D25" s="129">
        <f>D14*C5</f>
        <v>5.76</v>
      </c>
      <c r="E25" s="129"/>
      <c r="F25" s="129"/>
      <c r="G25" s="146">
        <f>G14*C5</f>
        <v>5.76</v>
      </c>
      <c r="H25" s="146"/>
      <c r="I25" s="146"/>
    </row>
    <row r="26" spans="1:9" s="2" customFormat="1" ht="5.25" x14ac:dyDescent="0.15">
      <c r="A26" s="69"/>
      <c r="B26" s="69"/>
      <c r="C26" s="69"/>
      <c r="D26" s="70"/>
      <c r="E26" s="70"/>
      <c r="F26" s="70"/>
      <c r="G26" s="70"/>
      <c r="H26" s="70"/>
      <c r="I26" s="70"/>
    </row>
    <row r="27" spans="1:9" x14ac:dyDescent="0.2">
      <c r="A27" s="130" t="s">
        <v>124</v>
      </c>
      <c r="B27" s="130"/>
      <c r="C27" s="130"/>
      <c r="D27" s="129">
        <f>D21+D22+D23+D24+D25</f>
        <v>114.01</v>
      </c>
      <c r="E27" s="129"/>
      <c r="F27" s="129"/>
      <c r="G27" s="146">
        <f>G21+G22+G23+G24+G25</f>
        <v>96.06</v>
      </c>
      <c r="H27" s="146"/>
      <c r="I27" s="146"/>
    </row>
    <row r="28" spans="1:9" x14ac:dyDescent="0.2">
      <c r="A28" s="61" t="s">
        <v>134</v>
      </c>
      <c r="B28" s="61"/>
      <c r="C28" s="61"/>
      <c r="D28" s="127">
        <f>D19</f>
        <v>117.86892975011787</v>
      </c>
      <c r="E28" s="127"/>
      <c r="F28" s="127"/>
      <c r="G28" s="147">
        <f>G19</f>
        <v>736.68081093823673</v>
      </c>
      <c r="H28" s="147"/>
      <c r="I28" s="147"/>
    </row>
    <row r="29" spans="1:9" s="2" customFormat="1" ht="5.25" x14ac:dyDescent="0.15">
      <c r="A29" s="52"/>
      <c r="B29" s="52"/>
      <c r="C29" s="52"/>
      <c r="D29" s="70"/>
      <c r="E29" s="70"/>
      <c r="F29" s="70"/>
      <c r="G29" s="70"/>
      <c r="H29" s="70"/>
      <c r="I29" s="70"/>
    </row>
    <row r="30" spans="1:9" x14ac:dyDescent="0.2">
      <c r="A30" s="83" t="s">
        <v>125</v>
      </c>
      <c r="B30" s="83"/>
      <c r="C30" s="83"/>
      <c r="D30" s="122">
        <f>D27*D28</f>
        <v>13438.23668081094</v>
      </c>
      <c r="E30" s="122"/>
      <c r="F30" s="122"/>
      <c r="G30" s="148">
        <f>G27*G28</f>
        <v>70765.558698727022</v>
      </c>
      <c r="H30" s="148"/>
      <c r="I30" s="148"/>
    </row>
    <row r="31" spans="1:9" s="2" customFormat="1" ht="5.25" x14ac:dyDescent="0.15">
      <c r="A31" s="52"/>
      <c r="B31" s="52"/>
      <c r="C31" s="52"/>
      <c r="D31" s="72"/>
      <c r="E31" s="72"/>
      <c r="F31" s="72"/>
      <c r="G31" s="72"/>
      <c r="H31" s="72"/>
      <c r="I31" s="72"/>
    </row>
    <row r="32" spans="1:9" ht="15" x14ac:dyDescent="0.25">
      <c r="A32" s="19" t="s">
        <v>126</v>
      </c>
      <c r="B32" s="19"/>
      <c r="D32" s="124">
        <f>G30-D30</f>
        <v>57327.322017916085</v>
      </c>
      <c r="E32" s="124"/>
      <c r="F32" s="124"/>
      <c r="G32" s="124"/>
      <c r="H32" s="124"/>
      <c r="I32" s="124"/>
    </row>
    <row r="33" spans="4:9" s="2" customFormat="1" ht="5.25" x14ac:dyDescent="0.15">
      <c r="D33" s="76"/>
      <c r="E33" s="76"/>
      <c r="F33" s="76"/>
      <c r="G33" s="77"/>
      <c r="H33" s="76"/>
      <c r="I33" s="76"/>
    </row>
  </sheetData>
  <sheetProtection algorithmName="SHA-512" hashValue="MQOClrnMleOPX6Ax3P/ysqfWzS5UTUuvfDgsB0yCtIV/eez0JkHyqi1tj7qKcjeHViDLJZDuOr/64FuVwZdrUQ==" saltValue="5GH8XnbOkO9PiqLFCGQQQg==" spinCount="100000" sheet="1" objects="1" scenarios="1"/>
  <mergeCells count="58">
    <mergeCell ref="D12:F12"/>
    <mergeCell ref="G12:I12"/>
    <mergeCell ref="A1:F2"/>
    <mergeCell ref="A4:B4"/>
    <mergeCell ref="C4:F4"/>
    <mergeCell ref="A5:B5"/>
    <mergeCell ref="C5:F5"/>
    <mergeCell ref="A6:B6"/>
    <mergeCell ref="C6:F6"/>
    <mergeCell ref="D8:I8"/>
    <mergeCell ref="D10:F10"/>
    <mergeCell ref="G10:I10"/>
    <mergeCell ref="D11:F11"/>
    <mergeCell ref="G11:I11"/>
    <mergeCell ref="A18:C18"/>
    <mergeCell ref="D18:F18"/>
    <mergeCell ref="G18:I18"/>
    <mergeCell ref="A13:C13"/>
    <mergeCell ref="D13:F13"/>
    <mergeCell ref="G13:I13"/>
    <mergeCell ref="A14:C14"/>
    <mergeCell ref="D14:F14"/>
    <mergeCell ref="G14:I14"/>
    <mergeCell ref="A16:C16"/>
    <mergeCell ref="D16:I16"/>
    <mergeCell ref="A17:C17"/>
    <mergeCell ref="D17:F17"/>
    <mergeCell ref="G17:I17"/>
    <mergeCell ref="A19:C19"/>
    <mergeCell ref="D19:F19"/>
    <mergeCell ref="G19:I19"/>
    <mergeCell ref="A20:C20"/>
    <mergeCell ref="D20:F20"/>
    <mergeCell ref="G20:I20"/>
    <mergeCell ref="A21:C21"/>
    <mergeCell ref="D21:F21"/>
    <mergeCell ref="G21:I21"/>
    <mergeCell ref="A22:C22"/>
    <mergeCell ref="D22:F22"/>
    <mergeCell ref="G22:I22"/>
    <mergeCell ref="A23:C23"/>
    <mergeCell ref="D23:F23"/>
    <mergeCell ref="G23:I23"/>
    <mergeCell ref="A24:C24"/>
    <mergeCell ref="D24:F24"/>
    <mergeCell ref="G24:I24"/>
    <mergeCell ref="D32:I32"/>
    <mergeCell ref="A25:C25"/>
    <mergeCell ref="D25:F25"/>
    <mergeCell ref="G25:I25"/>
    <mergeCell ref="A27:C27"/>
    <mergeCell ref="D27:F27"/>
    <mergeCell ref="G27:I27"/>
    <mergeCell ref="D28:F28"/>
    <mergeCell ref="G28:I28"/>
    <mergeCell ref="A30:C30"/>
    <mergeCell ref="D30:F30"/>
    <mergeCell ref="G30:I30"/>
  </mergeCells>
  <dataValidations count="1">
    <dataValidation type="list" allowBlank="1" showInputMessage="1" showErrorMessage="1" sqref="O3:O9">
      <formula1>Model</formula1>
    </dataValidation>
  </dataValidation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4" workbookViewId="0">
      <selection activeCell="D18" sqref="D18:F23"/>
    </sheetView>
  </sheetViews>
  <sheetFormatPr defaultRowHeight="14.25" x14ac:dyDescent="0.2"/>
  <cols>
    <col min="1" max="2" width="9" style="58"/>
    <col min="3" max="3" width="9.5" style="58" customWidth="1"/>
    <col min="4" max="16384" width="9" style="58"/>
  </cols>
  <sheetData>
    <row r="1" spans="1:14" ht="17.25" customHeight="1" x14ac:dyDescent="0.35">
      <c r="A1" s="139" t="s">
        <v>0</v>
      </c>
      <c r="B1" s="139"/>
      <c r="C1" s="139"/>
      <c r="D1" s="139"/>
      <c r="E1" s="139"/>
      <c r="F1" s="139"/>
      <c r="G1" s="1"/>
      <c r="H1" s="1"/>
      <c r="I1" s="1"/>
    </row>
    <row r="2" spans="1:14" ht="13.5" customHeight="1" x14ac:dyDescent="0.2">
      <c r="A2" s="139"/>
      <c r="B2" s="139"/>
      <c r="C2" s="139"/>
      <c r="D2" s="139"/>
      <c r="E2" s="139"/>
      <c r="F2" s="139"/>
    </row>
    <row r="3" spans="1:14" x14ac:dyDescent="0.2">
      <c r="H3" s="8"/>
    </row>
    <row r="4" spans="1:14" x14ac:dyDescent="0.2">
      <c r="A4" s="142" t="s">
        <v>92</v>
      </c>
      <c r="B4" s="142"/>
      <c r="C4" s="107">
        <f>'Spring Tillage'!C4:F4</f>
        <v>2</v>
      </c>
      <c r="D4" s="107"/>
      <c r="E4" s="107"/>
      <c r="F4" s="107"/>
      <c r="H4" s="8"/>
    </row>
    <row r="5" spans="1:14" x14ac:dyDescent="0.2">
      <c r="A5" s="142" t="s">
        <v>91</v>
      </c>
      <c r="B5" s="142"/>
      <c r="C5" s="161">
        <f>'Spring Tillage'!C5:F5</f>
        <v>5.76</v>
      </c>
      <c r="D5" s="161"/>
      <c r="E5" s="161"/>
      <c r="F5" s="161"/>
      <c r="H5" s="8"/>
    </row>
    <row r="6" spans="1:14" x14ac:dyDescent="0.2">
      <c r="A6" s="142" t="s">
        <v>2</v>
      </c>
      <c r="B6" s="142"/>
      <c r="C6" s="109">
        <f>'Spring Tillage'!C6:F6</f>
        <v>18</v>
      </c>
      <c r="D6" s="109"/>
      <c r="E6" s="109"/>
      <c r="F6" s="109"/>
      <c r="H6" s="8"/>
    </row>
    <row r="7" spans="1:14" s="3" customFormat="1" ht="5.25" x14ac:dyDescent="0.15">
      <c r="A7" s="50"/>
      <c r="B7" s="50"/>
      <c r="C7" s="73"/>
      <c r="D7" s="73"/>
      <c r="E7" s="73"/>
      <c r="F7" s="73"/>
    </row>
    <row r="8" spans="1:14" ht="18" x14ac:dyDescent="0.25">
      <c r="D8" s="101" t="s">
        <v>75</v>
      </c>
      <c r="E8" s="101"/>
      <c r="F8" s="101"/>
      <c r="G8" s="101"/>
      <c r="H8" s="101"/>
      <c r="I8" s="101"/>
    </row>
    <row r="9" spans="1:14" s="2" customFormat="1" ht="5.25" x14ac:dyDescent="0.15">
      <c r="D9" s="7"/>
      <c r="E9" s="7"/>
      <c r="F9" s="7"/>
      <c r="G9" s="7"/>
      <c r="H9" s="7"/>
      <c r="I9" s="7"/>
    </row>
    <row r="10" spans="1:14" x14ac:dyDescent="0.2">
      <c r="A10" s="59" t="s">
        <v>5</v>
      </c>
      <c r="B10" s="59"/>
      <c r="C10" s="59"/>
      <c r="D10" s="156" t="s">
        <v>7</v>
      </c>
      <c r="E10" s="156"/>
      <c r="F10" s="156"/>
      <c r="G10" s="157" t="s">
        <v>56</v>
      </c>
      <c r="H10" s="157"/>
      <c r="I10" s="157"/>
    </row>
    <row r="11" spans="1:14" x14ac:dyDescent="0.2">
      <c r="A11" s="59" t="s">
        <v>6</v>
      </c>
      <c r="B11" s="59"/>
      <c r="C11" s="59"/>
      <c r="D11" s="112" t="str">
        <f>'Intro Page'!C16</f>
        <v>XERION 5000 Trac</v>
      </c>
      <c r="E11" s="112"/>
      <c r="F11" s="112"/>
      <c r="G11" s="156" t="str">
        <f>'Intro Page'!E16</f>
        <v>Other</v>
      </c>
      <c r="H11" s="156"/>
      <c r="I11" s="156"/>
    </row>
    <row r="12" spans="1:14" s="62" customFormat="1" x14ac:dyDescent="0.2">
      <c r="A12" s="61" t="s">
        <v>62</v>
      </c>
      <c r="B12" s="61"/>
      <c r="C12" s="61"/>
      <c r="D12" s="140">
        <f>'Intro Page'!C17</f>
        <v>517</v>
      </c>
      <c r="E12" s="140"/>
      <c r="F12" s="140"/>
      <c r="G12" s="113">
        <f>'Intro Page'!E17</f>
        <v>0</v>
      </c>
      <c r="H12" s="113"/>
      <c r="I12" s="113"/>
    </row>
    <row r="13" spans="1:14" s="62" customFormat="1" x14ac:dyDescent="0.2">
      <c r="A13" s="130" t="s">
        <v>82</v>
      </c>
      <c r="B13" s="130"/>
      <c r="C13" s="130"/>
      <c r="D13" s="134">
        <f>'Intro Page'!C38</f>
        <v>1</v>
      </c>
      <c r="E13" s="134"/>
      <c r="F13" s="134"/>
      <c r="G13" s="155">
        <f>'Intro Page'!E38</f>
        <v>1</v>
      </c>
      <c r="H13" s="155"/>
      <c r="I13" s="155"/>
      <c r="L13" s="57"/>
      <c r="M13" s="57"/>
      <c r="N13" s="57"/>
    </row>
    <row r="14" spans="1:14" s="62" customFormat="1" x14ac:dyDescent="0.2">
      <c r="A14" s="130" t="s">
        <v>95</v>
      </c>
      <c r="B14" s="130"/>
      <c r="C14" s="130"/>
      <c r="D14" s="134">
        <f>'Intro Page'!C39</f>
        <v>1</v>
      </c>
      <c r="E14" s="134"/>
      <c r="F14" s="134"/>
      <c r="G14" s="155">
        <f>'Intro Page'!E39</f>
        <v>1</v>
      </c>
      <c r="H14" s="155"/>
      <c r="I14" s="155"/>
      <c r="L14" s="57"/>
      <c r="M14" s="57"/>
      <c r="N14" s="57"/>
    </row>
    <row r="15" spans="1:14" s="2" customFormat="1" ht="5.25" x14ac:dyDescent="0.15">
      <c r="A15" s="52"/>
      <c r="B15" s="52"/>
      <c r="C15" s="52"/>
      <c r="D15" s="67"/>
      <c r="E15" s="67"/>
      <c r="F15" s="67"/>
      <c r="G15" s="67"/>
      <c r="H15" s="67"/>
      <c r="I15" s="67"/>
      <c r="L15" s="63"/>
      <c r="M15" s="63"/>
      <c r="N15" s="63"/>
    </row>
    <row r="16" spans="1:14" ht="15" x14ac:dyDescent="0.25">
      <c r="A16" s="117" t="s">
        <v>118</v>
      </c>
      <c r="B16" s="117"/>
      <c r="C16" s="117"/>
      <c r="D16" s="89"/>
      <c r="E16" s="89"/>
      <c r="F16" s="89"/>
      <c r="G16" s="89"/>
      <c r="H16" s="89"/>
      <c r="I16" s="89"/>
    </row>
    <row r="17" spans="1:9" x14ac:dyDescent="0.2">
      <c r="A17" s="83" t="s">
        <v>133</v>
      </c>
      <c r="B17" s="83"/>
      <c r="C17" s="83"/>
      <c r="D17" s="136">
        <f>'Intro Page'!C37</f>
        <v>200</v>
      </c>
      <c r="E17" s="136"/>
      <c r="F17" s="136"/>
      <c r="G17" s="151">
        <f>'Intro Page'!E37</f>
        <v>150</v>
      </c>
      <c r="H17" s="151"/>
      <c r="I17" s="151"/>
    </row>
    <row r="18" spans="1:9" x14ac:dyDescent="0.2">
      <c r="A18" s="83" t="s">
        <v>114</v>
      </c>
      <c r="B18" s="83"/>
      <c r="C18" s="83"/>
      <c r="D18" s="129">
        <f>'Intro Page'!C18</f>
        <v>88</v>
      </c>
      <c r="E18" s="129"/>
      <c r="F18" s="129"/>
      <c r="G18" s="146">
        <f>'Intro Page'!E18</f>
        <v>70</v>
      </c>
      <c r="H18" s="146"/>
      <c r="I18" s="146"/>
    </row>
    <row r="19" spans="1:9" x14ac:dyDescent="0.2">
      <c r="A19" s="83" t="s">
        <v>120</v>
      </c>
      <c r="B19" s="83"/>
      <c r="C19" s="83"/>
      <c r="D19" s="129">
        <f>'Intro Page'!C19</f>
        <v>0.25</v>
      </c>
      <c r="E19" s="129"/>
      <c r="F19" s="129"/>
      <c r="G19" s="146">
        <f>'Intro Page'!E19</f>
        <v>0.3</v>
      </c>
      <c r="H19" s="146"/>
      <c r="I19" s="146"/>
    </row>
    <row r="20" spans="1:9" x14ac:dyDescent="0.2">
      <c r="A20" s="83" t="s">
        <v>121</v>
      </c>
      <c r="B20" s="83"/>
      <c r="C20" s="83"/>
      <c r="D20" s="133">
        <f>C6</f>
        <v>18</v>
      </c>
      <c r="E20" s="133"/>
      <c r="F20" s="133"/>
      <c r="G20" s="149">
        <f>C6</f>
        <v>18</v>
      </c>
      <c r="H20" s="149"/>
      <c r="I20" s="149"/>
    </row>
    <row r="21" spans="1:9" x14ac:dyDescent="0.2">
      <c r="A21" s="120" t="s">
        <v>122</v>
      </c>
      <c r="B21" s="120"/>
      <c r="C21" s="120"/>
      <c r="D21" s="129">
        <f>D13*C4</f>
        <v>2</v>
      </c>
      <c r="E21" s="129"/>
      <c r="F21" s="129"/>
      <c r="G21" s="150">
        <f>G13*C4</f>
        <v>2</v>
      </c>
      <c r="H21" s="150"/>
      <c r="I21" s="150"/>
    </row>
    <row r="22" spans="1:9" x14ac:dyDescent="0.2">
      <c r="A22" s="131" t="s">
        <v>123</v>
      </c>
      <c r="B22" s="131"/>
      <c r="C22" s="131"/>
      <c r="D22" s="129">
        <f>D14*C5</f>
        <v>5.76</v>
      </c>
      <c r="E22" s="129"/>
      <c r="F22" s="129"/>
      <c r="G22" s="146">
        <f>G14*C5</f>
        <v>5.76</v>
      </c>
      <c r="H22" s="146"/>
      <c r="I22" s="146"/>
    </row>
    <row r="23" spans="1:9" s="2" customFormat="1" ht="5.25" x14ac:dyDescent="0.15">
      <c r="A23" s="69"/>
      <c r="B23" s="69"/>
      <c r="C23" s="69"/>
      <c r="D23" s="70"/>
      <c r="E23" s="70"/>
      <c r="F23" s="70"/>
      <c r="G23" s="70"/>
      <c r="H23" s="70"/>
      <c r="I23" s="70"/>
    </row>
    <row r="24" spans="1:9" x14ac:dyDescent="0.2">
      <c r="A24" s="130" t="s">
        <v>124</v>
      </c>
      <c r="B24" s="130"/>
      <c r="C24" s="130"/>
      <c r="D24" s="129">
        <f>D18+D19+D20+D21+D22</f>
        <v>114.01</v>
      </c>
      <c r="E24" s="129"/>
      <c r="F24" s="129"/>
      <c r="G24" s="146">
        <f>G18+G19+G20+G21+G22</f>
        <v>96.06</v>
      </c>
      <c r="H24" s="146"/>
      <c r="I24" s="146"/>
    </row>
    <row r="25" spans="1:9" x14ac:dyDescent="0.2">
      <c r="A25" s="61" t="s">
        <v>133</v>
      </c>
      <c r="B25" s="61"/>
      <c r="C25" s="61"/>
      <c r="D25" s="127">
        <f>D17</f>
        <v>200</v>
      </c>
      <c r="E25" s="127"/>
      <c r="F25" s="127"/>
      <c r="G25" s="147">
        <f>G17</f>
        <v>150</v>
      </c>
      <c r="H25" s="147"/>
      <c r="I25" s="147"/>
    </row>
    <row r="26" spans="1:9" s="2" customFormat="1" ht="5.25" x14ac:dyDescent="0.15">
      <c r="A26" s="52"/>
      <c r="B26" s="52"/>
      <c r="C26" s="52"/>
      <c r="D26" s="70"/>
      <c r="E26" s="70"/>
      <c r="F26" s="70"/>
      <c r="G26" s="70"/>
      <c r="H26" s="70"/>
      <c r="I26" s="70"/>
    </row>
    <row r="27" spans="1:9" x14ac:dyDescent="0.2">
      <c r="A27" s="83" t="s">
        <v>125</v>
      </c>
      <c r="B27" s="83"/>
      <c r="C27" s="83"/>
      <c r="D27" s="159">
        <f>D24*D25</f>
        <v>22802</v>
      </c>
      <c r="E27" s="159"/>
      <c r="F27" s="159"/>
      <c r="G27" s="160">
        <f>G24*G25</f>
        <v>14409</v>
      </c>
      <c r="H27" s="160"/>
      <c r="I27" s="160"/>
    </row>
    <row r="28" spans="1:9" s="2" customFormat="1" ht="5.25" x14ac:dyDescent="0.15">
      <c r="A28" s="52"/>
      <c r="B28" s="52"/>
      <c r="C28" s="52"/>
      <c r="D28" s="72"/>
      <c r="E28" s="72"/>
      <c r="F28" s="72"/>
      <c r="G28" s="72"/>
      <c r="H28" s="72"/>
      <c r="I28" s="72"/>
    </row>
    <row r="29" spans="1:9" ht="15" x14ac:dyDescent="0.25">
      <c r="A29" s="19" t="s">
        <v>126</v>
      </c>
      <c r="B29" s="19"/>
      <c r="C29" s="19"/>
      <c r="D29" s="158">
        <f>G27-D27</f>
        <v>-8393</v>
      </c>
      <c r="E29" s="158"/>
      <c r="F29" s="158"/>
      <c r="G29" s="158"/>
      <c r="H29" s="158"/>
      <c r="I29" s="158"/>
    </row>
  </sheetData>
  <sheetProtection algorithmName="SHA-512" hashValue="HnDP6zRgKnh6JSp/OR/9i0SjllinVQRApP5pi1NS05ng4iwyVJKQ+rm9dhSDUS5tSVo/MdLPnnCQkHithCcMbQ==" saltValue="RRR3cSP5LHibnCuknVLkkw==" spinCount="100000" sheet="1" objects="1" scenarios="1"/>
  <mergeCells count="49">
    <mergeCell ref="D12:F12"/>
    <mergeCell ref="G12:I12"/>
    <mergeCell ref="A1:F2"/>
    <mergeCell ref="A4:B4"/>
    <mergeCell ref="C4:F4"/>
    <mergeCell ref="A5:B5"/>
    <mergeCell ref="C5:F5"/>
    <mergeCell ref="A6:B6"/>
    <mergeCell ref="C6:F6"/>
    <mergeCell ref="D8:I8"/>
    <mergeCell ref="D10:F10"/>
    <mergeCell ref="G10:I10"/>
    <mergeCell ref="D11:F11"/>
    <mergeCell ref="G11:I11"/>
    <mergeCell ref="A18:C18"/>
    <mergeCell ref="D18:F18"/>
    <mergeCell ref="G18:I18"/>
    <mergeCell ref="A13:C13"/>
    <mergeCell ref="D13:F13"/>
    <mergeCell ref="G13:I13"/>
    <mergeCell ref="A14:C14"/>
    <mergeCell ref="D14:F14"/>
    <mergeCell ref="G14:I14"/>
    <mergeCell ref="A16:C16"/>
    <mergeCell ref="D16:I16"/>
    <mergeCell ref="A17:C17"/>
    <mergeCell ref="D17:F17"/>
    <mergeCell ref="G17:I17"/>
    <mergeCell ref="A19:C19"/>
    <mergeCell ref="D19:F19"/>
    <mergeCell ref="G19:I19"/>
    <mergeCell ref="A20:C20"/>
    <mergeCell ref="D20:F20"/>
    <mergeCell ref="G20:I20"/>
    <mergeCell ref="A21:C21"/>
    <mergeCell ref="D21:F21"/>
    <mergeCell ref="G21:I21"/>
    <mergeCell ref="A22:C22"/>
    <mergeCell ref="D22:F22"/>
    <mergeCell ref="G22:I22"/>
    <mergeCell ref="D29:I29"/>
    <mergeCell ref="A24:C24"/>
    <mergeCell ref="D24:F24"/>
    <mergeCell ref="G24:I24"/>
    <mergeCell ref="D25:F25"/>
    <mergeCell ref="G25:I25"/>
    <mergeCell ref="A27:C27"/>
    <mergeCell ref="D27:F27"/>
    <mergeCell ref="G27:I27"/>
  </mergeCells>
  <dataValidations count="1">
    <dataValidation type="list" allowBlank="1" showInputMessage="1" showErrorMessage="1" sqref="O3:O9">
      <formula1>Model</formula1>
    </dataValidation>
  </dataValidations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10" workbookViewId="0">
      <selection activeCell="G24" sqref="G24:I24"/>
    </sheetView>
  </sheetViews>
  <sheetFormatPr defaultRowHeight="14.25" x14ac:dyDescent="0.2"/>
  <cols>
    <col min="1" max="2" width="9" style="58"/>
    <col min="3" max="3" width="9.5" style="58" customWidth="1"/>
    <col min="4" max="16384" width="9" style="58"/>
  </cols>
  <sheetData>
    <row r="1" spans="1:14" ht="17.25" customHeight="1" x14ac:dyDescent="0.35">
      <c r="A1" s="139" t="s">
        <v>0</v>
      </c>
      <c r="B1" s="139"/>
      <c r="C1" s="139"/>
      <c r="D1" s="139"/>
      <c r="E1" s="139"/>
      <c r="F1" s="139"/>
      <c r="G1" s="1"/>
      <c r="H1" s="1"/>
      <c r="I1" s="1"/>
    </row>
    <row r="2" spans="1:14" ht="13.5" customHeight="1" x14ac:dyDescent="0.2">
      <c r="A2" s="139"/>
      <c r="B2" s="139"/>
      <c r="C2" s="139"/>
      <c r="D2" s="139"/>
      <c r="E2" s="139"/>
      <c r="F2" s="139"/>
    </row>
    <row r="3" spans="1:14" x14ac:dyDescent="0.2">
      <c r="H3" s="8"/>
    </row>
    <row r="4" spans="1:14" x14ac:dyDescent="0.2">
      <c r="A4" s="142" t="s">
        <v>92</v>
      </c>
      <c r="B4" s="142"/>
      <c r="C4" s="107">
        <f>'Spring Tillage'!C4:F4</f>
        <v>2</v>
      </c>
      <c r="D4" s="107"/>
      <c r="E4" s="107"/>
      <c r="F4" s="107"/>
      <c r="H4" s="8"/>
    </row>
    <row r="5" spans="1:14" x14ac:dyDescent="0.2">
      <c r="A5" s="142" t="s">
        <v>91</v>
      </c>
      <c r="B5" s="142"/>
      <c r="C5" s="161">
        <f>'Spring Tillage'!C5:F5</f>
        <v>5.76</v>
      </c>
      <c r="D5" s="161"/>
      <c r="E5" s="161"/>
      <c r="F5" s="161"/>
      <c r="H5" s="8"/>
    </row>
    <row r="6" spans="1:14" x14ac:dyDescent="0.2">
      <c r="A6" s="142" t="s">
        <v>2</v>
      </c>
      <c r="B6" s="142"/>
      <c r="C6" s="109">
        <f>'Spring Tillage'!C6:F6</f>
        <v>18</v>
      </c>
      <c r="D6" s="109"/>
      <c r="E6" s="109"/>
      <c r="F6" s="109"/>
      <c r="H6" s="8"/>
    </row>
    <row r="7" spans="1:14" s="3" customFormat="1" ht="5.25" x14ac:dyDescent="0.15">
      <c r="A7" s="50"/>
      <c r="B7" s="50"/>
      <c r="C7" s="73"/>
      <c r="D7" s="73"/>
      <c r="E7" s="73"/>
      <c r="F7" s="73"/>
    </row>
    <row r="8" spans="1:14" ht="18" x14ac:dyDescent="0.25">
      <c r="D8" s="101" t="s">
        <v>98</v>
      </c>
      <c r="E8" s="101"/>
      <c r="F8" s="101"/>
      <c r="G8" s="101"/>
      <c r="H8" s="101"/>
      <c r="I8" s="101"/>
    </row>
    <row r="9" spans="1:14" s="2" customFormat="1" ht="5.25" x14ac:dyDescent="0.15">
      <c r="D9" s="7"/>
      <c r="E9" s="7"/>
      <c r="F9" s="7"/>
      <c r="G9" s="7"/>
      <c r="H9" s="7"/>
      <c r="I9" s="7"/>
    </row>
    <row r="10" spans="1:14" x14ac:dyDescent="0.2">
      <c r="A10" s="59" t="s">
        <v>5</v>
      </c>
      <c r="B10" s="59"/>
      <c r="C10" s="59"/>
      <c r="D10" s="156" t="s">
        <v>7</v>
      </c>
      <c r="E10" s="156"/>
      <c r="F10" s="156"/>
      <c r="G10" s="157" t="s">
        <v>56</v>
      </c>
      <c r="H10" s="157"/>
      <c r="I10" s="157"/>
    </row>
    <row r="11" spans="1:14" x14ac:dyDescent="0.2">
      <c r="A11" s="59" t="s">
        <v>6</v>
      </c>
      <c r="B11" s="59"/>
      <c r="C11" s="59"/>
      <c r="D11" s="112" t="str">
        <f>'Intro Page'!C16</f>
        <v>XERION 5000 Trac</v>
      </c>
      <c r="E11" s="112"/>
      <c r="F11" s="112"/>
      <c r="G11" s="156" t="str">
        <f>'Intro Page'!E16</f>
        <v>Other</v>
      </c>
      <c r="H11" s="156"/>
      <c r="I11" s="156"/>
    </row>
    <row r="12" spans="1:14" s="62" customFormat="1" x14ac:dyDescent="0.2">
      <c r="A12" s="61" t="s">
        <v>62</v>
      </c>
      <c r="B12" s="61"/>
      <c r="C12" s="61"/>
      <c r="D12" s="140">
        <f>'Intro Page'!C17</f>
        <v>517</v>
      </c>
      <c r="E12" s="140"/>
      <c r="F12" s="140"/>
      <c r="G12" s="113">
        <f>'Intro Page'!E17</f>
        <v>0</v>
      </c>
      <c r="H12" s="113"/>
      <c r="I12" s="113"/>
    </row>
    <row r="13" spans="1:14" s="62" customFormat="1" x14ac:dyDescent="0.2">
      <c r="A13" s="130" t="s">
        <v>82</v>
      </c>
      <c r="B13" s="130"/>
      <c r="C13" s="130"/>
      <c r="D13" s="134">
        <v>12</v>
      </c>
      <c r="E13" s="134"/>
      <c r="F13" s="134"/>
      <c r="G13" s="155">
        <v>18</v>
      </c>
      <c r="H13" s="155"/>
      <c r="I13" s="155"/>
      <c r="L13" s="57"/>
      <c r="M13" s="57"/>
      <c r="N13" s="57"/>
    </row>
    <row r="14" spans="1:14" s="62" customFormat="1" x14ac:dyDescent="0.2">
      <c r="A14" s="130" t="s">
        <v>95</v>
      </c>
      <c r="B14" s="130"/>
      <c r="C14" s="130"/>
      <c r="D14" s="134">
        <f>'Intro Page'!C44</f>
        <v>1</v>
      </c>
      <c r="E14" s="134"/>
      <c r="F14" s="134"/>
      <c r="G14" s="155">
        <f>'Intro Page'!E44</f>
        <v>1</v>
      </c>
      <c r="H14" s="155"/>
      <c r="I14" s="155"/>
      <c r="L14" s="57"/>
      <c r="M14" s="57"/>
      <c r="N14" s="57"/>
    </row>
    <row r="15" spans="1:14" s="2" customFormat="1" ht="5.25" x14ac:dyDescent="0.15">
      <c r="A15" s="52"/>
      <c r="B15" s="52"/>
      <c r="C15" s="52"/>
      <c r="D15" s="67"/>
      <c r="E15" s="67"/>
      <c r="F15" s="67"/>
      <c r="G15" s="67"/>
      <c r="H15" s="67"/>
      <c r="I15" s="67"/>
      <c r="L15" s="63"/>
      <c r="M15" s="63"/>
      <c r="N15" s="63"/>
    </row>
    <row r="16" spans="1:14" ht="15" x14ac:dyDescent="0.25">
      <c r="A16" s="117" t="s">
        <v>118</v>
      </c>
      <c r="B16" s="117"/>
      <c r="C16" s="117"/>
      <c r="D16" s="89"/>
      <c r="E16" s="89"/>
      <c r="F16" s="89"/>
      <c r="G16" s="89"/>
      <c r="H16" s="89"/>
      <c r="I16" s="89"/>
    </row>
    <row r="17" spans="1:9" x14ac:dyDescent="0.2">
      <c r="A17" s="83" t="s">
        <v>132</v>
      </c>
      <c r="B17" s="83"/>
      <c r="C17" s="83"/>
      <c r="D17" s="136">
        <f>'Intro Page'!C42</f>
        <v>50</v>
      </c>
      <c r="E17" s="136"/>
      <c r="F17" s="136"/>
      <c r="G17" s="151">
        <f>'Intro Page'!E42</f>
        <v>50</v>
      </c>
      <c r="H17" s="151"/>
      <c r="I17" s="151"/>
    </row>
    <row r="18" spans="1:9" x14ac:dyDescent="0.2">
      <c r="A18" s="83" t="s">
        <v>114</v>
      </c>
      <c r="B18" s="83"/>
      <c r="C18" s="83"/>
      <c r="D18" s="129">
        <f>'Intro Page'!C18</f>
        <v>88</v>
      </c>
      <c r="E18" s="129"/>
      <c r="F18" s="129"/>
      <c r="G18" s="146">
        <f>'Intro Page'!E18</f>
        <v>70</v>
      </c>
      <c r="H18" s="146"/>
      <c r="I18" s="146"/>
    </row>
    <row r="19" spans="1:9" x14ac:dyDescent="0.2">
      <c r="A19" s="83" t="s">
        <v>120</v>
      </c>
      <c r="B19" s="83"/>
      <c r="C19" s="83"/>
      <c r="D19" s="129">
        <f>'Intro Page'!C19</f>
        <v>0.25</v>
      </c>
      <c r="E19" s="129"/>
      <c r="F19" s="129"/>
      <c r="G19" s="146">
        <f>'Intro Page'!E19</f>
        <v>0.3</v>
      </c>
      <c r="H19" s="146"/>
      <c r="I19" s="146"/>
    </row>
    <row r="20" spans="1:9" x14ac:dyDescent="0.2">
      <c r="A20" s="83" t="s">
        <v>121</v>
      </c>
      <c r="B20" s="83"/>
      <c r="C20" s="83"/>
      <c r="D20" s="133">
        <f>C6</f>
        <v>18</v>
      </c>
      <c r="E20" s="133"/>
      <c r="F20" s="133"/>
      <c r="G20" s="149">
        <f>C6</f>
        <v>18</v>
      </c>
      <c r="H20" s="149"/>
      <c r="I20" s="149"/>
    </row>
    <row r="21" spans="1:9" x14ac:dyDescent="0.2">
      <c r="A21" s="120" t="s">
        <v>122</v>
      </c>
      <c r="B21" s="120"/>
      <c r="C21" s="120"/>
      <c r="D21" s="129">
        <f>D13*C4</f>
        <v>24</v>
      </c>
      <c r="E21" s="129"/>
      <c r="F21" s="129"/>
      <c r="G21" s="150">
        <f>G13*C4</f>
        <v>36</v>
      </c>
      <c r="H21" s="150"/>
      <c r="I21" s="150"/>
    </row>
    <row r="22" spans="1:9" x14ac:dyDescent="0.2">
      <c r="A22" s="131" t="s">
        <v>123</v>
      </c>
      <c r="B22" s="131"/>
      <c r="C22" s="131"/>
      <c r="D22" s="129">
        <f>D14*C5</f>
        <v>5.76</v>
      </c>
      <c r="E22" s="129"/>
      <c r="F22" s="129"/>
      <c r="G22" s="146">
        <f>G14*C5</f>
        <v>5.76</v>
      </c>
      <c r="H22" s="146"/>
      <c r="I22" s="146"/>
    </row>
    <row r="23" spans="1:9" s="2" customFormat="1" ht="5.25" x14ac:dyDescent="0.15">
      <c r="A23" s="69"/>
      <c r="B23" s="69"/>
      <c r="C23" s="69"/>
      <c r="D23" s="70"/>
      <c r="E23" s="70"/>
      <c r="F23" s="70"/>
      <c r="G23" s="70"/>
      <c r="H23" s="70"/>
      <c r="I23" s="70"/>
    </row>
    <row r="24" spans="1:9" x14ac:dyDescent="0.2">
      <c r="A24" s="130" t="s">
        <v>124</v>
      </c>
      <c r="B24" s="130"/>
      <c r="C24" s="130"/>
      <c r="D24" s="129">
        <f>D18+D19+D20+D21+D22</f>
        <v>136.01</v>
      </c>
      <c r="E24" s="129"/>
      <c r="F24" s="129"/>
      <c r="G24" s="146">
        <f>G18+G19+G20+G21+G22</f>
        <v>130.06</v>
      </c>
      <c r="H24" s="146"/>
      <c r="I24" s="146"/>
    </row>
    <row r="25" spans="1:9" x14ac:dyDescent="0.2">
      <c r="A25" s="61" t="s">
        <v>132</v>
      </c>
      <c r="B25" s="61"/>
      <c r="C25" s="61"/>
      <c r="D25" s="127">
        <f>D17</f>
        <v>50</v>
      </c>
      <c r="E25" s="127"/>
      <c r="F25" s="127"/>
      <c r="G25" s="147">
        <f>G17</f>
        <v>50</v>
      </c>
      <c r="H25" s="147"/>
      <c r="I25" s="147"/>
    </row>
    <row r="26" spans="1:9" s="2" customFormat="1" ht="5.25" x14ac:dyDescent="0.15">
      <c r="A26" s="52"/>
      <c r="B26" s="52"/>
      <c r="C26" s="52"/>
      <c r="D26" s="70"/>
      <c r="E26" s="70"/>
      <c r="F26" s="70"/>
      <c r="G26" s="70"/>
      <c r="H26" s="70"/>
      <c r="I26" s="70"/>
    </row>
    <row r="27" spans="1:9" x14ac:dyDescent="0.2">
      <c r="A27" s="83" t="s">
        <v>125</v>
      </c>
      <c r="B27" s="83"/>
      <c r="C27" s="83"/>
      <c r="D27" s="159">
        <f>D24*D25</f>
        <v>6800.5</v>
      </c>
      <c r="E27" s="159"/>
      <c r="F27" s="159"/>
      <c r="G27" s="160">
        <f>G24*G25</f>
        <v>6503</v>
      </c>
      <c r="H27" s="160"/>
      <c r="I27" s="160"/>
    </row>
    <row r="28" spans="1:9" s="2" customFormat="1" ht="5.25" x14ac:dyDescent="0.15">
      <c r="A28" s="52"/>
      <c r="B28" s="52"/>
      <c r="C28" s="52"/>
      <c r="D28" s="72"/>
      <c r="E28" s="72"/>
      <c r="F28" s="72"/>
      <c r="G28" s="72"/>
      <c r="H28" s="72"/>
      <c r="I28" s="72"/>
    </row>
    <row r="29" spans="1:9" ht="15" x14ac:dyDescent="0.25">
      <c r="A29" s="19" t="s">
        <v>126</v>
      </c>
      <c r="B29" s="19"/>
      <c r="C29" s="19"/>
      <c r="D29" s="124">
        <f>G27-D27</f>
        <v>-297.5</v>
      </c>
      <c r="E29" s="124"/>
      <c r="F29" s="124"/>
      <c r="G29" s="124"/>
      <c r="H29" s="124"/>
      <c r="I29" s="124"/>
    </row>
  </sheetData>
  <sheetProtection algorithmName="SHA-512" hashValue="LrfuAKTq1//h1s4zHyWbjB50IJkT+d5pHkLGuXdCWeV9KIfyx8f4DPiG8qgDMDw48dhcwMWowsorp31c90XC7A==" saltValue="tf4eO+gWZ4G+rcZuCqCeEA==" spinCount="100000" sheet="1" objects="1" scenarios="1"/>
  <mergeCells count="49">
    <mergeCell ref="D12:F12"/>
    <mergeCell ref="G12:I12"/>
    <mergeCell ref="A1:F2"/>
    <mergeCell ref="A4:B4"/>
    <mergeCell ref="C4:F4"/>
    <mergeCell ref="A5:B5"/>
    <mergeCell ref="C5:F5"/>
    <mergeCell ref="A6:B6"/>
    <mergeCell ref="C6:F6"/>
    <mergeCell ref="D8:I8"/>
    <mergeCell ref="D10:F10"/>
    <mergeCell ref="G10:I10"/>
    <mergeCell ref="D11:F11"/>
    <mergeCell ref="G11:I11"/>
    <mergeCell ref="A13:C13"/>
    <mergeCell ref="D13:F13"/>
    <mergeCell ref="G13:I13"/>
    <mergeCell ref="A14:C14"/>
    <mergeCell ref="D14:F14"/>
    <mergeCell ref="G14:I14"/>
    <mergeCell ref="A17:C17"/>
    <mergeCell ref="D17:F17"/>
    <mergeCell ref="G17:I17"/>
    <mergeCell ref="A16:C16"/>
    <mergeCell ref="D16:I16"/>
    <mergeCell ref="A18:C18"/>
    <mergeCell ref="D18:F18"/>
    <mergeCell ref="G18:I18"/>
    <mergeCell ref="A19:C19"/>
    <mergeCell ref="D19:F19"/>
    <mergeCell ref="G19:I19"/>
    <mergeCell ref="A20:C20"/>
    <mergeCell ref="D20:F20"/>
    <mergeCell ref="G20:I20"/>
    <mergeCell ref="A21:C21"/>
    <mergeCell ref="D21:F21"/>
    <mergeCell ref="G21:I21"/>
    <mergeCell ref="D29:I29"/>
    <mergeCell ref="A22:C22"/>
    <mergeCell ref="D22:F22"/>
    <mergeCell ref="G22:I22"/>
    <mergeCell ref="A24:C24"/>
    <mergeCell ref="D24:F24"/>
    <mergeCell ref="G24:I24"/>
    <mergeCell ref="D25:F25"/>
    <mergeCell ref="G25:I25"/>
    <mergeCell ref="A27:C27"/>
    <mergeCell ref="D27:F27"/>
    <mergeCell ref="G27:I27"/>
  </mergeCells>
  <dataValidations disablePrompts="1" count="1">
    <dataValidation type="list" allowBlank="1" showInputMessage="1" showErrorMessage="1" sqref="O3:O9">
      <formula1>Model</formula1>
    </dataValidation>
  </dataValidations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L9" sqref="L9"/>
    </sheetView>
  </sheetViews>
  <sheetFormatPr defaultRowHeight="14.25" x14ac:dyDescent="0.2"/>
  <sheetData>
    <row r="1" spans="1:9" ht="12.75" customHeight="1" x14ac:dyDescent="0.4">
      <c r="A1" s="139" t="s">
        <v>0</v>
      </c>
      <c r="B1" s="139"/>
      <c r="C1" s="139"/>
      <c r="D1" s="139"/>
      <c r="E1" s="139"/>
      <c r="F1" s="139"/>
      <c r="G1" s="16"/>
      <c r="H1" s="1"/>
      <c r="I1" s="1"/>
    </row>
    <row r="2" spans="1:9" ht="26.25" x14ac:dyDescent="0.4">
      <c r="A2" s="139"/>
      <c r="B2" s="139"/>
      <c r="C2" s="139"/>
      <c r="D2" s="139"/>
      <c r="E2" s="139"/>
      <c r="F2" s="139"/>
      <c r="G2" s="16"/>
      <c r="H2" s="9"/>
      <c r="I2" s="9"/>
    </row>
    <row r="3" spans="1:9" x14ac:dyDescent="0.2">
      <c r="A3" s="9"/>
      <c r="B3" s="9"/>
      <c r="C3" s="9"/>
      <c r="D3" s="9"/>
      <c r="E3" s="9"/>
      <c r="F3" s="9"/>
      <c r="G3" s="9"/>
      <c r="H3" s="9"/>
      <c r="I3" s="9"/>
    </row>
    <row r="4" spans="1:9" ht="18" x14ac:dyDescent="0.25">
      <c r="A4" s="168" t="s">
        <v>66</v>
      </c>
      <c r="B4" s="168"/>
      <c r="C4" s="168"/>
      <c r="D4" s="168"/>
      <c r="E4" s="168"/>
      <c r="F4" s="168"/>
      <c r="G4" s="168"/>
      <c r="H4" s="168"/>
      <c r="I4" s="168"/>
    </row>
    <row r="5" spans="1:9" x14ac:dyDescent="0.2">
      <c r="A5" s="9"/>
      <c r="B5" s="9"/>
      <c r="C5" s="9"/>
      <c r="D5" s="9"/>
      <c r="E5" s="9"/>
      <c r="F5" s="9"/>
      <c r="G5" s="9"/>
      <c r="H5" s="9"/>
      <c r="I5" s="9"/>
    </row>
    <row r="6" spans="1:9" ht="15" x14ac:dyDescent="0.25">
      <c r="A6" s="9"/>
      <c r="B6" s="86" t="s">
        <v>130</v>
      </c>
      <c r="C6" s="86"/>
      <c r="D6" s="86"/>
      <c r="E6" s="10"/>
      <c r="F6" s="167">
        <f>'Spring Tillage'!D31</f>
        <v>-1707.7898266017073</v>
      </c>
      <c r="G6" s="167"/>
      <c r="H6" s="167"/>
      <c r="I6" s="9"/>
    </row>
    <row r="7" spans="1:9" x14ac:dyDescent="0.2">
      <c r="A7" s="9"/>
      <c r="B7" s="89"/>
      <c r="C7" s="89"/>
      <c r="D7" s="89"/>
      <c r="E7" s="89"/>
      <c r="F7" s="17" t="s">
        <v>67</v>
      </c>
      <c r="G7" s="9"/>
      <c r="H7" s="9"/>
      <c r="I7" s="9"/>
    </row>
    <row r="8" spans="1:9" s="58" customFormat="1" ht="15" x14ac:dyDescent="0.25">
      <c r="B8" s="86" t="s">
        <v>131</v>
      </c>
      <c r="C8" s="86"/>
      <c r="D8" s="86"/>
      <c r="E8" s="86"/>
      <c r="F8" s="169">
        <f>'Fall Tillage'!D32</f>
        <v>5071.8307124830098</v>
      </c>
      <c r="G8" s="169"/>
      <c r="H8" s="169"/>
    </row>
    <row r="9" spans="1:9" s="58" customFormat="1" x14ac:dyDescent="0.2">
      <c r="B9" s="60"/>
      <c r="C9" s="60"/>
      <c r="D9" s="60"/>
      <c r="E9" s="60"/>
      <c r="F9" s="17" t="s">
        <v>67</v>
      </c>
    </row>
    <row r="10" spans="1:9" ht="15" x14ac:dyDescent="0.25">
      <c r="A10" s="9"/>
      <c r="B10" s="19" t="s">
        <v>68</v>
      </c>
      <c r="C10" s="19"/>
      <c r="D10" s="19"/>
      <c r="E10" s="19"/>
      <c r="F10" s="167">
        <f>'Seeding Planting'!D32:I32</f>
        <v>0</v>
      </c>
      <c r="G10" s="167"/>
      <c r="H10" s="167"/>
      <c r="I10" s="9"/>
    </row>
    <row r="11" spans="1:9" x14ac:dyDescent="0.2">
      <c r="A11" s="9"/>
      <c r="B11" s="9"/>
      <c r="C11" s="9"/>
      <c r="D11" s="9"/>
      <c r="E11" s="9"/>
      <c r="F11" s="17" t="s">
        <v>67</v>
      </c>
      <c r="G11" s="9"/>
      <c r="H11" s="9"/>
      <c r="I11" s="9"/>
    </row>
    <row r="12" spans="1:9" ht="15" x14ac:dyDescent="0.25">
      <c r="A12" s="9"/>
      <c r="B12" s="86" t="s">
        <v>69</v>
      </c>
      <c r="C12" s="86"/>
      <c r="D12" s="86"/>
      <c r="E12" s="86"/>
      <c r="F12" s="167">
        <f>'Manure Hauling'!D29</f>
        <v>-297.5</v>
      </c>
      <c r="G12" s="167"/>
      <c r="H12" s="167"/>
      <c r="I12" s="9"/>
    </row>
    <row r="13" spans="1:9" x14ac:dyDescent="0.2">
      <c r="A13" s="9"/>
      <c r="B13" s="9"/>
      <c r="C13" s="9"/>
      <c r="D13" s="9"/>
      <c r="E13" s="9"/>
      <c r="F13" s="17" t="s">
        <v>67</v>
      </c>
      <c r="G13" s="9"/>
      <c r="H13" s="9"/>
      <c r="I13" s="9"/>
    </row>
    <row r="14" spans="1:9" ht="15" x14ac:dyDescent="0.25">
      <c r="A14" s="9"/>
      <c r="B14" s="86" t="s">
        <v>70</v>
      </c>
      <c r="C14" s="86"/>
      <c r="D14" s="86"/>
      <c r="E14" s="86"/>
      <c r="F14" s="167">
        <f>'Pit Packing'!D29</f>
        <v>-8393</v>
      </c>
      <c r="G14" s="167"/>
      <c r="H14" s="167"/>
      <c r="I14" s="9"/>
    </row>
    <row r="15" spans="1:9" x14ac:dyDescent="0.2">
      <c r="A15" s="9"/>
      <c r="B15" s="9"/>
      <c r="C15" s="9"/>
      <c r="D15" s="9"/>
      <c r="E15" s="9"/>
      <c r="F15" s="18"/>
      <c r="G15" s="18"/>
      <c r="H15" s="18"/>
      <c r="I15" s="9"/>
    </row>
    <row r="16" spans="1:9" ht="15.75" x14ac:dyDescent="0.25">
      <c r="A16" s="9"/>
      <c r="B16" s="162" t="s">
        <v>71</v>
      </c>
      <c r="C16" s="162"/>
      <c r="D16" s="162"/>
      <c r="E16" s="162"/>
      <c r="F16" s="167">
        <f>SUM(F6,F8,F10,F12,F14)</f>
        <v>-5326.4591141186975</v>
      </c>
      <c r="G16" s="89"/>
      <c r="H16" s="89"/>
      <c r="I16" s="9"/>
    </row>
    <row r="17" spans="1:9" ht="15.75" x14ac:dyDescent="0.25">
      <c r="A17" s="9"/>
      <c r="B17" s="11"/>
      <c r="C17" s="11"/>
      <c r="D17" s="11"/>
      <c r="E17" s="11"/>
      <c r="F17" s="9"/>
      <c r="G17" s="9"/>
      <c r="H17" s="9"/>
      <c r="I17" s="9"/>
    </row>
    <row r="18" spans="1:9" ht="15.75" x14ac:dyDescent="0.25">
      <c r="A18" s="9"/>
      <c r="B18" s="162" t="s">
        <v>72</v>
      </c>
      <c r="C18" s="162"/>
      <c r="D18" s="162"/>
      <c r="E18" s="162"/>
      <c r="F18" s="163">
        <v>4</v>
      </c>
      <c r="G18" s="163"/>
      <c r="H18" s="163"/>
      <c r="I18" s="9"/>
    </row>
    <row r="19" spans="1:9" ht="15.75" x14ac:dyDescent="0.25">
      <c r="A19" s="9"/>
      <c r="B19" s="11"/>
      <c r="C19" s="11"/>
      <c r="D19" s="11"/>
      <c r="E19" s="11"/>
      <c r="F19" s="58"/>
      <c r="G19" s="58"/>
      <c r="H19" s="58"/>
      <c r="I19" s="9"/>
    </row>
    <row r="20" spans="1:9" ht="23.25" x14ac:dyDescent="0.35">
      <c r="A20" s="9"/>
      <c r="B20" s="164" t="s">
        <v>73</v>
      </c>
      <c r="C20" s="164"/>
      <c r="D20" s="164"/>
      <c r="E20" s="164"/>
      <c r="F20" s="165">
        <f>F16*F18</f>
        <v>-21305.83645647479</v>
      </c>
      <c r="G20" s="166"/>
      <c r="H20" s="166"/>
      <c r="I20" s="9"/>
    </row>
  </sheetData>
  <sheetProtection algorithmName="SHA-512" hashValue="a0LS7Zu1+9reynFIuk4u5NuzOtqQEQIwGrChJL+ktMTk6K80ABwCD/q1f5n3AOaZUczWabs7Xx12B5DNhwhKfg==" saltValue="WLQanY3tHP9XmREyax9vmA==" spinCount="100000" sheet="1" objects="1" scenarios="1"/>
  <mergeCells count="18">
    <mergeCell ref="F10:H10"/>
    <mergeCell ref="A1:F2"/>
    <mergeCell ref="A4:I4"/>
    <mergeCell ref="B6:D6"/>
    <mergeCell ref="F6:H6"/>
    <mergeCell ref="B7:E7"/>
    <mergeCell ref="B8:E8"/>
    <mergeCell ref="F8:H8"/>
    <mergeCell ref="B18:E18"/>
    <mergeCell ref="F18:H18"/>
    <mergeCell ref="B20:E20"/>
    <mergeCell ref="F20:H20"/>
    <mergeCell ref="B12:E12"/>
    <mergeCell ref="F12:H12"/>
    <mergeCell ref="B14:E14"/>
    <mergeCell ref="F14:H14"/>
    <mergeCell ref="B16:E16"/>
    <mergeCell ref="F16:H16"/>
  </mergeCells>
  <dataValidations disablePrompts="1" count="1">
    <dataValidation type="list" allowBlank="1" showInputMessage="1" showErrorMessage="1" sqref="F18:H18">
      <formula1>Years</formula1>
    </dataValidation>
  </dataValidations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7"/>
  <sheetViews>
    <sheetView topLeftCell="G1" workbookViewId="0">
      <selection activeCell="J20" sqref="J20"/>
    </sheetView>
  </sheetViews>
  <sheetFormatPr defaultRowHeight="14.25" x14ac:dyDescent="0.2"/>
  <cols>
    <col min="1" max="1" width="20.375" bestFit="1" customWidth="1"/>
    <col min="3" max="3" width="21.5" style="13" bestFit="1" customWidth="1"/>
    <col min="4" max="4" width="21.5" style="13" customWidth="1"/>
    <col min="5" max="5" width="17.75" style="13" bestFit="1" customWidth="1"/>
    <col min="6" max="6" width="30" style="13" bestFit="1" customWidth="1"/>
    <col min="7" max="7" width="23.5" style="13" bestFit="1" customWidth="1"/>
    <col min="8" max="8" width="14" style="13" bestFit="1" customWidth="1"/>
    <col min="10" max="10" width="19.75" bestFit="1" customWidth="1"/>
    <col min="12" max="12" width="13.25" style="13" bestFit="1" customWidth="1"/>
    <col min="13" max="13" width="13.25" style="13" customWidth="1"/>
    <col min="16" max="16" width="22.375" bestFit="1" customWidth="1"/>
  </cols>
  <sheetData>
    <row r="1" spans="1:16" ht="15" x14ac:dyDescent="0.25">
      <c r="A1" s="19" t="s">
        <v>9</v>
      </c>
      <c r="B1" s="19" t="s">
        <v>45</v>
      </c>
      <c r="C1" s="19" t="s">
        <v>83</v>
      </c>
      <c r="D1" s="19" t="s">
        <v>84</v>
      </c>
      <c r="E1" s="24" t="s">
        <v>74</v>
      </c>
      <c r="F1" s="25" t="s">
        <v>81</v>
      </c>
      <c r="G1" s="19" t="s">
        <v>114</v>
      </c>
      <c r="H1" s="19" t="s">
        <v>109</v>
      </c>
      <c r="I1" s="19"/>
      <c r="J1" s="19" t="s">
        <v>55</v>
      </c>
      <c r="K1" s="19" t="s">
        <v>45</v>
      </c>
      <c r="L1" s="19" t="s">
        <v>83</v>
      </c>
      <c r="M1" s="19" t="s">
        <v>84</v>
      </c>
      <c r="N1" s="19"/>
      <c r="O1" s="19" t="s">
        <v>64</v>
      </c>
      <c r="P1" s="19" t="s">
        <v>93</v>
      </c>
    </row>
    <row r="2" spans="1:16" x14ac:dyDescent="0.2">
      <c r="A2" t="s">
        <v>46</v>
      </c>
      <c r="B2">
        <v>400</v>
      </c>
      <c r="C2" s="13">
        <v>4.4900000000000002E-2</v>
      </c>
      <c r="D2" s="13">
        <v>4.9059999999999997</v>
      </c>
      <c r="E2" s="26" t="s">
        <v>75</v>
      </c>
      <c r="F2" s="27">
        <v>100</v>
      </c>
      <c r="G2" s="65">
        <v>30</v>
      </c>
      <c r="H2" s="66">
        <v>0</v>
      </c>
      <c r="J2" t="s">
        <v>57</v>
      </c>
      <c r="K2">
        <v>422</v>
      </c>
      <c r="L2" s="13">
        <v>4.3999999999999997E-2</v>
      </c>
      <c r="M2" s="13">
        <v>4.3</v>
      </c>
      <c r="O2">
        <v>1</v>
      </c>
      <c r="P2" s="64">
        <v>0.1</v>
      </c>
    </row>
    <row r="3" spans="1:16" x14ac:dyDescent="0.2">
      <c r="A3" t="s">
        <v>47</v>
      </c>
      <c r="B3">
        <v>450</v>
      </c>
      <c r="C3" s="13">
        <v>4.4900000000000002E-2</v>
      </c>
      <c r="D3" s="13">
        <v>4.9059999999999997</v>
      </c>
      <c r="E3" s="26" t="s">
        <v>76</v>
      </c>
      <c r="F3" s="27">
        <v>90</v>
      </c>
      <c r="G3" s="65">
        <v>31</v>
      </c>
      <c r="H3" s="66">
        <v>0.1</v>
      </c>
      <c r="J3" t="s">
        <v>58</v>
      </c>
      <c r="K3">
        <v>476</v>
      </c>
      <c r="L3" s="13">
        <v>4.3999999999999997E-2</v>
      </c>
      <c r="M3" s="13">
        <v>4.3</v>
      </c>
      <c r="O3">
        <v>2</v>
      </c>
      <c r="P3" s="64">
        <v>0.11</v>
      </c>
    </row>
    <row r="4" spans="1:16" x14ac:dyDescent="0.2">
      <c r="A4" t="s">
        <v>48</v>
      </c>
      <c r="B4">
        <v>500</v>
      </c>
      <c r="C4" s="13">
        <v>4.4900000000000002E-2</v>
      </c>
      <c r="D4" s="13">
        <v>4.9059999999999997</v>
      </c>
      <c r="E4" s="26" t="s">
        <v>77</v>
      </c>
      <c r="F4" s="27">
        <v>80</v>
      </c>
      <c r="G4" s="65">
        <v>32</v>
      </c>
      <c r="H4" s="66">
        <v>0.2</v>
      </c>
      <c r="J4" t="s">
        <v>59</v>
      </c>
      <c r="K4">
        <v>517</v>
      </c>
      <c r="L4" s="23">
        <v>4.3999999999999997E-2</v>
      </c>
      <c r="M4" s="13">
        <v>4.3</v>
      </c>
      <c r="O4">
        <v>3</v>
      </c>
      <c r="P4" s="64">
        <v>0.12</v>
      </c>
    </row>
    <row r="5" spans="1:16" x14ac:dyDescent="0.2">
      <c r="A5" t="s">
        <v>49</v>
      </c>
      <c r="B5">
        <v>550</v>
      </c>
      <c r="C5" s="13">
        <v>4.4900000000000002E-2</v>
      </c>
      <c r="D5" s="13">
        <v>4.9059999999999997</v>
      </c>
      <c r="E5" s="26" t="s">
        <v>78</v>
      </c>
      <c r="F5" s="27">
        <v>70</v>
      </c>
      <c r="G5" s="65">
        <v>33</v>
      </c>
      <c r="H5" s="66">
        <v>0.3</v>
      </c>
      <c r="J5" t="s">
        <v>60</v>
      </c>
      <c r="K5">
        <v>476</v>
      </c>
      <c r="L5" s="23">
        <v>4.3999999999999997E-2</v>
      </c>
      <c r="M5" s="13">
        <v>4.3</v>
      </c>
      <c r="O5">
        <v>4</v>
      </c>
      <c r="P5" s="64">
        <v>0.13</v>
      </c>
    </row>
    <row r="6" spans="1:16" x14ac:dyDescent="0.2">
      <c r="A6" t="s">
        <v>50</v>
      </c>
      <c r="B6">
        <v>600</v>
      </c>
      <c r="C6" s="13">
        <v>4.4900000000000002E-2</v>
      </c>
      <c r="D6" s="13">
        <v>4.9059999999999997</v>
      </c>
      <c r="E6" s="26" t="s">
        <v>79</v>
      </c>
      <c r="F6" s="27">
        <v>60</v>
      </c>
      <c r="G6" s="65">
        <v>34</v>
      </c>
      <c r="H6" s="66">
        <v>0.4</v>
      </c>
      <c r="J6" t="s">
        <v>61</v>
      </c>
      <c r="K6">
        <v>517</v>
      </c>
      <c r="L6" s="23">
        <v>4.3999999999999997E-2</v>
      </c>
      <c r="M6" s="13">
        <v>4.3</v>
      </c>
      <c r="O6">
        <v>5</v>
      </c>
      <c r="P6" s="64">
        <v>0.14000000000000001</v>
      </c>
    </row>
    <row r="7" spans="1:16" x14ac:dyDescent="0.2">
      <c r="A7" t="s">
        <v>8</v>
      </c>
      <c r="B7">
        <v>370</v>
      </c>
      <c r="C7" s="13">
        <v>4.48E-2</v>
      </c>
      <c r="D7" s="13">
        <v>5.1750999999999996</v>
      </c>
      <c r="E7" s="26" t="s">
        <v>80</v>
      </c>
      <c r="F7" s="27">
        <v>50</v>
      </c>
      <c r="G7" s="65">
        <v>35</v>
      </c>
      <c r="H7" s="66">
        <v>0.5</v>
      </c>
      <c r="O7">
        <v>6</v>
      </c>
      <c r="P7" s="64">
        <v>0.15</v>
      </c>
    </row>
    <row r="8" spans="1:16" x14ac:dyDescent="0.2">
      <c r="A8" t="s">
        <v>10</v>
      </c>
      <c r="B8">
        <v>420</v>
      </c>
      <c r="C8" s="13">
        <v>4.48E-2</v>
      </c>
      <c r="D8" s="13">
        <v>5.1750999999999996</v>
      </c>
      <c r="E8" s="26"/>
      <c r="F8" s="27">
        <v>40</v>
      </c>
      <c r="G8" s="65">
        <v>36</v>
      </c>
      <c r="H8" s="66">
        <v>0.6</v>
      </c>
      <c r="O8">
        <v>7</v>
      </c>
      <c r="P8" s="64">
        <v>0.16</v>
      </c>
    </row>
    <row r="9" spans="1:16" x14ac:dyDescent="0.2">
      <c r="A9" t="s">
        <v>11</v>
      </c>
      <c r="B9">
        <v>470</v>
      </c>
      <c r="C9" s="13">
        <v>4.48E-2</v>
      </c>
      <c r="D9" s="13">
        <v>5.1750999999999996</v>
      </c>
      <c r="E9" s="28"/>
      <c r="F9" s="27">
        <v>30</v>
      </c>
      <c r="G9" s="65">
        <v>37</v>
      </c>
      <c r="H9" s="66">
        <v>0.7</v>
      </c>
      <c r="O9">
        <v>8</v>
      </c>
      <c r="P9" s="64">
        <v>0.17</v>
      </c>
    </row>
    <row r="10" spans="1:16" x14ac:dyDescent="0.2">
      <c r="A10" t="s">
        <v>12</v>
      </c>
      <c r="B10">
        <v>500</v>
      </c>
      <c r="C10" s="13">
        <v>4.48E-2</v>
      </c>
      <c r="D10" s="13">
        <v>5.1750999999999996</v>
      </c>
      <c r="E10" s="28"/>
      <c r="F10" s="27">
        <v>20</v>
      </c>
      <c r="G10" s="65">
        <v>38</v>
      </c>
      <c r="H10" s="66">
        <v>0.8</v>
      </c>
      <c r="J10" s="55" t="s">
        <v>110</v>
      </c>
      <c r="O10">
        <v>9</v>
      </c>
      <c r="P10" s="64">
        <v>0.18</v>
      </c>
    </row>
    <row r="11" spans="1:16" x14ac:dyDescent="0.2">
      <c r="A11" t="s">
        <v>13</v>
      </c>
      <c r="B11">
        <v>540</v>
      </c>
      <c r="C11" s="13">
        <v>4.48E-2</v>
      </c>
      <c r="D11" s="13">
        <v>5.1750999999999996</v>
      </c>
      <c r="E11" s="28"/>
      <c r="F11" s="27">
        <v>10</v>
      </c>
      <c r="G11" s="65">
        <v>39</v>
      </c>
      <c r="H11" s="66">
        <v>0.9</v>
      </c>
      <c r="J11" t="s">
        <v>111</v>
      </c>
      <c r="O11">
        <v>10</v>
      </c>
      <c r="P11" s="64">
        <v>0.19</v>
      </c>
    </row>
    <row r="12" spans="1:16" x14ac:dyDescent="0.2">
      <c r="A12" t="s">
        <v>14</v>
      </c>
      <c r="B12">
        <v>580</v>
      </c>
      <c r="C12" s="13">
        <v>4.48E-2</v>
      </c>
      <c r="D12" s="13">
        <v>5.1750999999999996</v>
      </c>
      <c r="E12" s="28"/>
      <c r="F12" s="29"/>
      <c r="G12" s="65">
        <v>40</v>
      </c>
      <c r="H12" s="66">
        <v>1</v>
      </c>
      <c r="P12" s="64">
        <v>0.2</v>
      </c>
    </row>
    <row r="13" spans="1:16" x14ac:dyDescent="0.2">
      <c r="A13" t="s">
        <v>15</v>
      </c>
      <c r="B13">
        <v>620</v>
      </c>
      <c r="C13" s="13">
        <v>4.48E-2</v>
      </c>
      <c r="D13" s="13">
        <v>5.1750999999999996</v>
      </c>
      <c r="E13" s="28"/>
      <c r="F13" s="29"/>
      <c r="G13" s="65">
        <v>41</v>
      </c>
      <c r="H13" s="66">
        <v>1.1000000000000001</v>
      </c>
      <c r="P13" s="64">
        <v>0.21</v>
      </c>
    </row>
    <row r="14" spans="1:16" ht="15" thickBot="1" x14ac:dyDescent="0.25">
      <c r="A14" t="s">
        <v>43</v>
      </c>
      <c r="B14">
        <v>380</v>
      </c>
      <c r="E14" s="30"/>
      <c r="F14" s="31"/>
      <c r="G14" s="65">
        <v>42</v>
      </c>
      <c r="H14" s="66">
        <v>1.2</v>
      </c>
      <c r="P14" s="64">
        <v>0.22</v>
      </c>
    </row>
    <row r="15" spans="1:16" x14ac:dyDescent="0.2">
      <c r="A15" t="s">
        <v>44</v>
      </c>
      <c r="B15">
        <v>405</v>
      </c>
      <c r="G15" s="65">
        <v>43</v>
      </c>
      <c r="H15" s="66">
        <v>1.3</v>
      </c>
      <c r="P15" s="64">
        <v>0.23</v>
      </c>
    </row>
    <row r="16" spans="1:16" ht="15" thickBot="1" x14ac:dyDescent="0.25">
      <c r="A16" t="s">
        <v>38</v>
      </c>
      <c r="B16">
        <v>410</v>
      </c>
      <c r="F16" s="12"/>
      <c r="G16" s="65">
        <v>44</v>
      </c>
      <c r="H16" s="66">
        <v>1.4</v>
      </c>
      <c r="P16" s="64">
        <v>0.24</v>
      </c>
    </row>
    <row r="17" spans="1:16" x14ac:dyDescent="0.2">
      <c r="A17" t="s">
        <v>39</v>
      </c>
      <c r="B17">
        <v>440</v>
      </c>
      <c r="E17" s="32" t="s">
        <v>89</v>
      </c>
      <c r="F17" s="33" t="e">
        <f>(('Spring Tillage'!#REF!/100)*'Spring Tillage'!D12)</f>
        <v>#REF!</v>
      </c>
      <c r="G17" s="65">
        <v>45</v>
      </c>
      <c r="H17" s="66">
        <v>1.5</v>
      </c>
      <c r="P17" s="64">
        <v>0.25</v>
      </c>
    </row>
    <row r="18" spans="1:16" x14ac:dyDescent="0.2">
      <c r="A18" t="s">
        <v>34</v>
      </c>
      <c r="B18">
        <v>460</v>
      </c>
      <c r="E18" s="26" t="s">
        <v>83</v>
      </c>
      <c r="F18" s="27">
        <f>VLOOKUP('Spring Tillage'!D11,XERIONTotal,3,FALSE)</f>
        <v>4.3999999999999997E-2</v>
      </c>
      <c r="G18" s="65">
        <v>46</v>
      </c>
      <c r="H18" s="66">
        <v>1.6</v>
      </c>
      <c r="P18" s="64">
        <v>0.26</v>
      </c>
    </row>
    <row r="19" spans="1:16" x14ac:dyDescent="0.2">
      <c r="A19" t="s">
        <v>40</v>
      </c>
      <c r="B19">
        <v>475</v>
      </c>
      <c r="E19" s="26" t="s">
        <v>86</v>
      </c>
      <c r="F19" s="27">
        <f>VLOOKUP('Spring Tillage'!D11,XERIONTotal,4,FALSE)</f>
        <v>4.3</v>
      </c>
      <c r="G19" s="65">
        <v>47</v>
      </c>
      <c r="H19" s="66">
        <v>1.7</v>
      </c>
      <c r="P19" s="64">
        <v>0.27</v>
      </c>
    </row>
    <row r="20" spans="1:16" ht="15" thickBot="1" x14ac:dyDescent="0.25">
      <c r="A20" t="s">
        <v>35</v>
      </c>
      <c r="B20">
        <v>500</v>
      </c>
      <c r="E20" s="38" t="s">
        <v>87</v>
      </c>
      <c r="F20" s="27" t="e">
        <f>F17*F18+F19</f>
        <v>#REF!</v>
      </c>
      <c r="G20" s="65">
        <v>48</v>
      </c>
      <c r="H20" s="66">
        <v>1.8</v>
      </c>
      <c r="P20" s="64">
        <v>0.28000000000000003</v>
      </c>
    </row>
    <row r="21" spans="1:16" x14ac:dyDescent="0.2">
      <c r="A21" t="s">
        <v>41</v>
      </c>
      <c r="B21">
        <v>525</v>
      </c>
      <c r="E21" s="34" t="s">
        <v>88</v>
      </c>
      <c r="F21" s="33" t="e">
        <f>('Spring Tillage'!#REF!/100)*'Spring Tillage'!G12</f>
        <v>#REF!</v>
      </c>
      <c r="G21" s="65">
        <v>49</v>
      </c>
      <c r="H21" s="66">
        <v>1.9</v>
      </c>
      <c r="P21" s="64">
        <v>0.28999999999999998</v>
      </c>
    </row>
    <row r="22" spans="1:16" x14ac:dyDescent="0.2">
      <c r="A22" t="s">
        <v>36</v>
      </c>
      <c r="B22">
        <v>550</v>
      </c>
      <c r="E22" s="35" t="s">
        <v>85</v>
      </c>
      <c r="F22" s="27">
        <f>VLOOKUP('Spring Tillage'!G11,CompetitiveTotal,3,FALSE)</f>
        <v>0</v>
      </c>
      <c r="G22" s="65">
        <v>50</v>
      </c>
      <c r="H22" s="66">
        <v>2</v>
      </c>
      <c r="P22" s="64">
        <v>0.3</v>
      </c>
    </row>
    <row r="23" spans="1:16" x14ac:dyDescent="0.2">
      <c r="A23" t="s">
        <v>42</v>
      </c>
      <c r="B23">
        <v>585</v>
      </c>
      <c r="E23" s="35" t="s">
        <v>86</v>
      </c>
      <c r="F23" s="27">
        <f>VLOOKUP('Spring Tillage'!G11,CompetitiveTotal,4,FALSE)</f>
        <v>0</v>
      </c>
      <c r="G23" s="65">
        <v>51</v>
      </c>
      <c r="H23" s="66">
        <v>2.1</v>
      </c>
      <c r="P23" s="64">
        <v>0.31</v>
      </c>
    </row>
    <row r="24" spans="1:16" ht="15" thickBot="1" x14ac:dyDescent="0.25">
      <c r="A24" t="s">
        <v>37</v>
      </c>
      <c r="B24">
        <v>600</v>
      </c>
      <c r="E24" s="36" t="s">
        <v>87</v>
      </c>
      <c r="F24" s="37" t="e">
        <f>(F21*F22)+F23</f>
        <v>#REF!</v>
      </c>
      <c r="G24" s="65">
        <v>52</v>
      </c>
      <c r="H24" s="66">
        <v>2.2000000000000002</v>
      </c>
      <c r="P24" s="64">
        <v>0.32</v>
      </c>
    </row>
    <row r="25" spans="1:16" x14ac:dyDescent="0.2">
      <c r="A25" t="s">
        <v>16</v>
      </c>
      <c r="B25">
        <v>410</v>
      </c>
      <c r="C25" s="13">
        <v>4.24E-2</v>
      </c>
      <c r="D25" s="13">
        <v>3.9956999999999998</v>
      </c>
      <c r="E25" s="12"/>
      <c r="F25" s="12"/>
      <c r="G25" s="65">
        <v>53</v>
      </c>
      <c r="H25" s="66">
        <v>2.2999999999999998</v>
      </c>
      <c r="P25" s="64">
        <v>0.33</v>
      </c>
    </row>
    <row r="26" spans="1:16" x14ac:dyDescent="0.2">
      <c r="A26" t="s">
        <v>51</v>
      </c>
      <c r="B26">
        <v>420</v>
      </c>
      <c r="C26" s="13">
        <v>4.4699999999999997E-2</v>
      </c>
      <c r="D26" s="13">
        <v>6.6454000000000004</v>
      </c>
      <c r="E26" s="12"/>
      <c r="F26" s="12"/>
      <c r="G26" s="65">
        <v>54</v>
      </c>
      <c r="H26" s="66">
        <v>2.4</v>
      </c>
      <c r="P26" s="64">
        <v>0.34</v>
      </c>
    </row>
    <row r="27" spans="1:16" x14ac:dyDescent="0.2">
      <c r="A27" t="s">
        <v>17</v>
      </c>
      <c r="B27">
        <v>420</v>
      </c>
      <c r="C27" s="23">
        <v>4.2750000000000003E-2</v>
      </c>
      <c r="D27" s="13">
        <v>6.7122000000000002</v>
      </c>
      <c r="E27" s="12"/>
      <c r="F27" s="12"/>
      <c r="G27" s="65">
        <v>55</v>
      </c>
      <c r="H27" s="66">
        <v>2.5</v>
      </c>
      <c r="P27" s="64">
        <v>0.35</v>
      </c>
    </row>
    <row r="28" spans="1:16" x14ac:dyDescent="0.2">
      <c r="A28" t="s">
        <v>52</v>
      </c>
      <c r="B28">
        <v>460</v>
      </c>
      <c r="C28" s="23">
        <v>4.4699999999999997E-2</v>
      </c>
      <c r="D28" s="23">
        <v>6.6454000000000004</v>
      </c>
      <c r="E28" s="12"/>
      <c r="F28" s="12"/>
      <c r="G28" s="65">
        <v>56</v>
      </c>
      <c r="H28" s="66">
        <v>2.6</v>
      </c>
      <c r="P28" s="64">
        <v>0.36</v>
      </c>
    </row>
    <row r="29" spans="1:16" x14ac:dyDescent="0.2">
      <c r="A29" t="s">
        <v>19</v>
      </c>
      <c r="B29">
        <v>470</v>
      </c>
      <c r="C29" s="23">
        <v>4.2750000000000003E-2</v>
      </c>
      <c r="D29" s="23">
        <v>6.7122000000000002</v>
      </c>
      <c r="G29" s="65">
        <v>57</v>
      </c>
      <c r="H29" s="66">
        <v>2.7</v>
      </c>
      <c r="P29" s="64">
        <v>0.37</v>
      </c>
    </row>
    <row r="30" spans="1:16" x14ac:dyDescent="0.2">
      <c r="A30" t="s">
        <v>18</v>
      </c>
      <c r="B30">
        <v>470</v>
      </c>
      <c r="C30" s="23">
        <v>4.2750000000000003E-2</v>
      </c>
      <c r="D30" s="23">
        <v>6.7122000000000002</v>
      </c>
      <c r="G30" s="65">
        <v>58</v>
      </c>
      <c r="H30" s="66">
        <v>2.8</v>
      </c>
      <c r="P30" s="64">
        <v>0.38</v>
      </c>
    </row>
    <row r="31" spans="1:16" x14ac:dyDescent="0.2">
      <c r="A31" t="s">
        <v>53</v>
      </c>
      <c r="B31">
        <v>510</v>
      </c>
      <c r="C31" s="23">
        <v>4.4699999999999997E-2</v>
      </c>
      <c r="D31" s="23">
        <v>6.6454000000000004</v>
      </c>
      <c r="G31" s="65">
        <v>59</v>
      </c>
      <c r="H31" s="66">
        <v>2.9</v>
      </c>
      <c r="P31" s="64">
        <v>0.39</v>
      </c>
    </row>
    <row r="32" spans="1:16" x14ac:dyDescent="0.2">
      <c r="A32" t="s">
        <v>20</v>
      </c>
      <c r="B32">
        <v>520</v>
      </c>
      <c r="C32" s="23">
        <v>4.2750000000000003E-2</v>
      </c>
      <c r="D32" s="23">
        <v>6.7122000000000002</v>
      </c>
      <c r="G32" s="65">
        <v>60</v>
      </c>
      <c r="H32" s="66">
        <v>3</v>
      </c>
      <c r="P32" s="64">
        <v>0.4</v>
      </c>
    </row>
    <row r="33" spans="1:16" x14ac:dyDescent="0.2">
      <c r="A33" t="s">
        <v>90</v>
      </c>
      <c r="B33">
        <v>520</v>
      </c>
      <c r="C33" s="23">
        <v>4.2750000000000003E-2</v>
      </c>
      <c r="D33" s="23">
        <v>6.7122000000000002</v>
      </c>
      <c r="G33" s="65">
        <v>61</v>
      </c>
      <c r="H33" s="66">
        <v>3.1</v>
      </c>
      <c r="P33" s="64">
        <v>0.41</v>
      </c>
    </row>
    <row r="34" spans="1:16" x14ac:dyDescent="0.2">
      <c r="A34" t="s">
        <v>21</v>
      </c>
      <c r="B34">
        <v>520</v>
      </c>
      <c r="C34" s="23">
        <v>4.2750000000000003E-2</v>
      </c>
      <c r="D34" s="23">
        <v>6.7122000000000002</v>
      </c>
      <c r="G34" s="65">
        <v>62</v>
      </c>
      <c r="H34" s="66">
        <v>3.2</v>
      </c>
      <c r="P34" s="64">
        <v>0.42</v>
      </c>
    </row>
    <row r="35" spans="1:16" x14ac:dyDescent="0.2">
      <c r="A35" t="s">
        <v>54</v>
      </c>
      <c r="B35">
        <v>560</v>
      </c>
      <c r="C35" s="23">
        <v>4.4699999999999997E-2</v>
      </c>
      <c r="D35" s="23">
        <v>6.6454000000000004</v>
      </c>
      <c r="G35" s="65">
        <v>63</v>
      </c>
      <c r="H35" s="66">
        <v>3.3</v>
      </c>
      <c r="P35" s="64">
        <v>0.43</v>
      </c>
    </row>
    <row r="36" spans="1:16" x14ac:dyDescent="0.2">
      <c r="A36" t="s">
        <v>22</v>
      </c>
      <c r="B36">
        <v>570</v>
      </c>
      <c r="C36" s="23">
        <v>4.2750000000000003E-2</v>
      </c>
      <c r="D36" s="23">
        <v>6.7122000000000002</v>
      </c>
      <c r="G36" s="65">
        <v>64</v>
      </c>
      <c r="H36" s="66">
        <v>3.4</v>
      </c>
      <c r="P36" s="64">
        <v>0.44</v>
      </c>
    </row>
    <row r="37" spans="1:16" x14ac:dyDescent="0.2">
      <c r="A37" t="s">
        <v>24</v>
      </c>
      <c r="B37">
        <v>570</v>
      </c>
      <c r="C37" s="23">
        <v>4.2750000000000003E-2</v>
      </c>
      <c r="D37" s="23">
        <v>6.7122000000000002</v>
      </c>
      <c r="G37" s="65">
        <v>65</v>
      </c>
      <c r="H37" s="66">
        <v>3.5</v>
      </c>
      <c r="P37" s="64">
        <v>0.45</v>
      </c>
    </row>
    <row r="38" spans="1:16" x14ac:dyDescent="0.2">
      <c r="A38" t="s">
        <v>23</v>
      </c>
      <c r="B38">
        <v>570</v>
      </c>
      <c r="C38" s="23">
        <v>4.2750000000000003E-2</v>
      </c>
      <c r="D38" s="23">
        <v>6.7122000000000002</v>
      </c>
      <c r="G38" s="65">
        <v>66</v>
      </c>
      <c r="H38" s="66">
        <v>3.6</v>
      </c>
      <c r="P38" s="64">
        <v>0.46</v>
      </c>
    </row>
    <row r="39" spans="1:16" x14ac:dyDescent="0.2">
      <c r="A39" t="s">
        <v>25</v>
      </c>
      <c r="B39">
        <v>620</v>
      </c>
      <c r="C39" s="23">
        <v>4.2750000000000003E-2</v>
      </c>
      <c r="D39" s="23">
        <v>6.7122000000000002</v>
      </c>
      <c r="G39" s="65">
        <v>67</v>
      </c>
      <c r="H39" s="66">
        <v>3.7</v>
      </c>
      <c r="P39" s="64">
        <v>0.47</v>
      </c>
    </row>
    <row r="40" spans="1:16" x14ac:dyDescent="0.2">
      <c r="A40" t="s">
        <v>26</v>
      </c>
      <c r="B40">
        <v>620</v>
      </c>
      <c r="C40" s="23">
        <v>4.2750000000000003E-2</v>
      </c>
      <c r="D40" s="23">
        <v>6.7122000000000002</v>
      </c>
      <c r="G40" s="65">
        <v>68</v>
      </c>
      <c r="H40" s="66">
        <v>3.8</v>
      </c>
      <c r="P40" s="64">
        <v>0.48</v>
      </c>
    </row>
    <row r="41" spans="1:16" x14ac:dyDescent="0.2">
      <c r="A41" t="s">
        <v>27</v>
      </c>
      <c r="B41">
        <v>400</v>
      </c>
      <c r="C41" s="13">
        <v>4.4499999999999998E-2</v>
      </c>
      <c r="D41" s="13">
        <v>7.3220999999999998</v>
      </c>
      <c r="G41" s="65">
        <v>69</v>
      </c>
      <c r="H41" s="66">
        <v>3.9</v>
      </c>
      <c r="P41" s="64">
        <v>0.49</v>
      </c>
    </row>
    <row r="42" spans="1:16" x14ac:dyDescent="0.2">
      <c r="A42" t="s">
        <v>28</v>
      </c>
      <c r="B42">
        <v>450</v>
      </c>
      <c r="C42" s="23">
        <v>4.4499999999999998E-2</v>
      </c>
      <c r="D42" s="23">
        <v>7.3220999999999998</v>
      </c>
      <c r="G42" s="65">
        <v>70</v>
      </c>
      <c r="H42" s="66">
        <v>4</v>
      </c>
      <c r="P42" s="64">
        <v>0.5</v>
      </c>
    </row>
    <row r="43" spans="1:16" x14ac:dyDescent="0.2">
      <c r="A43" t="s">
        <v>31</v>
      </c>
      <c r="B43">
        <v>450</v>
      </c>
      <c r="C43" s="23">
        <v>4.4499999999999998E-2</v>
      </c>
      <c r="D43" s="23">
        <v>7.3220999999999998</v>
      </c>
      <c r="G43" s="65">
        <v>71</v>
      </c>
      <c r="H43" s="66">
        <v>4.0999999999999996</v>
      </c>
      <c r="P43" s="64">
        <v>0.51</v>
      </c>
    </row>
    <row r="44" spans="1:16" x14ac:dyDescent="0.2">
      <c r="A44" t="s">
        <v>29</v>
      </c>
      <c r="B44">
        <v>500</v>
      </c>
      <c r="C44" s="23">
        <v>4.4499999999999998E-2</v>
      </c>
      <c r="D44" s="23">
        <v>7.3220999999999998</v>
      </c>
      <c r="G44" s="65">
        <v>72</v>
      </c>
      <c r="H44" s="66">
        <v>4.2</v>
      </c>
      <c r="P44" s="64">
        <v>0.52</v>
      </c>
    </row>
    <row r="45" spans="1:16" x14ac:dyDescent="0.2">
      <c r="A45" t="s">
        <v>32</v>
      </c>
      <c r="B45">
        <v>500</v>
      </c>
      <c r="C45" s="23">
        <v>4.4499999999999998E-2</v>
      </c>
      <c r="D45" s="23">
        <v>7.3220999999999998</v>
      </c>
      <c r="G45" s="65">
        <v>73</v>
      </c>
      <c r="H45" s="66">
        <v>4.3</v>
      </c>
      <c r="P45" s="64">
        <v>0.53</v>
      </c>
    </row>
    <row r="46" spans="1:16" x14ac:dyDescent="0.2">
      <c r="A46" t="s">
        <v>30</v>
      </c>
      <c r="B46">
        <v>550</v>
      </c>
      <c r="C46" s="23">
        <v>4.4499999999999998E-2</v>
      </c>
      <c r="D46" s="23">
        <v>7.3220999999999998</v>
      </c>
      <c r="G46" s="65">
        <v>74</v>
      </c>
      <c r="H46" s="66">
        <v>4.4000000000000004</v>
      </c>
      <c r="P46" s="64">
        <v>0.54</v>
      </c>
    </row>
    <row r="47" spans="1:16" x14ac:dyDescent="0.2">
      <c r="A47" t="s">
        <v>33</v>
      </c>
      <c r="B47">
        <v>550</v>
      </c>
      <c r="C47" s="23">
        <v>4.4499999999999998E-2</v>
      </c>
      <c r="D47" s="23">
        <v>7.3220999999999998</v>
      </c>
      <c r="G47" s="65">
        <v>75</v>
      </c>
      <c r="H47" s="66">
        <v>4.5</v>
      </c>
      <c r="P47" s="64">
        <v>0.55000000000000004</v>
      </c>
    </row>
    <row r="48" spans="1:16" x14ac:dyDescent="0.2">
      <c r="A48" t="s">
        <v>63</v>
      </c>
      <c r="G48" s="65">
        <v>76</v>
      </c>
      <c r="H48" s="66">
        <v>4.5999999999999996</v>
      </c>
      <c r="P48" s="64">
        <v>0.56000000000000005</v>
      </c>
    </row>
    <row r="49" spans="7:16" x14ac:dyDescent="0.2">
      <c r="G49" s="65">
        <v>77</v>
      </c>
      <c r="H49" s="66">
        <v>4.7</v>
      </c>
      <c r="P49" s="64">
        <v>0.56999999999999995</v>
      </c>
    </row>
    <row r="50" spans="7:16" x14ac:dyDescent="0.2">
      <c r="G50" s="65">
        <v>78</v>
      </c>
      <c r="H50" s="66">
        <v>4.8</v>
      </c>
      <c r="P50" s="64">
        <v>0.57999999999999996</v>
      </c>
    </row>
    <row r="51" spans="7:16" x14ac:dyDescent="0.2">
      <c r="G51" s="65">
        <v>79</v>
      </c>
      <c r="H51" s="66">
        <v>4.9000000000000004</v>
      </c>
      <c r="P51" s="64">
        <v>0.59</v>
      </c>
    </row>
    <row r="52" spans="7:16" x14ac:dyDescent="0.2">
      <c r="G52" s="65">
        <v>80</v>
      </c>
      <c r="H52" s="66">
        <v>5</v>
      </c>
      <c r="P52" s="64">
        <v>0.6</v>
      </c>
    </row>
    <row r="53" spans="7:16" x14ac:dyDescent="0.2">
      <c r="G53" s="65">
        <v>81</v>
      </c>
      <c r="H53" s="66">
        <v>5.0999999999999996</v>
      </c>
      <c r="P53" s="64">
        <v>0.61</v>
      </c>
    </row>
    <row r="54" spans="7:16" x14ac:dyDescent="0.2">
      <c r="G54" s="65">
        <v>82</v>
      </c>
      <c r="H54" s="66">
        <v>5.2</v>
      </c>
      <c r="P54" s="64">
        <v>0.62</v>
      </c>
    </row>
    <row r="55" spans="7:16" x14ac:dyDescent="0.2">
      <c r="G55" s="65">
        <v>83</v>
      </c>
      <c r="H55" s="66">
        <v>5.3</v>
      </c>
      <c r="P55" s="64">
        <v>0.63</v>
      </c>
    </row>
    <row r="56" spans="7:16" x14ac:dyDescent="0.2">
      <c r="G56" s="65">
        <v>84</v>
      </c>
      <c r="H56" s="66">
        <v>5.4</v>
      </c>
      <c r="P56" s="64">
        <v>0.64</v>
      </c>
    </row>
    <row r="57" spans="7:16" x14ac:dyDescent="0.2">
      <c r="G57" s="65">
        <v>85</v>
      </c>
      <c r="H57" s="66">
        <v>5.5</v>
      </c>
      <c r="P57" s="64">
        <v>0.65</v>
      </c>
    </row>
    <row r="58" spans="7:16" x14ac:dyDescent="0.2">
      <c r="G58" s="65">
        <v>86</v>
      </c>
      <c r="H58" s="66">
        <v>5.6</v>
      </c>
      <c r="P58" s="64">
        <v>0.66</v>
      </c>
    </row>
    <row r="59" spans="7:16" x14ac:dyDescent="0.2">
      <c r="G59" s="65">
        <v>87</v>
      </c>
      <c r="H59" s="66">
        <v>5.7</v>
      </c>
      <c r="P59" s="64">
        <v>0.67</v>
      </c>
    </row>
    <row r="60" spans="7:16" x14ac:dyDescent="0.2">
      <c r="G60" s="65">
        <v>88</v>
      </c>
      <c r="H60" s="66">
        <v>5.8</v>
      </c>
      <c r="P60" s="64">
        <v>0.68</v>
      </c>
    </row>
    <row r="61" spans="7:16" x14ac:dyDescent="0.2">
      <c r="G61" s="65">
        <v>89</v>
      </c>
      <c r="H61" s="66">
        <v>5.9</v>
      </c>
      <c r="P61" s="64">
        <v>0.69</v>
      </c>
    </row>
    <row r="62" spans="7:16" x14ac:dyDescent="0.2">
      <c r="G62" s="65">
        <v>90</v>
      </c>
      <c r="H62" s="66">
        <v>6</v>
      </c>
      <c r="P62" s="64">
        <v>0.7</v>
      </c>
    </row>
    <row r="63" spans="7:16" x14ac:dyDescent="0.2">
      <c r="G63" s="65">
        <v>91</v>
      </c>
      <c r="H63" s="66">
        <v>6.1</v>
      </c>
      <c r="P63" s="64">
        <v>0.71</v>
      </c>
    </row>
    <row r="64" spans="7:16" x14ac:dyDescent="0.2">
      <c r="G64" s="65">
        <v>92</v>
      </c>
      <c r="H64" s="66">
        <v>6.2</v>
      </c>
      <c r="P64" s="64">
        <v>0.72</v>
      </c>
    </row>
    <row r="65" spans="7:16" x14ac:dyDescent="0.2">
      <c r="G65" s="65">
        <v>93</v>
      </c>
      <c r="H65" s="66">
        <v>6.3</v>
      </c>
      <c r="P65" s="64">
        <v>0.73</v>
      </c>
    </row>
    <row r="66" spans="7:16" x14ac:dyDescent="0.2">
      <c r="G66" s="65">
        <v>94</v>
      </c>
      <c r="H66" s="66">
        <v>6.4</v>
      </c>
      <c r="P66" s="64">
        <v>0.74</v>
      </c>
    </row>
    <row r="67" spans="7:16" x14ac:dyDescent="0.2">
      <c r="G67" s="65">
        <v>95</v>
      </c>
      <c r="H67" s="66">
        <v>6.5</v>
      </c>
      <c r="P67" s="64">
        <v>0.75</v>
      </c>
    </row>
    <row r="68" spans="7:16" x14ac:dyDescent="0.2">
      <c r="G68" s="65">
        <v>96</v>
      </c>
      <c r="H68" s="66">
        <v>6.6</v>
      </c>
      <c r="P68" s="64">
        <v>0.76</v>
      </c>
    </row>
    <row r="69" spans="7:16" x14ac:dyDescent="0.2">
      <c r="G69" s="65">
        <v>97</v>
      </c>
      <c r="H69" s="66">
        <v>6.7</v>
      </c>
      <c r="P69" s="64">
        <v>0.77</v>
      </c>
    </row>
    <row r="70" spans="7:16" x14ac:dyDescent="0.2">
      <c r="G70" s="65">
        <v>98</v>
      </c>
      <c r="H70" s="66">
        <v>6.8</v>
      </c>
      <c r="P70" s="64">
        <v>0.78</v>
      </c>
    </row>
    <row r="71" spans="7:16" x14ac:dyDescent="0.2">
      <c r="G71" s="65">
        <v>99</v>
      </c>
      <c r="H71" s="66">
        <v>6.9</v>
      </c>
      <c r="P71" s="64">
        <v>0.79</v>
      </c>
    </row>
    <row r="72" spans="7:16" x14ac:dyDescent="0.2">
      <c r="G72" s="65">
        <v>100</v>
      </c>
      <c r="H72" s="66">
        <v>7</v>
      </c>
      <c r="P72" s="64">
        <v>0.8</v>
      </c>
    </row>
    <row r="73" spans="7:16" x14ac:dyDescent="0.2">
      <c r="G73" s="65">
        <v>101</v>
      </c>
      <c r="H73" s="66">
        <v>7.1</v>
      </c>
      <c r="P73" s="64">
        <v>0.81</v>
      </c>
    </row>
    <row r="74" spans="7:16" x14ac:dyDescent="0.2">
      <c r="G74" s="65">
        <v>102</v>
      </c>
      <c r="H74" s="66">
        <v>7.2</v>
      </c>
      <c r="P74" s="64">
        <v>0.82</v>
      </c>
    </row>
    <row r="75" spans="7:16" x14ac:dyDescent="0.2">
      <c r="G75" s="65">
        <v>103</v>
      </c>
      <c r="H75" s="66">
        <v>7.3</v>
      </c>
      <c r="P75" s="64">
        <v>0.83</v>
      </c>
    </row>
    <row r="76" spans="7:16" x14ac:dyDescent="0.2">
      <c r="G76" s="65">
        <v>104</v>
      </c>
      <c r="H76" s="66">
        <v>7.4</v>
      </c>
      <c r="P76" s="64">
        <v>0.84</v>
      </c>
    </row>
    <row r="77" spans="7:16" x14ac:dyDescent="0.2">
      <c r="G77" s="65">
        <v>105</v>
      </c>
      <c r="H77" s="66">
        <v>7.5</v>
      </c>
      <c r="P77" s="64">
        <v>0.85</v>
      </c>
    </row>
    <row r="78" spans="7:16" x14ac:dyDescent="0.2">
      <c r="G78" s="65">
        <v>106</v>
      </c>
      <c r="H78" s="66">
        <v>7.6</v>
      </c>
      <c r="P78" s="64">
        <v>0.86</v>
      </c>
    </row>
    <row r="79" spans="7:16" x14ac:dyDescent="0.2">
      <c r="G79" s="65">
        <v>107</v>
      </c>
      <c r="H79" s="66">
        <v>7.7</v>
      </c>
      <c r="P79" s="64">
        <v>0.87</v>
      </c>
    </row>
    <row r="80" spans="7:16" x14ac:dyDescent="0.2">
      <c r="G80" s="65">
        <v>108</v>
      </c>
      <c r="H80" s="66">
        <v>7.8</v>
      </c>
      <c r="P80" s="64">
        <v>0.88</v>
      </c>
    </row>
    <row r="81" spans="7:16" x14ac:dyDescent="0.2">
      <c r="G81" s="65">
        <v>109</v>
      </c>
      <c r="H81" s="66">
        <v>7.9</v>
      </c>
      <c r="P81" s="64">
        <v>0.89</v>
      </c>
    </row>
    <row r="82" spans="7:16" x14ac:dyDescent="0.2">
      <c r="G82" s="65">
        <v>110</v>
      </c>
      <c r="H82" s="66">
        <v>8</v>
      </c>
      <c r="P82" s="64">
        <v>0.9</v>
      </c>
    </row>
    <row r="83" spans="7:16" x14ac:dyDescent="0.2">
      <c r="G83" s="65">
        <v>111</v>
      </c>
      <c r="H83" s="66">
        <v>8.1</v>
      </c>
      <c r="P83" s="64">
        <v>0.91</v>
      </c>
    </row>
    <row r="84" spans="7:16" x14ac:dyDescent="0.2">
      <c r="G84" s="65">
        <v>112</v>
      </c>
      <c r="H84" s="66">
        <v>8.1999999999999993</v>
      </c>
      <c r="P84" s="64">
        <v>0.92</v>
      </c>
    </row>
    <row r="85" spans="7:16" x14ac:dyDescent="0.2">
      <c r="G85" s="65">
        <v>113</v>
      </c>
      <c r="H85" s="66">
        <v>8.3000000000000007</v>
      </c>
      <c r="P85" s="64">
        <v>0.93</v>
      </c>
    </row>
    <row r="86" spans="7:16" x14ac:dyDescent="0.2">
      <c r="G86" s="65">
        <v>114</v>
      </c>
      <c r="H86" s="66">
        <v>8.4</v>
      </c>
      <c r="P86" s="64">
        <v>0.94</v>
      </c>
    </row>
    <row r="87" spans="7:16" x14ac:dyDescent="0.2">
      <c r="G87" s="65">
        <v>115</v>
      </c>
      <c r="H87" s="66">
        <v>8.5</v>
      </c>
      <c r="P87" s="64">
        <v>0.95</v>
      </c>
    </row>
    <row r="88" spans="7:16" x14ac:dyDescent="0.2">
      <c r="G88" s="65">
        <v>116</v>
      </c>
      <c r="H88" s="66">
        <v>8.6</v>
      </c>
      <c r="P88" s="64">
        <v>0.96</v>
      </c>
    </row>
    <row r="89" spans="7:16" x14ac:dyDescent="0.2">
      <c r="G89" s="65">
        <v>117</v>
      </c>
      <c r="H89" s="66">
        <v>8.6999999999999993</v>
      </c>
      <c r="P89" s="64">
        <v>0.97</v>
      </c>
    </row>
    <row r="90" spans="7:16" x14ac:dyDescent="0.2">
      <c r="G90" s="65">
        <v>118</v>
      </c>
      <c r="H90" s="66">
        <v>8.8000000000000007</v>
      </c>
      <c r="P90" s="64">
        <v>0.98</v>
      </c>
    </row>
    <row r="91" spans="7:16" x14ac:dyDescent="0.2">
      <c r="G91" s="65">
        <v>119</v>
      </c>
      <c r="H91" s="66">
        <v>8.9</v>
      </c>
      <c r="P91" s="64">
        <v>0.99</v>
      </c>
    </row>
    <row r="92" spans="7:16" x14ac:dyDescent="0.2">
      <c r="G92" s="65">
        <v>120</v>
      </c>
      <c r="H92" s="66">
        <v>9</v>
      </c>
      <c r="P92" s="64">
        <v>1</v>
      </c>
    </row>
    <row r="93" spans="7:16" x14ac:dyDescent="0.2">
      <c r="G93" s="65">
        <v>121</v>
      </c>
      <c r="H93" s="66">
        <v>9.1</v>
      </c>
      <c r="P93" s="64">
        <v>1.01</v>
      </c>
    </row>
    <row r="94" spans="7:16" x14ac:dyDescent="0.2">
      <c r="G94" s="65">
        <v>122</v>
      </c>
      <c r="H94" s="66">
        <v>9.1999999999999993</v>
      </c>
      <c r="P94" s="64">
        <v>1.02</v>
      </c>
    </row>
    <row r="95" spans="7:16" x14ac:dyDescent="0.2">
      <c r="G95" s="65">
        <v>123</v>
      </c>
      <c r="H95" s="66">
        <v>9.3000000000000007</v>
      </c>
      <c r="P95" s="64">
        <v>1.03</v>
      </c>
    </row>
    <row r="96" spans="7:16" x14ac:dyDescent="0.2">
      <c r="G96" s="65">
        <v>124</v>
      </c>
      <c r="H96" s="66">
        <v>9.4</v>
      </c>
      <c r="P96" s="64">
        <v>1.04</v>
      </c>
    </row>
    <row r="97" spans="7:16" x14ac:dyDescent="0.2">
      <c r="G97" s="65">
        <v>125</v>
      </c>
      <c r="H97" s="66">
        <v>9.5</v>
      </c>
      <c r="P97" s="64">
        <v>1.05</v>
      </c>
    </row>
    <row r="98" spans="7:16" x14ac:dyDescent="0.2">
      <c r="G98" s="65">
        <v>126</v>
      </c>
      <c r="H98" s="66">
        <v>9.6</v>
      </c>
      <c r="P98" s="64">
        <v>1.06</v>
      </c>
    </row>
    <row r="99" spans="7:16" x14ac:dyDescent="0.2">
      <c r="G99" s="65">
        <v>127</v>
      </c>
      <c r="H99" s="66">
        <v>9.6999999999999993</v>
      </c>
      <c r="P99" s="64">
        <v>1.07</v>
      </c>
    </row>
    <row r="100" spans="7:16" x14ac:dyDescent="0.2">
      <c r="G100" s="65">
        <v>128</v>
      </c>
      <c r="H100" s="66">
        <v>9.8000000000000007</v>
      </c>
      <c r="P100" s="64">
        <v>1.08</v>
      </c>
    </row>
    <row r="101" spans="7:16" x14ac:dyDescent="0.2">
      <c r="G101" s="65">
        <v>129</v>
      </c>
      <c r="H101" s="66">
        <v>9.9</v>
      </c>
      <c r="P101" s="64">
        <v>1.0900000000000001</v>
      </c>
    </row>
    <row r="102" spans="7:16" x14ac:dyDescent="0.2">
      <c r="G102" s="65">
        <v>130</v>
      </c>
      <c r="H102" s="66">
        <v>10</v>
      </c>
      <c r="P102" s="64">
        <v>1.1000000000000001</v>
      </c>
    </row>
    <row r="103" spans="7:16" x14ac:dyDescent="0.2">
      <c r="G103" s="65">
        <v>131</v>
      </c>
      <c r="H103" s="66">
        <v>10.1</v>
      </c>
      <c r="P103" s="64">
        <v>1.1100000000000001</v>
      </c>
    </row>
    <row r="104" spans="7:16" x14ac:dyDescent="0.2">
      <c r="G104" s="65">
        <v>132</v>
      </c>
      <c r="H104" s="66">
        <v>10.199999999999999</v>
      </c>
      <c r="P104" s="64">
        <v>1.1200000000000001</v>
      </c>
    </row>
    <row r="105" spans="7:16" x14ac:dyDescent="0.2">
      <c r="G105" s="65">
        <v>133</v>
      </c>
      <c r="H105" s="66">
        <v>10.3</v>
      </c>
      <c r="P105" s="64">
        <v>1.1299999999999999</v>
      </c>
    </row>
    <row r="106" spans="7:16" x14ac:dyDescent="0.2">
      <c r="G106" s="65">
        <v>134</v>
      </c>
      <c r="H106" s="66">
        <v>10.4</v>
      </c>
      <c r="P106" s="64">
        <v>1.1399999999999999</v>
      </c>
    </row>
    <row r="107" spans="7:16" x14ac:dyDescent="0.2">
      <c r="G107" s="65">
        <v>135</v>
      </c>
      <c r="H107" s="66">
        <v>10.5</v>
      </c>
      <c r="P107" s="64">
        <v>1.1499999999999999</v>
      </c>
    </row>
    <row r="108" spans="7:16" x14ac:dyDescent="0.2">
      <c r="G108" s="65">
        <v>136</v>
      </c>
      <c r="H108" s="66">
        <v>10.6</v>
      </c>
      <c r="P108" s="64">
        <v>1.1599999999999999</v>
      </c>
    </row>
    <row r="109" spans="7:16" x14ac:dyDescent="0.2">
      <c r="G109" s="65">
        <v>137</v>
      </c>
      <c r="H109" s="66">
        <v>10.7</v>
      </c>
      <c r="P109" s="64">
        <v>1.17</v>
      </c>
    </row>
    <row r="110" spans="7:16" x14ac:dyDescent="0.2">
      <c r="G110" s="65">
        <v>138</v>
      </c>
      <c r="H110" s="66">
        <v>10.8</v>
      </c>
      <c r="P110" s="64">
        <v>1.18</v>
      </c>
    </row>
    <row r="111" spans="7:16" x14ac:dyDescent="0.2">
      <c r="G111" s="65">
        <v>139</v>
      </c>
      <c r="H111" s="66">
        <v>10.9</v>
      </c>
      <c r="P111" s="64">
        <v>1.19</v>
      </c>
    </row>
    <row r="112" spans="7:16" x14ac:dyDescent="0.2">
      <c r="G112" s="65">
        <v>140</v>
      </c>
      <c r="H112" s="66">
        <v>11</v>
      </c>
      <c r="P112" s="64">
        <v>1.2</v>
      </c>
    </row>
    <row r="113" spans="8:16" x14ac:dyDescent="0.2">
      <c r="H113" s="66">
        <v>11.1</v>
      </c>
      <c r="P113" s="64">
        <v>1.21</v>
      </c>
    </row>
    <row r="114" spans="8:16" x14ac:dyDescent="0.2">
      <c r="H114" s="66">
        <v>11.2</v>
      </c>
      <c r="P114" s="64">
        <v>1.22</v>
      </c>
    </row>
    <row r="115" spans="8:16" x14ac:dyDescent="0.2">
      <c r="H115" s="66">
        <v>11.3</v>
      </c>
      <c r="P115" s="64">
        <v>1.23</v>
      </c>
    </row>
    <row r="116" spans="8:16" x14ac:dyDescent="0.2">
      <c r="H116" s="66">
        <v>11.4</v>
      </c>
      <c r="P116" s="64">
        <v>1.24</v>
      </c>
    </row>
    <row r="117" spans="8:16" x14ac:dyDescent="0.2">
      <c r="H117" s="66">
        <v>11.5</v>
      </c>
      <c r="P117" s="64">
        <v>1.25</v>
      </c>
    </row>
    <row r="118" spans="8:16" x14ac:dyDescent="0.2">
      <c r="H118" s="66">
        <v>11.6</v>
      </c>
      <c r="P118" s="64">
        <v>1.26</v>
      </c>
    </row>
    <row r="119" spans="8:16" x14ac:dyDescent="0.2">
      <c r="H119" s="66">
        <v>11.7</v>
      </c>
      <c r="P119" s="64">
        <v>1.27</v>
      </c>
    </row>
    <row r="120" spans="8:16" x14ac:dyDescent="0.2">
      <c r="H120" s="66">
        <v>11.8</v>
      </c>
      <c r="P120" s="64">
        <v>1.28</v>
      </c>
    </row>
    <row r="121" spans="8:16" x14ac:dyDescent="0.2">
      <c r="H121" s="66">
        <v>11.9</v>
      </c>
      <c r="P121" s="64">
        <v>1.29</v>
      </c>
    </row>
    <row r="122" spans="8:16" x14ac:dyDescent="0.2">
      <c r="H122" s="66">
        <v>12</v>
      </c>
      <c r="P122" s="64">
        <v>1.3</v>
      </c>
    </row>
    <row r="123" spans="8:16" x14ac:dyDescent="0.2">
      <c r="H123" s="66">
        <v>12.1</v>
      </c>
      <c r="P123" s="64">
        <v>1.31</v>
      </c>
    </row>
    <row r="124" spans="8:16" x14ac:dyDescent="0.2">
      <c r="H124" s="66">
        <v>12.2</v>
      </c>
      <c r="P124" s="64">
        <v>1.32</v>
      </c>
    </row>
    <row r="125" spans="8:16" x14ac:dyDescent="0.2">
      <c r="H125" s="66">
        <v>12.3</v>
      </c>
      <c r="P125" s="64">
        <v>1.33</v>
      </c>
    </row>
    <row r="126" spans="8:16" x14ac:dyDescent="0.2">
      <c r="H126" s="66">
        <v>12.4</v>
      </c>
      <c r="P126" s="64">
        <v>1.34</v>
      </c>
    </row>
    <row r="127" spans="8:16" x14ac:dyDescent="0.2">
      <c r="H127" s="66">
        <v>12.5</v>
      </c>
      <c r="P127" s="64">
        <v>1.35</v>
      </c>
    </row>
    <row r="128" spans="8:16" x14ac:dyDescent="0.2">
      <c r="H128" s="66">
        <v>12.6</v>
      </c>
      <c r="P128" s="64">
        <v>1.36</v>
      </c>
    </row>
    <row r="129" spans="8:16" x14ac:dyDescent="0.2">
      <c r="H129" s="66">
        <v>12.7</v>
      </c>
      <c r="P129" s="64">
        <v>1.37</v>
      </c>
    </row>
    <row r="130" spans="8:16" x14ac:dyDescent="0.2">
      <c r="H130" s="66">
        <v>12.8</v>
      </c>
      <c r="P130" s="64">
        <v>1.38</v>
      </c>
    </row>
    <row r="131" spans="8:16" x14ac:dyDescent="0.2">
      <c r="H131" s="66">
        <v>12.9</v>
      </c>
      <c r="P131" s="64">
        <v>1.39</v>
      </c>
    </row>
    <row r="132" spans="8:16" x14ac:dyDescent="0.2">
      <c r="H132" s="66">
        <v>13</v>
      </c>
      <c r="P132" s="64">
        <v>1.4</v>
      </c>
    </row>
    <row r="133" spans="8:16" x14ac:dyDescent="0.2">
      <c r="H133" s="66">
        <v>13.1</v>
      </c>
    </row>
    <row r="134" spans="8:16" x14ac:dyDescent="0.2">
      <c r="H134" s="66">
        <v>13.2</v>
      </c>
    </row>
    <row r="135" spans="8:16" x14ac:dyDescent="0.2">
      <c r="H135" s="66">
        <v>13.3</v>
      </c>
    </row>
    <row r="136" spans="8:16" x14ac:dyDescent="0.2">
      <c r="H136" s="66">
        <v>13.4</v>
      </c>
    </row>
    <row r="137" spans="8:16" x14ac:dyDescent="0.2">
      <c r="H137" s="66">
        <v>13.5</v>
      </c>
    </row>
    <row r="138" spans="8:16" x14ac:dyDescent="0.2">
      <c r="H138" s="66">
        <v>13.6</v>
      </c>
    </row>
    <row r="139" spans="8:16" x14ac:dyDescent="0.2">
      <c r="H139" s="66">
        <v>13.7</v>
      </c>
    </row>
    <row r="140" spans="8:16" x14ac:dyDescent="0.2">
      <c r="H140" s="66">
        <v>13.8</v>
      </c>
    </row>
    <row r="141" spans="8:16" x14ac:dyDescent="0.2">
      <c r="H141" s="66">
        <v>13.9</v>
      </c>
    </row>
    <row r="142" spans="8:16" x14ac:dyDescent="0.2">
      <c r="H142" s="66">
        <v>14</v>
      </c>
    </row>
    <row r="143" spans="8:16" x14ac:dyDescent="0.2">
      <c r="H143" s="66">
        <v>14.1</v>
      </c>
    </row>
    <row r="144" spans="8:16" x14ac:dyDescent="0.2">
      <c r="H144" s="66">
        <v>14.2</v>
      </c>
    </row>
    <row r="145" spans="8:8" x14ac:dyDescent="0.2">
      <c r="H145" s="66">
        <v>14.3</v>
      </c>
    </row>
    <row r="146" spans="8:8" x14ac:dyDescent="0.2">
      <c r="H146" s="66">
        <v>14.4</v>
      </c>
    </row>
    <row r="147" spans="8:8" x14ac:dyDescent="0.2">
      <c r="H147" s="66">
        <v>14.5</v>
      </c>
    </row>
    <row r="148" spans="8:8" x14ac:dyDescent="0.2">
      <c r="H148" s="66">
        <v>14.6</v>
      </c>
    </row>
    <row r="149" spans="8:8" x14ac:dyDescent="0.2">
      <c r="H149" s="66">
        <v>14.7</v>
      </c>
    </row>
    <row r="150" spans="8:8" x14ac:dyDescent="0.2">
      <c r="H150" s="66">
        <v>14.8</v>
      </c>
    </row>
    <row r="151" spans="8:8" x14ac:dyDescent="0.2">
      <c r="H151" s="66">
        <v>14.9</v>
      </c>
    </row>
    <row r="152" spans="8:8" x14ac:dyDescent="0.2">
      <c r="H152" s="66">
        <v>15</v>
      </c>
    </row>
    <row r="153" spans="8:8" x14ac:dyDescent="0.2">
      <c r="H153" s="66">
        <v>15.1</v>
      </c>
    </row>
    <row r="154" spans="8:8" x14ac:dyDescent="0.2">
      <c r="H154" s="66">
        <v>15.2</v>
      </c>
    </row>
    <row r="155" spans="8:8" x14ac:dyDescent="0.2">
      <c r="H155" s="66">
        <v>15.3</v>
      </c>
    </row>
    <row r="156" spans="8:8" x14ac:dyDescent="0.2">
      <c r="H156" s="66">
        <v>15.4</v>
      </c>
    </row>
    <row r="157" spans="8:8" x14ac:dyDescent="0.2">
      <c r="H157" s="66">
        <v>15.5</v>
      </c>
    </row>
    <row r="158" spans="8:8" x14ac:dyDescent="0.2">
      <c r="H158" s="66">
        <v>15.6</v>
      </c>
    </row>
    <row r="159" spans="8:8" x14ac:dyDescent="0.2">
      <c r="H159" s="66">
        <v>15.7</v>
      </c>
    </row>
    <row r="160" spans="8:8" x14ac:dyDescent="0.2">
      <c r="H160" s="66">
        <v>15.8</v>
      </c>
    </row>
    <row r="161" spans="8:8" x14ac:dyDescent="0.2">
      <c r="H161" s="66">
        <v>15.9</v>
      </c>
    </row>
    <row r="162" spans="8:8" x14ac:dyDescent="0.2">
      <c r="H162" s="66">
        <v>16</v>
      </c>
    </row>
    <row r="163" spans="8:8" x14ac:dyDescent="0.2">
      <c r="H163" s="66">
        <v>16.100000000000001</v>
      </c>
    </row>
    <row r="164" spans="8:8" x14ac:dyDescent="0.2">
      <c r="H164" s="66">
        <v>16.2</v>
      </c>
    </row>
    <row r="165" spans="8:8" x14ac:dyDescent="0.2">
      <c r="H165" s="66">
        <v>16.3</v>
      </c>
    </row>
    <row r="166" spans="8:8" x14ac:dyDescent="0.2">
      <c r="H166" s="66">
        <v>16.399999999999999</v>
      </c>
    </row>
    <row r="167" spans="8:8" x14ac:dyDescent="0.2">
      <c r="H167" s="66">
        <v>16.5</v>
      </c>
    </row>
    <row r="168" spans="8:8" x14ac:dyDescent="0.2">
      <c r="H168" s="66">
        <v>16.600000000000001</v>
      </c>
    </row>
    <row r="169" spans="8:8" x14ac:dyDescent="0.2">
      <c r="H169" s="66">
        <v>16.7</v>
      </c>
    </row>
    <row r="170" spans="8:8" x14ac:dyDescent="0.2">
      <c r="H170" s="66">
        <v>16.8</v>
      </c>
    </row>
    <row r="171" spans="8:8" x14ac:dyDescent="0.2">
      <c r="H171" s="66">
        <v>16.899999999999999</v>
      </c>
    </row>
    <row r="172" spans="8:8" x14ac:dyDescent="0.2">
      <c r="H172" s="66">
        <v>17</v>
      </c>
    </row>
    <row r="173" spans="8:8" x14ac:dyDescent="0.2">
      <c r="H173" s="66">
        <v>17.100000000000001</v>
      </c>
    </row>
    <row r="174" spans="8:8" x14ac:dyDescent="0.2">
      <c r="H174" s="66">
        <v>17.2</v>
      </c>
    </row>
    <row r="175" spans="8:8" x14ac:dyDescent="0.2">
      <c r="H175" s="66">
        <v>17.3</v>
      </c>
    </row>
    <row r="176" spans="8:8" x14ac:dyDescent="0.2">
      <c r="H176" s="66">
        <v>17.399999999999999</v>
      </c>
    </row>
    <row r="177" spans="8:8" x14ac:dyDescent="0.2">
      <c r="H177" s="66">
        <v>17.5</v>
      </c>
    </row>
  </sheetData>
  <sheetProtection algorithmName="SHA-512" hashValue="C+MCLYzjDaiUXb5KuoAepyBPm87ue77+Kx3T4uf2vTJaoW4suMJNrB9nv0d1qTYjCsCqVPy/NYT6L39+/VJjtw==" saltValue="HSpO7NqnAX0jXA8OMSUQgw==" spinCount="100000" sheet="1" objects="1" scenarios="1"/>
  <sortState ref="A2:B47">
    <sortCondition ref="A2"/>
  </sortState>
  <dataValidations count="1">
    <dataValidation type="list" allowBlank="1" showInputMessage="1" showErrorMessage="1" sqref="J10:J11">
      <formula1>"yesno"</formula1>
    </dataValidation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13</vt:i4>
      </vt:variant>
    </vt:vector>
  </HeadingPairs>
  <TitlesOfParts>
    <vt:vector size="21" baseType="lpstr">
      <vt:lpstr>Intro Page</vt:lpstr>
      <vt:lpstr>Spring Tillage</vt:lpstr>
      <vt:lpstr>Fall Tillage</vt:lpstr>
      <vt:lpstr>Seeding Planting</vt:lpstr>
      <vt:lpstr>Pit Packing</vt:lpstr>
      <vt:lpstr>Manure Hauling</vt:lpstr>
      <vt:lpstr>Summary XERION Savings</vt:lpstr>
      <vt:lpstr>Data Lists</vt:lpstr>
      <vt:lpstr>ApplicationEngineLoad</vt:lpstr>
      <vt:lpstr>Applications</vt:lpstr>
      <vt:lpstr>Competitive</vt:lpstr>
      <vt:lpstr>CompetitiveMachines</vt:lpstr>
      <vt:lpstr>CompetitiveMake</vt:lpstr>
      <vt:lpstr>CompetitiveTotal</vt:lpstr>
      <vt:lpstr>EngineLoad</vt:lpstr>
      <vt:lpstr>Ratedhp</vt:lpstr>
      <vt:lpstr>XERION</vt:lpstr>
      <vt:lpstr>Xerion_hp</vt:lpstr>
      <vt:lpstr>XerionModels</vt:lpstr>
      <vt:lpstr>XERIONTotal</vt:lpstr>
      <vt:lpstr>Years</vt:lpstr>
    </vt:vector>
  </TitlesOfParts>
  <Company>CLAAS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Wendorf, Justin</dc:creator>
  <cp:lastModifiedBy>Jacobsen, Nick</cp:lastModifiedBy>
  <cp:lastPrinted>2016-02-04T01:38:31Z</cp:lastPrinted>
  <dcterms:created xsi:type="dcterms:W3CDTF">2015-12-17T20:53:10Z</dcterms:created>
  <dcterms:modified xsi:type="dcterms:W3CDTF">2017-01-17T21:16:52Z</dcterms:modified>
</cp:coreProperties>
</file>